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827"/>
  <workbookPr/>
  <mc:AlternateContent xmlns:mc="http://schemas.openxmlformats.org/markup-compatibility/2006">
    <mc:Choice Requires="x15">
      <x15ac:absPath xmlns:x15ac="http://schemas.microsoft.com/office/spreadsheetml/2010/11/ac" url="S:\HSF\PJSM25\Timeseries\Tables to check for Publish\6229.0 Underemployed Workers\"/>
    </mc:Choice>
  </mc:AlternateContent>
  <xr:revisionPtr revIDLastSave="0" documentId="13_ncr:1_{718FBDE9-3753-4298-9FA3-8570D3FAED66}" xr6:coauthVersionLast="47" xr6:coauthVersionMax="47" xr10:uidLastSave="{00000000-0000-0000-0000-000000000000}"/>
  <bookViews>
    <workbookView xWindow="4965" yWindow="1035" windowWidth="29760" windowHeight="18615" xr2:uid="{00000000-000D-0000-FFFF-FFFF00000000}"/>
  </bookViews>
  <sheets>
    <sheet name="Contents" sheetId="7" r:id="rId1"/>
    <sheet name="Table 1.1" sheetId="8" r:id="rId2"/>
    <sheet name="Table 1.2" sheetId="9" r:id="rId3"/>
    <sheet name="Index" sheetId="6" r:id="rId4"/>
    <sheet name="Data1" sheetId="1" r:id="rId5"/>
    <sheet name="Data2" sheetId="2" r:id="rId6"/>
    <sheet name="Data3" sheetId="3" r:id="rId7"/>
    <sheet name="Data4" sheetId="4" r:id="rId8"/>
  </sheets>
  <definedNames>
    <definedName name="A127826907V">Data4!$CS$1:$CS$10,Data4!$CS$11:$CS$142</definedName>
    <definedName name="A127826907V_Data">Data4!$CS$11:$CS$142</definedName>
    <definedName name="A127826907V_Latest">Data4!$CS$142</definedName>
    <definedName name="A127826908W">Data4!$CJ$1:$CJ$10,Data4!$CJ$11:$CJ$142</definedName>
    <definedName name="A127826908W_Data">Data4!$CJ$11:$CJ$142</definedName>
    <definedName name="A127826908W_Latest">Data4!$CJ$142</definedName>
    <definedName name="A127826909X">Data4!$CD$1:$CD$10,Data4!$CD$11:$CD$142</definedName>
    <definedName name="A127826909X_Data">Data4!$CD$11:$CD$142</definedName>
    <definedName name="A127826909X_Latest">Data4!$CD$142</definedName>
    <definedName name="A127826910J">Data4!$CP$1:$CP$10,Data4!$CP$11:$CP$142</definedName>
    <definedName name="A127826910J_Data">Data4!$CP$11:$CP$142</definedName>
    <definedName name="A127826910J_Latest">Data4!$CP$142</definedName>
    <definedName name="A127826911K">Data4!$CA$1:$CA$10,Data4!$CA$11:$CA$142</definedName>
    <definedName name="A127826911K_Data">Data4!$CA$11:$CA$142</definedName>
    <definedName name="A127826911K_Latest">Data4!$CA$142</definedName>
    <definedName name="A127826912L">Data4!$BU$1:$BU$10,Data4!$BU$11:$BU$142</definedName>
    <definedName name="A127826912L_Data">Data4!$BU$11:$BU$142</definedName>
    <definedName name="A127826912L_Latest">Data4!$BU$142</definedName>
    <definedName name="A127826913R">Data4!$CY$1:$CY$10,Data4!$CY$11:$CY$142</definedName>
    <definedName name="A127826913R_Data">Data4!$CY$11:$CY$142</definedName>
    <definedName name="A127826913R_Latest">Data4!$CY$142</definedName>
    <definedName name="A127826914T">Data4!$CV$1:$CV$10,Data4!$CV$11:$CV$142</definedName>
    <definedName name="A127826914T_Data">Data4!$CV$11:$CV$142</definedName>
    <definedName name="A127826914T_Latest">Data4!$CV$142</definedName>
    <definedName name="A127826915V">Data4!$CM$1:$CM$10,Data4!$CM$11:$CM$142</definedName>
    <definedName name="A127826915V_Data">Data4!$CM$11:$CM$142</definedName>
    <definedName name="A127826915V_Latest">Data4!$CM$142</definedName>
    <definedName name="A127826916W">Data4!$BX$1:$BX$10,Data4!$BX$11:$BX$142</definedName>
    <definedName name="A127826916W_Data">Data4!$BX$11:$BX$142</definedName>
    <definedName name="A127826916W_Latest">Data4!$BX$142</definedName>
    <definedName name="A127826917X">Data4!$BL$1:$BL$10,Data4!$BL$11:$BL$142</definedName>
    <definedName name="A127826917X_Data">Data4!$BL$11:$BL$142</definedName>
    <definedName name="A127826917X_Latest">Data4!$BL$142</definedName>
    <definedName name="A127826918A">Data4!$BR$1:$BR$10,Data4!$BR$11:$BR$142</definedName>
    <definedName name="A127826918A_Data">Data4!$BR$11:$BR$142</definedName>
    <definedName name="A127826918A_Latest">Data4!$BR$142</definedName>
    <definedName name="A127826919C">Data4!$BO$1:$BO$10,Data4!$BO$11:$BO$142</definedName>
    <definedName name="A127826919C_Data">Data4!$BO$11:$BO$142</definedName>
    <definedName name="A127826919C_Latest">Data4!$BO$142</definedName>
    <definedName name="A127826920L">Data4!$CG$1:$CG$10,Data4!$CG$11:$CG$142</definedName>
    <definedName name="A127826920L_Data">Data4!$CG$11:$CG$142</definedName>
    <definedName name="A127826920L_Latest">Data4!$CG$142</definedName>
    <definedName name="A127826921R">Data4!$DB$1:$DB$10,Data4!$DB$11:$DB$142</definedName>
    <definedName name="A127826921R_Data">Data4!$DB$11:$DB$142</definedName>
    <definedName name="A127826921R_Latest">Data4!$DB$142</definedName>
    <definedName name="A127826997K">Data1!$CD$1:$CD$10,Data1!$CD$11:$CD$142</definedName>
    <definedName name="A127826997K_Data">Data1!$CD$11:$CD$142</definedName>
    <definedName name="A127826997K_Latest">Data1!$CD$142</definedName>
    <definedName name="A127826998L">Data1!$BU$1:$BU$10,Data1!$BU$11:$BU$142</definedName>
    <definedName name="A127826998L_Data">Data1!$BU$11:$BU$142</definedName>
    <definedName name="A127826998L_Latest">Data1!$BU$142</definedName>
    <definedName name="A127826999R">Data1!$BO$1:$BO$10,Data1!$BO$11:$BO$142</definedName>
    <definedName name="A127826999R_Data">Data1!$BO$11:$BO$142</definedName>
    <definedName name="A127826999R_Latest">Data1!$BO$142</definedName>
    <definedName name="A127827000R">Data1!$CA$1:$CA$10,Data1!$CA$11:$CA$142</definedName>
    <definedName name="A127827000R_Data">Data1!$CA$11:$CA$142</definedName>
    <definedName name="A127827000R_Latest">Data1!$CA$142</definedName>
    <definedName name="A127827001T">Data1!$BL$1:$BL$10,Data1!$BL$11:$BL$142</definedName>
    <definedName name="A127827001T_Data">Data1!$BL$11:$BL$142</definedName>
    <definedName name="A127827001T_Latest">Data1!$BL$142</definedName>
    <definedName name="A127827002V">Data1!$BF$1:$BF$10,Data1!$BF$11:$BF$142</definedName>
    <definedName name="A127827002V_Data">Data1!$BF$11:$BF$142</definedName>
    <definedName name="A127827002V_Latest">Data1!$BF$142</definedName>
    <definedName name="A127827003W">Data1!$CJ$1:$CJ$10,Data1!$CJ$11:$CJ$142</definedName>
    <definedName name="A127827003W_Data">Data1!$CJ$11:$CJ$142</definedName>
    <definedName name="A127827003W_Latest">Data1!$CJ$142</definedName>
    <definedName name="A127827004X">Data1!$CG$1:$CG$10,Data1!$CG$11:$CG$142</definedName>
    <definedName name="A127827004X_Data">Data1!$CG$11:$CG$142</definedName>
    <definedName name="A127827004X_Latest">Data1!$CG$142</definedName>
    <definedName name="A127827005A">Data1!$BX$1:$BX$10,Data1!$BX$11:$BX$142</definedName>
    <definedName name="A127827005A_Data">Data1!$BX$11:$BX$142</definedName>
    <definedName name="A127827005A_Latest">Data1!$BX$142</definedName>
    <definedName name="A127827006C">Data1!$BI$1:$BI$10,Data1!$BI$11:$BI$142</definedName>
    <definedName name="A127827006C_Data">Data1!$BI$11:$BI$142</definedName>
    <definedName name="A127827006C_Latest">Data1!$BI$142</definedName>
    <definedName name="A127827007F">Data1!$AW$1:$AW$10,Data1!$AW$11:$AW$142</definedName>
    <definedName name="A127827007F_Data">Data1!$AW$11:$AW$142</definedName>
    <definedName name="A127827007F_Latest">Data1!$AW$142</definedName>
    <definedName name="A127827008J">Data1!$BC$1:$BC$10,Data1!$BC$11:$BC$142</definedName>
    <definedName name="A127827008J_Data">Data1!$BC$11:$BC$142</definedName>
    <definedName name="A127827008J_Latest">Data1!$BC$142</definedName>
    <definedName name="A127827009K">Data1!$AZ$1:$AZ$10,Data1!$AZ$11:$AZ$142</definedName>
    <definedName name="A127827009K_Data">Data1!$AZ$11:$AZ$142</definedName>
    <definedName name="A127827009K_Latest">Data1!$AZ$142</definedName>
    <definedName name="A127827010V">Data1!$BR$1:$BR$10,Data1!$BR$11:$BR$142</definedName>
    <definedName name="A127827010V_Data">Data1!$BR$11:$BR$142</definedName>
    <definedName name="A127827010V_Latest">Data1!$BR$142</definedName>
    <definedName name="A127827011W">Data1!$CM$1:$CM$10,Data1!$CM$11:$CM$142</definedName>
    <definedName name="A127827011W_Data">Data1!$CM$11:$CM$142</definedName>
    <definedName name="A127827011W_Latest">Data1!$CM$142</definedName>
    <definedName name="A127827027R">Data2!$GJ$1:$GJ$10,Data2!$GJ$11:$GJ$142</definedName>
    <definedName name="A127827027R_Data">Data2!$GJ$11:$GJ$142</definedName>
    <definedName name="A127827027R_Latest">Data2!$GJ$142</definedName>
    <definedName name="A127827028T">Data2!$GA$1:$GA$10,Data2!$GA$11:$GA$142</definedName>
    <definedName name="A127827028T_Data">Data2!$GA$11:$GA$142</definedName>
    <definedName name="A127827028T_Latest">Data2!$GA$142</definedName>
    <definedName name="A127827029V">Data2!$FU$1:$FU$10,Data2!$FU$11:$FU$142</definedName>
    <definedName name="A127827029V_Data">Data2!$FU$11:$FU$142</definedName>
    <definedName name="A127827029V_Latest">Data2!$FU$142</definedName>
    <definedName name="A127827030C">Data2!$GG$1:$GG$10,Data2!$GG$11:$GG$142</definedName>
    <definedName name="A127827030C_Data">Data2!$GG$11:$GG$142</definedName>
    <definedName name="A127827030C_Latest">Data2!$GG$142</definedName>
    <definedName name="A127827031F">Data2!$FR$1:$FR$10,Data2!$FR$11:$FR$142</definedName>
    <definedName name="A127827031F_Data">Data2!$FR$11:$FR$142</definedName>
    <definedName name="A127827031F_Latest">Data2!$FR$142</definedName>
    <definedName name="A127827032J">Data2!$FL$1:$FL$10,Data2!$FL$11:$FL$142</definedName>
    <definedName name="A127827032J_Data">Data2!$FL$11:$FL$142</definedName>
    <definedName name="A127827032J_Latest">Data2!$FL$142</definedName>
    <definedName name="A127827033K">Data2!$GP$1:$GP$10,Data2!$GP$11:$GP$142</definedName>
    <definedName name="A127827033K_Data">Data2!$GP$11:$GP$142</definedName>
    <definedName name="A127827033K_Latest">Data2!$GP$142</definedName>
    <definedName name="A127827034L">Data2!$GM$1:$GM$10,Data2!$GM$11:$GM$142</definedName>
    <definedName name="A127827034L_Data">Data2!$GM$11:$GM$142</definedName>
    <definedName name="A127827034L_Latest">Data2!$GM$142</definedName>
    <definedName name="A127827035R">Data2!$GD$1:$GD$10,Data2!$GD$11:$GD$142</definedName>
    <definedName name="A127827035R_Data">Data2!$GD$11:$GD$142</definedName>
    <definedName name="A127827035R_Latest">Data2!$GD$142</definedName>
    <definedName name="A127827036T">Data2!$FO$1:$FO$10,Data2!$FO$11:$FO$142</definedName>
    <definedName name="A127827036T_Data">Data2!$FO$11:$FO$142</definedName>
    <definedName name="A127827036T_Latest">Data2!$FO$142</definedName>
    <definedName name="A127827037V">Data2!$FC$1:$FC$10,Data2!$FC$11:$FC$142</definedName>
    <definedName name="A127827037V_Data">Data2!$FC$11:$FC$142</definedName>
    <definedName name="A127827037V_Latest">Data2!$FC$142</definedName>
    <definedName name="A127827038W">Data2!$FI$1:$FI$10,Data2!$FI$11:$FI$142</definedName>
    <definedName name="A127827038W_Data">Data2!$FI$11:$FI$142</definedName>
    <definedName name="A127827038W_Latest">Data2!$FI$142</definedName>
    <definedName name="A127827039X">Data2!$FF$1:$FF$10,Data2!$FF$11:$FF$142</definedName>
    <definedName name="A127827039X_Data">Data2!$FF$11:$FF$142</definedName>
    <definedName name="A127827039X_Latest">Data2!$FF$142</definedName>
    <definedName name="A127827040J">Data2!$FX$1:$FX$10,Data2!$FX$11:$FX$142</definedName>
    <definedName name="A127827040J_Data">Data2!$FX$11:$FX$142</definedName>
    <definedName name="A127827040J_Latest">Data2!$FX$142</definedName>
    <definedName name="A127827041K">Data2!$GS$1:$GS$10,Data2!$GS$11:$GS$142</definedName>
    <definedName name="A127827041K_Data">Data2!$GS$11:$GS$142</definedName>
    <definedName name="A127827041K_Latest">Data2!$GS$142</definedName>
    <definedName name="A127827057C">Data2!$EQ$1:$EQ$10,Data2!$EQ$11:$EQ$142</definedName>
    <definedName name="A127827057C_Data">Data2!$EQ$11:$EQ$142</definedName>
    <definedName name="A127827057C_Latest">Data2!$EQ$142</definedName>
    <definedName name="A127827058F">Data2!$EH$1:$EH$10,Data2!$EH$11:$EH$142</definedName>
    <definedName name="A127827058F_Data">Data2!$EH$11:$EH$142</definedName>
    <definedName name="A127827058F_Latest">Data2!$EH$142</definedName>
    <definedName name="A127827059J">Data2!$EB$1:$EB$10,Data2!$EB$11:$EB$142</definedName>
    <definedName name="A127827059J_Data">Data2!$EB$11:$EB$142</definedName>
    <definedName name="A127827059J_Latest">Data2!$EB$142</definedName>
    <definedName name="A127827060T">Data2!$EN$1:$EN$10,Data2!$EN$11:$EN$142</definedName>
    <definedName name="A127827060T_Data">Data2!$EN$11:$EN$142</definedName>
    <definedName name="A127827060T_Latest">Data2!$EN$142</definedName>
    <definedName name="A127827061V">Data2!$DY$1:$DY$10,Data2!$DY$11:$DY$142</definedName>
    <definedName name="A127827061V_Data">Data2!$DY$11:$DY$142</definedName>
    <definedName name="A127827061V_Latest">Data2!$DY$142</definedName>
    <definedName name="A127827062W">Data2!$DS$1:$DS$10,Data2!$DS$11:$DS$142</definedName>
    <definedName name="A127827062W_Data">Data2!$DS$11:$DS$142</definedName>
    <definedName name="A127827062W_Latest">Data2!$DS$142</definedName>
    <definedName name="A127827063X">Data2!$EW$1:$EW$10,Data2!$EW$11:$EW$142</definedName>
    <definedName name="A127827063X_Data">Data2!$EW$11:$EW$142</definedName>
    <definedName name="A127827063X_Latest">Data2!$EW$142</definedName>
    <definedName name="A127827064A">Data2!$ET$1:$ET$10,Data2!$ET$11:$ET$142</definedName>
    <definedName name="A127827064A_Data">Data2!$ET$11:$ET$142</definedName>
    <definedName name="A127827064A_Latest">Data2!$ET$142</definedName>
    <definedName name="A127827065C">Data2!$EK$1:$EK$10,Data2!$EK$11:$EK$142</definedName>
    <definedName name="A127827065C_Data">Data2!$EK$11:$EK$142</definedName>
    <definedName name="A127827065C_Latest">Data2!$EK$142</definedName>
    <definedName name="A127827066F">Data2!$DV$1:$DV$10,Data2!$DV$11:$DV$142</definedName>
    <definedName name="A127827066F_Data">Data2!$DV$11:$DV$142</definedName>
    <definedName name="A127827066F_Latest">Data2!$DV$142</definedName>
    <definedName name="A127827067J">Data2!$DJ$1:$DJ$10,Data2!$DJ$11:$DJ$142</definedName>
    <definedName name="A127827067J_Data">Data2!$DJ$11:$DJ$142</definedName>
    <definedName name="A127827067J_Latest">Data2!$DJ$142</definedName>
    <definedName name="A127827068K">Data2!$DP$1:$DP$10,Data2!$DP$11:$DP$142</definedName>
    <definedName name="A127827068K_Data">Data2!$DP$11:$DP$142</definedName>
    <definedName name="A127827068K_Latest">Data2!$DP$142</definedName>
    <definedName name="A127827069L">Data2!$DM$1:$DM$10,Data2!$DM$11:$DM$142</definedName>
    <definedName name="A127827069L_Data">Data2!$DM$11:$DM$142</definedName>
    <definedName name="A127827069L_Latest">Data2!$DM$142</definedName>
    <definedName name="A127827070W">Data2!$EE$1:$EE$10,Data2!$EE$11:$EE$142</definedName>
    <definedName name="A127827070W_Data">Data2!$EE$11:$EE$142</definedName>
    <definedName name="A127827070W_Latest">Data2!$EE$142</definedName>
    <definedName name="A127827071X">Data2!$EZ$1:$EZ$10,Data2!$EZ$11:$EZ$142</definedName>
    <definedName name="A127827071X_Data">Data2!$EZ$11:$EZ$142</definedName>
    <definedName name="A127827071X_Latest">Data2!$EZ$142</definedName>
    <definedName name="A127827087T">Data1!$HI$1:$HI$10,Data1!$HI$11:$HI$142</definedName>
    <definedName name="A127827087T_Data">Data1!$HI$11:$HI$142</definedName>
    <definedName name="A127827087T_Latest">Data1!$HI$142</definedName>
    <definedName name="A127827088V">Data1!$GZ$1:$GZ$10,Data1!$GZ$11:$GZ$142</definedName>
    <definedName name="A127827088V_Data">Data1!$GZ$11:$GZ$142</definedName>
    <definedName name="A127827088V_Latest">Data1!$GZ$142</definedName>
    <definedName name="A127827089W">Data1!$GT$1:$GT$10,Data1!$GT$11:$GT$142</definedName>
    <definedName name="A127827089W_Data">Data1!$GT$11:$GT$142</definedName>
    <definedName name="A127827089W_Latest">Data1!$GT$142</definedName>
    <definedName name="A127827090F">Data1!$HF$1:$HF$10,Data1!$HF$11:$HF$142</definedName>
    <definedName name="A127827090F_Data">Data1!$HF$11:$HF$142</definedName>
    <definedName name="A127827090F_Latest">Data1!$HF$142</definedName>
    <definedName name="A127827091J">Data1!$GQ$1:$GQ$10,Data1!$GQ$11:$GQ$142</definedName>
    <definedName name="A127827091J_Data">Data1!$GQ$11:$GQ$142</definedName>
    <definedName name="A127827091J_Latest">Data1!$GQ$142</definedName>
    <definedName name="A127827092K">Data1!$GK$1:$GK$10,Data1!$GK$11:$GK$142</definedName>
    <definedName name="A127827092K_Data">Data1!$GK$11:$GK$142</definedName>
    <definedName name="A127827092K_Latest">Data1!$GK$142</definedName>
    <definedName name="A127827093L">Data1!$HO$1:$HO$10,Data1!$HO$11:$HO$142</definedName>
    <definedName name="A127827093L_Data">Data1!$HO$11:$HO$142</definedName>
    <definedName name="A127827093L_Latest">Data1!$HO$142</definedName>
    <definedName name="A127827094R">Data1!$HL$1:$HL$10,Data1!$HL$11:$HL$142</definedName>
    <definedName name="A127827094R_Data">Data1!$HL$11:$HL$142</definedName>
    <definedName name="A127827094R_Latest">Data1!$HL$142</definedName>
    <definedName name="A127827095T">Data1!$HC$1:$HC$10,Data1!$HC$11:$HC$142</definedName>
    <definedName name="A127827095T_Data">Data1!$HC$11:$HC$142</definedName>
    <definedName name="A127827095T_Latest">Data1!$HC$142</definedName>
    <definedName name="A127827096V">Data1!$GN$1:$GN$10,Data1!$GN$11:$GN$142</definedName>
    <definedName name="A127827096V_Data">Data1!$GN$11:$GN$142</definedName>
    <definedName name="A127827096V_Latest">Data1!$GN$142</definedName>
    <definedName name="A127827097W">Data1!$GB$1:$GB$10,Data1!$GB$11:$GB$142</definedName>
    <definedName name="A127827097W_Data">Data1!$GB$11:$GB$142</definedName>
    <definedName name="A127827097W_Latest">Data1!$GB$142</definedName>
    <definedName name="A127827098X">Data1!$GH$1:$GH$10,Data1!$GH$11:$GH$142</definedName>
    <definedName name="A127827098X_Data">Data1!$GH$11:$GH$142</definedName>
    <definedName name="A127827098X_Latest">Data1!$GH$142</definedName>
    <definedName name="A127827099A">Data1!$GE$1:$GE$10,Data1!$GE$11:$GE$142</definedName>
    <definedName name="A127827099A_Data">Data1!$GE$11:$GE$142</definedName>
    <definedName name="A127827099A_Latest">Data1!$GE$142</definedName>
    <definedName name="A127827100X">Data1!$GW$1:$GW$10,Data1!$GW$11:$GW$142</definedName>
    <definedName name="A127827100X_Data">Data1!$GW$11:$GW$142</definedName>
    <definedName name="A127827100X_Latest">Data1!$GW$142</definedName>
    <definedName name="A127827101A">Data1!$HR$1:$HR$10,Data1!$HR$11:$HR$142</definedName>
    <definedName name="A127827101A_Data">Data1!$HR$11:$HR$142</definedName>
    <definedName name="A127827101A_Latest">Data1!$HR$142</definedName>
    <definedName name="A127827117V">Data1!$FP$1:$FP$10,Data1!$FP$11:$FP$142</definedName>
    <definedName name="A127827117V_Data">Data1!$FP$11:$FP$142</definedName>
    <definedName name="A127827117V_Latest">Data1!$FP$142</definedName>
    <definedName name="A127827118W">Data1!$FG$1:$FG$10,Data1!$FG$11:$FG$142</definedName>
    <definedName name="A127827118W_Data">Data1!$FG$11:$FG$142</definedName>
    <definedName name="A127827118W_Latest">Data1!$FG$142</definedName>
    <definedName name="A127827119X">Data1!$FA$1:$FA$10,Data1!$FA$11:$FA$142</definedName>
    <definedName name="A127827119X_Data">Data1!$FA$11:$FA$142</definedName>
    <definedName name="A127827119X_Latest">Data1!$FA$142</definedName>
    <definedName name="A127827120J">Data1!$FM$1:$FM$10,Data1!$FM$11:$FM$142</definedName>
    <definedName name="A127827120J_Data">Data1!$FM$11:$FM$142</definedName>
    <definedName name="A127827120J_Latest">Data1!$FM$142</definedName>
    <definedName name="A127827121K">Data1!$EX$1:$EX$10,Data1!$EX$11:$EX$142</definedName>
    <definedName name="A127827121K_Data">Data1!$EX$11:$EX$142</definedName>
    <definedName name="A127827121K_Latest">Data1!$EX$142</definedName>
    <definedName name="A127827122L">Data1!$ER$1:$ER$10,Data1!$ER$11:$ER$142</definedName>
    <definedName name="A127827122L_Data">Data1!$ER$11:$ER$142</definedName>
    <definedName name="A127827122L_Latest">Data1!$ER$142</definedName>
    <definedName name="A127827123R">Data1!$FV$1:$FV$10,Data1!$FV$11:$FV$142</definedName>
    <definedName name="A127827123R_Data">Data1!$FV$11:$FV$142</definedName>
    <definedName name="A127827123R_Latest">Data1!$FV$142</definedName>
    <definedName name="A127827124T">Data1!$FS$1:$FS$10,Data1!$FS$11:$FS$142</definedName>
    <definedName name="A127827124T_Data">Data1!$FS$11:$FS$142</definedName>
    <definedName name="A127827124T_Latest">Data1!$FS$142</definedName>
    <definedName name="A127827125V">Data1!$FJ$1:$FJ$10,Data1!$FJ$11:$FJ$142</definedName>
    <definedName name="A127827125V_Data">Data1!$FJ$11:$FJ$142</definedName>
    <definedName name="A127827125V_Latest">Data1!$FJ$142</definedName>
    <definedName name="A127827126W">Data1!$EU$1:$EU$10,Data1!$EU$11:$EU$142</definedName>
    <definedName name="A127827126W_Data">Data1!$EU$11:$EU$142</definedName>
    <definedName name="A127827126W_Latest">Data1!$EU$142</definedName>
    <definedName name="A127827127X">Data1!$EI$1:$EI$10,Data1!$EI$11:$EI$142</definedName>
    <definedName name="A127827127X_Data">Data1!$EI$11:$EI$142</definedName>
    <definedName name="A127827127X_Latest">Data1!$EI$142</definedName>
    <definedName name="A127827128A">Data1!$EO$1:$EO$10,Data1!$EO$11:$EO$142</definedName>
    <definedName name="A127827128A_Data">Data1!$EO$11:$EO$142</definedName>
    <definedName name="A127827128A_Latest">Data1!$EO$142</definedName>
    <definedName name="A127827129C">Data1!$EL$1:$EL$10,Data1!$EL$11:$EL$142</definedName>
    <definedName name="A127827129C_Data">Data1!$EL$11:$EL$142</definedName>
    <definedName name="A127827129C_Latest">Data1!$EL$142</definedName>
    <definedName name="A127827130L">Data1!$FD$1:$FD$10,Data1!$FD$11:$FD$142</definedName>
    <definedName name="A127827130L_Data">Data1!$FD$11:$FD$142</definedName>
    <definedName name="A127827130L_Latest">Data1!$FD$142</definedName>
    <definedName name="A127827131R">Data1!$FY$1:$FY$10,Data1!$FY$11:$FY$142</definedName>
    <definedName name="A127827131R_Data">Data1!$FY$11:$FY$142</definedName>
    <definedName name="A127827131R_Latest">Data1!$FY$142</definedName>
    <definedName name="A127827147J">Data2!$IC$1:$IC$10,Data2!$IC$11:$IC$142</definedName>
    <definedName name="A127827147J_Data">Data2!$IC$11:$IC$142</definedName>
    <definedName name="A127827147J_Latest">Data2!$IC$142</definedName>
    <definedName name="A127827148K">Data2!$HT$1:$HT$10,Data2!$HT$11:$HT$142</definedName>
    <definedName name="A127827148K_Data">Data2!$HT$11:$HT$142</definedName>
    <definedName name="A127827148K_Latest">Data2!$HT$142</definedName>
    <definedName name="A127827149L">Data2!$HN$1:$HN$10,Data2!$HN$11:$HN$142</definedName>
    <definedName name="A127827149L_Data">Data2!$HN$11:$HN$142</definedName>
    <definedName name="A127827149L_Latest">Data2!$HN$142</definedName>
    <definedName name="A127827150W">Data2!$HZ$1:$HZ$10,Data2!$HZ$11:$HZ$142</definedName>
    <definedName name="A127827150W_Data">Data2!$HZ$11:$HZ$142</definedName>
    <definedName name="A127827150W_Latest">Data2!$HZ$142</definedName>
    <definedName name="A127827151X">Data2!$HK$1:$HK$10,Data2!$HK$11:$HK$142</definedName>
    <definedName name="A127827151X_Data">Data2!$HK$11:$HK$142</definedName>
    <definedName name="A127827151X_Latest">Data2!$HK$142</definedName>
    <definedName name="A127827152A">Data2!$HE$1:$HE$10,Data2!$HE$11:$HE$142</definedName>
    <definedName name="A127827152A_Data">Data2!$HE$11:$HE$142</definedName>
    <definedName name="A127827152A_Latest">Data2!$HE$142</definedName>
    <definedName name="A127827153C">Data2!$II$1:$II$10,Data2!$II$11:$II$142</definedName>
    <definedName name="A127827153C_Data">Data2!$II$11:$II$142</definedName>
    <definedName name="A127827153C_Latest">Data2!$II$142</definedName>
    <definedName name="A127827154F">Data2!$IF$1:$IF$10,Data2!$IF$11:$IF$142</definedName>
    <definedName name="A127827154F_Data">Data2!$IF$11:$IF$142</definedName>
    <definedName name="A127827154F_Latest">Data2!$IF$142</definedName>
    <definedName name="A127827155J">Data2!$HW$1:$HW$10,Data2!$HW$11:$HW$142</definedName>
    <definedName name="A127827155J_Data">Data2!$HW$11:$HW$142</definedName>
    <definedName name="A127827155J_Latest">Data2!$HW$142</definedName>
    <definedName name="A127827156K">Data2!$HH$1:$HH$10,Data2!$HH$11:$HH$142</definedName>
    <definedName name="A127827156K_Data">Data2!$HH$11:$HH$142</definedName>
    <definedName name="A127827156K_Latest">Data2!$HH$142</definedName>
    <definedName name="A127827157L">Data2!$GV$1:$GV$10,Data2!$GV$11:$GV$142</definedName>
    <definedName name="A127827157L_Data">Data2!$GV$11:$GV$142</definedName>
    <definedName name="A127827157L_Latest">Data2!$GV$142</definedName>
    <definedName name="A127827158R">Data2!$HB$1:$HB$10,Data2!$HB$11:$HB$142</definedName>
    <definedName name="A127827158R_Data">Data2!$HB$11:$HB$142</definedName>
    <definedName name="A127827158R_Latest">Data2!$HB$142</definedName>
    <definedName name="A127827159T">Data2!$GY$1:$GY$10,Data2!$GY$11:$GY$142</definedName>
    <definedName name="A127827159T_Data">Data2!$GY$11:$GY$142</definedName>
    <definedName name="A127827159T_Latest">Data2!$GY$142</definedName>
    <definedName name="A127827160A">Data2!$HQ$1:$HQ$10,Data2!$HQ$11:$HQ$142</definedName>
    <definedName name="A127827160A_Data">Data2!$HQ$11:$HQ$142</definedName>
    <definedName name="A127827160A_Latest">Data2!$HQ$142</definedName>
    <definedName name="A127827161C">Data2!$IL$1:$IL$10,Data2!$IL$11:$IL$142</definedName>
    <definedName name="A127827161C_Data">Data2!$IL$11:$IL$142</definedName>
    <definedName name="A127827161C_Latest">Data2!$IL$142</definedName>
    <definedName name="A127827177W">Data1!$DW$1:$DW$10,Data1!$DW$11:$DW$142</definedName>
    <definedName name="A127827177W_Data">Data1!$DW$11:$DW$142</definedName>
    <definedName name="A127827177W_Latest">Data1!$DW$142</definedName>
    <definedName name="A127827178X">Data1!$DN$1:$DN$10,Data1!$DN$11:$DN$142</definedName>
    <definedName name="A127827178X_Data">Data1!$DN$11:$DN$142</definedName>
    <definedName name="A127827178X_Latest">Data1!$DN$142</definedName>
    <definedName name="A127827179A">Data1!$DH$1:$DH$10,Data1!$DH$11:$DH$142</definedName>
    <definedName name="A127827179A_Data">Data1!$DH$11:$DH$142</definedName>
    <definedName name="A127827179A_Latest">Data1!$DH$142</definedName>
    <definedName name="A127827180K">Data1!$DT$1:$DT$10,Data1!$DT$11:$DT$142</definedName>
    <definedName name="A127827180K_Data">Data1!$DT$11:$DT$142</definedName>
    <definedName name="A127827180K_Latest">Data1!$DT$142</definedName>
    <definedName name="A127827181L">Data1!$DE$1:$DE$10,Data1!$DE$11:$DE$142</definedName>
    <definedName name="A127827181L_Data">Data1!$DE$11:$DE$142</definedName>
    <definedName name="A127827181L_Latest">Data1!$DE$142</definedName>
    <definedName name="A127827182R">Data1!$CY$1:$CY$10,Data1!$CY$11:$CY$142</definedName>
    <definedName name="A127827182R_Data">Data1!$CY$11:$CY$142</definedName>
    <definedName name="A127827182R_Latest">Data1!$CY$142</definedName>
    <definedName name="A127827183T">Data1!$EC$1:$EC$10,Data1!$EC$11:$EC$142</definedName>
    <definedName name="A127827183T_Data">Data1!$EC$11:$EC$142</definedName>
    <definedName name="A127827183T_Latest">Data1!$EC$142</definedName>
    <definedName name="A127827184V">Data1!$DZ$1:$DZ$10,Data1!$DZ$11:$DZ$142</definedName>
    <definedName name="A127827184V_Data">Data1!$DZ$11:$DZ$142</definedName>
    <definedName name="A127827184V_Latest">Data1!$DZ$142</definedName>
    <definedName name="A127827185W">Data1!$DQ$1:$DQ$10,Data1!$DQ$11:$DQ$142</definedName>
    <definedName name="A127827185W_Data">Data1!$DQ$11:$DQ$142</definedName>
    <definedName name="A127827185W_Latest">Data1!$DQ$142</definedName>
    <definedName name="A127827186X">Data1!$DB$1:$DB$10,Data1!$DB$11:$DB$142</definedName>
    <definedName name="A127827186X_Data">Data1!$DB$11:$DB$142</definedName>
    <definedName name="A127827186X_Latest">Data1!$DB$142</definedName>
    <definedName name="A127827187A">Data1!$CP$1:$CP$10,Data1!$CP$11:$CP$142</definedName>
    <definedName name="A127827187A_Data">Data1!$CP$11:$CP$142</definedName>
    <definedName name="A127827187A_Latest">Data1!$CP$142</definedName>
    <definedName name="A127827188C">Data1!$CV$1:$CV$10,Data1!$CV$11:$CV$142</definedName>
    <definedName name="A127827188C_Data">Data1!$CV$11:$CV$142</definedName>
    <definedName name="A127827188C_Latest">Data1!$CV$142</definedName>
    <definedName name="A127827189F">Data1!$CS$1:$CS$10,Data1!$CS$11:$CS$142</definedName>
    <definedName name="A127827189F_Data">Data1!$CS$11:$CS$142</definedName>
    <definedName name="A127827189F_Latest">Data1!$CS$142</definedName>
    <definedName name="A127827190R">Data1!$DK$1:$DK$10,Data1!$DK$11:$DK$142</definedName>
    <definedName name="A127827190R_Data">Data1!$DK$11:$DK$142</definedName>
    <definedName name="A127827190R_Latest">Data1!$DK$142</definedName>
    <definedName name="A127827191T">Data1!$EF$1:$EF$10,Data1!$EF$11:$EF$142</definedName>
    <definedName name="A127827191T_Data">Data1!$EF$11:$EF$142</definedName>
    <definedName name="A127827191T_Latest">Data1!$EF$142</definedName>
    <definedName name="A127827207X">Data2!$CX$1:$CX$10,Data2!$CX$11:$CX$142</definedName>
    <definedName name="A127827207X_Data">Data2!$CX$11:$CX$142</definedName>
    <definedName name="A127827207X_Latest">Data2!$CX$142</definedName>
    <definedName name="A127827208A">Data2!$CO$1:$CO$10,Data2!$CO$11:$CO$142</definedName>
    <definedName name="A127827208A_Data">Data2!$CO$11:$CO$142</definedName>
    <definedName name="A127827208A_Latest">Data2!$CO$142</definedName>
    <definedName name="A127827209C">Data2!$CI$1:$CI$10,Data2!$CI$11:$CI$142</definedName>
    <definedName name="A127827209C_Data">Data2!$CI$11:$CI$142</definedName>
    <definedName name="A127827209C_Latest">Data2!$CI$142</definedName>
    <definedName name="A127827210L">Data2!$CU$1:$CU$10,Data2!$CU$11:$CU$142</definedName>
    <definedName name="A127827210L_Data">Data2!$CU$11:$CU$142</definedName>
    <definedName name="A127827210L_Latest">Data2!$CU$142</definedName>
    <definedName name="A127827211R">Data2!$CF$1:$CF$10,Data2!$CF$11:$CF$142</definedName>
    <definedName name="A127827211R_Data">Data2!$CF$11:$CF$142</definedName>
    <definedName name="A127827211R_Latest">Data2!$CF$142</definedName>
    <definedName name="A127827212T">Data2!$BZ$1:$BZ$10,Data2!$BZ$11:$BZ$142</definedName>
    <definedName name="A127827212T_Data">Data2!$BZ$11:$BZ$142</definedName>
    <definedName name="A127827212T_Latest">Data2!$BZ$142</definedName>
    <definedName name="A127827213V">Data2!$DD$1:$DD$10,Data2!$DD$11:$DD$142</definedName>
    <definedName name="A127827213V_Data">Data2!$DD$11:$DD$142</definedName>
    <definedName name="A127827213V_Latest">Data2!$DD$142</definedName>
    <definedName name="A127827214W">Data2!$DA$1:$DA$10,Data2!$DA$11:$DA$142</definedName>
    <definedName name="A127827214W_Data">Data2!$DA$11:$DA$142</definedName>
    <definedName name="A127827214W_Latest">Data2!$DA$142</definedName>
    <definedName name="A127827215X">Data2!$CR$1:$CR$10,Data2!$CR$11:$CR$142</definedName>
    <definedName name="A127827215X_Data">Data2!$CR$11:$CR$142</definedName>
    <definedName name="A127827215X_Latest">Data2!$CR$142</definedName>
    <definedName name="A127827216A">Data2!$CC$1:$CC$10,Data2!$CC$11:$CC$142</definedName>
    <definedName name="A127827216A_Data">Data2!$CC$11:$CC$142</definedName>
    <definedName name="A127827216A_Latest">Data2!$CC$142</definedName>
    <definedName name="A127827217C">Data2!$BQ$1:$BQ$10,Data2!$BQ$11:$BQ$142</definedName>
    <definedName name="A127827217C_Data">Data2!$BQ$11:$BQ$142</definedName>
    <definedName name="A127827217C_Latest">Data2!$BQ$142</definedName>
    <definedName name="A127827218F">Data2!$BW$1:$BW$10,Data2!$BW$11:$BW$142</definedName>
    <definedName name="A127827218F_Data">Data2!$BW$11:$BW$142</definedName>
    <definedName name="A127827218F_Latest">Data2!$BW$142</definedName>
    <definedName name="A127827219J">Data2!$BT$1:$BT$10,Data2!$BT$11:$BT$142</definedName>
    <definedName name="A127827219J_Data">Data2!$BT$11:$BT$142</definedName>
    <definedName name="A127827219J_Latest">Data2!$BT$142</definedName>
    <definedName name="A127827220T">Data2!$CL$1:$CL$10,Data2!$CL$11:$CL$142</definedName>
    <definedName name="A127827220T_Data">Data2!$CL$11:$CL$142</definedName>
    <definedName name="A127827220T_Latest">Data2!$CL$142</definedName>
    <definedName name="A127827221V">Data2!$DG$1:$DG$10,Data2!$DG$11:$DG$142</definedName>
    <definedName name="A127827221V_Data">Data2!$DG$11:$DG$142</definedName>
    <definedName name="A127827221V_Latest">Data2!$DG$142</definedName>
    <definedName name="A127827237L">Data1!$AK$1:$AK$10,Data1!$AK$11:$AK$142</definedName>
    <definedName name="A127827237L_Data">Data1!$AK$11:$AK$142</definedName>
    <definedName name="A127827237L_Latest">Data1!$AK$142</definedName>
    <definedName name="A127827238R">Data1!$AB$1:$AB$10,Data1!$AB$11:$AB$142</definedName>
    <definedName name="A127827238R_Data">Data1!$AB$11:$AB$142</definedName>
    <definedName name="A127827238R_Latest">Data1!$AB$142</definedName>
    <definedName name="A127827239T">Data1!$V$1:$V$10,Data1!$V$11:$V$142</definedName>
    <definedName name="A127827239T_Data">Data1!$V$11:$V$142</definedName>
    <definedName name="A127827239T_Latest">Data1!$V$142</definedName>
    <definedName name="A127827240A">Data1!$AH$1:$AH$10,Data1!$AH$11:$AH$142</definedName>
    <definedName name="A127827240A_Data">Data1!$AH$11:$AH$142</definedName>
    <definedName name="A127827240A_Latest">Data1!$AH$142</definedName>
    <definedName name="A127827241C">Data1!$S$1:$S$10,Data1!$S$11:$S$142</definedName>
    <definedName name="A127827241C_Data">Data1!$S$11:$S$142</definedName>
    <definedName name="A127827241C_Latest">Data1!$S$142</definedName>
    <definedName name="A127827242F">Data1!$M$1:$M$10,Data1!$M$11:$M$142</definedName>
    <definedName name="A127827242F_Data">Data1!$M$11:$M$142</definedName>
    <definedName name="A127827242F_Latest">Data1!$M$142</definedName>
    <definedName name="A127827243J">Data1!$AQ$1:$AQ$10,Data1!$AQ$11:$AQ$142</definedName>
    <definedName name="A127827243J_Data">Data1!$AQ$11:$AQ$142</definedName>
    <definedName name="A127827243J_Latest">Data1!$AQ$142</definedName>
    <definedName name="A127827244K">Data1!$AN$1:$AN$10,Data1!$AN$11:$AN$142</definedName>
    <definedName name="A127827244K_Data">Data1!$AN$11:$AN$142</definedName>
    <definedName name="A127827244K_Latest">Data1!$AN$142</definedName>
    <definedName name="A127827245L">Data1!$AE$1:$AE$10,Data1!$AE$11:$AE$142</definedName>
    <definedName name="A127827245L_Data">Data1!$AE$11:$AE$142</definedName>
    <definedName name="A127827245L_Latest">Data1!$AE$142</definedName>
    <definedName name="A127827246R">Data1!$P$1:$P$10,Data1!$P$11:$P$142</definedName>
    <definedName name="A127827246R_Data">Data1!$P$11:$P$142</definedName>
    <definedName name="A127827246R_Latest">Data1!$P$142</definedName>
    <definedName name="A127827247T">Data1!$D$1:$D$10,Data1!$D$11:$D$142</definedName>
    <definedName name="A127827247T_Data">Data1!$D$11:$D$142</definedName>
    <definedName name="A127827247T_Latest">Data1!$D$142</definedName>
    <definedName name="A127827248V">Data1!$J$1:$J$10,Data1!$J$11:$J$142</definedName>
    <definedName name="A127827248V_Data">Data1!$J$11:$J$142</definedName>
    <definedName name="A127827248V_Latest">Data1!$J$142</definedName>
    <definedName name="A127827249W">Data1!$G$1:$G$10,Data1!$G$11:$G$142</definedName>
    <definedName name="A127827249W_Data">Data1!$G$11:$G$142</definedName>
    <definedName name="A127827249W_Latest">Data1!$G$142</definedName>
    <definedName name="A127827250F">Data1!$Y$1:$Y$10,Data1!$Y$11:$Y$142</definedName>
    <definedName name="A127827250F_Data">Data1!$Y$11:$Y$142</definedName>
    <definedName name="A127827250F_Latest">Data1!$Y$142</definedName>
    <definedName name="A127827251J">Data1!$AT$1:$AT$10,Data1!$AT$11:$AT$142</definedName>
    <definedName name="A127827251J_Data">Data1!$AT$11:$AT$142</definedName>
    <definedName name="A127827251J_Latest">Data1!$AT$142</definedName>
    <definedName name="A127827267A">Data2!$L$1:$L$10,Data2!$L$11:$L$142</definedName>
    <definedName name="A127827267A_Data">Data2!$L$11:$L$142</definedName>
    <definedName name="A127827267A_Latest">Data2!$L$142</definedName>
    <definedName name="A127827268C">Data2!$C$1:$C$10,Data2!$C$11:$C$142</definedName>
    <definedName name="A127827268C_Data">Data2!$C$11:$C$142</definedName>
    <definedName name="A127827268C_Latest">Data2!$C$142</definedName>
    <definedName name="A127827269F">Data1!$IM$1:$IM$10,Data1!$IM$11:$IM$142</definedName>
    <definedName name="A127827269F_Data">Data1!$IM$11:$IM$142</definedName>
    <definedName name="A127827269F_Latest">Data1!$IM$142</definedName>
    <definedName name="A127827270R">Data2!$I$1:$I$10,Data2!$I$11:$I$142</definedName>
    <definedName name="A127827270R_Data">Data2!$I$11:$I$142</definedName>
    <definedName name="A127827270R_Latest">Data2!$I$142</definedName>
    <definedName name="A127827271T">Data1!$IJ$1:$IJ$10,Data1!$IJ$11:$IJ$142</definedName>
    <definedName name="A127827271T_Data">Data1!$IJ$11:$IJ$142</definedName>
    <definedName name="A127827271T_Latest">Data1!$IJ$142</definedName>
    <definedName name="A127827272V">Data1!$ID$1:$ID$10,Data1!$ID$11:$ID$142</definedName>
    <definedName name="A127827272V_Data">Data1!$ID$11:$ID$142</definedName>
    <definedName name="A127827272V_Latest">Data1!$ID$142</definedName>
    <definedName name="A127827273W">Data2!$R$1:$R$10,Data2!$R$11:$R$142</definedName>
    <definedName name="A127827273W_Data">Data2!$R$11:$R$142</definedName>
    <definedName name="A127827273W_Latest">Data2!$R$142</definedName>
    <definedName name="A127827274X">Data2!$O$1:$O$10,Data2!$O$11:$O$142</definedName>
    <definedName name="A127827274X_Data">Data2!$O$11:$O$142</definedName>
    <definedName name="A127827274X_Latest">Data2!$O$142</definedName>
    <definedName name="A127827275A">Data2!$F$1:$F$10,Data2!$F$11:$F$142</definedName>
    <definedName name="A127827275A_Data">Data2!$F$11:$F$142</definedName>
    <definedName name="A127827275A_Latest">Data2!$F$142</definedName>
    <definedName name="A127827276C">Data1!$IG$1:$IG$10,Data1!$IG$11:$IG$142</definedName>
    <definedName name="A127827276C_Data">Data1!$IG$11:$IG$142</definedName>
    <definedName name="A127827276C_Latest">Data1!$IG$142</definedName>
    <definedName name="A127827277F">Data1!$HU$1:$HU$10,Data1!$HU$11:$HU$142</definedName>
    <definedName name="A127827277F_Data">Data1!$HU$11:$HU$142</definedName>
    <definedName name="A127827277F_Latest">Data1!$HU$142</definedName>
    <definedName name="A127827278J">Data1!$IA$1:$IA$10,Data1!$IA$11:$IA$142</definedName>
    <definedName name="A127827278J_Data">Data1!$IA$11:$IA$142</definedName>
    <definedName name="A127827278J_Latest">Data1!$IA$142</definedName>
    <definedName name="A127827279K">Data1!$HX$1:$HX$10,Data1!$HX$11:$HX$142</definedName>
    <definedName name="A127827279K_Data">Data1!$HX$11:$HX$142</definedName>
    <definedName name="A127827279K_Latest">Data1!$HX$142</definedName>
    <definedName name="A127827280V">Data1!$IP$1:$IP$10,Data1!$IP$11:$IP$142</definedName>
    <definedName name="A127827280V_Data">Data1!$IP$11:$IP$142</definedName>
    <definedName name="A127827280V_Latest">Data1!$IP$142</definedName>
    <definedName name="A127827281W">Data2!$U$1:$U$10,Data2!$U$11:$U$142</definedName>
    <definedName name="A127827281W_Data">Data2!$U$11:$U$142</definedName>
    <definedName name="A127827281W_Latest">Data2!$U$142</definedName>
    <definedName name="A127827297R">Data2!$BE$1:$BE$10,Data2!$BE$11:$BE$142</definedName>
    <definedName name="A127827297R_Data">Data2!$BE$11:$BE$142</definedName>
    <definedName name="A127827297R_Latest">Data2!$BE$142</definedName>
    <definedName name="A127827298T">Data2!$AV$1:$AV$10,Data2!$AV$11:$AV$142</definedName>
    <definedName name="A127827298T_Data">Data2!$AV$11:$AV$142</definedName>
    <definedName name="A127827298T_Latest">Data2!$AV$142</definedName>
    <definedName name="A127827299V">Data2!$AP$1:$AP$10,Data2!$AP$11:$AP$142</definedName>
    <definedName name="A127827299V_Data">Data2!$AP$11:$AP$142</definedName>
    <definedName name="A127827299V_Latest">Data2!$AP$142</definedName>
    <definedName name="A127827300T">Data2!$BB$1:$BB$10,Data2!$BB$11:$BB$142</definedName>
    <definedName name="A127827300T_Data">Data2!$BB$11:$BB$142</definedName>
    <definedName name="A127827300T_Latest">Data2!$BB$142</definedName>
    <definedName name="A127827301V">Data2!$AM$1:$AM$10,Data2!$AM$11:$AM$142</definedName>
    <definedName name="A127827301V_Data">Data2!$AM$11:$AM$142</definedName>
    <definedName name="A127827301V_Latest">Data2!$AM$142</definedName>
    <definedName name="A127827302W">Data2!$AG$1:$AG$10,Data2!$AG$11:$AG$142</definedName>
    <definedName name="A127827302W_Data">Data2!$AG$11:$AG$142</definedName>
    <definedName name="A127827302W_Latest">Data2!$AG$142</definedName>
    <definedName name="A127827303X">Data2!$BK$1:$BK$10,Data2!$BK$11:$BK$142</definedName>
    <definedName name="A127827303X_Data">Data2!$BK$11:$BK$142</definedName>
    <definedName name="A127827303X_Latest">Data2!$BK$142</definedName>
    <definedName name="A127827304A">Data2!$BH$1:$BH$10,Data2!$BH$11:$BH$142</definedName>
    <definedName name="A127827304A_Data">Data2!$BH$11:$BH$142</definedName>
    <definedName name="A127827304A_Latest">Data2!$BH$142</definedName>
    <definedName name="A127827305C">Data2!$AY$1:$AY$10,Data2!$AY$11:$AY$142</definedName>
    <definedName name="A127827305C_Data">Data2!$AY$11:$AY$142</definedName>
    <definedName name="A127827305C_Latest">Data2!$AY$142</definedName>
    <definedName name="A127827306F">Data2!$AJ$1:$AJ$10,Data2!$AJ$11:$AJ$142</definedName>
    <definedName name="A127827306F_Data">Data2!$AJ$11:$AJ$142</definedName>
    <definedName name="A127827306F_Latest">Data2!$AJ$142</definedName>
    <definedName name="A127827307J">Data2!$X$1:$X$10,Data2!$X$11:$X$142</definedName>
    <definedName name="A127827307J_Data">Data2!$X$11:$X$142</definedName>
    <definedName name="A127827307J_Latest">Data2!$X$142</definedName>
    <definedName name="A127827308K">Data2!$AD$1:$AD$10,Data2!$AD$11:$AD$142</definedName>
    <definedName name="A127827308K_Data">Data2!$AD$11:$AD$142</definedName>
    <definedName name="A127827308K_Latest">Data2!$AD$142</definedName>
    <definedName name="A127827309L">Data2!$AA$1:$AA$10,Data2!$AA$11:$AA$142</definedName>
    <definedName name="A127827309L_Data">Data2!$AA$11:$AA$142</definedName>
    <definedName name="A127827309L_Latest">Data2!$AA$142</definedName>
    <definedName name="A127827310W">Data2!$AS$1:$AS$10,Data2!$AS$11:$AS$142</definedName>
    <definedName name="A127827310W_Data">Data2!$AS$11:$AS$142</definedName>
    <definedName name="A127827310W_Latest">Data2!$AS$142</definedName>
    <definedName name="A127827311X">Data2!$BN$1:$BN$10,Data2!$BN$11:$BN$142</definedName>
    <definedName name="A127827311X_Data">Data2!$BN$11:$BN$142</definedName>
    <definedName name="A127827311X_Latest">Data2!$BN$142</definedName>
    <definedName name="A127827567C">Data3!$BY$1:$BY$10,Data3!$BY$11:$BY$142</definedName>
    <definedName name="A127827567C_Data">Data3!$BY$11:$BY$142</definedName>
    <definedName name="A127827567C_Latest">Data3!$BY$142</definedName>
    <definedName name="A127827568F">Data3!$BP$1:$BP$10,Data3!$BP$11:$BP$142</definedName>
    <definedName name="A127827568F_Data">Data3!$BP$11:$BP$142</definedName>
    <definedName name="A127827568F_Latest">Data3!$BP$142</definedName>
    <definedName name="A127827569J">Data3!$BJ$1:$BJ$10,Data3!$BJ$11:$BJ$142</definedName>
    <definedName name="A127827569J_Data">Data3!$BJ$11:$BJ$142</definedName>
    <definedName name="A127827569J_Latest">Data3!$BJ$142</definedName>
    <definedName name="A127827570T">Data3!$BV$1:$BV$10,Data3!$BV$11:$BV$142</definedName>
    <definedName name="A127827570T_Data">Data3!$BV$11:$BV$142</definedName>
    <definedName name="A127827570T_Latest">Data3!$BV$142</definedName>
    <definedName name="A127827571V">Data3!$BG$1:$BG$10,Data3!$BG$11:$BG$142</definedName>
    <definedName name="A127827571V_Data">Data3!$BG$11:$BG$142</definedName>
    <definedName name="A127827571V_Latest">Data3!$BG$142</definedName>
    <definedName name="A127827572W">Data3!$BA$1:$BA$10,Data3!$BA$11:$BA$142</definedName>
    <definedName name="A127827572W_Data">Data3!$BA$11:$BA$142</definedName>
    <definedName name="A127827572W_Latest">Data3!$BA$142</definedName>
    <definedName name="A127827573X">Data3!$CE$1:$CE$10,Data3!$CE$11:$CE$142</definedName>
    <definedName name="A127827573X_Data">Data3!$CE$11:$CE$142</definedName>
    <definedName name="A127827573X_Latest">Data3!$CE$142</definedName>
    <definedName name="A127827574A">Data3!$CB$1:$CB$10,Data3!$CB$11:$CB$142</definedName>
    <definedName name="A127827574A_Data">Data3!$CB$11:$CB$142</definedName>
    <definedName name="A127827574A_Latest">Data3!$CB$142</definedName>
    <definedName name="A127827575C">Data3!$BS$1:$BS$10,Data3!$BS$11:$BS$142</definedName>
    <definedName name="A127827575C_Data">Data3!$BS$11:$BS$142</definedName>
    <definedName name="A127827575C_Latest">Data3!$BS$142</definedName>
    <definedName name="A127827576F">Data3!$BD$1:$BD$10,Data3!$BD$11:$BD$142</definedName>
    <definedName name="A127827576F_Data">Data3!$BD$11:$BD$142</definedName>
    <definedName name="A127827576F_Latest">Data3!$BD$142</definedName>
    <definedName name="A127827577J">Data3!$AR$1:$AR$10,Data3!$AR$11:$AR$142</definedName>
    <definedName name="A127827577J_Data">Data3!$AR$11:$AR$142</definedName>
    <definedName name="A127827577J_Latest">Data3!$AR$142</definedName>
    <definedName name="A127827578K">Data3!$AX$1:$AX$10,Data3!$AX$11:$AX$142</definedName>
    <definedName name="A127827578K_Data">Data3!$AX$11:$AX$142</definedName>
    <definedName name="A127827578K_Latest">Data3!$AX$142</definedName>
    <definedName name="A127827579L">Data3!$AU$1:$AU$10,Data3!$AU$11:$AU$142</definedName>
    <definedName name="A127827579L_Data">Data3!$AU$11:$AU$142</definedName>
    <definedName name="A127827579L_Latest">Data3!$AU$142</definedName>
    <definedName name="A127827580W">Data3!$BM$1:$BM$10,Data3!$BM$11:$BM$142</definedName>
    <definedName name="A127827580W_Data">Data3!$BM$11:$BM$142</definedName>
    <definedName name="A127827580W_Latest">Data3!$BM$142</definedName>
    <definedName name="A127827581X">Data3!$CH$1:$CH$10,Data3!$CH$11:$CH$142</definedName>
    <definedName name="A127827581X_Data">Data3!$CH$11:$CH$142</definedName>
    <definedName name="A127827581X_Latest">Data3!$CH$142</definedName>
    <definedName name="A127827897V">Data3!$HD$1:$HD$10,Data3!$HD$11:$HD$142</definedName>
    <definedName name="A127827897V_Data">Data3!$HD$11:$HD$142</definedName>
    <definedName name="A127827897V_Latest">Data3!$HD$142</definedName>
    <definedName name="A127827898W">Data3!$GU$1:$GU$10,Data3!$GU$11:$GU$142</definedName>
    <definedName name="A127827898W_Data">Data3!$GU$11:$GU$142</definedName>
    <definedName name="A127827898W_Latest">Data3!$GU$142</definedName>
    <definedName name="A127827899X">Data3!$GO$1:$GO$10,Data3!$GO$11:$GO$142</definedName>
    <definedName name="A127827899X_Data">Data3!$GO$11:$GO$142</definedName>
    <definedName name="A127827899X_Latest">Data3!$GO$142</definedName>
    <definedName name="A127827900W">Data3!$HA$1:$HA$10,Data3!$HA$11:$HA$142</definedName>
    <definedName name="A127827900W_Data">Data3!$HA$11:$HA$142</definedName>
    <definedName name="A127827900W_Latest">Data3!$HA$142</definedName>
    <definedName name="A127827901X">Data3!$GL$1:$GL$10,Data3!$GL$11:$GL$142</definedName>
    <definedName name="A127827901X_Data">Data3!$GL$11:$GL$142</definedName>
    <definedName name="A127827901X_Latest">Data3!$GL$142</definedName>
    <definedName name="A127827902A">Data3!$GF$1:$GF$10,Data3!$GF$11:$GF$142</definedName>
    <definedName name="A127827902A_Data">Data3!$GF$11:$GF$142</definedName>
    <definedName name="A127827902A_Latest">Data3!$GF$142</definedName>
    <definedName name="A127827903C">Data3!$HJ$1:$HJ$10,Data3!$HJ$11:$HJ$142</definedName>
    <definedName name="A127827903C_Data">Data3!$HJ$11:$HJ$142</definedName>
    <definedName name="A127827903C_Latest">Data3!$HJ$142</definedName>
    <definedName name="A127827904F">Data3!$HG$1:$HG$10,Data3!$HG$11:$HG$142</definedName>
    <definedName name="A127827904F_Data">Data3!$HG$11:$HG$142</definedName>
    <definedName name="A127827904F_Latest">Data3!$HG$142</definedName>
    <definedName name="A127827905J">Data3!$GX$1:$GX$10,Data3!$GX$11:$GX$142</definedName>
    <definedName name="A127827905J_Data">Data3!$GX$11:$GX$142</definedName>
    <definedName name="A127827905J_Latest">Data3!$GX$142</definedName>
    <definedName name="A127827906K">Data3!$GI$1:$GI$10,Data3!$GI$11:$GI$142</definedName>
    <definedName name="A127827906K_Data">Data3!$GI$11:$GI$142</definedName>
    <definedName name="A127827906K_Latest">Data3!$GI$142</definedName>
    <definedName name="A127827907L">Data3!$FW$1:$FW$10,Data3!$FW$11:$FW$142</definedName>
    <definedName name="A127827907L_Data">Data3!$FW$11:$FW$142</definedName>
    <definedName name="A127827907L_Latest">Data3!$FW$142</definedName>
    <definedName name="A127827908R">Data3!$GC$1:$GC$10,Data3!$GC$11:$GC$142</definedName>
    <definedName name="A127827908R_Data">Data3!$GC$11:$GC$142</definedName>
    <definedName name="A127827908R_Latest">Data3!$GC$142</definedName>
    <definedName name="A127827909T">Data3!$FZ$1:$FZ$10,Data3!$FZ$11:$FZ$142</definedName>
    <definedName name="A127827909T_Data">Data3!$FZ$11:$FZ$142</definedName>
    <definedName name="A127827909T_Latest">Data3!$FZ$142</definedName>
    <definedName name="A127827910A">Data3!$GR$1:$GR$10,Data3!$GR$11:$GR$142</definedName>
    <definedName name="A127827910A_Data">Data3!$GR$11:$GR$142</definedName>
    <definedName name="A127827910A_Latest">Data3!$GR$142</definedName>
    <definedName name="A127827911C">Data3!$HM$1:$HM$10,Data3!$HM$11:$HM$142</definedName>
    <definedName name="A127827911C_Data">Data3!$HM$11:$HM$142</definedName>
    <definedName name="A127827911C_Latest">Data3!$HM$142</definedName>
    <definedName name="A127828227A">Data4!$G$1:$G$10,Data4!$G$11:$G$142</definedName>
    <definedName name="A127828227A_Data">Data4!$G$11:$G$142</definedName>
    <definedName name="A127828227A_Latest">Data4!$G$142</definedName>
    <definedName name="A127828228C">Data3!$IN$1:$IN$10,Data3!$IN$11:$IN$142</definedName>
    <definedName name="A127828228C_Data">Data3!$IN$11:$IN$142</definedName>
    <definedName name="A127828228C_Latest">Data3!$IN$142</definedName>
    <definedName name="A127828229F">Data3!$IH$1:$IH$10,Data3!$IH$11:$IH$142</definedName>
    <definedName name="A127828229F_Data">Data3!$IH$11:$IH$142</definedName>
    <definedName name="A127828229F_Latest">Data3!$IH$142</definedName>
    <definedName name="A127828230R">Data4!$D$1:$D$10,Data4!$D$11:$D$142</definedName>
    <definedName name="A127828230R_Data">Data4!$D$11:$D$142</definedName>
    <definedName name="A127828230R_Latest">Data4!$D$142</definedName>
    <definedName name="A127828231T">Data3!$IE$1:$IE$10,Data3!$IE$11:$IE$142</definedName>
    <definedName name="A127828231T_Data">Data3!$IE$11:$IE$142</definedName>
    <definedName name="A127828231T_Latest">Data3!$IE$142</definedName>
    <definedName name="A127828232V">Data3!$HY$1:$HY$10,Data3!$HY$11:$HY$142</definedName>
    <definedName name="A127828232V_Data">Data3!$HY$11:$HY$142</definedName>
    <definedName name="A127828232V_Latest">Data3!$HY$142</definedName>
    <definedName name="A127828233W">Data4!$M$1:$M$10,Data4!$M$11:$M$142</definedName>
    <definedName name="A127828233W_Data">Data4!$M$11:$M$142</definedName>
    <definedName name="A127828233W_Latest">Data4!$M$142</definedName>
    <definedName name="A127828234X">Data4!$J$1:$J$10,Data4!$J$11:$J$142</definedName>
    <definedName name="A127828234X_Data">Data4!$J$11:$J$142</definedName>
    <definedName name="A127828234X_Latest">Data4!$J$142</definedName>
    <definedName name="A127828235A">Data3!$IQ$1:$IQ$10,Data3!$IQ$11:$IQ$142</definedName>
    <definedName name="A127828235A_Data">Data3!$IQ$11:$IQ$142</definedName>
    <definedName name="A127828235A_Latest">Data3!$IQ$142</definedName>
    <definedName name="A127828236C">Data3!$IB$1:$IB$10,Data3!$IB$11:$IB$142</definedName>
    <definedName name="A127828236C_Data">Data3!$IB$11:$IB$142</definedName>
    <definedName name="A127828236C_Latest">Data3!$IB$142</definedName>
    <definedName name="A127828237F">Data3!$HP$1:$HP$10,Data3!$HP$11:$HP$142</definedName>
    <definedName name="A127828237F_Data">Data3!$HP$11:$HP$142</definedName>
    <definedName name="A127828237F_Latest">Data3!$HP$142</definedName>
    <definedName name="A127828238J">Data3!$HV$1:$HV$10,Data3!$HV$11:$HV$142</definedName>
    <definedName name="A127828238J_Data">Data3!$HV$11:$HV$142</definedName>
    <definedName name="A127828238J_Latest">Data3!$HV$142</definedName>
    <definedName name="A127828239K">Data3!$HS$1:$HS$10,Data3!$HS$11:$HS$142</definedName>
    <definedName name="A127828239K_Data">Data3!$HS$11:$HS$142</definedName>
    <definedName name="A127828239K_Latest">Data3!$HS$142</definedName>
    <definedName name="A127828240V">Data3!$IK$1:$IK$10,Data3!$IK$11:$IK$142</definedName>
    <definedName name="A127828240V_Data">Data3!$IK$11:$IK$142</definedName>
    <definedName name="A127828240V_Latest">Data3!$IK$142</definedName>
    <definedName name="A127828241W">Data4!$P$1:$P$10,Data4!$P$11:$P$142</definedName>
    <definedName name="A127828241W_Data">Data4!$P$11:$P$142</definedName>
    <definedName name="A127828241W_Latest">Data4!$P$142</definedName>
    <definedName name="A127828557T">Data4!$AZ$1:$AZ$10,Data4!$AZ$11:$AZ$142</definedName>
    <definedName name="A127828557T_Data">Data4!$AZ$11:$AZ$142</definedName>
    <definedName name="A127828557T_Latest">Data4!$AZ$142</definedName>
    <definedName name="A127828558V">Data4!$AQ$1:$AQ$10,Data4!$AQ$11:$AQ$142</definedName>
    <definedName name="A127828558V_Data">Data4!$AQ$11:$AQ$142</definedName>
    <definedName name="A127828558V_Latest">Data4!$AQ$142</definedName>
    <definedName name="A127828559W">Data4!$AK$1:$AK$10,Data4!$AK$11:$AK$142</definedName>
    <definedName name="A127828559W_Data">Data4!$AK$11:$AK$142</definedName>
    <definedName name="A127828559W_Latest">Data4!$AK$142</definedName>
    <definedName name="A127828560F">Data4!$AW$1:$AW$10,Data4!$AW$11:$AW$142</definedName>
    <definedName name="A127828560F_Data">Data4!$AW$11:$AW$142</definedName>
    <definedName name="A127828560F_Latest">Data4!$AW$142</definedName>
    <definedName name="A127828561J">Data4!$AH$1:$AH$10,Data4!$AH$11:$AH$142</definedName>
    <definedName name="A127828561J_Data">Data4!$AH$11:$AH$142</definedName>
    <definedName name="A127828561J_Latest">Data4!$AH$142</definedName>
    <definedName name="A127828562K">Data4!$AB$1:$AB$10,Data4!$AB$11:$AB$142</definedName>
    <definedName name="A127828562K_Data">Data4!$AB$11:$AB$142</definedName>
    <definedName name="A127828562K_Latest">Data4!$AB$142</definedName>
    <definedName name="A127828563L">Data4!$BF$1:$BF$10,Data4!$BF$11:$BF$142</definedName>
    <definedName name="A127828563L_Data">Data4!$BF$11:$BF$142</definedName>
    <definedName name="A127828563L_Latest">Data4!$BF$142</definedName>
    <definedName name="A127828564R">Data4!$BC$1:$BC$10,Data4!$BC$11:$BC$142</definedName>
    <definedName name="A127828564R_Data">Data4!$BC$11:$BC$142</definedName>
    <definedName name="A127828564R_Latest">Data4!$BC$142</definedName>
    <definedName name="A127828565T">Data4!$AT$1:$AT$10,Data4!$AT$11:$AT$142</definedName>
    <definedName name="A127828565T_Data">Data4!$AT$11:$AT$142</definedName>
    <definedName name="A127828565T_Latest">Data4!$AT$142</definedName>
    <definedName name="A127828566V">Data4!$AE$1:$AE$10,Data4!$AE$11:$AE$142</definedName>
    <definedName name="A127828566V_Data">Data4!$AE$11:$AE$142</definedName>
    <definedName name="A127828566V_Latest">Data4!$AE$142</definedName>
    <definedName name="A127828567W">Data4!$S$1:$S$10,Data4!$S$11:$S$142</definedName>
    <definedName name="A127828567W_Data">Data4!$S$11:$S$142</definedName>
    <definedName name="A127828567W_Latest">Data4!$S$142</definedName>
    <definedName name="A127828568X">Data4!$Y$1:$Y$10,Data4!$Y$11:$Y$142</definedName>
    <definedName name="A127828568X_Data">Data4!$Y$11:$Y$142</definedName>
    <definedName name="A127828568X_Latest">Data4!$Y$142</definedName>
    <definedName name="A127828569A">Data4!$V$1:$V$10,Data4!$V$11:$V$142</definedName>
    <definedName name="A127828569A_Data">Data4!$V$11:$V$142</definedName>
    <definedName name="A127828569A_Latest">Data4!$V$142</definedName>
    <definedName name="A127828570K">Data4!$AN$1:$AN$10,Data4!$AN$11:$AN$142</definedName>
    <definedName name="A127828570K_Data">Data4!$AN$11:$AN$142</definedName>
    <definedName name="A127828570K_Latest">Data4!$AN$142</definedName>
    <definedName name="A127828571L">Data4!$BI$1:$BI$10,Data4!$BI$11:$BI$142</definedName>
    <definedName name="A127828571L_Data">Data4!$BI$11:$BI$142</definedName>
    <definedName name="A127828571L_Latest">Data4!$BI$142</definedName>
    <definedName name="A127828887J">Data3!$AF$1:$AF$10,Data3!$AF$11:$AF$142</definedName>
    <definedName name="A127828887J_Data">Data3!$AF$11:$AF$142</definedName>
    <definedName name="A127828887J_Latest">Data3!$AF$142</definedName>
    <definedName name="A127828888K">Data3!$W$1:$W$10,Data3!$W$11:$W$142</definedName>
    <definedName name="A127828888K_Data">Data3!$W$11:$W$142</definedName>
    <definedName name="A127828888K_Latest">Data3!$W$142</definedName>
    <definedName name="A127828889L">Data3!$Q$1:$Q$10,Data3!$Q$11:$Q$142</definedName>
    <definedName name="A127828889L_Data">Data3!$Q$11:$Q$142</definedName>
    <definedName name="A127828889L_Latest">Data3!$Q$142</definedName>
    <definedName name="A127828890W">Data3!$AC$1:$AC$10,Data3!$AC$11:$AC$142</definedName>
    <definedName name="A127828890W_Data">Data3!$AC$11:$AC$142</definedName>
    <definedName name="A127828890W_Latest">Data3!$AC$142</definedName>
    <definedName name="A127828891X">Data3!$N$1:$N$10,Data3!$N$11:$N$142</definedName>
    <definedName name="A127828891X_Data">Data3!$N$11:$N$142</definedName>
    <definedName name="A127828891X_Latest">Data3!$N$142</definedName>
    <definedName name="A127828892A">Data3!$H$1:$H$10,Data3!$H$11:$H$142</definedName>
    <definedName name="A127828892A_Data">Data3!$H$11:$H$142</definedName>
    <definedName name="A127828892A_Latest">Data3!$H$142</definedName>
    <definedName name="A127828893C">Data3!$AL$1:$AL$10,Data3!$AL$11:$AL$142</definedName>
    <definedName name="A127828893C_Data">Data3!$AL$11:$AL$142</definedName>
    <definedName name="A127828893C_Latest">Data3!$AL$142</definedName>
    <definedName name="A127828894F">Data3!$AI$1:$AI$10,Data3!$AI$11:$AI$142</definedName>
    <definedName name="A127828894F_Data">Data3!$AI$11:$AI$142</definedName>
    <definedName name="A127828894F_Latest">Data3!$AI$142</definedName>
    <definedName name="A127828895J">Data3!$Z$1:$Z$10,Data3!$Z$11:$Z$142</definedName>
    <definedName name="A127828895J_Data">Data3!$Z$11:$Z$142</definedName>
    <definedName name="A127828895J_Latest">Data3!$Z$142</definedName>
    <definedName name="A127828896K">Data3!$K$1:$K$10,Data3!$K$11:$K$142</definedName>
    <definedName name="A127828896K_Data">Data3!$K$11:$K$142</definedName>
    <definedName name="A127828896K_Latest">Data3!$K$142</definedName>
    <definedName name="A127828897L">Data2!$IO$1:$IO$10,Data2!$IO$11:$IO$142</definedName>
    <definedName name="A127828897L_Data">Data2!$IO$11:$IO$142</definedName>
    <definedName name="A127828897L_Latest">Data2!$IO$142</definedName>
    <definedName name="A127828898R">Data3!$E$1:$E$10,Data3!$E$11:$E$142</definedName>
    <definedName name="A127828898R_Data">Data3!$E$11:$E$142</definedName>
    <definedName name="A127828898R_Latest">Data3!$E$142</definedName>
    <definedName name="A127828899T">Data3!$B$1:$B$10,Data3!$B$11:$B$142</definedName>
    <definedName name="A127828899T_Data">Data3!$B$11:$B$142</definedName>
    <definedName name="A127828899T_Latest">Data3!$B$142</definedName>
    <definedName name="A127828900R">Data3!$T$1:$T$10,Data3!$T$11:$T$142</definedName>
    <definedName name="A127828900R_Data">Data3!$T$11:$T$142</definedName>
    <definedName name="A127828900R_Latest">Data3!$T$142</definedName>
    <definedName name="A127828901T">Data3!$AO$1:$AO$10,Data3!$AO$11:$AO$142</definedName>
    <definedName name="A127828901T_Data">Data3!$AO$11:$AO$142</definedName>
    <definedName name="A127828901T_Latest">Data3!$AO$142</definedName>
    <definedName name="A127829217R">Data3!$DR$1:$DR$10,Data3!$DR$11:$DR$142</definedName>
    <definedName name="A127829217R_Data">Data3!$DR$11:$DR$142</definedName>
    <definedName name="A127829217R_Latest">Data3!$DR$142</definedName>
    <definedName name="A127829218T">Data3!$DI$1:$DI$10,Data3!$DI$11:$DI$142</definedName>
    <definedName name="A127829218T_Data">Data3!$DI$11:$DI$142</definedName>
    <definedName name="A127829218T_Latest">Data3!$DI$142</definedName>
    <definedName name="A127829219V">Data3!$DC$1:$DC$10,Data3!$DC$11:$DC$142</definedName>
    <definedName name="A127829219V_Data">Data3!$DC$11:$DC$142</definedName>
    <definedName name="A127829219V_Latest">Data3!$DC$142</definedName>
    <definedName name="A127829220C">Data3!$DO$1:$DO$10,Data3!$DO$11:$DO$142</definedName>
    <definedName name="A127829220C_Data">Data3!$DO$11:$DO$142</definedName>
    <definedName name="A127829220C_Latest">Data3!$DO$142</definedName>
    <definedName name="A127829221F">Data3!$CZ$1:$CZ$10,Data3!$CZ$11:$CZ$142</definedName>
    <definedName name="A127829221F_Data">Data3!$CZ$11:$CZ$142</definedName>
    <definedName name="A127829221F_Latest">Data3!$CZ$142</definedName>
    <definedName name="A127829222J">Data3!$CT$1:$CT$10,Data3!$CT$11:$CT$142</definedName>
    <definedName name="A127829222J_Data">Data3!$CT$11:$CT$142</definedName>
    <definedName name="A127829222J_Latest">Data3!$CT$142</definedName>
    <definedName name="A127829223K">Data3!$DX$1:$DX$10,Data3!$DX$11:$DX$142</definedName>
    <definedName name="A127829223K_Data">Data3!$DX$11:$DX$142</definedName>
    <definedName name="A127829223K_Latest">Data3!$DX$142</definedName>
    <definedName name="A127829224L">Data3!$DU$1:$DU$10,Data3!$DU$11:$DU$142</definedName>
    <definedName name="A127829224L_Data">Data3!$DU$11:$DU$142</definedName>
    <definedName name="A127829224L_Latest">Data3!$DU$142</definedName>
    <definedName name="A127829225R">Data3!$DL$1:$DL$10,Data3!$DL$11:$DL$142</definedName>
    <definedName name="A127829225R_Data">Data3!$DL$11:$DL$142</definedName>
    <definedName name="A127829225R_Latest">Data3!$DL$142</definedName>
    <definedName name="A127829226T">Data3!$CW$1:$CW$10,Data3!$CW$11:$CW$142</definedName>
    <definedName name="A127829226T_Data">Data3!$CW$11:$CW$142</definedName>
    <definedName name="A127829226T_Latest">Data3!$CW$142</definedName>
    <definedName name="A127829227V">Data3!$CK$1:$CK$10,Data3!$CK$11:$CK$142</definedName>
    <definedName name="A127829227V_Data">Data3!$CK$11:$CK$142</definedName>
    <definedName name="A127829227V_Latest">Data3!$CK$142</definedName>
    <definedName name="A127829228W">Data3!$CQ$1:$CQ$10,Data3!$CQ$11:$CQ$142</definedName>
    <definedName name="A127829228W_Data">Data3!$CQ$11:$CQ$142</definedName>
    <definedName name="A127829228W_Latest">Data3!$CQ$142</definedName>
    <definedName name="A127829229X">Data3!$CN$1:$CN$10,Data3!$CN$11:$CN$142</definedName>
    <definedName name="A127829229X_Data">Data3!$CN$11:$CN$142</definedName>
    <definedName name="A127829229X_Latest">Data3!$CN$142</definedName>
    <definedName name="A127829230J">Data3!$DF$1:$DF$10,Data3!$DF$11:$DF$142</definedName>
    <definedName name="A127829230J_Data">Data3!$DF$11:$DF$142</definedName>
    <definedName name="A127829230J_Latest">Data3!$DF$142</definedName>
    <definedName name="A127829231K">Data3!$EA$1:$EA$10,Data3!$EA$11:$EA$142</definedName>
    <definedName name="A127829231K_Data">Data3!$EA$11:$EA$142</definedName>
    <definedName name="A127829231K_Latest">Data3!$EA$142</definedName>
    <definedName name="A127829547F">Data3!$FK$1:$FK$10,Data3!$FK$11:$FK$142</definedName>
    <definedName name="A127829547F_Data">Data3!$FK$11:$FK$142</definedName>
    <definedName name="A127829547F_Latest">Data3!$FK$142</definedName>
    <definedName name="A127829548J">Data3!$FB$1:$FB$10,Data3!$FB$11:$FB$142</definedName>
    <definedName name="A127829548J_Data">Data3!$FB$11:$FB$142</definedName>
    <definedName name="A127829548J_Latest">Data3!$FB$142</definedName>
    <definedName name="A127829549K">Data3!$EV$1:$EV$10,Data3!$EV$11:$EV$142</definedName>
    <definedName name="A127829549K_Data">Data3!$EV$11:$EV$142</definedName>
    <definedName name="A127829549K_Latest">Data3!$EV$142</definedName>
    <definedName name="A127829550V">Data3!$FH$1:$FH$10,Data3!$FH$11:$FH$142</definedName>
    <definedName name="A127829550V_Data">Data3!$FH$11:$FH$142</definedName>
    <definedName name="A127829550V_Latest">Data3!$FH$142</definedName>
    <definedName name="A127829551W">Data3!$ES$1:$ES$10,Data3!$ES$11:$ES$142</definedName>
    <definedName name="A127829551W_Data">Data3!$ES$11:$ES$142</definedName>
    <definedName name="A127829551W_Latest">Data3!$ES$142</definedName>
    <definedName name="A127829552X">Data3!$EM$1:$EM$10,Data3!$EM$11:$EM$142</definedName>
    <definedName name="A127829552X_Data">Data3!$EM$11:$EM$142</definedName>
    <definedName name="A127829552X_Latest">Data3!$EM$142</definedName>
    <definedName name="A127829553A">Data3!$FQ$1:$FQ$10,Data3!$FQ$11:$FQ$142</definedName>
    <definedName name="A127829553A_Data">Data3!$FQ$11:$FQ$142</definedName>
    <definedName name="A127829553A_Latest">Data3!$FQ$142</definedName>
    <definedName name="A127829554C">Data3!$FN$1:$FN$10,Data3!$FN$11:$FN$142</definedName>
    <definedName name="A127829554C_Data">Data3!$FN$11:$FN$142</definedName>
    <definedName name="A127829554C_Latest">Data3!$FN$142</definedName>
    <definedName name="A127829555F">Data3!$FE$1:$FE$10,Data3!$FE$11:$FE$142</definedName>
    <definedName name="A127829555F_Data">Data3!$FE$11:$FE$142</definedName>
    <definedName name="A127829555F_Latest">Data3!$FE$142</definedName>
    <definedName name="A127829556J">Data3!$EP$1:$EP$10,Data3!$EP$11:$EP$142</definedName>
    <definedName name="A127829556J_Data">Data3!$EP$11:$EP$142</definedName>
    <definedName name="A127829556J_Latest">Data3!$EP$142</definedName>
    <definedName name="A127829557K">Data3!$ED$1:$ED$10,Data3!$ED$11:$ED$142</definedName>
    <definedName name="A127829557K_Data">Data3!$ED$11:$ED$142</definedName>
    <definedName name="A127829557K_Latest">Data3!$ED$142</definedName>
    <definedName name="A127829558L">Data3!$EJ$1:$EJ$10,Data3!$EJ$11:$EJ$142</definedName>
    <definedName name="A127829558L_Data">Data3!$EJ$11:$EJ$142</definedName>
    <definedName name="A127829558L_Latest">Data3!$EJ$142</definedName>
    <definedName name="A127829559R">Data3!$EG$1:$EG$10,Data3!$EG$11:$EG$142</definedName>
    <definedName name="A127829559R_Data">Data3!$EG$11:$EG$142</definedName>
    <definedName name="A127829559R_Latest">Data3!$EG$142</definedName>
    <definedName name="A127829560X">Data3!$EY$1:$EY$10,Data3!$EY$11:$EY$142</definedName>
    <definedName name="A127829560X_Data">Data3!$EY$11:$EY$142</definedName>
    <definedName name="A127829560X_Latest">Data3!$EY$142</definedName>
    <definedName name="A127829561A">Data3!$FT$1:$FT$10,Data3!$FT$11:$FT$142</definedName>
    <definedName name="A127829561A_Data">Data3!$FT$11:$FT$142</definedName>
    <definedName name="A127829561A_Latest">Data3!$FT$142</definedName>
    <definedName name="A127829877W">Data4!$CR$1:$CR$10,Data4!$CR$11:$CR$142</definedName>
    <definedName name="A127829877W_Data">Data4!$CR$11:$CR$142</definedName>
    <definedName name="A127829877W_Latest">Data4!$CR$142</definedName>
    <definedName name="A127829878X">Data4!$CI$1:$CI$10,Data4!$CI$11:$CI$142</definedName>
    <definedName name="A127829878X_Data">Data4!$CI$11:$CI$142</definedName>
    <definedName name="A127829878X_Latest">Data4!$CI$142</definedName>
    <definedName name="A127829879A">Data4!$CC$1:$CC$10,Data4!$CC$11:$CC$142</definedName>
    <definedName name="A127829879A_Data">Data4!$CC$11:$CC$142</definedName>
    <definedName name="A127829879A_Latest">Data4!$CC$142</definedName>
    <definedName name="A127829880K">Data4!$CO$1:$CO$10,Data4!$CO$11:$CO$142</definedName>
    <definedName name="A127829880K_Data">Data4!$CO$11:$CO$142</definedName>
    <definedName name="A127829880K_Latest">Data4!$CO$142</definedName>
    <definedName name="A127829881L">Data4!$BZ$1:$BZ$10,Data4!$BZ$11:$BZ$142</definedName>
    <definedName name="A127829881L_Data">Data4!$BZ$11:$BZ$142</definedName>
    <definedName name="A127829881L_Latest">Data4!$BZ$142</definedName>
    <definedName name="A127829882R">Data4!$BT$1:$BT$10,Data4!$BT$11:$BT$142</definedName>
    <definedName name="A127829882R_Data">Data4!$BT$11:$BT$142</definedName>
    <definedName name="A127829882R_Latest">Data4!$BT$142</definedName>
    <definedName name="A127829883T">Data4!$CX$1:$CX$10,Data4!$CX$11:$CX$142</definedName>
    <definedName name="A127829883T_Data">Data4!$CX$11:$CX$142</definedName>
    <definedName name="A127829883T_Latest">Data4!$CX$142</definedName>
    <definedName name="A127829884V">Data4!$CU$1:$CU$10,Data4!$CU$11:$CU$142</definedName>
    <definedName name="A127829884V_Data">Data4!$CU$11:$CU$142</definedName>
    <definedName name="A127829884V_Latest">Data4!$CU$142</definedName>
    <definedName name="A127829885W">Data4!$CL$1:$CL$10,Data4!$CL$11:$CL$142</definedName>
    <definedName name="A127829885W_Data">Data4!$CL$11:$CL$142</definedName>
    <definedName name="A127829885W_Latest">Data4!$CL$142</definedName>
    <definedName name="A127829886X">Data4!$BW$1:$BW$10,Data4!$BW$11:$BW$142</definedName>
    <definedName name="A127829886X_Data">Data4!$BW$11:$BW$142</definedName>
    <definedName name="A127829886X_Latest">Data4!$BW$142</definedName>
    <definedName name="A127829887A">Data4!$BK$1:$BK$10,Data4!$BK$11:$BK$142</definedName>
    <definedName name="A127829887A_Data">Data4!$BK$11:$BK$142</definedName>
    <definedName name="A127829887A_Latest">Data4!$BK$142</definedName>
    <definedName name="A127829888C">Data4!$BQ$1:$BQ$10,Data4!$BQ$11:$BQ$142</definedName>
    <definedName name="A127829888C_Data">Data4!$BQ$11:$BQ$142</definedName>
    <definedName name="A127829888C_Latest">Data4!$BQ$142</definedName>
    <definedName name="A127829889F">Data4!$BN$1:$BN$10,Data4!$BN$11:$BN$142</definedName>
    <definedName name="A127829889F_Data">Data4!$BN$11:$BN$142</definedName>
    <definedName name="A127829889F_Latest">Data4!$BN$142</definedName>
    <definedName name="A127829890R">Data4!$CF$1:$CF$10,Data4!$CF$11:$CF$142</definedName>
    <definedName name="A127829890R_Data">Data4!$CF$11:$CF$142</definedName>
    <definedName name="A127829890R_Latest">Data4!$CF$142</definedName>
    <definedName name="A127829891T">Data4!$DA$1:$DA$10,Data4!$DA$11:$DA$142</definedName>
    <definedName name="A127829891T_Data">Data4!$DA$11:$DA$142</definedName>
    <definedName name="A127829891T_Latest">Data4!$DA$142</definedName>
    <definedName name="A127829967A">Data1!$CC$1:$CC$10,Data1!$CC$11:$CC$142</definedName>
    <definedName name="A127829967A_Data">Data1!$CC$11:$CC$142</definedName>
    <definedName name="A127829967A_Latest">Data1!$CC$142</definedName>
    <definedName name="A127829968C">Data1!$BT$1:$BT$10,Data1!$BT$11:$BT$142</definedName>
    <definedName name="A127829968C_Data">Data1!$BT$11:$BT$142</definedName>
    <definedName name="A127829968C_Latest">Data1!$BT$142</definedName>
    <definedName name="A127829969F">Data1!$BN$1:$BN$10,Data1!$BN$11:$BN$142</definedName>
    <definedName name="A127829969F_Data">Data1!$BN$11:$BN$142</definedName>
    <definedName name="A127829969F_Latest">Data1!$BN$142</definedName>
    <definedName name="A127829970R">Data1!$BZ$1:$BZ$10,Data1!$BZ$11:$BZ$142</definedName>
    <definedName name="A127829970R_Data">Data1!$BZ$11:$BZ$142</definedName>
    <definedName name="A127829970R_Latest">Data1!$BZ$142</definedName>
    <definedName name="A127829971T">Data1!$BK$1:$BK$10,Data1!$BK$11:$BK$142</definedName>
    <definedName name="A127829971T_Data">Data1!$BK$11:$BK$142</definedName>
    <definedName name="A127829971T_Latest">Data1!$BK$142</definedName>
    <definedName name="A127829972V">Data1!$BE$1:$BE$10,Data1!$BE$11:$BE$142</definedName>
    <definedName name="A127829972V_Data">Data1!$BE$11:$BE$142</definedName>
    <definedName name="A127829972V_Latest">Data1!$BE$142</definedName>
    <definedName name="A127829973W">Data1!$CI$1:$CI$10,Data1!$CI$11:$CI$142</definedName>
    <definedName name="A127829973W_Data">Data1!$CI$11:$CI$142</definedName>
    <definedName name="A127829973W_Latest">Data1!$CI$142</definedName>
    <definedName name="A127829974X">Data1!$CF$1:$CF$10,Data1!$CF$11:$CF$142</definedName>
    <definedName name="A127829974X_Data">Data1!$CF$11:$CF$142</definedName>
    <definedName name="A127829974X_Latest">Data1!$CF$142</definedName>
    <definedName name="A127829975A">Data1!$BW$1:$BW$10,Data1!$BW$11:$BW$142</definedName>
    <definedName name="A127829975A_Data">Data1!$BW$11:$BW$142</definedName>
    <definedName name="A127829975A_Latest">Data1!$BW$142</definedName>
    <definedName name="A127829976C">Data1!$BH$1:$BH$10,Data1!$BH$11:$BH$142</definedName>
    <definedName name="A127829976C_Data">Data1!$BH$11:$BH$142</definedName>
    <definedName name="A127829976C_Latest">Data1!$BH$142</definedName>
    <definedName name="A127829977F">Data1!$AV$1:$AV$10,Data1!$AV$11:$AV$142</definedName>
    <definedName name="A127829977F_Data">Data1!$AV$11:$AV$142</definedName>
    <definedName name="A127829977F_Latest">Data1!$AV$142</definedName>
    <definedName name="A127829978J">Data1!$BB$1:$BB$10,Data1!$BB$11:$BB$142</definedName>
    <definedName name="A127829978J_Data">Data1!$BB$11:$BB$142</definedName>
    <definedName name="A127829978J_Latest">Data1!$BB$142</definedName>
    <definedName name="A127829979K">Data1!$AY$1:$AY$10,Data1!$AY$11:$AY$142</definedName>
    <definedName name="A127829979K_Data">Data1!$AY$11:$AY$142</definedName>
    <definedName name="A127829979K_Latest">Data1!$AY$142</definedName>
    <definedName name="A127829980V">Data1!$BQ$1:$BQ$10,Data1!$BQ$11:$BQ$142</definedName>
    <definedName name="A127829980V_Data">Data1!$BQ$11:$BQ$142</definedName>
    <definedName name="A127829980V_Latest">Data1!$BQ$142</definedName>
    <definedName name="A127829981W">Data1!$CL$1:$CL$10,Data1!$CL$11:$CL$142</definedName>
    <definedName name="A127829981W_Data">Data1!$CL$11:$CL$142</definedName>
    <definedName name="A127829981W_Latest">Data1!$CL$142</definedName>
    <definedName name="A127829997R">Data2!$GI$1:$GI$10,Data2!$GI$11:$GI$142</definedName>
    <definedName name="A127829997R_Data">Data2!$GI$11:$GI$142</definedName>
    <definedName name="A127829997R_Latest">Data2!$GI$142</definedName>
    <definedName name="A127829998T">Data2!$FZ$1:$FZ$10,Data2!$FZ$11:$FZ$142</definedName>
    <definedName name="A127829998T_Data">Data2!$FZ$11:$FZ$142</definedName>
    <definedName name="A127829998T_Latest">Data2!$FZ$142</definedName>
    <definedName name="A127829999V">Data2!$FT$1:$FT$10,Data2!$FT$11:$FT$142</definedName>
    <definedName name="A127829999V_Data">Data2!$FT$11:$FT$142</definedName>
    <definedName name="A127829999V_Latest">Data2!$FT$142</definedName>
    <definedName name="A127830000X">Data2!$GF$1:$GF$10,Data2!$GF$11:$GF$142</definedName>
    <definedName name="A127830000X_Data">Data2!$GF$11:$GF$142</definedName>
    <definedName name="A127830000X_Latest">Data2!$GF$142</definedName>
    <definedName name="A127830001A">Data2!$FQ$1:$FQ$10,Data2!$FQ$11:$FQ$142</definedName>
    <definedName name="A127830001A_Data">Data2!$FQ$11:$FQ$142</definedName>
    <definedName name="A127830001A_Latest">Data2!$FQ$142</definedName>
    <definedName name="A127830002C">Data2!$FK$1:$FK$10,Data2!$FK$11:$FK$142</definedName>
    <definedName name="A127830002C_Data">Data2!$FK$11:$FK$142</definedName>
    <definedName name="A127830002C_Latest">Data2!$FK$142</definedName>
    <definedName name="A127830003F">Data2!$GO$1:$GO$10,Data2!$GO$11:$GO$142</definedName>
    <definedName name="A127830003F_Data">Data2!$GO$11:$GO$142</definedName>
    <definedName name="A127830003F_Latest">Data2!$GO$142</definedName>
    <definedName name="A127830004J">Data2!$GL$1:$GL$10,Data2!$GL$11:$GL$142</definedName>
    <definedName name="A127830004J_Data">Data2!$GL$11:$GL$142</definedName>
    <definedName name="A127830004J_Latest">Data2!$GL$142</definedName>
    <definedName name="A127830005K">Data2!$GC$1:$GC$10,Data2!$GC$11:$GC$142</definedName>
    <definedName name="A127830005K_Data">Data2!$GC$11:$GC$142</definedName>
    <definedName name="A127830005K_Latest">Data2!$GC$142</definedName>
    <definedName name="A127830006L">Data2!$FN$1:$FN$10,Data2!$FN$11:$FN$142</definedName>
    <definedName name="A127830006L_Data">Data2!$FN$11:$FN$142</definedName>
    <definedName name="A127830006L_Latest">Data2!$FN$142</definedName>
    <definedName name="A127830007R">Data2!$FB$1:$FB$10,Data2!$FB$11:$FB$142</definedName>
    <definedName name="A127830007R_Data">Data2!$FB$11:$FB$142</definedName>
    <definedName name="A127830007R_Latest">Data2!$FB$142</definedName>
    <definedName name="A127830008T">Data2!$FH$1:$FH$10,Data2!$FH$11:$FH$142</definedName>
    <definedName name="A127830008T_Data">Data2!$FH$11:$FH$142</definedName>
    <definedName name="A127830008T_Latest">Data2!$FH$142</definedName>
    <definedName name="A127830009V">Data2!$FE$1:$FE$10,Data2!$FE$11:$FE$142</definedName>
    <definedName name="A127830009V_Data">Data2!$FE$11:$FE$142</definedName>
    <definedName name="A127830009V_Latest">Data2!$FE$142</definedName>
    <definedName name="A127830010C">Data2!$FW$1:$FW$10,Data2!$FW$11:$FW$142</definedName>
    <definedName name="A127830010C_Data">Data2!$FW$11:$FW$142</definedName>
    <definedName name="A127830010C_Latest">Data2!$FW$142</definedName>
    <definedName name="A127830011F">Data2!$GR$1:$GR$10,Data2!$GR$11:$GR$142</definedName>
    <definedName name="A127830011F_Data">Data2!$GR$11:$GR$142</definedName>
    <definedName name="A127830011F_Latest">Data2!$GR$142</definedName>
    <definedName name="A127830027X">Data2!$EP$1:$EP$10,Data2!$EP$11:$EP$142</definedName>
    <definedName name="A127830027X_Data">Data2!$EP$11:$EP$142</definedName>
    <definedName name="A127830027X_Latest">Data2!$EP$142</definedName>
    <definedName name="A127830028A">Data2!$EG$1:$EG$10,Data2!$EG$11:$EG$142</definedName>
    <definedName name="A127830028A_Data">Data2!$EG$11:$EG$142</definedName>
    <definedName name="A127830028A_Latest">Data2!$EG$142</definedName>
    <definedName name="A127830029C">Data2!$EA$1:$EA$10,Data2!$EA$11:$EA$142</definedName>
    <definedName name="A127830029C_Data">Data2!$EA$11:$EA$142</definedName>
    <definedName name="A127830029C_Latest">Data2!$EA$142</definedName>
    <definedName name="A127830030L">Data2!$EM$1:$EM$10,Data2!$EM$11:$EM$142</definedName>
    <definedName name="A127830030L_Data">Data2!$EM$11:$EM$142</definedName>
    <definedName name="A127830030L_Latest">Data2!$EM$142</definedName>
    <definedName name="A127830031R">Data2!$DX$1:$DX$10,Data2!$DX$11:$DX$142</definedName>
    <definedName name="A127830031R_Data">Data2!$DX$11:$DX$142</definedName>
    <definedName name="A127830031R_Latest">Data2!$DX$142</definedName>
    <definedName name="A127830032T">Data2!$DR$1:$DR$10,Data2!$DR$11:$DR$142</definedName>
    <definedName name="A127830032T_Data">Data2!$DR$11:$DR$142</definedName>
    <definedName name="A127830032T_Latest">Data2!$DR$142</definedName>
    <definedName name="A127830033V">Data2!$EV$1:$EV$10,Data2!$EV$11:$EV$142</definedName>
    <definedName name="A127830033V_Data">Data2!$EV$11:$EV$142</definedName>
    <definedName name="A127830033V_Latest">Data2!$EV$142</definedName>
    <definedName name="A127830034W">Data2!$ES$1:$ES$10,Data2!$ES$11:$ES$142</definedName>
    <definedName name="A127830034W_Data">Data2!$ES$11:$ES$142</definedName>
    <definedName name="A127830034W_Latest">Data2!$ES$142</definedName>
    <definedName name="A127830035X">Data2!$EJ$1:$EJ$10,Data2!$EJ$11:$EJ$142</definedName>
    <definedName name="A127830035X_Data">Data2!$EJ$11:$EJ$142</definedName>
    <definedName name="A127830035X_Latest">Data2!$EJ$142</definedName>
    <definedName name="A127830036A">Data2!$DU$1:$DU$10,Data2!$DU$11:$DU$142</definedName>
    <definedName name="A127830036A_Data">Data2!$DU$11:$DU$142</definedName>
    <definedName name="A127830036A_Latest">Data2!$DU$142</definedName>
    <definedName name="A127830037C">Data2!$DI$1:$DI$10,Data2!$DI$11:$DI$142</definedName>
    <definedName name="A127830037C_Data">Data2!$DI$11:$DI$142</definedName>
    <definedName name="A127830037C_Latest">Data2!$DI$142</definedName>
    <definedName name="A127830038F">Data2!$DO$1:$DO$10,Data2!$DO$11:$DO$142</definedName>
    <definedName name="A127830038F_Data">Data2!$DO$11:$DO$142</definedName>
    <definedName name="A127830038F_Latest">Data2!$DO$142</definedName>
    <definedName name="A127830039J">Data2!$DL$1:$DL$10,Data2!$DL$11:$DL$142</definedName>
    <definedName name="A127830039J_Data">Data2!$DL$11:$DL$142</definedName>
    <definedName name="A127830039J_Latest">Data2!$DL$142</definedName>
    <definedName name="A127830040T">Data2!$ED$1:$ED$10,Data2!$ED$11:$ED$142</definedName>
    <definedName name="A127830040T_Data">Data2!$ED$11:$ED$142</definedName>
    <definedName name="A127830040T_Latest">Data2!$ED$142</definedName>
    <definedName name="A127830041V">Data2!$EY$1:$EY$10,Data2!$EY$11:$EY$142</definedName>
    <definedName name="A127830041V_Data">Data2!$EY$11:$EY$142</definedName>
    <definedName name="A127830041V_Latest">Data2!$EY$142</definedName>
    <definedName name="A127830057L">Data1!$HH$1:$HH$10,Data1!$HH$11:$HH$142</definedName>
    <definedName name="A127830057L_Data">Data1!$HH$11:$HH$142</definedName>
    <definedName name="A127830057L_Latest">Data1!$HH$142</definedName>
    <definedName name="A127830058R">Data1!$GY$1:$GY$10,Data1!$GY$11:$GY$142</definedName>
    <definedName name="A127830058R_Data">Data1!$GY$11:$GY$142</definedName>
    <definedName name="A127830058R_Latest">Data1!$GY$142</definedName>
    <definedName name="A127830059T">Data1!$GS$1:$GS$10,Data1!$GS$11:$GS$142</definedName>
    <definedName name="A127830059T_Data">Data1!$GS$11:$GS$142</definedName>
    <definedName name="A127830059T_Latest">Data1!$GS$142</definedName>
    <definedName name="A127830060A">Data1!$HE$1:$HE$10,Data1!$HE$11:$HE$142</definedName>
    <definedName name="A127830060A_Data">Data1!$HE$11:$HE$142</definedName>
    <definedName name="A127830060A_Latest">Data1!$HE$142</definedName>
    <definedName name="A127830061C">Data1!$GP$1:$GP$10,Data1!$GP$11:$GP$142</definedName>
    <definedName name="A127830061C_Data">Data1!$GP$11:$GP$142</definedName>
    <definedName name="A127830061C_Latest">Data1!$GP$142</definedName>
    <definedName name="A127830062F">Data1!$GJ$1:$GJ$10,Data1!$GJ$11:$GJ$142</definedName>
    <definedName name="A127830062F_Data">Data1!$GJ$11:$GJ$142</definedName>
    <definedName name="A127830062F_Latest">Data1!$GJ$142</definedName>
    <definedName name="A127830063J">Data1!$HN$1:$HN$10,Data1!$HN$11:$HN$142</definedName>
    <definedName name="A127830063J_Data">Data1!$HN$11:$HN$142</definedName>
    <definedName name="A127830063J_Latest">Data1!$HN$142</definedName>
    <definedName name="A127830064K">Data1!$HK$1:$HK$10,Data1!$HK$11:$HK$142</definedName>
    <definedName name="A127830064K_Data">Data1!$HK$11:$HK$142</definedName>
    <definedName name="A127830064K_Latest">Data1!$HK$142</definedName>
    <definedName name="A127830065L">Data1!$HB$1:$HB$10,Data1!$HB$11:$HB$142</definedName>
    <definedName name="A127830065L_Data">Data1!$HB$11:$HB$142</definedName>
    <definedName name="A127830065L_Latest">Data1!$HB$142</definedName>
    <definedName name="A127830066R">Data1!$GM$1:$GM$10,Data1!$GM$11:$GM$142</definedName>
    <definedName name="A127830066R_Data">Data1!$GM$11:$GM$142</definedName>
    <definedName name="A127830066R_Latest">Data1!$GM$142</definedName>
    <definedName name="A127830067T">Data1!$GA$1:$GA$10,Data1!$GA$11:$GA$142</definedName>
    <definedName name="A127830067T_Data">Data1!$GA$11:$GA$142</definedName>
    <definedName name="A127830067T_Latest">Data1!$GA$142</definedName>
    <definedName name="A127830068V">Data1!$GG$1:$GG$10,Data1!$GG$11:$GG$142</definedName>
    <definedName name="A127830068V_Data">Data1!$GG$11:$GG$142</definedName>
    <definedName name="A127830068V_Latest">Data1!$GG$142</definedName>
    <definedName name="A127830069W">Data1!$GD$1:$GD$10,Data1!$GD$11:$GD$142</definedName>
    <definedName name="A127830069W_Data">Data1!$GD$11:$GD$142</definedName>
    <definedName name="A127830069W_Latest">Data1!$GD$142</definedName>
    <definedName name="A127830070F">Data1!$GV$1:$GV$10,Data1!$GV$11:$GV$142</definedName>
    <definedName name="A127830070F_Data">Data1!$GV$11:$GV$142</definedName>
    <definedName name="A127830070F_Latest">Data1!$GV$142</definedName>
    <definedName name="A127830071J">Data1!$HQ$1:$HQ$10,Data1!$HQ$11:$HQ$142</definedName>
    <definedName name="A127830071J_Data">Data1!$HQ$11:$HQ$142</definedName>
    <definedName name="A127830071J_Latest">Data1!$HQ$142</definedName>
    <definedName name="A127830087A">Data1!$FO$1:$FO$10,Data1!$FO$11:$FO$142</definedName>
    <definedName name="A127830087A_Data">Data1!$FO$11:$FO$142</definedName>
    <definedName name="A127830087A_Latest">Data1!$FO$142</definedName>
    <definedName name="A127830088C">Data1!$FF$1:$FF$10,Data1!$FF$11:$FF$142</definedName>
    <definedName name="A127830088C_Data">Data1!$FF$11:$FF$142</definedName>
    <definedName name="A127830088C_Latest">Data1!$FF$142</definedName>
    <definedName name="A127830089F">Data1!$EZ$1:$EZ$10,Data1!$EZ$11:$EZ$142</definedName>
    <definedName name="A127830089F_Data">Data1!$EZ$11:$EZ$142</definedName>
    <definedName name="A127830089F_Latest">Data1!$EZ$142</definedName>
    <definedName name="A127830090R">Data1!$FL$1:$FL$10,Data1!$FL$11:$FL$142</definedName>
    <definedName name="A127830090R_Data">Data1!$FL$11:$FL$142</definedName>
    <definedName name="A127830090R_Latest">Data1!$FL$142</definedName>
    <definedName name="A127830091T">Data1!$EW$1:$EW$10,Data1!$EW$11:$EW$142</definedName>
    <definedName name="A127830091T_Data">Data1!$EW$11:$EW$142</definedName>
    <definedName name="A127830091T_Latest">Data1!$EW$142</definedName>
    <definedName name="A127830092V">Data1!$EQ$1:$EQ$10,Data1!$EQ$11:$EQ$142</definedName>
    <definedName name="A127830092V_Data">Data1!$EQ$11:$EQ$142</definedName>
    <definedName name="A127830092V_Latest">Data1!$EQ$142</definedName>
    <definedName name="A127830093W">Data1!$FU$1:$FU$10,Data1!$FU$11:$FU$142</definedName>
    <definedName name="A127830093W_Data">Data1!$FU$11:$FU$142</definedName>
    <definedName name="A127830093W_Latest">Data1!$FU$142</definedName>
    <definedName name="A127830094X">Data1!$FR$1:$FR$10,Data1!$FR$11:$FR$142</definedName>
    <definedName name="A127830094X_Data">Data1!$FR$11:$FR$142</definedName>
    <definedName name="A127830094X_Latest">Data1!$FR$142</definedName>
    <definedName name="A127830095A">Data1!$FI$1:$FI$10,Data1!$FI$11:$FI$142</definedName>
    <definedName name="A127830095A_Data">Data1!$FI$11:$FI$142</definedName>
    <definedName name="A127830095A_Latest">Data1!$FI$142</definedName>
    <definedName name="A127830096C">Data1!$ET$1:$ET$10,Data1!$ET$11:$ET$142</definedName>
    <definedName name="A127830096C_Data">Data1!$ET$11:$ET$142</definedName>
    <definedName name="A127830096C_Latest">Data1!$ET$142</definedName>
    <definedName name="A127830097F">Data1!$EH$1:$EH$10,Data1!$EH$11:$EH$142</definedName>
    <definedName name="A127830097F_Data">Data1!$EH$11:$EH$142</definedName>
    <definedName name="A127830097F_Latest">Data1!$EH$142</definedName>
    <definedName name="A127830098J">Data1!$EN$1:$EN$10,Data1!$EN$11:$EN$142</definedName>
    <definedName name="A127830098J_Data">Data1!$EN$11:$EN$142</definedName>
    <definedName name="A127830098J_Latest">Data1!$EN$142</definedName>
    <definedName name="A127830099K">Data1!$EK$1:$EK$10,Data1!$EK$11:$EK$142</definedName>
    <definedName name="A127830099K_Data">Data1!$EK$11:$EK$142</definedName>
    <definedName name="A127830099K_Latest">Data1!$EK$142</definedName>
    <definedName name="A127830100J">Data1!$FC$1:$FC$10,Data1!$FC$11:$FC$142</definedName>
    <definedName name="A127830100J_Data">Data1!$FC$11:$FC$142</definedName>
    <definedName name="A127830100J_Latest">Data1!$FC$142</definedName>
    <definedName name="A127830101K">Data1!$FX$1:$FX$10,Data1!$FX$11:$FX$142</definedName>
    <definedName name="A127830101K_Data">Data1!$FX$11:$FX$142</definedName>
    <definedName name="A127830101K_Latest">Data1!$FX$142</definedName>
    <definedName name="A127830117C">Data2!$IB$1:$IB$10,Data2!$IB$11:$IB$142</definedName>
    <definedName name="A127830117C_Data">Data2!$IB$11:$IB$142</definedName>
    <definedName name="A127830117C_Latest">Data2!$IB$142</definedName>
    <definedName name="A127830118F">Data2!$HS$1:$HS$10,Data2!$HS$11:$HS$142</definedName>
    <definedName name="A127830118F_Data">Data2!$HS$11:$HS$142</definedName>
    <definedName name="A127830118F_Latest">Data2!$HS$142</definedName>
    <definedName name="A127830119J">Data2!$HM$1:$HM$10,Data2!$HM$11:$HM$142</definedName>
    <definedName name="A127830119J_Data">Data2!$HM$11:$HM$142</definedName>
    <definedName name="A127830119J_Latest">Data2!$HM$142</definedName>
    <definedName name="A127830120T">Data2!$HY$1:$HY$10,Data2!$HY$11:$HY$142</definedName>
    <definedName name="A127830120T_Data">Data2!$HY$11:$HY$142</definedName>
    <definedName name="A127830120T_Latest">Data2!$HY$142</definedName>
    <definedName name="A127830121V">Data2!$HJ$1:$HJ$10,Data2!$HJ$11:$HJ$142</definedName>
    <definedName name="A127830121V_Data">Data2!$HJ$11:$HJ$142</definedName>
    <definedName name="A127830121V_Latest">Data2!$HJ$142</definedName>
    <definedName name="A127830122W">Data2!$HD$1:$HD$10,Data2!$HD$11:$HD$142</definedName>
    <definedName name="A127830122W_Data">Data2!$HD$11:$HD$142</definedName>
    <definedName name="A127830122W_Latest">Data2!$HD$142</definedName>
    <definedName name="A127830123X">Data2!$IH$1:$IH$10,Data2!$IH$11:$IH$142</definedName>
    <definedName name="A127830123X_Data">Data2!$IH$11:$IH$142</definedName>
    <definedName name="A127830123X_Latest">Data2!$IH$142</definedName>
    <definedName name="A127830124A">Data2!$IE$1:$IE$10,Data2!$IE$11:$IE$142</definedName>
    <definedName name="A127830124A_Data">Data2!$IE$11:$IE$142</definedName>
    <definedName name="A127830124A_Latest">Data2!$IE$142</definedName>
    <definedName name="A127830125C">Data2!$HV$1:$HV$10,Data2!$HV$11:$HV$142</definedName>
    <definedName name="A127830125C_Data">Data2!$HV$11:$HV$142</definedName>
    <definedName name="A127830125C_Latest">Data2!$HV$142</definedName>
    <definedName name="A127830126F">Data2!$HG$1:$HG$10,Data2!$HG$11:$HG$142</definedName>
    <definedName name="A127830126F_Data">Data2!$HG$11:$HG$142</definedName>
    <definedName name="A127830126F_Latest">Data2!$HG$142</definedName>
    <definedName name="A127830127J">Data2!$GU$1:$GU$10,Data2!$GU$11:$GU$142</definedName>
    <definedName name="A127830127J_Data">Data2!$GU$11:$GU$142</definedName>
    <definedName name="A127830127J_Latest">Data2!$GU$142</definedName>
    <definedName name="A127830128K">Data2!$HA$1:$HA$10,Data2!$HA$11:$HA$142</definedName>
    <definedName name="A127830128K_Data">Data2!$HA$11:$HA$142</definedName>
    <definedName name="A127830128K_Latest">Data2!$HA$142</definedName>
    <definedName name="A127830129L">Data2!$GX$1:$GX$10,Data2!$GX$11:$GX$142</definedName>
    <definedName name="A127830129L_Data">Data2!$GX$11:$GX$142</definedName>
    <definedName name="A127830129L_Latest">Data2!$GX$142</definedName>
    <definedName name="A127830130W">Data2!$HP$1:$HP$10,Data2!$HP$11:$HP$142</definedName>
    <definedName name="A127830130W_Data">Data2!$HP$11:$HP$142</definedName>
    <definedName name="A127830130W_Latest">Data2!$HP$142</definedName>
    <definedName name="A127830131X">Data2!$IK$1:$IK$10,Data2!$IK$11:$IK$142</definedName>
    <definedName name="A127830131X_Data">Data2!$IK$11:$IK$142</definedName>
    <definedName name="A127830131X_Latest">Data2!$IK$142</definedName>
    <definedName name="A127830147T">Data1!$DV$1:$DV$10,Data1!$DV$11:$DV$142</definedName>
    <definedName name="A127830147T_Data">Data1!$DV$11:$DV$142</definedName>
    <definedName name="A127830147T_Latest">Data1!$DV$142</definedName>
    <definedName name="A127830148V">Data1!$DM$1:$DM$10,Data1!$DM$11:$DM$142</definedName>
    <definedName name="A127830148V_Data">Data1!$DM$11:$DM$142</definedName>
    <definedName name="A127830148V_Latest">Data1!$DM$142</definedName>
    <definedName name="A127830149W">Data1!$DG$1:$DG$10,Data1!$DG$11:$DG$142</definedName>
    <definedName name="A127830149W_Data">Data1!$DG$11:$DG$142</definedName>
    <definedName name="A127830149W_Latest">Data1!$DG$142</definedName>
    <definedName name="A127830150F">Data1!$DS$1:$DS$10,Data1!$DS$11:$DS$142</definedName>
    <definedName name="A127830150F_Data">Data1!$DS$11:$DS$142</definedName>
    <definedName name="A127830150F_Latest">Data1!$DS$142</definedName>
    <definedName name="A127830151J">Data1!$DD$1:$DD$10,Data1!$DD$11:$DD$142</definedName>
    <definedName name="A127830151J_Data">Data1!$DD$11:$DD$142</definedName>
    <definedName name="A127830151J_Latest">Data1!$DD$142</definedName>
    <definedName name="A127830152K">Data1!$CX$1:$CX$10,Data1!$CX$11:$CX$142</definedName>
    <definedName name="A127830152K_Data">Data1!$CX$11:$CX$142</definedName>
    <definedName name="A127830152K_Latest">Data1!$CX$142</definedName>
    <definedName name="A127830153L">Data1!$EB$1:$EB$10,Data1!$EB$11:$EB$142</definedName>
    <definedName name="A127830153L_Data">Data1!$EB$11:$EB$142</definedName>
    <definedName name="A127830153L_Latest">Data1!$EB$142</definedName>
    <definedName name="A127830154R">Data1!$DY$1:$DY$10,Data1!$DY$11:$DY$142</definedName>
    <definedName name="A127830154R_Data">Data1!$DY$11:$DY$142</definedName>
    <definedName name="A127830154R_Latest">Data1!$DY$142</definedName>
    <definedName name="A127830155T">Data1!$DP$1:$DP$10,Data1!$DP$11:$DP$142</definedName>
    <definedName name="A127830155T_Data">Data1!$DP$11:$DP$142</definedName>
    <definedName name="A127830155T_Latest">Data1!$DP$142</definedName>
    <definedName name="A127830156V">Data1!$DA$1:$DA$10,Data1!$DA$11:$DA$142</definedName>
    <definedName name="A127830156V_Data">Data1!$DA$11:$DA$142</definedName>
    <definedName name="A127830156V_Latest">Data1!$DA$142</definedName>
    <definedName name="A127830157W">Data1!$CO$1:$CO$10,Data1!$CO$11:$CO$142</definedName>
    <definedName name="A127830157W_Data">Data1!$CO$11:$CO$142</definedName>
    <definedName name="A127830157W_Latest">Data1!$CO$142</definedName>
    <definedName name="A127830158X">Data1!$CU$1:$CU$10,Data1!$CU$11:$CU$142</definedName>
    <definedName name="A127830158X_Data">Data1!$CU$11:$CU$142</definedName>
    <definedName name="A127830158X_Latest">Data1!$CU$142</definedName>
    <definedName name="A127830159A">Data1!$CR$1:$CR$10,Data1!$CR$11:$CR$142</definedName>
    <definedName name="A127830159A_Data">Data1!$CR$11:$CR$142</definedName>
    <definedName name="A127830159A_Latest">Data1!$CR$142</definedName>
    <definedName name="A127830160K">Data1!$DJ$1:$DJ$10,Data1!$DJ$11:$DJ$142</definedName>
    <definedName name="A127830160K_Data">Data1!$DJ$11:$DJ$142</definedName>
    <definedName name="A127830160K_Latest">Data1!$DJ$142</definedName>
    <definedName name="A127830161L">Data1!$EE$1:$EE$10,Data1!$EE$11:$EE$142</definedName>
    <definedName name="A127830161L_Data">Data1!$EE$11:$EE$142</definedName>
    <definedName name="A127830161L_Latest">Data1!$EE$142</definedName>
    <definedName name="A127830177F">Data2!$CW$1:$CW$10,Data2!$CW$11:$CW$142</definedName>
    <definedName name="A127830177F_Data">Data2!$CW$11:$CW$142</definedName>
    <definedName name="A127830177F_Latest">Data2!$CW$142</definedName>
    <definedName name="A127830178J">Data2!$CN$1:$CN$10,Data2!$CN$11:$CN$142</definedName>
    <definedName name="A127830178J_Data">Data2!$CN$11:$CN$142</definedName>
    <definedName name="A127830178J_Latest">Data2!$CN$142</definedName>
    <definedName name="A127830179K">Data2!$CH$1:$CH$10,Data2!$CH$11:$CH$142</definedName>
    <definedName name="A127830179K_Data">Data2!$CH$11:$CH$142</definedName>
    <definedName name="A127830179K_Latest">Data2!$CH$142</definedName>
    <definedName name="A127830180V">Data2!$CT$1:$CT$10,Data2!$CT$11:$CT$142</definedName>
    <definedName name="A127830180V_Data">Data2!$CT$11:$CT$142</definedName>
    <definedName name="A127830180V_Latest">Data2!$CT$142</definedName>
    <definedName name="A127830181W">Data2!$CE$1:$CE$10,Data2!$CE$11:$CE$142</definedName>
    <definedName name="A127830181W_Data">Data2!$CE$11:$CE$142</definedName>
    <definedName name="A127830181W_Latest">Data2!$CE$142</definedName>
    <definedName name="A127830182X">Data2!$BY$1:$BY$10,Data2!$BY$11:$BY$142</definedName>
    <definedName name="A127830182X_Data">Data2!$BY$11:$BY$142</definedName>
    <definedName name="A127830182X_Latest">Data2!$BY$142</definedName>
    <definedName name="A127830183A">Data2!$DC$1:$DC$10,Data2!$DC$11:$DC$142</definedName>
    <definedName name="A127830183A_Data">Data2!$DC$11:$DC$142</definedName>
    <definedName name="A127830183A_Latest">Data2!$DC$142</definedName>
    <definedName name="A127830184C">Data2!$CZ$1:$CZ$10,Data2!$CZ$11:$CZ$142</definedName>
    <definedName name="A127830184C_Data">Data2!$CZ$11:$CZ$142</definedName>
    <definedName name="A127830184C_Latest">Data2!$CZ$142</definedName>
    <definedName name="A127830185F">Data2!$CQ$1:$CQ$10,Data2!$CQ$11:$CQ$142</definedName>
    <definedName name="A127830185F_Data">Data2!$CQ$11:$CQ$142</definedName>
    <definedName name="A127830185F_Latest">Data2!$CQ$142</definedName>
    <definedName name="A127830186J">Data2!$CB$1:$CB$10,Data2!$CB$11:$CB$142</definedName>
    <definedName name="A127830186J_Data">Data2!$CB$11:$CB$142</definedName>
    <definedName name="A127830186J_Latest">Data2!$CB$142</definedName>
    <definedName name="A127830187K">Data2!$BP$1:$BP$10,Data2!$BP$11:$BP$142</definedName>
    <definedName name="A127830187K_Data">Data2!$BP$11:$BP$142</definedName>
    <definedName name="A127830187K_Latest">Data2!$BP$142</definedName>
    <definedName name="A127830188L">Data2!$BV$1:$BV$10,Data2!$BV$11:$BV$142</definedName>
    <definedName name="A127830188L_Data">Data2!$BV$11:$BV$142</definedName>
    <definedName name="A127830188L_Latest">Data2!$BV$142</definedName>
    <definedName name="A127830189R">Data2!$BS$1:$BS$10,Data2!$BS$11:$BS$142</definedName>
    <definedName name="A127830189R_Data">Data2!$BS$11:$BS$142</definedName>
    <definedName name="A127830189R_Latest">Data2!$BS$142</definedName>
    <definedName name="A127830190X">Data2!$CK$1:$CK$10,Data2!$CK$11:$CK$142</definedName>
    <definedName name="A127830190X_Data">Data2!$CK$11:$CK$142</definedName>
    <definedName name="A127830190X_Latest">Data2!$CK$142</definedName>
    <definedName name="A127830191A">Data2!$DF$1:$DF$10,Data2!$DF$11:$DF$142</definedName>
    <definedName name="A127830191A_Data">Data2!$DF$11:$DF$142</definedName>
    <definedName name="A127830191A_Latest">Data2!$DF$142</definedName>
    <definedName name="A127830207J">Data1!$AJ$1:$AJ$10,Data1!$AJ$11:$AJ$142</definedName>
    <definedName name="A127830207J_Data">Data1!$AJ$11:$AJ$142</definedName>
    <definedName name="A127830207J_Latest">Data1!$AJ$142</definedName>
    <definedName name="A127830208K">Data1!$AA$1:$AA$10,Data1!$AA$11:$AA$142</definedName>
    <definedName name="A127830208K_Data">Data1!$AA$11:$AA$142</definedName>
    <definedName name="A127830208K_Latest">Data1!$AA$142</definedName>
    <definedName name="A127830209L">Data1!$U$1:$U$10,Data1!$U$11:$U$142</definedName>
    <definedName name="A127830209L_Data">Data1!$U$11:$U$142</definedName>
    <definedName name="A127830209L_Latest">Data1!$U$142</definedName>
    <definedName name="A127830210W">Data1!$AG$1:$AG$10,Data1!$AG$11:$AG$142</definedName>
    <definedName name="A127830210W_Data">Data1!$AG$11:$AG$142</definedName>
    <definedName name="A127830210W_Latest">Data1!$AG$142</definedName>
    <definedName name="A127830211X">Data1!$R$1:$R$10,Data1!$R$11:$R$142</definedName>
    <definedName name="A127830211X_Data">Data1!$R$11:$R$142</definedName>
    <definedName name="A127830211X_Latest">Data1!$R$142</definedName>
    <definedName name="A127830212A">Data1!$L$1:$L$10,Data1!$L$11:$L$142</definedName>
    <definedName name="A127830212A_Data">Data1!$L$11:$L$142</definedName>
    <definedName name="A127830212A_Latest">Data1!$L$142</definedName>
    <definedName name="A127830213C">Data1!$AP$1:$AP$10,Data1!$AP$11:$AP$142</definedName>
    <definedName name="A127830213C_Data">Data1!$AP$11:$AP$142</definedName>
    <definedName name="A127830213C_Latest">Data1!$AP$142</definedName>
    <definedName name="A127830214F">Data1!$AM$1:$AM$10,Data1!$AM$11:$AM$142</definedName>
    <definedName name="A127830214F_Data">Data1!$AM$11:$AM$142</definedName>
    <definedName name="A127830214F_Latest">Data1!$AM$142</definedName>
    <definedName name="A127830215J">Data1!$AD$1:$AD$10,Data1!$AD$11:$AD$142</definedName>
    <definedName name="A127830215J_Data">Data1!$AD$11:$AD$142</definedName>
    <definedName name="A127830215J_Latest">Data1!$AD$142</definedName>
    <definedName name="A127830216K">Data1!$O$1:$O$10,Data1!$O$11:$O$142</definedName>
    <definedName name="A127830216K_Data">Data1!$O$11:$O$142</definedName>
    <definedName name="A127830216K_Latest">Data1!$O$142</definedName>
    <definedName name="A127830217L">Data1!$C$1:$C$10,Data1!$C$11:$C$142</definedName>
    <definedName name="A127830217L_Data">Data1!$C$11:$C$142</definedName>
    <definedName name="A127830217L_Latest">Data1!$C$142</definedName>
    <definedName name="A127830218R">Data1!$I$1:$I$10,Data1!$I$11:$I$142</definedName>
    <definedName name="A127830218R_Data">Data1!$I$11:$I$142</definedName>
    <definedName name="A127830218R_Latest">Data1!$I$142</definedName>
    <definedName name="A127830219T">Data1!$F$1:$F$10,Data1!$F$11:$F$142</definedName>
    <definedName name="A127830219T_Data">Data1!$F$11:$F$142</definedName>
    <definedName name="A127830219T_Latest">Data1!$F$142</definedName>
    <definedName name="A127830220A">Data1!$X$1:$X$10,Data1!$X$11:$X$142</definedName>
    <definedName name="A127830220A_Data">Data1!$X$11:$X$142</definedName>
    <definedName name="A127830220A_Latest">Data1!$X$142</definedName>
    <definedName name="A127830221C">Data1!$AS$1:$AS$10,Data1!$AS$11:$AS$142</definedName>
    <definedName name="A127830221C_Data">Data1!$AS$11:$AS$142</definedName>
    <definedName name="A127830221C_Latest">Data1!$AS$142</definedName>
    <definedName name="A127830237W">Data2!$K$1:$K$10,Data2!$K$11:$K$142</definedName>
    <definedName name="A127830237W_Data">Data2!$K$11:$K$142</definedName>
    <definedName name="A127830237W_Latest">Data2!$K$142</definedName>
    <definedName name="A127830238X">Data2!$B$1:$B$10,Data2!$B$11:$B$142</definedName>
    <definedName name="A127830238X_Data">Data2!$B$11:$B$142</definedName>
    <definedName name="A127830238X_Latest">Data2!$B$142</definedName>
    <definedName name="A127830239A">Data1!$IL$1:$IL$10,Data1!$IL$11:$IL$142</definedName>
    <definedName name="A127830239A_Data">Data1!$IL$11:$IL$142</definedName>
    <definedName name="A127830239A_Latest">Data1!$IL$142</definedName>
    <definedName name="A127830240K">Data2!$H$1:$H$10,Data2!$H$11:$H$142</definedName>
    <definedName name="A127830240K_Data">Data2!$H$11:$H$142</definedName>
    <definedName name="A127830240K_Latest">Data2!$H$142</definedName>
    <definedName name="A127830241L">Data1!$II$1:$II$10,Data1!$II$11:$II$142</definedName>
    <definedName name="A127830241L_Data">Data1!$II$11:$II$142</definedName>
    <definedName name="A127830241L_Latest">Data1!$II$142</definedName>
    <definedName name="A127830242R">Data1!$IC$1:$IC$10,Data1!$IC$11:$IC$142</definedName>
    <definedName name="A127830242R_Data">Data1!$IC$11:$IC$142</definedName>
    <definedName name="A127830242R_Latest">Data1!$IC$142</definedName>
    <definedName name="A127830243T">Data2!$Q$1:$Q$10,Data2!$Q$11:$Q$142</definedName>
    <definedName name="A127830243T_Data">Data2!$Q$11:$Q$142</definedName>
    <definedName name="A127830243T_Latest">Data2!$Q$142</definedName>
    <definedName name="A127830244V">Data2!$N$1:$N$10,Data2!$N$11:$N$142</definedName>
    <definedName name="A127830244V_Data">Data2!$N$11:$N$142</definedName>
    <definedName name="A127830244V_Latest">Data2!$N$142</definedName>
    <definedName name="A127830245W">Data2!$E$1:$E$10,Data2!$E$11:$E$142</definedName>
    <definedName name="A127830245W_Data">Data2!$E$11:$E$142</definedName>
    <definedName name="A127830245W_Latest">Data2!$E$142</definedName>
    <definedName name="A127830246X">Data1!$IF$1:$IF$10,Data1!$IF$11:$IF$142</definedName>
    <definedName name="A127830246X_Data">Data1!$IF$11:$IF$142</definedName>
    <definedName name="A127830246X_Latest">Data1!$IF$142</definedName>
    <definedName name="A127830247A">Data1!$HT$1:$HT$10,Data1!$HT$11:$HT$142</definedName>
    <definedName name="A127830247A_Data">Data1!$HT$11:$HT$142</definedName>
    <definedName name="A127830247A_Latest">Data1!$HT$142</definedName>
    <definedName name="A127830248C">Data1!$HZ$1:$HZ$10,Data1!$HZ$11:$HZ$142</definedName>
    <definedName name="A127830248C_Data">Data1!$HZ$11:$HZ$142</definedName>
    <definedName name="A127830248C_Latest">Data1!$HZ$142</definedName>
    <definedName name="A127830249F">Data1!$HW$1:$HW$10,Data1!$HW$11:$HW$142</definedName>
    <definedName name="A127830249F_Data">Data1!$HW$11:$HW$142</definedName>
    <definedName name="A127830249F_Latest">Data1!$HW$142</definedName>
    <definedName name="A127830250R">Data1!$IO$1:$IO$10,Data1!$IO$11:$IO$142</definedName>
    <definedName name="A127830250R_Data">Data1!$IO$11:$IO$142</definedName>
    <definedName name="A127830250R_Latest">Data1!$IO$142</definedName>
    <definedName name="A127830251T">Data2!$T$1:$T$10,Data2!$T$11:$T$142</definedName>
    <definedName name="A127830251T_Data">Data2!$T$11:$T$142</definedName>
    <definedName name="A127830251T_Latest">Data2!$T$142</definedName>
    <definedName name="A127830267K">Data2!$BD$1:$BD$10,Data2!$BD$11:$BD$142</definedName>
    <definedName name="A127830267K_Data">Data2!$BD$11:$BD$142</definedName>
    <definedName name="A127830267K_Latest">Data2!$BD$142</definedName>
    <definedName name="A127830268L">Data2!$AU$1:$AU$10,Data2!$AU$11:$AU$142</definedName>
    <definedName name="A127830268L_Data">Data2!$AU$11:$AU$142</definedName>
    <definedName name="A127830268L_Latest">Data2!$AU$142</definedName>
    <definedName name="A127830269R">Data2!$AO$1:$AO$10,Data2!$AO$11:$AO$142</definedName>
    <definedName name="A127830269R_Data">Data2!$AO$11:$AO$142</definedName>
    <definedName name="A127830269R_Latest">Data2!$AO$142</definedName>
    <definedName name="A127830270X">Data2!$BA$1:$BA$10,Data2!$BA$11:$BA$142</definedName>
    <definedName name="A127830270X_Data">Data2!$BA$11:$BA$142</definedName>
    <definedName name="A127830270X_Latest">Data2!$BA$142</definedName>
    <definedName name="A127830271A">Data2!$AL$1:$AL$10,Data2!$AL$11:$AL$142</definedName>
    <definedName name="A127830271A_Data">Data2!$AL$11:$AL$142</definedName>
    <definedName name="A127830271A_Latest">Data2!$AL$142</definedName>
    <definedName name="A127830272C">Data2!$AF$1:$AF$10,Data2!$AF$11:$AF$142</definedName>
    <definedName name="A127830272C_Data">Data2!$AF$11:$AF$142</definedName>
    <definedName name="A127830272C_Latest">Data2!$AF$142</definedName>
    <definedName name="A127830273F">Data2!$BJ$1:$BJ$10,Data2!$BJ$11:$BJ$142</definedName>
    <definedName name="A127830273F_Data">Data2!$BJ$11:$BJ$142</definedName>
    <definedName name="A127830273F_Latest">Data2!$BJ$142</definedName>
    <definedName name="A127830274J">Data2!$BG$1:$BG$10,Data2!$BG$11:$BG$142</definedName>
    <definedName name="A127830274J_Data">Data2!$BG$11:$BG$142</definedName>
    <definedName name="A127830274J_Latest">Data2!$BG$142</definedName>
    <definedName name="A127830275K">Data2!$AX$1:$AX$10,Data2!$AX$11:$AX$142</definedName>
    <definedName name="A127830275K_Data">Data2!$AX$11:$AX$142</definedName>
    <definedName name="A127830275K_Latest">Data2!$AX$142</definedName>
    <definedName name="A127830276L">Data2!$AI$1:$AI$10,Data2!$AI$11:$AI$142</definedName>
    <definedName name="A127830276L_Data">Data2!$AI$11:$AI$142</definedName>
    <definedName name="A127830276L_Latest">Data2!$AI$142</definedName>
    <definedName name="A127830277R">Data2!$W$1:$W$10,Data2!$W$11:$W$142</definedName>
    <definedName name="A127830277R_Data">Data2!$W$11:$W$142</definedName>
    <definedName name="A127830277R_Latest">Data2!$W$142</definedName>
    <definedName name="A127830278T">Data2!$AC$1:$AC$10,Data2!$AC$11:$AC$142</definedName>
    <definedName name="A127830278T_Data">Data2!$AC$11:$AC$142</definedName>
    <definedName name="A127830278T_Latest">Data2!$AC$142</definedName>
    <definedName name="A127830279V">Data2!$Z$1:$Z$10,Data2!$Z$11:$Z$142</definedName>
    <definedName name="A127830279V_Data">Data2!$Z$11:$Z$142</definedName>
    <definedName name="A127830279V_Latest">Data2!$Z$142</definedName>
    <definedName name="A127830280C">Data2!$AR$1:$AR$10,Data2!$AR$11:$AR$142</definedName>
    <definedName name="A127830280C_Data">Data2!$AR$11:$AR$142</definedName>
    <definedName name="A127830280C_Latest">Data2!$AR$142</definedName>
    <definedName name="A127830281F">Data2!$BM$1:$BM$10,Data2!$BM$11:$BM$142</definedName>
    <definedName name="A127830281F_Data">Data2!$BM$11:$BM$142</definedName>
    <definedName name="A127830281F_Latest">Data2!$BM$142</definedName>
    <definedName name="A127830537X">Data3!$BX$1:$BX$10,Data3!$BX$11:$BX$142</definedName>
    <definedName name="A127830537X_Data">Data3!$BX$11:$BX$142</definedName>
    <definedName name="A127830537X_Latest">Data3!$BX$142</definedName>
    <definedName name="A127830538A">Data3!$BO$1:$BO$10,Data3!$BO$11:$BO$142</definedName>
    <definedName name="A127830538A_Data">Data3!$BO$11:$BO$142</definedName>
    <definedName name="A127830538A_Latest">Data3!$BO$142</definedName>
    <definedName name="A127830539C">Data3!$BI$1:$BI$10,Data3!$BI$11:$BI$142</definedName>
    <definedName name="A127830539C_Data">Data3!$BI$11:$BI$142</definedName>
    <definedName name="A127830539C_Latest">Data3!$BI$142</definedName>
    <definedName name="A127830540L">Data3!$BU$1:$BU$10,Data3!$BU$11:$BU$142</definedName>
    <definedName name="A127830540L_Data">Data3!$BU$11:$BU$142</definedName>
    <definedName name="A127830540L_Latest">Data3!$BU$142</definedName>
    <definedName name="A127830541R">Data3!$BF$1:$BF$10,Data3!$BF$11:$BF$142</definedName>
    <definedName name="A127830541R_Data">Data3!$BF$11:$BF$142</definedName>
    <definedName name="A127830541R_Latest">Data3!$BF$142</definedName>
    <definedName name="A127830542T">Data3!$AZ$1:$AZ$10,Data3!$AZ$11:$AZ$142</definedName>
    <definedName name="A127830542T_Data">Data3!$AZ$11:$AZ$142</definedName>
    <definedName name="A127830542T_Latest">Data3!$AZ$142</definedName>
    <definedName name="A127830543V">Data3!$CD$1:$CD$10,Data3!$CD$11:$CD$142</definedName>
    <definedName name="A127830543V_Data">Data3!$CD$11:$CD$142</definedName>
    <definedName name="A127830543V_Latest">Data3!$CD$142</definedName>
    <definedName name="A127830544W">Data3!$CA$1:$CA$10,Data3!$CA$11:$CA$142</definedName>
    <definedName name="A127830544W_Data">Data3!$CA$11:$CA$142</definedName>
    <definedName name="A127830544W_Latest">Data3!$CA$142</definedName>
    <definedName name="A127830545X">Data3!$BR$1:$BR$10,Data3!$BR$11:$BR$142</definedName>
    <definedName name="A127830545X_Data">Data3!$BR$11:$BR$142</definedName>
    <definedName name="A127830545X_Latest">Data3!$BR$142</definedName>
    <definedName name="A127830546A">Data3!$BC$1:$BC$10,Data3!$BC$11:$BC$142</definedName>
    <definedName name="A127830546A_Data">Data3!$BC$11:$BC$142</definedName>
    <definedName name="A127830546A_Latest">Data3!$BC$142</definedName>
    <definedName name="A127830547C">Data3!$AQ$1:$AQ$10,Data3!$AQ$11:$AQ$142</definedName>
    <definedName name="A127830547C_Data">Data3!$AQ$11:$AQ$142</definedName>
    <definedName name="A127830547C_Latest">Data3!$AQ$142</definedName>
    <definedName name="A127830548F">Data3!$AW$1:$AW$10,Data3!$AW$11:$AW$142</definedName>
    <definedName name="A127830548F_Data">Data3!$AW$11:$AW$142</definedName>
    <definedName name="A127830548F_Latest">Data3!$AW$142</definedName>
    <definedName name="A127830549J">Data3!$AT$1:$AT$10,Data3!$AT$11:$AT$142</definedName>
    <definedName name="A127830549J_Data">Data3!$AT$11:$AT$142</definedName>
    <definedName name="A127830549J_Latest">Data3!$AT$142</definedName>
    <definedName name="A127830550T">Data3!$BL$1:$BL$10,Data3!$BL$11:$BL$142</definedName>
    <definedName name="A127830550T_Data">Data3!$BL$11:$BL$142</definedName>
    <definedName name="A127830550T_Latest">Data3!$BL$142</definedName>
    <definedName name="A127830551V">Data3!$CG$1:$CG$10,Data3!$CG$11:$CG$142</definedName>
    <definedName name="A127830551V_Data">Data3!$CG$11:$CG$142</definedName>
    <definedName name="A127830551V_Latest">Data3!$CG$142</definedName>
    <definedName name="A127830867R">Data3!$HC$1:$HC$10,Data3!$HC$11:$HC$142</definedName>
    <definedName name="A127830867R_Data">Data3!$HC$11:$HC$142</definedName>
    <definedName name="A127830867R_Latest">Data3!$HC$142</definedName>
    <definedName name="A127830868T">Data3!$GT$1:$GT$10,Data3!$GT$11:$GT$142</definedName>
    <definedName name="A127830868T_Data">Data3!$GT$11:$GT$142</definedName>
    <definedName name="A127830868T_Latest">Data3!$GT$142</definedName>
    <definedName name="A127830869V">Data3!$GN$1:$GN$10,Data3!$GN$11:$GN$142</definedName>
    <definedName name="A127830869V_Data">Data3!$GN$11:$GN$142</definedName>
    <definedName name="A127830869V_Latest">Data3!$GN$142</definedName>
    <definedName name="A127830870C">Data3!$GZ$1:$GZ$10,Data3!$GZ$11:$GZ$142</definedName>
    <definedName name="A127830870C_Data">Data3!$GZ$11:$GZ$142</definedName>
    <definedName name="A127830870C_Latest">Data3!$GZ$142</definedName>
    <definedName name="A127830871F">Data3!$GK$1:$GK$10,Data3!$GK$11:$GK$142</definedName>
    <definedName name="A127830871F_Data">Data3!$GK$11:$GK$142</definedName>
    <definedName name="A127830871F_Latest">Data3!$GK$142</definedName>
    <definedName name="A127830872J">Data3!$GE$1:$GE$10,Data3!$GE$11:$GE$142</definedName>
    <definedName name="A127830872J_Data">Data3!$GE$11:$GE$142</definedName>
    <definedName name="A127830872J_Latest">Data3!$GE$142</definedName>
    <definedName name="A127830873K">Data3!$HI$1:$HI$10,Data3!$HI$11:$HI$142</definedName>
    <definedName name="A127830873K_Data">Data3!$HI$11:$HI$142</definedName>
    <definedName name="A127830873K_Latest">Data3!$HI$142</definedName>
    <definedName name="A127830874L">Data3!$HF$1:$HF$10,Data3!$HF$11:$HF$142</definedName>
    <definedName name="A127830874L_Data">Data3!$HF$11:$HF$142</definedName>
    <definedName name="A127830874L_Latest">Data3!$HF$142</definedName>
    <definedName name="A127830875R">Data3!$GW$1:$GW$10,Data3!$GW$11:$GW$142</definedName>
    <definedName name="A127830875R_Data">Data3!$GW$11:$GW$142</definedName>
    <definedName name="A127830875R_Latest">Data3!$GW$142</definedName>
    <definedName name="A127830876T">Data3!$GH$1:$GH$10,Data3!$GH$11:$GH$142</definedName>
    <definedName name="A127830876T_Data">Data3!$GH$11:$GH$142</definedName>
    <definedName name="A127830876T_Latest">Data3!$GH$142</definedName>
    <definedName name="A127830877V">Data3!$FV$1:$FV$10,Data3!$FV$11:$FV$142</definedName>
    <definedName name="A127830877V_Data">Data3!$FV$11:$FV$142</definedName>
    <definedName name="A127830877V_Latest">Data3!$FV$142</definedName>
    <definedName name="A127830878W">Data3!$GB$1:$GB$10,Data3!$GB$11:$GB$142</definedName>
    <definedName name="A127830878W_Data">Data3!$GB$11:$GB$142</definedName>
    <definedName name="A127830878W_Latest">Data3!$GB$142</definedName>
    <definedName name="A127830879X">Data3!$FY$1:$FY$10,Data3!$FY$11:$FY$142</definedName>
    <definedName name="A127830879X_Data">Data3!$FY$11:$FY$142</definedName>
    <definedName name="A127830879X_Latest">Data3!$FY$142</definedName>
    <definedName name="A127830880J">Data3!$GQ$1:$GQ$10,Data3!$GQ$11:$GQ$142</definedName>
    <definedName name="A127830880J_Data">Data3!$GQ$11:$GQ$142</definedName>
    <definedName name="A127830880J_Latest">Data3!$GQ$142</definedName>
    <definedName name="A127830881K">Data3!$HL$1:$HL$10,Data3!$HL$11:$HL$142</definedName>
    <definedName name="A127830881K_Data">Data3!$HL$11:$HL$142</definedName>
    <definedName name="A127830881K_Latest">Data3!$HL$142</definedName>
    <definedName name="A127831197J">Data4!$F$1:$F$10,Data4!$F$11:$F$142</definedName>
    <definedName name="A127831197J_Data">Data4!$F$11:$F$142</definedName>
    <definedName name="A127831197J_Latest">Data4!$F$142</definedName>
    <definedName name="A127831198K">Data3!$IM$1:$IM$10,Data3!$IM$11:$IM$142</definedName>
    <definedName name="A127831198K_Data">Data3!$IM$11:$IM$142</definedName>
    <definedName name="A127831198K_Latest">Data3!$IM$142</definedName>
    <definedName name="A127831199L">Data3!$IG$1:$IG$10,Data3!$IG$11:$IG$142</definedName>
    <definedName name="A127831199L_Data">Data3!$IG$11:$IG$142</definedName>
    <definedName name="A127831199L_Latest">Data3!$IG$142</definedName>
    <definedName name="A127831200K">Data4!$C$1:$C$10,Data4!$C$11:$C$142</definedName>
    <definedName name="A127831200K_Data">Data4!$C$11:$C$142</definedName>
    <definedName name="A127831200K_Latest">Data4!$C$142</definedName>
    <definedName name="A127831201L">Data3!$ID$1:$ID$10,Data3!$ID$11:$ID$142</definedName>
    <definedName name="A127831201L_Data">Data3!$ID$11:$ID$142</definedName>
    <definedName name="A127831201L_Latest">Data3!$ID$142</definedName>
    <definedName name="A127831202R">Data3!$HX$1:$HX$10,Data3!$HX$11:$HX$142</definedName>
    <definedName name="A127831202R_Data">Data3!$HX$11:$HX$142</definedName>
    <definedName name="A127831202R_Latest">Data3!$HX$142</definedName>
    <definedName name="A127831203T">Data4!$L$1:$L$10,Data4!$L$11:$L$142</definedName>
    <definedName name="A127831203T_Data">Data4!$L$11:$L$142</definedName>
    <definedName name="A127831203T_Latest">Data4!$L$142</definedName>
    <definedName name="A127831204V">Data4!$I$1:$I$10,Data4!$I$11:$I$142</definedName>
    <definedName name="A127831204V_Data">Data4!$I$11:$I$142</definedName>
    <definedName name="A127831204V_Latest">Data4!$I$142</definedName>
    <definedName name="A127831205W">Data3!$IP$1:$IP$10,Data3!$IP$11:$IP$142</definedName>
    <definedName name="A127831205W_Data">Data3!$IP$11:$IP$142</definedName>
    <definedName name="A127831205W_Latest">Data3!$IP$142</definedName>
    <definedName name="A127831206X">Data3!$IA$1:$IA$10,Data3!$IA$11:$IA$142</definedName>
    <definedName name="A127831206X_Data">Data3!$IA$11:$IA$142</definedName>
    <definedName name="A127831206X_Latest">Data3!$IA$142</definedName>
    <definedName name="A127831207A">Data3!$HO$1:$HO$10,Data3!$HO$11:$HO$142</definedName>
    <definedName name="A127831207A_Data">Data3!$HO$11:$HO$142</definedName>
    <definedName name="A127831207A_Latest">Data3!$HO$142</definedName>
    <definedName name="A127831208C">Data3!$HU$1:$HU$10,Data3!$HU$11:$HU$142</definedName>
    <definedName name="A127831208C_Data">Data3!$HU$11:$HU$142</definedName>
    <definedName name="A127831208C_Latest">Data3!$HU$142</definedName>
    <definedName name="A127831209F">Data3!$HR$1:$HR$10,Data3!$HR$11:$HR$142</definedName>
    <definedName name="A127831209F_Data">Data3!$HR$11:$HR$142</definedName>
    <definedName name="A127831209F_Latest">Data3!$HR$142</definedName>
    <definedName name="A127831210R">Data3!$IJ$1:$IJ$10,Data3!$IJ$11:$IJ$142</definedName>
    <definedName name="A127831210R_Data">Data3!$IJ$11:$IJ$142</definedName>
    <definedName name="A127831210R_Latest">Data3!$IJ$142</definedName>
    <definedName name="A127831211T">Data4!$O$1:$O$10,Data4!$O$11:$O$142</definedName>
    <definedName name="A127831211T_Data">Data4!$O$11:$O$142</definedName>
    <definedName name="A127831211T_Latest">Data4!$O$142</definedName>
    <definedName name="A127831527L">Data4!$AY$1:$AY$10,Data4!$AY$11:$AY$142</definedName>
    <definedName name="A127831527L_Data">Data4!$AY$11:$AY$142</definedName>
    <definedName name="A127831527L_Latest">Data4!$AY$142</definedName>
    <definedName name="A127831528R">Data4!$AP$1:$AP$10,Data4!$AP$11:$AP$142</definedName>
    <definedName name="A127831528R_Data">Data4!$AP$11:$AP$142</definedName>
    <definedName name="A127831528R_Latest">Data4!$AP$142</definedName>
    <definedName name="A127831529T">Data4!$AJ$1:$AJ$10,Data4!$AJ$11:$AJ$142</definedName>
    <definedName name="A127831529T_Data">Data4!$AJ$11:$AJ$142</definedName>
    <definedName name="A127831529T_Latest">Data4!$AJ$142</definedName>
    <definedName name="A127831530A">Data4!$AV$1:$AV$10,Data4!$AV$11:$AV$142</definedName>
    <definedName name="A127831530A_Data">Data4!$AV$11:$AV$142</definedName>
    <definedName name="A127831530A_Latest">Data4!$AV$142</definedName>
    <definedName name="A127831531C">Data4!$AG$1:$AG$10,Data4!$AG$11:$AG$142</definedName>
    <definedName name="A127831531C_Data">Data4!$AG$11:$AG$142</definedName>
    <definedName name="A127831531C_Latest">Data4!$AG$142</definedName>
    <definedName name="A127831532F">Data4!$AA$1:$AA$10,Data4!$AA$11:$AA$142</definedName>
    <definedName name="A127831532F_Data">Data4!$AA$11:$AA$142</definedName>
    <definedName name="A127831532F_Latest">Data4!$AA$142</definedName>
    <definedName name="A127831533J">Data4!$BE$1:$BE$10,Data4!$BE$11:$BE$142</definedName>
    <definedName name="A127831533J_Data">Data4!$BE$11:$BE$142</definedName>
    <definedName name="A127831533J_Latest">Data4!$BE$142</definedName>
    <definedName name="A127831534K">Data4!$BB$1:$BB$10,Data4!$BB$11:$BB$142</definedName>
    <definedName name="A127831534K_Data">Data4!$BB$11:$BB$142</definedName>
    <definedName name="A127831534K_Latest">Data4!$BB$142</definedName>
    <definedName name="A127831535L">Data4!$AS$1:$AS$10,Data4!$AS$11:$AS$142</definedName>
    <definedName name="A127831535L_Data">Data4!$AS$11:$AS$142</definedName>
    <definedName name="A127831535L_Latest">Data4!$AS$142</definedName>
    <definedName name="A127831536R">Data4!$AD$1:$AD$10,Data4!$AD$11:$AD$142</definedName>
    <definedName name="A127831536R_Data">Data4!$AD$11:$AD$142</definedName>
    <definedName name="A127831536R_Latest">Data4!$AD$142</definedName>
    <definedName name="A127831537T">Data4!$R$1:$R$10,Data4!$R$11:$R$142</definedName>
    <definedName name="A127831537T_Data">Data4!$R$11:$R$142</definedName>
    <definedName name="A127831537T_Latest">Data4!$R$142</definedName>
    <definedName name="A127831538V">Data4!$X$1:$X$10,Data4!$X$11:$X$142</definedName>
    <definedName name="A127831538V_Data">Data4!$X$11:$X$142</definedName>
    <definedName name="A127831538V_Latest">Data4!$X$142</definedName>
    <definedName name="A127831539W">Data4!$U$1:$U$10,Data4!$U$11:$U$142</definedName>
    <definedName name="A127831539W_Data">Data4!$U$11:$U$142</definedName>
    <definedName name="A127831539W_Latest">Data4!$U$142</definedName>
    <definedName name="A127831540F">Data4!$AM$1:$AM$10,Data4!$AM$11:$AM$142</definedName>
    <definedName name="A127831540F_Data">Data4!$AM$11:$AM$142</definedName>
    <definedName name="A127831540F_Latest">Data4!$AM$142</definedName>
    <definedName name="A127831541J">Data4!$BH$1:$BH$10,Data4!$BH$11:$BH$142</definedName>
    <definedName name="A127831541J_Data">Data4!$BH$11:$BH$142</definedName>
    <definedName name="A127831541J_Latest">Data4!$BH$142</definedName>
    <definedName name="A127831857C">Data3!$AE$1:$AE$10,Data3!$AE$11:$AE$142</definedName>
    <definedName name="A127831857C_Data">Data3!$AE$11:$AE$142</definedName>
    <definedName name="A127831857C_Latest">Data3!$AE$142</definedName>
    <definedName name="A127831858F">Data3!$V$1:$V$10,Data3!$V$11:$V$142</definedName>
    <definedName name="A127831858F_Data">Data3!$V$11:$V$142</definedName>
    <definedName name="A127831858F_Latest">Data3!$V$142</definedName>
    <definedName name="A127831859J">Data3!$P$1:$P$10,Data3!$P$11:$P$142</definedName>
    <definedName name="A127831859J_Data">Data3!$P$11:$P$142</definedName>
    <definedName name="A127831859J_Latest">Data3!$P$142</definedName>
    <definedName name="A127831860T">Data3!$AB$1:$AB$10,Data3!$AB$11:$AB$142</definedName>
    <definedName name="A127831860T_Data">Data3!$AB$11:$AB$142</definedName>
    <definedName name="A127831860T_Latest">Data3!$AB$142</definedName>
    <definedName name="A127831861V">Data3!$M$1:$M$10,Data3!$M$11:$M$142</definedName>
    <definedName name="A127831861V_Data">Data3!$M$11:$M$142</definedName>
    <definedName name="A127831861V_Latest">Data3!$M$142</definedName>
    <definedName name="A127831862W">Data3!$G$1:$G$10,Data3!$G$11:$G$142</definedName>
    <definedName name="A127831862W_Data">Data3!$G$11:$G$142</definedName>
    <definedName name="A127831862W_Latest">Data3!$G$142</definedName>
    <definedName name="A127831863X">Data3!$AK$1:$AK$10,Data3!$AK$11:$AK$142</definedName>
    <definedName name="A127831863X_Data">Data3!$AK$11:$AK$142</definedName>
    <definedName name="A127831863X_Latest">Data3!$AK$142</definedName>
    <definedName name="A127831864A">Data3!$AH$1:$AH$10,Data3!$AH$11:$AH$142</definedName>
    <definedName name="A127831864A_Data">Data3!$AH$11:$AH$142</definedName>
    <definedName name="A127831864A_Latest">Data3!$AH$142</definedName>
    <definedName name="A127831865C">Data3!$Y$1:$Y$10,Data3!$Y$11:$Y$142</definedName>
    <definedName name="A127831865C_Data">Data3!$Y$11:$Y$142</definedName>
    <definedName name="A127831865C_Latest">Data3!$Y$142</definedName>
    <definedName name="A127831866F">Data3!$J$1:$J$10,Data3!$J$11:$J$142</definedName>
    <definedName name="A127831866F_Data">Data3!$J$11:$J$142</definedName>
    <definedName name="A127831866F_Latest">Data3!$J$142</definedName>
    <definedName name="A127831867J">Data2!$IN$1:$IN$10,Data2!$IN$11:$IN$142</definedName>
    <definedName name="A127831867J_Data">Data2!$IN$11:$IN$142</definedName>
    <definedName name="A127831867J_Latest">Data2!$IN$142</definedName>
    <definedName name="A127831868K">Data3!$D$1:$D$10,Data3!$D$11:$D$142</definedName>
    <definedName name="A127831868K_Data">Data3!$D$11:$D$142</definedName>
    <definedName name="A127831868K_Latest">Data3!$D$142</definedName>
    <definedName name="A127831869L">Data2!$IQ$1:$IQ$10,Data2!$IQ$11:$IQ$142</definedName>
    <definedName name="A127831869L_Data">Data2!$IQ$11:$IQ$142</definedName>
    <definedName name="A127831869L_Latest">Data2!$IQ$142</definedName>
    <definedName name="A127831870W">Data3!$S$1:$S$10,Data3!$S$11:$S$142</definedName>
    <definedName name="A127831870W_Data">Data3!$S$11:$S$142</definedName>
    <definedName name="A127831870W_Latest">Data3!$S$142</definedName>
    <definedName name="A127831871X">Data3!$AN$1:$AN$10,Data3!$AN$11:$AN$142</definedName>
    <definedName name="A127831871X_Data">Data3!$AN$11:$AN$142</definedName>
    <definedName name="A127831871X_Latest">Data3!$AN$142</definedName>
    <definedName name="A127832187W">Data3!$DQ$1:$DQ$10,Data3!$DQ$11:$DQ$142</definedName>
    <definedName name="A127832187W_Data">Data3!$DQ$11:$DQ$142</definedName>
    <definedName name="A127832187W_Latest">Data3!$DQ$142</definedName>
    <definedName name="A127832188X">Data3!$DH$1:$DH$10,Data3!$DH$11:$DH$142</definedName>
    <definedName name="A127832188X_Data">Data3!$DH$11:$DH$142</definedName>
    <definedName name="A127832188X_Latest">Data3!$DH$142</definedName>
    <definedName name="A127832189A">Data3!$DB$1:$DB$10,Data3!$DB$11:$DB$142</definedName>
    <definedName name="A127832189A_Data">Data3!$DB$11:$DB$142</definedName>
    <definedName name="A127832189A_Latest">Data3!$DB$142</definedName>
    <definedName name="A127832190K">Data3!$DN$1:$DN$10,Data3!$DN$11:$DN$142</definedName>
    <definedName name="A127832190K_Data">Data3!$DN$11:$DN$142</definedName>
    <definedName name="A127832190K_Latest">Data3!$DN$142</definedName>
    <definedName name="A127832191L">Data3!$CY$1:$CY$10,Data3!$CY$11:$CY$142</definedName>
    <definedName name="A127832191L_Data">Data3!$CY$11:$CY$142</definedName>
    <definedName name="A127832191L_Latest">Data3!$CY$142</definedName>
    <definedName name="A127832192R">Data3!$CS$1:$CS$10,Data3!$CS$11:$CS$142</definedName>
    <definedName name="A127832192R_Data">Data3!$CS$11:$CS$142</definedName>
    <definedName name="A127832192R_Latest">Data3!$CS$142</definedName>
    <definedName name="A127832193T">Data3!$DW$1:$DW$10,Data3!$DW$11:$DW$142</definedName>
    <definedName name="A127832193T_Data">Data3!$DW$11:$DW$142</definedName>
    <definedName name="A127832193T_Latest">Data3!$DW$142</definedName>
    <definedName name="A127832194V">Data3!$DT$1:$DT$10,Data3!$DT$11:$DT$142</definedName>
    <definedName name="A127832194V_Data">Data3!$DT$11:$DT$142</definedName>
    <definedName name="A127832194V_Latest">Data3!$DT$142</definedName>
    <definedName name="A127832195W">Data3!$DK$1:$DK$10,Data3!$DK$11:$DK$142</definedName>
    <definedName name="A127832195W_Data">Data3!$DK$11:$DK$142</definedName>
    <definedName name="A127832195W_Latest">Data3!$DK$142</definedName>
    <definedName name="A127832196X">Data3!$CV$1:$CV$10,Data3!$CV$11:$CV$142</definedName>
    <definedName name="A127832196X_Data">Data3!$CV$11:$CV$142</definedName>
    <definedName name="A127832196X_Latest">Data3!$CV$142</definedName>
    <definedName name="A127832197A">Data3!$CJ$1:$CJ$10,Data3!$CJ$11:$CJ$142</definedName>
    <definedName name="A127832197A_Data">Data3!$CJ$11:$CJ$142</definedName>
    <definedName name="A127832197A_Latest">Data3!$CJ$142</definedName>
    <definedName name="A127832198C">Data3!$CP$1:$CP$10,Data3!$CP$11:$CP$142</definedName>
    <definedName name="A127832198C_Data">Data3!$CP$11:$CP$142</definedName>
    <definedName name="A127832198C_Latest">Data3!$CP$142</definedName>
    <definedName name="A127832199F">Data3!$CM$1:$CM$10,Data3!$CM$11:$CM$142</definedName>
    <definedName name="A127832199F_Data">Data3!$CM$11:$CM$142</definedName>
    <definedName name="A127832199F_Latest">Data3!$CM$142</definedName>
    <definedName name="A127832200C">Data3!$DE$1:$DE$10,Data3!$DE$11:$DE$142</definedName>
    <definedName name="A127832200C_Data">Data3!$DE$11:$DE$142</definedName>
    <definedName name="A127832200C_Latest">Data3!$DE$142</definedName>
    <definedName name="A127832201F">Data3!$DZ$1:$DZ$10,Data3!$DZ$11:$DZ$142</definedName>
    <definedName name="A127832201F_Data">Data3!$DZ$11:$DZ$142</definedName>
    <definedName name="A127832201F_Latest">Data3!$DZ$142</definedName>
    <definedName name="A127832517A">Data3!$FJ$1:$FJ$10,Data3!$FJ$11:$FJ$142</definedName>
    <definedName name="A127832517A_Data">Data3!$FJ$11:$FJ$142</definedName>
    <definedName name="A127832517A_Latest">Data3!$FJ$142</definedName>
    <definedName name="A127832518C">Data3!$FA$1:$FA$10,Data3!$FA$11:$FA$142</definedName>
    <definedName name="A127832518C_Data">Data3!$FA$11:$FA$142</definedName>
    <definedName name="A127832518C_Latest">Data3!$FA$142</definedName>
    <definedName name="A127832519F">Data3!$EU$1:$EU$10,Data3!$EU$11:$EU$142</definedName>
    <definedName name="A127832519F_Data">Data3!$EU$11:$EU$142</definedName>
    <definedName name="A127832519F_Latest">Data3!$EU$142</definedName>
    <definedName name="A127832520R">Data3!$FG$1:$FG$10,Data3!$FG$11:$FG$142</definedName>
    <definedName name="A127832520R_Data">Data3!$FG$11:$FG$142</definedName>
    <definedName name="A127832520R_Latest">Data3!$FG$142</definedName>
    <definedName name="A127832521T">Data3!$ER$1:$ER$10,Data3!$ER$11:$ER$142</definedName>
    <definedName name="A127832521T_Data">Data3!$ER$11:$ER$142</definedName>
    <definedName name="A127832521T_Latest">Data3!$ER$142</definedName>
    <definedName name="A127832522V">Data3!$EL$1:$EL$10,Data3!$EL$11:$EL$142</definedName>
    <definedName name="A127832522V_Data">Data3!$EL$11:$EL$142</definedName>
    <definedName name="A127832522V_Latest">Data3!$EL$142</definedName>
    <definedName name="A127832523W">Data3!$FP$1:$FP$10,Data3!$FP$11:$FP$142</definedName>
    <definedName name="A127832523W_Data">Data3!$FP$11:$FP$142</definedName>
    <definedName name="A127832523W_Latest">Data3!$FP$142</definedName>
    <definedName name="A127832524X">Data3!$FM$1:$FM$10,Data3!$FM$11:$FM$142</definedName>
    <definedName name="A127832524X_Data">Data3!$FM$11:$FM$142</definedName>
    <definedName name="A127832524X_Latest">Data3!$FM$142</definedName>
    <definedName name="A127832525A">Data3!$FD$1:$FD$10,Data3!$FD$11:$FD$142</definedName>
    <definedName name="A127832525A_Data">Data3!$FD$11:$FD$142</definedName>
    <definedName name="A127832525A_Latest">Data3!$FD$142</definedName>
    <definedName name="A127832526C">Data3!$EO$1:$EO$10,Data3!$EO$11:$EO$142</definedName>
    <definedName name="A127832526C_Data">Data3!$EO$11:$EO$142</definedName>
    <definedName name="A127832526C_Latest">Data3!$EO$142</definedName>
    <definedName name="A127832527F">Data3!$EC$1:$EC$10,Data3!$EC$11:$EC$142</definedName>
    <definedName name="A127832527F_Data">Data3!$EC$11:$EC$142</definedName>
    <definedName name="A127832527F_Latest">Data3!$EC$142</definedName>
    <definedName name="A127832528J">Data3!$EI$1:$EI$10,Data3!$EI$11:$EI$142</definedName>
    <definedName name="A127832528J_Data">Data3!$EI$11:$EI$142</definedName>
    <definedName name="A127832528J_Latest">Data3!$EI$142</definedName>
    <definedName name="A127832529K">Data3!$EF$1:$EF$10,Data3!$EF$11:$EF$142</definedName>
    <definedName name="A127832529K_Data">Data3!$EF$11:$EF$142</definedName>
    <definedName name="A127832529K_Latest">Data3!$EF$142</definedName>
    <definedName name="A127832530V">Data3!$EX$1:$EX$10,Data3!$EX$11:$EX$142</definedName>
    <definedName name="A127832530V_Data">Data3!$EX$11:$EX$142</definedName>
    <definedName name="A127832530V_Latest">Data3!$EX$142</definedName>
    <definedName name="A127832531W">Data3!$FS$1:$FS$10,Data3!$FS$11:$FS$142</definedName>
    <definedName name="A127832531W_Data">Data3!$FS$11:$FS$142</definedName>
    <definedName name="A127832531W_Latest">Data3!$FS$142</definedName>
    <definedName name="A127832847T">Data4!$CQ$1:$CQ$10,Data4!$CQ$11:$CQ$142</definedName>
    <definedName name="A127832847T_Data">Data4!$CQ$11:$CQ$142</definedName>
    <definedName name="A127832847T_Latest">Data4!$CQ$142</definedName>
    <definedName name="A127832848V">Data4!$CH$1:$CH$10,Data4!$CH$11:$CH$142</definedName>
    <definedName name="A127832848V_Data">Data4!$CH$11:$CH$142</definedName>
    <definedName name="A127832848V_Latest">Data4!$CH$142</definedName>
    <definedName name="A127832849W">Data4!$CB$1:$CB$10,Data4!$CB$11:$CB$142</definedName>
    <definedName name="A127832849W_Data">Data4!$CB$11:$CB$142</definedName>
    <definedName name="A127832849W_Latest">Data4!$CB$142</definedName>
    <definedName name="A127832850F">Data4!$CN$1:$CN$10,Data4!$CN$11:$CN$142</definedName>
    <definedName name="A127832850F_Data">Data4!$CN$11:$CN$142</definedName>
    <definedName name="A127832850F_Latest">Data4!$CN$142</definedName>
    <definedName name="A127832851J">Data4!$BY$1:$BY$10,Data4!$BY$11:$BY$142</definedName>
    <definedName name="A127832851J_Data">Data4!$BY$11:$BY$142</definedName>
    <definedName name="A127832851J_Latest">Data4!$BY$142</definedName>
    <definedName name="A127832852K">Data4!$BS$1:$BS$10,Data4!$BS$11:$BS$142</definedName>
    <definedName name="A127832852K_Data">Data4!$BS$11:$BS$142</definedName>
    <definedName name="A127832852K_Latest">Data4!$BS$142</definedName>
    <definedName name="A127832853L">Data4!$CW$1:$CW$10,Data4!$CW$11:$CW$142</definedName>
    <definedName name="A127832853L_Data">Data4!$CW$11:$CW$142</definedName>
    <definedName name="A127832853L_Latest">Data4!$CW$142</definedName>
    <definedName name="A127832854R">Data4!$CT$1:$CT$10,Data4!$CT$11:$CT$142</definedName>
    <definedName name="A127832854R_Data">Data4!$CT$11:$CT$142</definedName>
    <definedName name="A127832854R_Latest">Data4!$CT$142</definedName>
    <definedName name="A127832855T">Data4!$CK$1:$CK$10,Data4!$CK$11:$CK$142</definedName>
    <definedName name="A127832855T_Data">Data4!$CK$11:$CK$142</definedName>
    <definedName name="A127832855T_Latest">Data4!$CK$142</definedName>
    <definedName name="A127832856V">Data4!$BV$1:$BV$10,Data4!$BV$11:$BV$142</definedName>
    <definedName name="A127832856V_Data">Data4!$BV$11:$BV$142</definedName>
    <definedName name="A127832856V_Latest">Data4!$BV$142</definedName>
    <definedName name="A127832857W">Data4!$BJ$1:$BJ$10,Data4!$BJ$11:$BJ$142</definedName>
    <definedName name="A127832857W_Data">Data4!$BJ$11:$BJ$142</definedName>
    <definedName name="A127832857W_Latest">Data4!$BJ$142</definedName>
    <definedName name="A127832858X">Data4!$BP$1:$BP$10,Data4!$BP$11:$BP$142</definedName>
    <definedName name="A127832858X_Data">Data4!$BP$11:$BP$142</definedName>
    <definedName name="A127832858X_Latest">Data4!$BP$142</definedName>
    <definedName name="A127832859A">Data4!$BM$1:$BM$10,Data4!$BM$11:$BM$142</definedName>
    <definedName name="A127832859A_Data">Data4!$BM$11:$BM$142</definedName>
    <definedName name="A127832859A_Latest">Data4!$BM$142</definedName>
    <definedName name="A127832860K">Data4!$CE$1:$CE$10,Data4!$CE$11:$CE$142</definedName>
    <definedName name="A127832860K_Data">Data4!$CE$11:$CE$142</definedName>
    <definedName name="A127832860K_Latest">Data4!$CE$142</definedName>
    <definedName name="A127832861L">Data4!$CZ$1:$CZ$10,Data4!$CZ$11:$CZ$142</definedName>
    <definedName name="A127832861L_Data">Data4!$CZ$11:$CZ$142</definedName>
    <definedName name="A127832861L_Latest">Data4!$CZ$142</definedName>
    <definedName name="A127832937W">Data1!$CB$1:$CB$10,Data1!$CB$11:$CB$142</definedName>
    <definedName name="A127832937W_Data">Data1!$CB$11:$CB$142</definedName>
    <definedName name="A127832937W_Latest">Data1!$CB$142</definedName>
    <definedName name="A127832938X">Data1!$BS$1:$BS$10,Data1!$BS$11:$BS$142</definedName>
    <definedName name="A127832938X_Data">Data1!$BS$11:$BS$142</definedName>
    <definedName name="A127832938X_Latest">Data1!$BS$142</definedName>
    <definedName name="A127832939A">Data1!$BM$1:$BM$10,Data1!$BM$11:$BM$142</definedName>
    <definedName name="A127832939A_Data">Data1!$BM$11:$BM$142</definedName>
    <definedName name="A127832939A_Latest">Data1!$BM$142</definedName>
    <definedName name="A127832940K">Data1!$BY$1:$BY$10,Data1!$BY$11:$BY$142</definedName>
    <definedName name="A127832940K_Data">Data1!$BY$11:$BY$142</definedName>
    <definedName name="A127832940K_Latest">Data1!$BY$142</definedName>
    <definedName name="A127832941L">Data1!$BJ$1:$BJ$10,Data1!$BJ$11:$BJ$142</definedName>
    <definedName name="A127832941L_Data">Data1!$BJ$11:$BJ$142</definedName>
    <definedName name="A127832941L_Latest">Data1!$BJ$142</definedName>
    <definedName name="A127832942R">Data1!$BD$1:$BD$10,Data1!$BD$11:$BD$142</definedName>
    <definedName name="A127832942R_Data">Data1!$BD$11:$BD$142</definedName>
    <definedName name="A127832942R_Latest">Data1!$BD$142</definedName>
    <definedName name="A127832943T">Data1!$CH$1:$CH$10,Data1!$CH$11:$CH$142</definedName>
    <definedName name="A127832943T_Data">Data1!$CH$11:$CH$142</definedName>
    <definedName name="A127832943T_Latest">Data1!$CH$142</definedName>
    <definedName name="A127832944V">Data1!$CE$1:$CE$10,Data1!$CE$11:$CE$142</definedName>
    <definedName name="A127832944V_Data">Data1!$CE$11:$CE$142</definedName>
    <definedName name="A127832944V_Latest">Data1!$CE$142</definedName>
    <definedName name="A127832945W">Data1!$BV$1:$BV$10,Data1!$BV$11:$BV$142</definedName>
    <definedName name="A127832945W_Data">Data1!$BV$11:$BV$142</definedName>
    <definedName name="A127832945W_Latest">Data1!$BV$142</definedName>
    <definedName name="A127832946X">Data1!$BG$1:$BG$10,Data1!$BG$11:$BG$142</definedName>
    <definedName name="A127832946X_Data">Data1!$BG$11:$BG$142</definedName>
    <definedName name="A127832946X_Latest">Data1!$BG$142</definedName>
    <definedName name="A127832947A">Data1!$AU$1:$AU$10,Data1!$AU$11:$AU$142</definedName>
    <definedName name="A127832947A_Data">Data1!$AU$11:$AU$142</definedName>
    <definedName name="A127832947A_Latest">Data1!$AU$142</definedName>
    <definedName name="A127832948C">Data1!$BA$1:$BA$10,Data1!$BA$11:$BA$142</definedName>
    <definedName name="A127832948C_Data">Data1!$BA$11:$BA$142</definedName>
    <definedName name="A127832948C_Latest">Data1!$BA$142</definedName>
    <definedName name="A127832949F">Data1!$AX$1:$AX$10,Data1!$AX$11:$AX$142</definedName>
    <definedName name="A127832949F_Data">Data1!$AX$11:$AX$142</definedName>
    <definedName name="A127832949F_Latest">Data1!$AX$142</definedName>
    <definedName name="A127832950R">Data1!$BP$1:$BP$10,Data1!$BP$11:$BP$142</definedName>
    <definedName name="A127832950R_Data">Data1!$BP$11:$BP$142</definedName>
    <definedName name="A127832950R_Latest">Data1!$BP$142</definedName>
    <definedName name="A127832951T">Data1!$CK$1:$CK$10,Data1!$CK$11:$CK$142</definedName>
    <definedName name="A127832951T_Data">Data1!$CK$11:$CK$142</definedName>
    <definedName name="A127832951T_Latest">Data1!$CK$142</definedName>
    <definedName name="A127832967K">Data2!$GH$1:$GH$10,Data2!$GH$11:$GH$142</definedName>
    <definedName name="A127832967K_Data">Data2!$GH$11:$GH$142</definedName>
    <definedName name="A127832967K_Latest">Data2!$GH$142</definedName>
    <definedName name="A127832968L">Data2!$FY$1:$FY$10,Data2!$FY$11:$FY$142</definedName>
    <definedName name="A127832968L_Data">Data2!$FY$11:$FY$142</definedName>
    <definedName name="A127832968L_Latest">Data2!$FY$142</definedName>
    <definedName name="A127832969R">Data2!$FS$1:$FS$10,Data2!$FS$11:$FS$142</definedName>
    <definedName name="A127832969R_Data">Data2!$FS$11:$FS$142</definedName>
    <definedName name="A127832969R_Latest">Data2!$FS$142</definedName>
    <definedName name="A127832970X">Data2!$GE$1:$GE$10,Data2!$GE$11:$GE$142</definedName>
    <definedName name="A127832970X_Data">Data2!$GE$11:$GE$142</definedName>
    <definedName name="A127832970X_Latest">Data2!$GE$142</definedName>
    <definedName name="A127832971A">Data2!$FP$1:$FP$10,Data2!$FP$11:$FP$142</definedName>
    <definedName name="A127832971A_Data">Data2!$FP$11:$FP$142</definedName>
    <definedName name="A127832971A_Latest">Data2!$FP$142</definedName>
    <definedName name="A127832972C">Data2!$FJ$1:$FJ$10,Data2!$FJ$11:$FJ$142</definedName>
    <definedName name="A127832972C_Data">Data2!$FJ$11:$FJ$142</definedName>
    <definedName name="A127832972C_Latest">Data2!$FJ$142</definedName>
    <definedName name="A127832973F">Data2!$GN$1:$GN$10,Data2!$GN$11:$GN$142</definedName>
    <definedName name="A127832973F_Data">Data2!$GN$11:$GN$142</definedName>
    <definedName name="A127832973F_Latest">Data2!$GN$142</definedName>
    <definedName name="A127832974J">Data2!$GK$1:$GK$10,Data2!$GK$11:$GK$142</definedName>
    <definedName name="A127832974J_Data">Data2!$GK$11:$GK$142</definedName>
    <definedName name="A127832974J_Latest">Data2!$GK$142</definedName>
    <definedName name="A127832975K">Data2!$GB$1:$GB$10,Data2!$GB$11:$GB$142</definedName>
    <definedName name="A127832975K_Data">Data2!$GB$11:$GB$142</definedName>
    <definedName name="A127832975K_Latest">Data2!$GB$142</definedName>
    <definedName name="A127832976L">Data2!$FM$1:$FM$10,Data2!$FM$11:$FM$142</definedName>
    <definedName name="A127832976L_Data">Data2!$FM$11:$FM$142</definedName>
    <definedName name="A127832976L_Latest">Data2!$FM$142</definedName>
    <definedName name="A127832977R">Data2!$FA$1:$FA$10,Data2!$FA$11:$FA$142</definedName>
    <definedName name="A127832977R_Data">Data2!$FA$11:$FA$142</definedName>
    <definedName name="A127832977R_Latest">Data2!$FA$142</definedName>
    <definedName name="A127832978T">Data2!$FG$1:$FG$10,Data2!$FG$11:$FG$142</definedName>
    <definedName name="A127832978T_Data">Data2!$FG$11:$FG$142</definedName>
    <definedName name="A127832978T_Latest">Data2!$FG$142</definedName>
    <definedName name="A127832979V">Data2!$FD$1:$FD$10,Data2!$FD$11:$FD$142</definedName>
    <definedName name="A127832979V_Data">Data2!$FD$11:$FD$142</definedName>
    <definedName name="A127832979V_Latest">Data2!$FD$142</definedName>
    <definedName name="A127832980C">Data2!$FV$1:$FV$10,Data2!$FV$11:$FV$142</definedName>
    <definedName name="A127832980C_Data">Data2!$FV$11:$FV$142</definedName>
    <definedName name="A127832980C_Latest">Data2!$FV$142</definedName>
    <definedName name="A127832981F">Data2!$GQ$1:$GQ$10,Data2!$GQ$11:$GQ$142</definedName>
    <definedName name="A127832981F_Data">Data2!$GQ$11:$GQ$142</definedName>
    <definedName name="A127832981F_Latest">Data2!$GQ$142</definedName>
    <definedName name="A127832997X">Data2!$EO$1:$EO$10,Data2!$EO$11:$EO$142</definedName>
    <definedName name="A127832997X_Data">Data2!$EO$11:$EO$142</definedName>
    <definedName name="A127832997X_Latest">Data2!$EO$142</definedName>
    <definedName name="A127832998A">Data2!$EF$1:$EF$10,Data2!$EF$11:$EF$142</definedName>
    <definedName name="A127832998A_Data">Data2!$EF$11:$EF$142</definedName>
    <definedName name="A127832998A_Latest">Data2!$EF$142</definedName>
    <definedName name="A127832999C">Data2!$DZ$1:$DZ$10,Data2!$DZ$11:$DZ$142</definedName>
    <definedName name="A127832999C_Data">Data2!$DZ$11:$DZ$142</definedName>
    <definedName name="A127832999C_Latest">Data2!$DZ$142</definedName>
    <definedName name="A127833000C">Data2!$EL$1:$EL$10,Data2!$EL$11:$EL$142</definedName>
    <definedName name="A127833000C_Data">Data2!$EL$11:$EL$142</definedName>
    <definedName name="A127833000C_Latest">Data2!$EL$142</definedName>
    <definedName name="A127833001F">Data2!$DW$1:$DW$10,Data2!$DW$11:$DW$142</definedName>
    <definedName name="A127833001F_Data">Data2!$DW$11:$DW$142</definedName>
    <definedName name="A127833001F_Latest">Data2!$DW$142</definedName>
    <definedName name="A127833002J">Data2!$DQ$1:$DQ$10,Data2!$DQ$11:$DQ$142</definedName>
    <definedName name="A127833002J_Data">Data2!$DQ$11:$DQ$142</definedName>
    <definedName name="A127833002J_Latest">Data2!$DQ$142</definedName>
    <definedName name="A127833003K">Data2!$EU$1:$EU$10,Data2!$EU$11:$EU$142</definedName>
    <definedName name="A127833003K_Data">Data2!$EU$11:$EU$142</definedName>
    <definedName name="A127833003K_Latest">Data2!$EU$142</definedName>
    <definedName name="A127833004L">Data2!$ER$1:$ER$10,Data2!$ER$11:$ER$142</definedName>
    <definedName name="A127833004L_Data">Data2!$ER$11:$ER$142</definedName>
    <definedName name="A127833004L_Latest">Data2!$ER$142</definedName>
    <definedName name="A127833005R">Data2!$EI$1:$EI$10,Data2!$EI$11:$EI$142</definedName>
    <definedName name="A127833005R_Data">Data2!$EI$11:$EI$142</definedName>
    <definedName name="A127833005R_Latest">Data2!$EI$142</definedName>
    <definedName name="A127833006T">Data2!$DT$1:$DT$10,Data2!$DT$11:$DT$142</definedName>
    <definedName name="A127833006T_Data">Data2!$DT$11:$DT$142</definedName>
    <definedName name="A127833006T_Latest">Data2!$DT$142</definedName>
    <definedName name="A127833007V">Data2!$DH$1:$DH$10,Data2!$DH$11:$DH$142</definedName>
    <definedName name="A127833007V_Data">Data2!$DH$11:$DH$142</definedName>
    <definedName name="A127833007V_Latest">Data2!$DH$142</definedName>
    <definedName name="A127833008W">Data2!$DN$1:$DN$10,Data2!$DN$11:$DN$142</definedName>
    <definedName name="A127833008W_Data">Data2!$DN$11:$DN$142</definedName>
    <definedName name="A127833008W_Latest">Data2!$DN$142</definedName>
    <definedName name="A127833009X">Data2!$DK$1:$DK$10,Data2!$DK$11:$DK$142</definedName>
    <definedName name="A127833009X_Data">Data2!$DK$11:$DK$142</definedName>
    <definedName name="A127833009X_Latest">Data2!$DK$142</definedName>
    <definedName name="A127833010J">Data2!$EC$1:$EC$10,Data2!$EC$11:$EC$142</definedName>
    <definedName name="A127833010J_Data">Data2!$EC$11:$EC$142</definedName>
    <definedName name="A127833010J_Latest">Data2!$EC$142</definedName>
    <definedName name="A127833011K">Data2!$EX$1:$EX$10,Data2!$EX$11:$EX$142</definedName>
    <definedName name="A127833011K_Data">Data2!$EX$11:$EX$142</definedName>
    <definedName name="A127833011K_Latest">Data2!$EX$142</definedName>
    <definedName name="A127833027C">Data1!$HG$1:$HG$10,Data1!$HG$11:$HG$142</definedName>
    <definedName name="A127833027C_Data">Data1!$HG$11:$HG$142</definedName>
    <definedName name="A127833027C_Latest">Data1!$HG$142</definedName>
    <definedName name="A127833028F">Data1!$GX$1:$GX$10,Data1!$GX$11:$GX$142</definedName>
    <definedName name="A127833028F_Data">Data1!$GX$11:$GX$142</definedName>
    <definedName name="A127833028F_Latest">Data1!$GX$142</definedName>
    <definedName name="A127833029J">Data1!$GR$1:$GR$10,Data1!$GR$11:$GR$142</definedName>
    <definedName name="A127833029J_Data">Data1!$GR$11:$GR$142</definedName>
    <definedName name="A127833029J_Latest">Data1!$GR$142</definedName>
    <definedName name="A127833030T">Data1!$HD$1:$HD$10,Data1!$HD$11:$HD$142</definedName>
    <definedName name="A127833030T_Data">Data1!$HD$11:$HD$142</definedName>
    <definedName name="A127833030T_Latest">Data1!$HD$142</definedName>
    <definedName name="A127833031V">Data1!$GO$1:$GO$10,Data1!$GO$11:$GO$142</definedName>
    <definedName name="A127833031V_Data">Data1!$GO$11:$GO$142</definedName>
    <definedName name="A127833031V_Latest">Data1!$GO$142</definedName>
    <definedName name="A127833032W">Data1!$GI$1:$GI$10,Data1!$GI$11:$GI$142</definedName>
    <definedName name="A127833032W_Data">Data1!$GI$11:$GI$142</definedName>
    <definedName name="A127833032W_Latest">Data1!$GI$142</definedName>
    <definedName name="A127833033X">Data1!$HM$1:$HM$10,Data1!$HM$11:$HM$142</definedName>
    <definedName name="A127833033X_Data">Data1!$HM$11:$HM$142</definedName>
    <definedName name="A127833033X_Latest">Data1!$HM$142</definedName>
    <definedName name="A127833034A">Data1!$HJ$1:$HJ$10,Data1!$HJ$11:$HJ$142</definedName>
    <definedName name="A127833034A_Data">Data1!$HJ$11:$HJ$142</definedName>
    <definedName name="A127833034A_Latest">Data1!$HJ$142</definedName>
    <definedName name="A127833035C">Data1!$HA$1:$HA$10,Data1!$HA$11:$HA$142</definedName>
    <definedName name="A127833035C_Data">Data1!$HA$11:$HA$142</definedName>
    <definedName name="A127833035C_Latest">Data1!$HA$142</definedName>
    <definedName name="A127833036F">Data1!$GL$1:$GL$10,Data1!$GL$11:$GL$142</definedName>
    <definedName name="A127833036F_Data">Data1!$GL$11:$GL$142</definedName>
    <definedName name="A127833036F_Latest">Data1!$GL$142</definedName>
    <definedName name="A127833037J">Data1!$FZ$1:$FZ$10,Data1!$FZ$11:$FZ$142</definedName>
    <definedName name="A127833037J_Data">Data1!$FZ$11:$FZ$142</definedName>
    <definedName name="A127833037J_Latest">Data1!$FZ$142</definedName>
    <definedName name="A127833038K">Data1!$GF$1:$GF$10,Data1!$GF$11:$GF$142</definedName>
    <definedName name="A127833038K_Data">Data1!$GF$11:$GF$142</definedName>
    <definedName name="A127833038K_Latest">Data1!$GF$142</definedName>
    <definedName name="A127833039L">Data1!$GC$1:$GC$10,Data1!$GC$11:$GC$142</definedName>
    <definedName name="A127833039L_Data">Data1!$GC$11:$GC$142</definedName>
    <definedName name="A127833039L_Latest">Data1!$GC$142</definedName>
    <definedName name="A127833040W">Data1!$GU$1:$GU$10,Data1!$GU$11:$GU$142</definedName>
    <definedName name="A127833040W_Data">Data1!$GU$11:$GU$142</definedName>
    <definedName name="A127833040W_Latest">Data1!$GU$142</definedName>
    <definedName name="A127833041X">Data1!$HP$1:$HP$10,Data1!$HP$11:$HP$142</definedName>
    <definedName name="A127833041X_Data">Data1!$HP$11:$HP$142</definedName>
    <definedName name="A127833041X_Latest">Data1!$HP$142</definedName>
    <definedName name="A127833057T">Data1!$FN$1:$FN$10,Data1!$FN$11:$FN$142</definedName>
    <definedName name="A127833057T_Data">Data1!$FN$11:$FN$142</definedName>
    <definedName name="A127833057T_Latest">Data1!$FN$142</definedName>
    <definedName name="A127833058V">Data1!$FE$1:$FE$10,Data1!$FE$11:$FE$142</definedName>
    <definedName name="A127833058V_Data">Data1!$FE$11:$FE$142</definedName>
    <definedName name="A127833058V_Latest">Data1!$FE$142</definedName>
    <definedName name="A127833059W">Data1!$EY$1:$EY$10,Data1!$EY$11:$EY$142</definedName>
    <definedName name="A127833059W_Data">Data1!$EY$11:$EY$142</definedName>
    <definedName name="A127833059W_Latest">Data1!$EY$142</definedName>
    <definedName name="A127833060F">Data1!$FK$1:$FK$10,Data1!$FK$11:$FK$142</definedName>
    <definedName name="A127833060F_Data">Data1!$FK$11:$FK$142</definedName>
    <definedName name="A127833060F_Latest">Data1!$FK$142</definedName>
    <definedName name="A127833061J">Data1!$EV$1:$EV$10,Data1!$EV$11:$EV$142</definedName>
    <definedName name="A127833061J_Data">Data1!$EV$11:$EV$142</definedName>
    <definedName name="A127833061J_Latest">Data1!$EV$142</definedName>
    <definedName name="A127833062K">Data1!$EP$1:$EP$10,Data1!$EP$11:$EP$142</definedName>
    <definedName name="A127833062K_Data">Data1!$EP$11:$EP$142</definedName>
    <definedName name="A127833062K_Latest">Data1!$EP$142</definedName>
    <definedName name="A127833063L">Data1!$FT$1:$FT$10,Data1!$FT$11:$FT$142</definedName>
    <definedName name="A127833063L_Data">Data1!$FT$11:$FT$142</definedName>
    <definedName name="A127833063L_Latest">Data1!$FT$142</definedName>
    <definedName name="A127833064R">Data1!$FQ$1:$FQ$10,Data1!$FQ$11:$FQ$142</definedName>
    <definedName name="A127833064R_Data">Data1!$FQ$11:$FQ$142</definedName>
    <definedName name="A127833064R_Latest">Data1!$FQ$142</definedName>
    <definedName name="A127833065T">Data1!$FH$1:$FH$10,Data1!$FH$11:$FH$142</definedName>
    <definedName name="A127833065T_Data">Data1!$FH$11:$FH$142</definedName>
    <definedName name="A127833065T_Latest">Data1!$FH$142</definedName>
    <definedName name="A127833066V">Data1!$ES$1:$ES$10,Data1!$ES$11:$ES$142</definedName>
    <definedName name="A127833066V_Data">Data1!$ES$11:$ES$142</definedName>
    <definedName name="A127833066V_Latest">Data1!$ES$142</definedName>
    <definedName name="A127833067W">Data1!$EG$1:$EG$10,Data1!$EG$11:$EG$142</definedName>
    <definedName name="A127833067W_Data">Data1!$EG$11:$EG$142</definedName>
    <definedName name="A127833067W_Latest">Data1!$EG$142</definedName>
    <definedName name="A127833068X">Data1!$EM$1:$EM$10,Data1!$EM$11:$EM$142</definedName>
    <definedName name="A127833068X_Data">Data1!$EM$11:$EM$142</definedName>
    <definedName name="A127833068X_Latest">Data1!$EM$142</definedName>
    <definedName name="A127833069A">Data1!$EJ$1:$EJ$10,Data1!$EJ$11:$EJ$142</definedName>
    <definedName name="A127833069A_Data">Data1!$EJ$11:$EJ$142</definedName>
    <definedName name="A127833069A_Latest">Data1!$EJ$142</definedName>
    <definedName name="A127833070K">Data1!$FB$1:$FB$10,Data1!$FB$11:$FB$142</definedName>
    <definedName name="A127833070K_Data">Data1!$FB$11:$FB$142</definedName>
    <definedName name="A127833070K_Latest">Data1!$FB$142</definedName>
    <definedName name="A127833071L">Data1!$FW$1:$FW$10,Data1!$FW$11:$FW$142</definedName>
    <definedName name="A127833071L_Data">Data1!$FW$11:$FW$142</definedName>
    <definedName name="A127833071L_Latest">Data1!$FW$142</definedName>
    <definedName name="A127833087F">Data2!$IA$1:$IA$10,Data2!$IA$11:$IA$142</definedName>
    <definedName name="A127833087F_Data">Data2!$IA$11:$IA$142</definedName>
    <definedName name="A127833087F_Latest">Data2!$IA$142</definedName>
    <definedName name="A127833088J">Data2!$HR$1:$HR$10,Data2!$HR$11:$HR$142</definedName>
    <definedName name="A127833088J_Data">Data2!$HR$11:$HR$142</definedName>
    <definedName name="A127833088J_Latest">Data2!$HR$142</definedName>
    <definedName name="A127833089K">Data2!$HL$1:$HL$10,Data2!$HL$11:$HL$142</definedName>
    <definedName name="A127833089K_Data">Data2!$HL$11:$HL$142</definedName>
    <definedName name="A127833089K_Latest">Data2!$HL$142</definedName>
    <definedName name="A127833090V">Data2!$HX$1:$HX$10,Data2!$HX$11:$HX$142</definedName>
    <definedName name="A127833090V_Data">Data2!$HX$11:$HX$142</definedName>
    <definedName name="A127833090V_Latest">Data2!$HX$142</definedName>
    <definedName name="A127833091W">Data2!$HI$1:$HI$10,Data2!$HI$11:$HI$142</definedName>
    <definedName name="A127833091W_Data">Data2!$HI$11:$HI$142</definedName>
    <definedName name="A127833091W_Latest">Data2!$HI$142</definedName>
    <definedName name="A127833092X">Data2!$HC$1:$HC$10,Data2!$HC$11:$HC$142</definedName>
    <definedName name="A127833092X_Data">Data2!$HC$11:$HC$142</definedName>
    <definedName name="A127833092X_Latest">Data2!$HC$142</definedName>
    <definedName name="A127833093A">Data2!$IG$1:$IG$10,Data2!$IG$11:$IG$142</definedName>
    <definedName name="A127833093A_Data">Data2!$IG$11:$IG$142</definedName>
    <definedName name="A127833093A_Latest">Data2!$IG$142</definedName>
    <definedName name="A127833094C">Data2!$ID$1:$ID$10,Data2!$ID$11:$ID$142</definedName>
    <definedName name="A127833094C_Data">Data2!$ID$11:$ID$142</definedName>
    <definedName name="A127833094C_Latest">Data2!$ID$142</definedName>
    <definedName name="A127833095F">Data2!$HU$1:$HU$10,Data2!$HU$11:$HU$142</definedName>
    <definedName name="A127833095F_Data">Data2!$HU$11:$HU$142</definedName>
    <definedName name="A127833095F_Latest">Data2!$HU$142</definedName>
    <definedName name="A127833096J">Data2!$HF$1:$HF$10,Data2!$HF$11:$HF$142</definedName>
    <definedName name="A127833096J_Data">Data2!$HF$11:$HF$142</definedName>
    <definedName name="A127833096J_Latest">Data2!$HF$142</definedName>
    <definedName name="A127833097K">Data2!$GT$1:$GT$10,Data2!$GT$11:$GT$142</definedName>
    <definedName name="A127833097K_Data">Data2!$GT$11:$GT$142</definedName>
    <definedName name="A127833097K_Latest">Data2!$GT$142</definedName>
    <definedName name="A127833098L">Data2!$GZ$1:$GZ$10,Data2!$GZ$11:$GZ$142</definedName>
    <definedName name="A127833098L_Data">Data2!$GZ$11:$GZ$142</definedName>
    <definedName name="A127833098L_Latest">Data2!$GZ$142</definedName>
    <definedName name="A127833099R">Data2!$GW$1:$GW$10,Data2!$GW$11:$GW$142</definedName>
    <definedName name="A127833099R_Data">Data2!$GW$11:$GW$142</definedName>
    <definedName name="A127833099R_Latest">Data2!$GW$142</definedName>
    <definedName name="A127833100L">Data2!$HO$1:$HO$10,Data2!$HO$11:$HO$142</definedName>
    <definedName name="A127833100L_Data">Data2!$HO$11:$HO$142</definedName>
    <definedName name="A127833100L_Latest">Data2!$HO$142</definedName>
    <definedName name="A127833101R">Data2!$IJ$1:$IJ$10,Data2!$IJ$11:$IJ$142</definedName>
    <definedName name="A127833101R_Data">Data2!$IJ$11:$IJ$142</definedName>
    <definedName name="A127833101R_Latest">Data2!$IJ$142</definedName>
    <definedName name="A127833117J">Data1!$DU$1:$DU$10,Data1!$DU$11:$DU$142</definedName>
    <definedName name="A127833117J_Data">Data1!$DU$11:$DU$142</definedName>
    <definedName name="A127833117J_Latest">Data1!$DU$142</definedName>
    <definedName name="A127833118K">Data1!$DL$1:$DL$10,Data1!$DL$11:$DL$142</definedName>
    <definedName name="A127833118K_Data">Data1!$DL$11:$DL$142</definedName>
    <definedName name="A127833118K_Latest">Data1!$DL$142</definedName>
    <definedName name="A127833119L">Data1!$DF$1:$DF$10,Data1!$DF$11:$DF$142</definedName>
    <definedName name="A127833119L_Data">Data1!$DF$11:$DF$142</definedName>
    <definedName name="A127833119L_Latest">Data1!$DF$142</definedName>
    <definedName name="A127833120W">Data1!$DR$1:$DR$10,Data1!$DR$11:$DR$142</definedName>
    <definedName name="A127833120W_Data">Data1!$DR$11:$DR$142</definedName>
    <definedName name="A127833120W_Latest">Data1!$DR$142</definedName>
    <definedName name="A127833121X">Data1!$DC$1:$DC$10,Data1!$DC$11:$DC$142</definedName>
    <definedName name="A127833121X_Data">Data1!$DC$11:$DC$142</definedName>
    <definedName name="A127833121X_Latest">Data1!$DC$142</definedName>
    <definedName name="A127833122A">Data1!$CW$1:$CW$10,Data1!$CW$11:$CW$142</definedName>
    <definedName name="A127833122A_Data">Data1!$CW$11:$CW$142</definedName>
    <definedName name="A127833122A_Latest">Data1!$CW$142</definedName>
    <definedName name="A127833123C">Data1!$EA$1:$EA$10,Data1!$EA$11:$EA$142</definedName>
    <definedName name="A127833123C_Data">Data1!$EA$11:$EA$142</definedName>
    <definedName name="A127833123C_Latest">Data1!$EA$142</definedName>
    <definedName name="A127833124F">Data1!$DX$1:$DX$10,Data1!$DX$11:$DX$142</definedName>
    <definedName name="A127833124F_Data">Data1!$DX$11:$DX$142</definedName>
    <definedName name="A127833124F_Latest">Data1!$DX$142</definedName>
    <definedName name="A127833125J">Data1!$DO$1:$DO$10,Data1!$DO$11:$DO$142</definedName>
    <definedName name="A127833125J_Data">Data1!$DO$11:$DO$142</definedName>
    <definedName name="A127833125J_Latest">Data1!$DO$142</definedName>
    <definedName name="A127833126K">Data1!$CZ$1:$CZ$10,Data1!$CZ$11:$CZ$142</definedName>
    <definedName name="A127833126K_Data">Data1!$CZ$11:$CZ$142</definedName>
    <definedName name="A127833126K_Latest">Data1!$CZ$142</definedName>
    <definedName name="A127833127L">Data1!$CN$1:$CN$10,Data1!$CN$11:$CN$142</definedName>
    <definedName name="A127833127L_Data">Data1!$CN$11:$CN$142</definedName>
    <definedName name="A127833127L_Latest">Data1!$CN$142</definedName>
    <definedName name="A127833128R">Data1!$CT$1:$CT$10,Data1!$CT$11:$CT$142</definedName>
    <definedName name="A127833128R_Data">Data1!$CT$11:$CT$142</definedName>
    <definedName name="A127833128R_Latest">Data1!$CT$142</definedName>
    <definedName name="A127833129T">Data1!$CQ$1:$CQ$10,Data1!$CQ$11:$CQ$142</definedName>
    <definedName name="A127833129T_Data">Data1!$CQ$11:$CQ$142</definedName>
    <definedName name="A127833129T_Latest">Data1!$CQ$142</definedName>
    <definedName name="A127833130A">Data1!$DI$1:$DI$10,Data1!$DI$11:$DI$142</definedName>
    <definedName name="A127833130A_Data">Data1!$DI$11:$DI$142</definedName>
    <definedName name="A127833130A_Latest">Data1!$DI$142</definedName>
    <definedName name="A127833131C">Data1!$ED$1:$ED$10,Data1!$ED$11:$ED$142</definedName>
    <definedName name="A127833131C_Data">Data1!$ED$11:$ED$142</definedName>
    <definedName name="A127833131C_Latest">Data1!$ED$142</definedName>
    <definedName name="A127833147W">Data2!$CV$1:$CV$10,Data2!$CV$11:$CV$142</definedName>
    <definedName name="A127833147W_Data">Data2!$CV$11:$CV$142</definedName>
    <definedName name="A127833147W_Latest">Data2!$CV$142</definedName>
    <definedName name="A127833148X">Data2!$CM$1:$CM$10,Data2!$CM$11:$CM$142</definedName>
    <definedName name="A127833148X_Data">Data2!$CM$11:$CM$142</definedName>
    <definedName name="A127833148X_Latest">Data2!$CM$142</definedName>
    <definedName name="A127833149A">Data2!$CG$1:$CG$10,Data2!$CG$11:$CG$142</definedName>
    <definedName name="A127833149A_Data">Data2!$CG$11:$CG$142</definedName>
    <definedName name="A127833149A_Latest">Data2!$CG$142</definedName>
    <definedName name="A127833150K">Data2!$CS$1:$CS$10,Data2!$CS$11:$CS$142</definedName>
    <definedName name="A127833150K_Data">Data2!$CS$11:$CS$142</definedName>
    <definedName name="A127833150K_Latest">Data2!$CS$142</definedName>
    <definedName name="A127833151L">Data2!$CD$1:$CD$10,Data2!$CD$11:$CD$142</definedName>
    <definedName name="A127833151L_Data">Data2!$CD$11:$CD$142</definedName>
    <definedName name="A127833151L_Latest">Data2!$CD$142</definedName>
    <definedName name="A127833152R">Data2!$BX$1:$BX$10,Data2!$BX$11:$BX$142</definedName>
    <definedName name="A127833152R_Data">Data2!$BX$11:$BX$142</definedName>
    <definedName name="A127833152R_Latest">Data2!$BX$142</definedName>
    <definedName name="A127833153T">Data2!$DB$1:$DB$10,Data2!$DB$11:$DB$142</definedName>
    <definedName name="A127833153T_Data">Data2!$DB$11:$DB$142</definedName>
    <definedName name="A127833153T_Latest">Data2!$DB$142</definedName>
    <definedName name="A127833154V">Data2!$CY$1:$CY$10,Data2!$CY$11:$CY$142</definedName>
    <definedName name="A127833154V_Data">Data2!$CY$11:$CY$142</definedName>
    <definedName name="A127833154V_Latest">Data2!$CY$142</definedName>
    <definedName name="A127833155W">Data2!$CP$1:$CP$10,Data2!$CP$11:$CP$142</definedName>
    <definedName name="A127833155W_Data">Data2!$CP$11:$CP$142</definedName>
    <definedName name="A127833155W_Latest">Data2!$CP$142</definedName>
    <definedName name="A127833156X">Data2!$CA$1:$CA$10,Data2!$CA$11:$CA$142</definedName>
    <definedName name="A127833156X_Data">Data2!$CA$11:$CA$142</definedName>
    <definedName name="A127833156X_Latest">Data2!$CA$142</definedName>
    <definedName name="A127833157A">Data2!$BO$1:$BO$10,Data2!$BO$11:$BO$142</definedName>
    <definedName name="A127833157A_Data">Data2!$BO$11:$BO$142</definedName>
    <definedName name="A127833157A_Latest">Data2!$BO$142</definedName>
    <definedName name="A127833158C">Data2!$BU$1:$BU$10,Data2!$BU$11:$BU$142</definedName>
    <definedName name="A127833158C_Data">Data2!$BU$11:$BU$142</definedName>
    <definedName name="A127833158C_Latest">Data2!$BU$142</definedName>
    <definedName name="A127833159F">Data2!$BR$1:$BR$10,Data2!$BR$11:$BR$142</definedName>
    <definedName name="A127833159F_Data">Data2!$BR$11:$BR$142</definedName>
    <definedName name="A127833159F_Latest">Data2!$BR$142</definedName>
    <definedName name="A127833160R">Data2!$CJ$1:$CJ$10,Data2!$CJ$11:$CJ$142</definedName>
    <definedName name="A127833160R_Data">Data2!$CJ$11:$CJ$142</definedName>
    <definedName name="A127833160R_Latest">Data2!$CJ$142</definedName>
    <definedName name="A127833161T">Data2!$DE$1:$DE$10,Data2!$DE$11:$DE$142</definedName>
    <definedName name="A127833161T_Data">Data2!$DE$11:$DE$142</definedName>
    <definedName name="A127833161T_Latest">Data2!$DE$142</definedName>
    <definedName name="A127833177K">Data1!$AI$1:$AI$10,Data1!$AI$11:$AI$142</definedName>
    <definedName name="A127833177K_Data">Data1!$AI$11:$AI$142</definedName>
    <definedName name="A127833177K_Latest">Data1!$AI$142</definedName>
    <definedName name="A127833178L">Data1!$Z$1:$Z$10,Data1!$Z$11:$Z$142</definedName>
    <definedName name="A127833178L_Data">Data1!$Z$11:$Z$142</definedName>
    <definedName name="A127833178L_Latest">Data1!$Z$142</definedName>
    <definedName name="A127833179R">Data1!$T$1:$T$10,Data1!$T$11:$T$142</definedName>
    <definedName name="A127833179R_Data">Data1!$T$11:$T$142</definedName>
    <definedName name="A127833179R_Latest">Data1!$T$142</definedName>
    <definedName name="A127833180X">Data1!$AF$1:$AF$10,Data1!$AF$11:$AF$142</definedName>
    <definedName name="A127833180X_Data">Data1!$AF$11:$AF$142</definedName>
    <definedName name="A127833180X_Latest">Data1!$AF$142</definedName>
    <definedName name="A127833181A">Data1!$Q$1:$Q$10,Data1!$Q$11:$Q$142</definedName>
    <definedName name="A127833181A_Data">Data1!$Q$11:$Q$142</definedName>
    <definedName name="A127833181A_Latest">Data1!$Q$142</definedName>
    <definedName name="A127833182C">Data1!$K$1:$K$10,Data1!$K$11:$K$142</definedName>
    <definedName name="A127833182C_Data">Data1!$K$11:$K$142</definedName>
    <definedName name="A127833182C_Latest">Data1!$K$142</definedName>
    <definedName name="A127833183F">Data1!$AO$1:$AO$10,Data1!$AO$11:$AO$142</definedName>
    <definedName name="A127833183F_Data">Data1!$AO$11:$AO$142</definedName>
    <definedName name="A127833183F_Latest">Data1!$AO$142</definedName>
    <definedName name="A127833184J">Data1!$AL$1:$AL$10,Data1!$AL$11:$AL$142</definedName>
    <definedName name="A127833184J_Data">Data1!$AL$11:$AL$142</definedName>
    <definedName name="A127833184J_Latest">Data1!$AL$142</definedName>
    <definedName name="A127833185K">Data1!$AC$1:$AC$10,Data1!$AC$11:$AC$142</definedName>
    <definedName name="A127833185K_Data">Data1!$AC$11:$AC$142</definedName>
    <definedName name="A127833185K_Latest">Data1!$AC$142</definedName>
    <definedName name="A127833186L">Data1!$N$1:$N$10,Data1!$N$11:$N$142</definedName>
    <definedName name="A127833186L_Data">Data1!$N$11:$N$142</definedName>
    <definedName name="A127833186L_Latest">Data1!$N$142</definedName>
    <definedName name="A127833187R">Data1!$B$1:$B$10,Data1!$B$11:$B$142</definedName>
    <definedName name="A127833187R_Data">Data1!$B$11:$B$142</definedName>
    <definedName name="A127833187R_Latest">Data1!$B$142</definedName>
    <definedName name="A127833188T">Data1!$H$1:$H$10,Data1!$H$11:$H$142</definedName>
    <definedName name="A127833188T_Data">Data1!$H$11:$H$142</definedName>
    <definedName name="A127833188T_Latest">Data1!$H$142</definedName>
    <definedName name="A127833189V">Data1!$E$1:$E$10,Data1!$E$11:$E$142</definedName>
    <definedName name="A127833189V_Data">Data1!$E$11:$E$142</definedName>
    <definedName name="A127833189V_Latest">Data1!$E$142</definedName>
    <definedName name="A127833190C">Data1!$W$1:$W$10,Data1!$W$11:$W$142</definedName>
    <definedName name="A127833190C_Data">Data1!$W$11:$W$142</definedName>
    <definedName name="A127833190C_Latest">Data1!$W$142</definedName>
    <definedName name="A127833191F">Data1!$AR$1:$AR$10,Data1!$AR$11:$AR$142</definedName>
    <definedName name="A127833191F_Data">Data1!$AR$11:$AR$142</definedName>
    <definedName name="A127833191F_Latest">Data1!$AR$142</definedName>
    <definedName name="A127833207L">Data2!$J$1:$J$10,Data2!$J$11:$J$142</definedName>
    <definedName name="A127833207L_Data">Data2!$J$11:$J$142</definedName>
    <definedName name="A127833207L_Latest">Data2!$J$142</definedName>
    <definedName name="A127833208R">Data1!$IQ$1:$IQ$10,Data1!$IQ$11:$IQ$142</definedName>
    <definedName name="A127833208R_Data">Data1!$IQ$11:$IQ$142</definedName>
    <definedName name="A127833208R_Latest">Data1!$IQ$142</definedName>
    <definedName name="A127833209T">Data1!$IK$1:$IK$10,Data1!$IK$11:$IK$142</definedName>
    <definedName name="A127833209T_Data">Data1!$IK$11:$IK$142</definedName>
    <definedName name="A127833209T_Latest">Data1!$IK$142</definedName>
    <definedName name="A127833210A">Data2!$G$1:$G$10,Data2!$G$11:$G$142</definedName>
    <definedName name="A127833210A_Data">Data2!$G$11:$G$142</definedName>
    <definedName name="A127833210A_Latest">Data2!$G$142</definedName>
    <definedName name="A127833211C">Data1!$IH$1:$IH$10,Data1!$IH$11:$IH$142</definedName>
    <definedName name="A127833211C_Data">Data1!$IH$11:$IH$142</definedName>
    <definedName name="A127833211C_Latest">Data1!$IH$142</definedName>
    <definedName name="A127833212F">Data1!$IB$1:$IB$10,Data1!$IB$11:$IB$142</definedName>
    <definedName name="A127833212F_Data">Data1!$IB$11:$IB$142</definedName>
    <definedName name="A127833212F_Latest">Data1!$IB$142</definedName>
    <definedName name="A127833213J">Data2!$P$1:$P$10,Data2!$P$11:$P$142</definedName>
    <definedName name="A127833213J_Data">Data2!$P$11:$P$142</definedName>
    <definedName name="A127833213J_Latest">Data2!$P$142</definedName>
    <definedName name="A127833214K">Data2!$M$1:$M$10,Data2!$M$11:$M$142</definedName>
    <definedName name="A127833214K_Data">Data2!$M$11:$M$142</definedName>
    <definedName name="A127833214K_Latest">Data2!$M$142</definedName>
    <definedName name="A127833215L">Data2!$D$1:$D$10,Data2!$D$11:$D$142</definedName>
    <definedName name="A127833215L_Data">Data2!$D$11:$D$142</definedName>
    <definedName name="A127833215L_Latest">Data2!$D$142</definedName>
    <definedName name="A127833216R">Data1!$IE$1:$IE$10,Data1!$IE$11:$IE$142</definedName>
    <definedName name="A127833216R_Data">Data1!$IE$11:$IE$142</definedName>
    <definedName name="A127833216R_Latest">Data1!$IE$142</definedName>
    <definedName name="A127833217T">Data1!$HS$1:$HS$10,Data1!$HS$11:$HS$142</definedName>
    <definedName name="A127833217T_Data">Data1!$HS$11:$HS$142</definedName>
    <definedName name="A127833217T_Latest">Data1!$HS$142</definedName>
    <definedName name="A127833218V">Data1!$HY$1:$HY$10,Data1!$HY$11:$HY$142</definedName>
    <definedName name="A127833218V_Data">Data1!$HY$11:$HY$142</definedName>
    <definedName name="A127833218V_Latest">Data1!$HY$142</definedName>
    <definedName name="A127833219W">Data1!$HV$1:$HV$10,Data1!$HV$11:$HV$142</definedName>
    <definedName name="A127833219W_Data">Data1!$HV$11:$HV$142</definedName>
    <definedName name="A127833219W_Latest">Data1!$HV$142</definedName>
    <definedName name="A127833220F">Data1!$IN$1:$IN$10,Data1!$IN$11:$IN$142</definedName>
    <definedName name="A127833220F_Data">Data1!$IN$11:$IN$142</definedName>
    <definedName name="A127833220F_Latest">Data1!$IN$142</definedName>
    <definedName name="A127833221J">Data2!$S$1:$S$10,Data2!$S$11:$S$142</definedName>
    <definedName name="A127833221J_Data">Data2!$S$11:$S$142</definedName>
    <definedName name="A127833221J_Latest">Data2!$S$142</definedName>
    <definedName name="A127833237A">Data2!$BC$1:$BC$10,Data2!$BC$11:$BC$142</definedName>
    <definedName name="A127833237A_Data">Data2!$BC$11:$BC$142</definedName>
    <definedName name="A127833237A_Latest">Data2!$BC$142</definedName>
    <definedName name="A127833238C">Data2!$AT$1:$AT$10,Data2!$AT$11:$AT$142</definedName>
    <definedName name="A127833238C_Data">Data2!$AT$11:$AT$142</definedName>
    <definedName name="A127833238C_Latest">Data2!$AT$142</definedName>
    <definedName name="A127833239F">Data2!$AN$1:$AN$10,Data2!$AN$11:$AN$142</definedName>
    <definedName name="A127833239F_Data">Data2!$AN$11:$AN$142</definedName>
    <definedName name="A127833239F_Latest">Data2!$AN$142</definedName>
    <definedName name="A127833240R">Data2!$AZ$1:$AZ$10,Data2!$AZ$11:$AZ$142</definedName>
    <definedName name="A127833240R_Data">Data2!$AZ$11:$AZ$142</definedName>
    <definedName name="A127833240R_Latest">Data2!$AZ$142</definedName>
    <definedName name="A127833241T">Data2!$AK$1:$AK$10,Data2!$AK$11:$AK$142</definedName>
    <definedName name="A127833241T_Data">Data2!$AK$11:$AK$142</definedName>
    <definedName name="A127833241T_Latest">Data2!$AK$142</definedName>
    <definedName name="A127833242V">Data2!$AE$1:$AE$10,Data2!$AE$11:$AE$142</definedName>
    <definedName name="A127833242V_Data">Data2!$AE$11:$AE$142</definedName>
    <definedName name="A127833242V_Latest">Data2!$AE$142</definedName>
    <definedName name="A127833243W">Data2!$BI$1:$BI$10,Data2!$BI$11:$BI$142</definedName>
    <definedName name="A127833243W_Data">Data2!$BI$11:$BI$142</definedName>
    <definedName name="A127833243W_Latest">Data2!$BI$142</definedName>
    <definedName name="A127833244X">Data2!$BF$1:$BF$10,Data2!$BF$11:$BF$142</definedName>
    <definedName name="A127833244X_Data">Data2!$BF$11:$BF$142</definedName>
    <definedName name="A127833244X_Latest">Data2!$BF$142</definedName>
    <definedName name="A127833245A">Data2!$AW$1:$AW$10,Data2!$AW$11:$AW$142</definedName>
    <definedName name="A127833245A_Data">Data2!$AW$11:$AW$142</definedName>
    <definedName name="A127833245A_Latest">Data2!$AW$142</definedName>
    <definedName name="A127833246C">Data2!$AH$1:$AH$10,Data2!$AH$11:$AH$142</definedName>
    <definedName name="A127833246C_Data">Data2!$AH$11:$AH$142</definedName>
    <definedName name="A127833246C_Latest">Data2!$AH$142</definedName>
    <definedName name="A127833247F">Data2!$V$1:$V$10,Data2!$V$11:$V$142</definedName>
    <definedName name="A127833247F_Data">Data2!$V$11:$V$142</definedName>
    <definedName name="A127833247F_Latest">Data2!$V$142</definedName>
    <definedName name="A127833248J">Data2!$AB$1:$AB$10,Data2!$AB$11:$AB$142</definedName>
    <definedName name="A127833248J_Data">Data2!$AB$11:$AB$142</definedName>
    <definedName name="A127833248J_Latest">Data2!$AB$142</definedName>
    <definedName name="A127833249K">Data2!$Y$1:$Y$10,Data2!$Y$11:$Y$142</definedName>
    <definedName name="A127833249K_Data">Data2!$Y$11:$Y$142</definedName>
    <definedName name="A127833249K_Latest">Data2!$Y$142</definedName>
    <definedName name="A127833250V">Data2!$AQ$1:$AQ$10,Data2!$AQ$11:$AQ$142</definedName>
    <definedName name="A127833250V_Data">Data2!$AQ$11:$AQ$142</definedName>
    <definedName name="A127833250V_Latest">Data2!$AQ$142</definedName>
    <definedName name="A127833251W">Data2!$BL$1:$BL$10,Data2!$BL$11:$BL$142</definedName>
    <definedName name="A127833251W_Data">Data2!$BL$11:$BL$142</definedName>
    <definedName name="A127833251W_Latest">Data2!$BL$142</definedName>
    <definedName name="A127833507R">Data3!$BW$1:$BW$10,Data3!$BW$11:$BW$142</definedName>
    <definedName name="A127833507R_Data">Data3!$BW$11:$BW$142</definedName>
    <definedName name="A127833507R_Latest">Data3!$BW$142</definedName>
    <definedName name="A127833508T">Data3!$BN$1:$BN$10,Data3!$BN$11:$BN$142</definedName>
    <definedName name="A127833508T_Data">Data3!$BN$11:$BN$142</definedName>
    <definedName name="A127833508T_Latest">Data3!$BN$142</definedName>
    <definedName name="A127833509V">Data3!$BH$1:$BH$10,Data3!$BH$11:$BH$142</definedName>
    <definedName name="A127833509V_Data">Data3!$BH$11:$BH$142</definedName>
    <definedName name="A127833509V_Latest">Data3!$BH$142</definedName>
    <definedName name="A127833510C">Data3!$BT$1:$BT$10,Data3!$BT$11:$BT$142</definedName>
    <definedName name="A127833510C_Data">Data3!$BT$11:$BT$142</definedName>
    <definedName name="A127833510C_Latest">Data3!$BT$142</definedName>
    <definedName name="A127833511F">Data3!$BE$1:$BE$10,Data3!$BE$11:$BE$142</definedName>
    <definedName name="A127833511F_Data">Data3!$BE$11:$BE$142</definedName>
    <definedName name="A127833511F_Latest">Data3!$BE$142</definedName>
    <definedName name="A127833512J">Data3!$AY$1:$AY$10,Data3!$AY$11:$AY$142</definedName>
    <definedName name="A127833512J_Data">Data3!$AY$11:$AY$142</definedName>
    <definedName name="A127833512J_Latest">Data3!$AY$142</definedName>
    <definedName name="A127833513K">Data3!$CC$1:$CC$10,Data3!$CC$11:$CC$142</definedName>
    <definedName name="A127833513K_Data">Data3!$CC$11:$CC$142</definedName>
    <definedName name="A127833513K_Latest">Data3!$CC$142</definedName>
    <definedName name="A127833514L">Data3!$BZ$1:$BZ$10,Data3!$BZ$11:$BZ$142</definedName>
    <definedName name="A127833514L_Data">Data3!$BZ$11:$BZ$142</definedName>
    <definedName name="A127833514L_Latest">Data3!$BZ$142</definedName>
    <definedName name="A127833515R">Data3!$BQ$1:$BQ$10,Data3!$BQ$11:$BQ$142</definedName>
    <definedName name="A127833515R_Data">Data3!$BQ$11:$BQ$142</definedName>
    <definedName name="A127833515R_Latest">Data3!$BQ$142</definedName>
    <definedName name="A127833516T">Data3!$BB$1:$BB$10,Data3!$BB$11:$BB$142</definedName>
    <definedName name="A127833516T_Data">Data3!$BB$11:$BB$142</definedName>
    <definedName name="A127833516T_Latest">Data3!$BB$142</definedName>
    <definedName name="A127833517V">Data3!$AP$1:$AP$10,Data3!$AP$11:$AP$142</definedName>
    <definedName name="A127833517V_Data">Data3!$AP$11:$AP$142</definedName>
    <definedName name="A127833517V_Latest">Data3!$AP$142</definedName>
    <definedName name="A127833518W">Data3!$AV$1:$AV$10,Data3!$AV$11:$AV$142</definedName>
    <definedName name="A127833518W_Data">Data3!$AV$11:$AV$142</definedName>
    <definedName name="A127833518W_Latest">Data3!$AV$142</definedName>
    <definedName name="A127833519X">Data3!$AS$1:$AS$10,Data3!$AS$11:$AS$142</definedName>
    <definedName name="A127833519X_Data">Data3!$AS$11:$AS$142</definedName>
    <definedName name="A127833519X_Latest">Data3!$AS$142</definedName>
    <definedName name="A127833520J">Data3!$BK$1:$BK$10,Data3!$BK$11:$BK$142</definedName>
    <definedName name="A127833520J_Data">Data3!$BK$11:$BK$142</definedName>
    <definedName name="A127833520J_Latest">Data3!$BK$142</definedName>
    <definedName name="A127833521K">Data3!$CF$1:$CF$10,Data3!$CF$11:$CF$142</definedName>
    <definedName name="A127833521K_Data">Data3!$CF$11:$CF$142</definedName>
    <definedName name="A127833521K_Latest">Data3!$CF$142</definedName>
    <definedName name="A127833837F">Data3!$HB$1:$HB$10,Data3!$HB$11:$HB$142</definedName>
    <definedName name="A127833837F_Data">Data3!$HB$11:$HB$142</definedName>
    <definedName name="A127833837F_Latest">Data3!$HB$142</definedName>
    <definedName name="A127833838J">Data3!$GS$1:$GS$10,Data3!$GS$11:$GS$142</definedName>
    <definedName name="A127833838J_Data">Data3!$GS$11:$GS$142</definedName>
    <definedName name="A127833838J_Latest">Data3!$GS$142</definedName>
    <definedName name="A127833839K">Data3!$GM$1:$GM$10,Data3!$GM$11:$GM$142</definedName>
    <definedName name="A127833839K_Data">Data3!$GM$11:$GM$142</definedName>
    <definedName name="A127833839K_Latest">Data3!$GM$142</definedName>
    <definedName name="A127833840V">Data3!$GY$1:$GY$10,Data3!$GY$11:$GY$142</definedName>
    <definedName name="A127833840V_Data">Data3!$GY$11:$GY$142</definedName>
    <definedName name="A127833840V_Latest">Data3!$GY$142</definedName>
    <definedName name="A127833841W">Data3!$GJ$1:$GJ$10,Data3!$GJ$11:$GJ$142</definedName>
    <definedName name="A127833841W_Data">Data3!$GJ$11:$GJ$142</definedName>
    <definedName name="A127833841W_Latest">Data3!$GJ$142</definedName>
    <definedName name="A127833842X">Data3!$GD$1:$GD$10,Data3!$GD$11:$GD$142</definedName>
    <definedName name="A127833842X_Data">Data3!$GD$11:$GD$142</definedName>
    <definedName name="A127833842X_Latest">Data3!$GD$142</definedName>
    <definedName name="A127833843A">Data3!$HH$1:$HH$10,Data3!$HH$11:$HH$142</definedName>
    <definedName name="A127833843A_Data">Data3!$HH$11:$HH$142</definedName>
    <definedName name="A127833843A_Latest">Data3!$HH$142</definedName>
    <definedName name="A127833844C">Data3!$HE$1:$HE$10,Data3!$HE$11:$HE$142</definedName>
    <definedName name="A127833844C_Data">Data3!$HE$11:$HE$142</definedName>
    <definedName name="A127833844C_Latest">Data3!$HE$142</definedName>
    <definedName name="A127833845F">Data3!$GV$1:$GV$10,Data3!$GV$11:$GV$142</definedName>
    <definedName name="A127833845F_Data">Data3!$GV$11:$GV$142</definedName>
    <definedName name="A127833845F_Latest">Data3!$GV$142</definedName>
    <definedName name="A127833846J">Data3!$GG$1:$GG$10,Data3!$GG$11:$GG$142</definedName>
    <definedName name="A127833846J_Data">Data3!$GG$11:$GG$142</definedName>
    <definedName name="A127833846J_Latest">Data3!$GG$142</definedName>
    <definedName name="A127833847K">Data3!$FU$1:$FU$10,Data3!$FU$11:$FU$142</definedName>
    <definedName name="A127833847K_Data">Data3!$FU$11:$FU$142</definedName>
    <definedName name="A127833847K_Latest">Data3!$FU$142</definedName>
    <definedName name="A127833848L">Data3!$GA$1:$GA$10,Data3!$GA$11:$GA$142</definedName>
    <definedName name="A127833848L_Data">Data3!$GA$11:$GA$142</definedName>
    <definedName name="A127833848L_Latest">Data3!$GA$142</definedName>
    <definedName name="A127833849R">Data3!$FX$1:$FX$10,Data3!$FX$11:$FX$142</definedName>
    <definedName name="A127833849R_Data">Data3!$FX$11:$FX$142</definedName>
    <definedName name="A127833849R_Latest">Data3!$FX$142</definedName>
    <definedName name="A127833850X">Data3!$GP$1:$GP$10,Data3!$GP$11:$GP$142</definedName>
    <definedName name="A127833850X_Data">Data3!$GP$11:$GP$142</definedName>
    <definedName name="A127833850X_Latest">Data3!$GP$142</definedName>
    <definedName name="A127833851A">Data3!$HK$1:$HK$10,Data3!$HK$11:$HK$142</definedName>
    <definedName name="A127833851A_Data">Data3!$HK$11:$HK$142</definedName>
    <definedName name="A127833851A_Latest">Data3!$HK$142</definedName>
    <definedName name="A127834167X">Data4!$E$1:$E$10,Data4!$E$11:$E$142</definedName>
    <definedName name="A127834167X_Data">Data4!$E$11:$E$142</definedName>
    <definedName name="A127834167X_Latest">Data4!$E$142</definedName>
    <definedName name="A127834168A">Data3!$IL$1:$IL$10,Data3!$IL$11:$IL$142</definedName>
    <definedName name="A127834168A_Data">Data3!$IL$11:$IL$142</definedName>
    <definedName name="A127834168A_Latest">Data3!$IL$142</definedName>
    <definedName name="A127834169C">Data3!$IF$1:$IF$10,Data3!$IF$11:$IF$142</definedName>
    <definedName name="A127834169C_Data">Data3!$IF$11:$IF$142</definedName>
    <definedName name="A127834169C_Latest">Data3!$IF$142</definedName>
    <definedName name="A127834170L">Data4!$B$1:$B$10,Data4!$B$11:$B$142</definedName>
    <definedName name="A127834170L_Data">Data4!$B$11:$B$142</definedName>
    <definedName name="A127834170L_Latest">Data4!$B$142</definedName>
    <definedName name="A127834171R">Data3!$IC$1:$IC$10,Data3!$IC$11:$IC$142</definedName>
    <definedName name="A127834171R_Data">Data3!$IC$11:$IC$142</definedName>
    <definedName name="A127834171R_Latest">Data3!$IC$142</definedName>
    <definedName name="A127834172T">Data3!$HW$1:$HW$10,Data3!$HW$11:$HW$142</definedName>
    <definedName name="A127834172T_Data">Data3!$HW$11:$HW$142</definedName>
    <definedName name="A127834172T_Latest">Data3!$HW$142</definedName>
    <definedName name="A127834173V">Data4!$K$1:$K$10,Data4!$K$11:$K$142</definedName>
    <definedName name="A127834173V_Data">Data4!$K$11:$K$142</definedName>
    <definedName name="A127834173V_Latest">Data4!$K$142</definedName>
    <definedName name="A127834174W">Data4!$H$1:$H$10,Data4!$H$11:$H$142</definedName>
    <definedName name="A127834174W_Data">Data4!$H$11:$H$142</definedName>
    <definedName name="A127834174W_Latest">Data4!$H$142</definedName>
    <definedName name="A127834175X">Data3!$IO$1:$IO$10,Data3!$IO$11:$IO$142</definedName>
    <definedName name="A127834175X_Data">Data3!$IO$11:$IO$142</definedName>
    <definedName name="A127834175X_Latest">Data3!$IO$142</definedName>
    <definedName name="A127834176A">Data3!$HZ$1:$HZ$10,Data3!$HZ$11:$HZ$142</definedName>
    <definedName name="A127834176A_Data">Data3!$HZ$11:$HZ$142</definedName>
    <definedName name="A127834176A_Latest">Data3!$HZ$142</definedName>
    <definedName name="A127834177C">Data3!$HN$1:$HN$10,Data3!$HN$11:$HN$142</definedName>
    <definedName name="A127834177C_Data">Data3!$HN$11:$HN$142</definedName>
    <definedName name="A127834177C_Latest">Data3!$HN$142</definedName>
    <definedName name="A127834178F">Data3!$HT$1:$HT$10,Data3!$HT$11:$HT$142</definedName>
    <definedName name="A127834178F_Data">Data3!$HT$11:$HT$142</definedName>
    <definedName name="A127834178F_Latest">Data3!$HT$142</definedName>
    <definedName name="A127834179J">Data3!$HQ$1:$HQ$10,Data3!$HQ$11:$HQ$142</definedName>
    <definedName name="A127834179J_Data">Data3!$HQ$11:$HQ$142</definedName>
    <definedName name="A127834179J_Latest">Data3!$HQ$142</definedName>
    <definedName name="A127834180T">Data3!$II$1:$II$10,Data3!$II$11:$II$142</definedName>
    <definedName name="A127834180T_Data">Data3!$II$11:$II$142</definedName>
    <definedName name="A127834180T_Latest">Data3!$II$142</definedName>
    <definedName name="A127834181V">Data4!$N$1:$N$10,Data4!$N$11:$N$142</definedName>
    <definedName name="A127834181V_Data">Data4!$N$11:$N$142</definedName>
    <definedName name="A127834181V_Latest">Data4!$N$142</definedName>
    <definedName name="A127834497R">Data4!$AX$1:$AX$10,Data4!$AX$11:$AX$142</definedName>
    <definedName name="A127834497R_Data">Data4!$AX$11:$AX$142</definedName>
    <definedName name="A127834497R_Latest">Data4!$AX$142</definedName>
    <definedName name="A127834498T">Data4!$AO$1:$AO$10,Data4!$AO$11:$AO$142</definedName>
    <definedName name="A127834498T_Data">Data4!$AO$11:$AO$142</definedName>
    <definedName name="A127834498T_Latest">Data4!$AO$142</definedName>
    <definedName name="A127834499V">Data4!$AI$1:$AI$10,Data4!$AI$11:$AI$142</definedName>
    <definedName name="A127834499V_Data">Data4!$AI$11:$AI$142</definedName>
    <definedName name="A127834499V_Latest">Data4!$AI$142</definedName>
    <definedName name="A127834500T">Data4!$AU$1:$AU$10,Data4!$AU$11:$AU$142</definedName>
    <definedName name="A127834500T_Data">Data4!$AU$11:$AU$142</definedName>
    <definedName name="A127834500T_Latest">Data4!$AU$142</definedName>
    <definedName name="A127834501V">Data4!$AF$1:$AF$10,Data4!$AF$11:$AF$142</definedName>
    <definedName name="A127834501V_Data">Data4!$AF$11:$AF$142</definedName>
    <definedName name="A127834501V_Latest">Data4!$AF$142</definedName>
    <definedName name="A127834502W">Data4!$Z$1:$Z$10,Data4!$Z$11:$Z$142</definedName>
    <definedName name="A127834502W_Data">Data4!$Z$11:$Z$142</definedName>
    <definedName name="A127834502W_Latest">Data4!$Z$142</definedName>
    <definedName name="A127834503X">Data4!$BD$1:$BD$10,Data4!$BD$11:$BD$142</definedName>
    <definedName name="A127834503X_Data">Data4!$BD$11:$BD$142</definedName>
    <definedName name="A127834503X_Latest">Data4!$BD$142</definedName>
    <definedName name="A127834504A">Data4!$BA$1:$BA$10,Data4!$BA$11:$BA$142</definedName>
    <definedName name="A127834504A_Data">Data4!$BA$11:$BA$142</definedName>
    <definedName name="A127834504A_Latest">Data4!$BA$142</definedName>
    <definedName name="A127834505C">Data4!$AR$1:$AR$10,Data4!$AR$11:$AR$142</definedName>
    <definedName name="A127834505C_Data">Data4!$AR$11:$AR$142</definedName>
    <definedName name="A127834505C_Latest">Data4!$AR$142</definedName>
    <definedName name="A127834506F">Data4!$AC$1:$AC$10,Data4!$AC$11:$AC$142</definedName>
    <definedName name="A127834506F_Data">Data4!$AC$11:$AC$142</definedName>
    <definedName name="A127834506F_Latest">Data4!$AC$142</definedName>
    <definedName name="A127834507J">Data4!$Q$1:$Q$10,Data4!$Q$11:$Q$142</definedName>
    <definedName name="A127834507J_Data">Data4!$Q$11:$Q$142</definedName>
    <definedName name="A127834507J_Latest">Data4!$Q$142</definedName>
    <definedName name="A127834508K">Data4!$W$1:$W$10,Data4!$W$11:$W$142</definedName>
    <definedName name="A127834508K_Data">Data4!$W$11:$W$142</definedName>
    <definedName name="A127834508K_Latest">Data4!$W$142</definedName>
    <definedName name="A127834509L">Data4!$T$1:$T$10,Data4!$T$11:$T$142</definedName>
    <definedName name="A127834509L_Data">Data4!$T$11:$T$142</definedName>
    <definedName name="A127834509L_Latest">Data4!$T$142</definedName>
    <definedName name="A127834510W">Data4!$AL$1:$AL$10,Data4!$AL$11:$AL$142</definedName>
    <definedName name="A127834510W_Data">Data4!$AL$11:$AL$142</definedName>
    <definedName name="A127834510W_Latest">Data4!$AL$142</definedName>
    <definedName name="A127834511X">Data4!$BG$1:$BG$10,Data4!$BG$11:$BG$142</definedName>
    <definedName name="A127834511X_Data">Data4!$BG$11:$BG$142</definedName>
    <definedName name="A127834511X_Latest">Data4!$BG$142</definedName>
    <definedName name="A127834827V">Data3!$AD$1:$AD$10,Data3!$AD$11:$AD$142</definedName>
    <definedName name="A127834827V_Data">Data3!$AD$11:$AD$142</definedName>
    <definedName name="A127834827V_Latest">Data3!$AD$142</definedName>
    <definedName name="A127834828W">Data3!$U$1:$U$10,Data3!$U$11:$U$142</definedName>
    <definedName name="A127834828W_Data">Data3!$U$11:$U$142</definedName>
    <definedName name="A127834828W_Latest">Data3!$U$142</definedName>
    <definedName name="A127834829X">Data3!$O$1:$O$10,Data3!$O$11:$O$142</definedName>
    <definedName name="A127834829X_Data">Data3!$O$11:$O$142</definedName>
    <definedName name="A127834829X_Latest">Data3!$O$142</definedName>
    <definedName name="A127834830J">Data3!$AA$1:$AA$10,Data3!$AA$11:$AA$142</definedName>
    <definedName name="A127834830J_Data">Data3!$AA$11:$AA$142</definedName>
    <definedName name="A127834830J_Latest">Data3!$AA$142</definedName>
    <definedName name="A127834831K">Data3!$L$1:$L$10,Data3!$L$11:$L$142</definedName>
    <definedName name="A127834831K_Data">Data3!$L$11:$L$142</definedName>
    <definedName name="A127834831K_Latest">Data3!$L$142</definedName>
    <definedName name="A127834832L">Data3!$F$1:$F$10,Data3!$F$11:$F$142</definedName>
    <definedName name="A127834832L_Data">Data3!$F$11:$F$142</definedName>
    <definedName name="A127834832L_Latest">Data3!$F$142</definedName>
    <definedName name="A127834833R">Data3!$AJ$1:$AJ$10,Data3!$AJ$11:$AJ$142</definedName>
    <definedName name="A127834833R_Data">Data3!$AJ$11:$AJ$142</definedName>
    <definedName name="A127834833R_Latest">Data3!$AJ$142</definedName>
    <definedName name="A127834834T">Data3!$AG$1:$AG$10,Data3!$AG$11:$AG$142</definedName>
    <definedName name="A127834834T_Data">Data3!$AG$11:$AG$142</definedName>
    <definedName name="A127834834T_Latest">Data3!$AG$142</definedName>
    <definedName name="A127834835V">Data3!$X$1:$X$10,Data3!$X$11:$X$142</definedName>
    <definedName name="A127834835V_Data">Data3!$X$11:$X$142</definedName>
    <definedName name="A127834835V_Latest">Data3!$X$142</definedName>
    <definedName name="A127834836W">Data3!$I$1:$I$10,Data3!$I$11:$I$142</definedName>
    <definedName name="A127834836W_Data">Data3!$I$11:$I$142</definedName>
    <definedName name="A127834836W_Latest">Data3!$I$142</definedName>
    <definedName name="A127834837X">Data2!$IM$1:$IM$10,Data2!$IM$11:$IM$142</definedName>
    <definedName name="A127834837X_Data">Data2!$IM$11:$IM$142</definedName>
    <definedName name="A127834837X_Latest">Data2!$IM$142</definedName>
    <definedName name="A127834838A">Data3!$C$1:$C$10,Data3!$C$11:$C$142</definedName>
    <definedName name="A127834838A_Data">Data3!$C$11:$C$142</definedName>
    <definedName name="A127834838A_Latest">Data3!$C$142</definedName>
    <definedName name="A127834839C">Data2!$IP$1:$IP$10,Data2!$IP$11:$IP$142</definedName>
    <definedName name="A127834839C_Data">Data2!$IP$11:$IP$142</definedName>
    <definedName name="A127834839C_Latest">Data2!$IP$142</definedName>
    <definedName name="A127834840L">Data3!$R$1:$R$10,Data3!$R$11:$R$142</definedName>
    <definedName name="A127834840L_Data">Data3!$R$11:$R$142</definedName>
    <definedName name="A127834840L_Latest">Data3!$R$142</definedName>
    <definedName name="A127834841R">Data3!$AM$1:$AM$10,Data3!$AM$11:$AM$142</definedName>
    <definedName name="A127834841R_Data">Data3!$AM$11:$AM$142</definedName>
    <definedName name="A127834841R_Latest">Data3!$AM$142</definedName>
    <definedName name="A127835157L">Data3!$DP$1:$DP$10,Data3!$DP$11:$DP$142</definedName>
    <definedName name="A127835157L_Data">Data3!$DP$11:$DP$142</definedName>
    <definedName name="A127835157L_Latest">Data3!$DP$142</definedName>
    <definedName name="A127835158R">Data3!$DG$1:$DG$10,Data3!$DG$11:$DG$142</definedName>
    <definedName name="A127835158R_Data">Data3!$DG$11:$DG$142</definedName>
    <definedName name="A127835158R_Latest">Data3!$DG$142</definedName>
    <definedName name="A127835159T">Data3!$DA$1:$DA$10,Data3!$DA$11:$DA$142</definedName>
    <definedName name="A127835159T_Data">Data3!$DA$11:$DA$142</definedName>
    <definedName name="A127835159T_Latest">Data3!$DA$142</definedName>
    <definedName name="A127835160A">Data3!$DM$1:$DM$10,Data3!$DM$11:$DM$142</definedName>
    <definedName name="A127835160A_Data">Data3!$DM$11:$DM$142</definedName>
    <definedName name="A127835160A_Latest">Data3!$DM$142</definedName>
    <definedName name="A127835161C">Data3!$CX$1:$CX$10,Data3!$CX$11:$CX$142</definedName>
    <definedName name="A127835161C_Data">Data3!$CX$11:$CX$142</definedName>
    <definedName name="A127835161C_Latest">Data3!$CX$142</definedName>
    <definedName name="A127835162F">Data3!$CR$1:$CR$10,Data3!$CR$11:$CR$142</definedName>
    <definedName name="A127835162F_Data">Data3!$CR$11:$CR$142</definedName>
    <definedName name="A127835162F_Latest">Data3!$CR$142</definedName>
    <definedName name="A127835163J">Data3!$DV$1:$DV$10,Data3!$DV$11:$DV$142</definedName>
    <definedName name="A127835163J_Data">Data3!$DV$11:$DV$142</definedName>
    <definedName name="A127835163J_Latest">Data3!$DV$142</definedName>
    <definedName name="A127835164K">Data3!$DS$1:$DS$10,Data3!$DS$11:$DS$142</definedName>
    <definedName name="A127835164K_Data">Data3!$DS$11:$DS$142</definedName>
    <definedName name="A127835164K_Latest">Data3!$DS$142</definedName>
    <definedName name="A127835165L">Data3!$DJ$1:$DJ$10,Data3!$DJ$11:$DJ$142</definedName>
    <definedName name="A127835165L_Data">Data3!$DJ$11:$DJ$142</definedName>
    <definedName name="A127835165L_Latest">Data3!$DJ$142</definedName>
    <definedName name="A127835166R">Data3!$CU$1:$CU$10,Data3!$CU$11:$CU$142</definedName>
    <definedName name="A127835166R_Data">Data3!$CU$11:$CU$142</definedName>
    <definedName name="A127835166R_Latest">Data3!$CU$142</definedName>
    <definedName name="A127835167T">Data3!$CI$1:$CI$10,Data3!$CI$11:$CI$142</definedName>
    <definedName name="A127835167T_Data">Data3!$CI$11:$CI$142</definedName>
    <definedName name="A127835167T_Latest">Data3!$CI$142</definedName>
    <definedName name="A127835168V">Data3!$CO$1:$CO$10,Data3!$CO$11:$CO$142</definedName>
    <definedName name="A127835168V_Data">Data3!$CO$11:$CO$142</definedName>
    <definedName name="A127835168V_Latest">Data3!$CO$142</definedName>
    <definedName name="A127835169W">Data3!$CL$1:$CL$10,Data3!$CL$11:$CL$142</definedName>
    <definedName name="A127835169W_Data">Data3!$CL$11:$CL$142</definedName>
    <definedName name="A127835169W_Latest">Data3!$CL$142</definedName>
    <definedName name="A127835170F">Data3!$DD$1:$DD$10,Data3!$DD$11:$DD$142</definedName>
    <definedName name="A127835170F_Data">Data3!$DD$11:$DD$142</definedName>
    <definedName name="A127835170F_Latest">Data3!$DD$142</definedName>
    <definedName name="A127835171J">Data3!$DY$1:$DY$10,Data3!$DY$11:$DY$142</definedName>
    <definedName name="A127835171J_Data">Data3!$DY$11:$DY$142</definedName>
    <definedName name="A127835171J_Latest">Data3!$DY$142</definedName>
    <definedName name="A127835487C">Data3!$FI$1:$FI$10,Data3!$FI$11:$FI$142</definedName>
    <definedName name="A127835487C_Data">Data3!$FI$11:$FI$142</definedName>
    <definedName name="A127835487C_Latest">Data3!$FI$142</definedName>
    <definedName name="A127835488F">Data3!$EZ$1:$EZ$10,Data3!$EZ$11:$EZ$142</definedName>
    <definedName name="A127835488F_Data">Data3!$EZ$11:$EZ$142</definedName>
    <definedName name="A127835488F_Latest">Data3!$EZ$142</definedName>
    <definedName name="A127835489J">Data3!$ET$1:$ET$10,Data3!$ET$11:$ET$142</definedName>
    <definedName name="A127835489J_Data">Data3!$ET$11:$ET$142</definedName>
    <definedName name="A127835489J_Latest">Data3!$ET$142</definedName>
    <definedName name="A127835490T">Data3!$FF$1:$FF$10,Data3!$FF$11:$FF$142</definedName>
    <definedName name="A127835490T_Data">Data3!$FF$11:$FF$142</definedName>
    <definedName name="A127835490T_Latest">Data3!$FF$142</definedName>
    <definedName name="A127835491V">Data3!$EQ$1:$EQ$10,Data3!$EQ$11:$EQ$142</definedName>
    <definedName name="A127835491V_Data">Data3!$EQ$11:$EQ$142</definedName>
    <definedName name="A127835491V_Latest">Data3!$EQ$142</definedName>
    <definedName name="A127835492W">Data3!$EK$1:$EK$10,Data3!$EK$11:$EK$142</definedName>
    <definedName name="A127835492W_Data">Data3!$EK$11:$EK$142</definedName>
    <definedName name="A127835492W_Latest">Data3!$EK$142</definedName>
    <definedName name="A127835493X">Data3!$FO$1:$FO$10,Data3!$FO$11:$FO$142</definedName>
    <definedName name="A127835493X_Data">Data3!$FO$11:$FO$142</definedName>
    <definedName name="A127835493X_Latest">Data3!$FO$142</definedName>
    <definedName name="A127835494A">Data3!$FL$1:$FL$10,Data3!$FL$11:$FL$142</definedName>
    <definedName name="A127835494A_Data">Data3!$FL$11:$FL$142</definedName>
    <definedName name="A127835494A_Latest">Data3!$FL$142</definedName>
    <definedName name="A127835495C">Data3!$FC$1:$FC$10,Data3!$FC$11:$FC$142</definedName>
    <definedName name="A127835495C_Data">Data3!$FC$11:$FC$142</definedName>
    <definedName name="A127835495C_Latest">Data3!$FC$142</definedName>
    <definedName name="A127835496F">Data3!$EN$1:$EN$10,Data3!$EN$11:$EN$142</definedName>
    <definedName name="A127835496F_Data">Data3!$EN$11:$EN$142</definedName>
    <definedName name="A127835496F_Latest">Data3!$EN$142</definedName>
    <definedName name="A127835497J">Data3!$EB$1:$EB$10,Data3!$EB$11:$EB$142</definedName>
    <definedName name="A127835497J_Data">Data3!$EB$11:$EB$142</definedName>
    <definedName name="A127835497J_Latest">Data3!$EB$142</definedName>
    <definedName name="A127835498K">Data3!$EH$1:$EH$10,Data3!$EH$11:$EH$142</definedName>
    <definedName name="A127835498K_Data">Data3!$EH$11:$EH$142</definedName>
    <definedName name="A127835498K_Latest">Data3!$EH$142</definedName>
    <definedName name="A127835499L">Data3!$EE$1:$EE$10,Data3!$EE$11:$EE$142</definedName>
    <definedName name="A127835499L_Data">Data3!$EE$11:$EE$142</definedName>
    <definedName name="A127835499L_Latest">Data3!$EE$142</definedName>
    <definedName name="A127835500K">Data3!$EW$1:$EW$10,Data3!$EW$11:$EW$142</definedName>
    <definedName name="A127835500K_Data">Data3!$EW$11:$EW$142</definedName>
    <definedName name="A127835500K_Latest">Data3!$EW$142</definedName>
    <definedName name="A127835501L">Data3!$FR$1:$FR$10,Data3!$FR$11:$FR$142</definedName>
    <definedName name="A127835501L_Data">Data3!$FR$11:$FR$142</definedName>
    <definedName name="A127835501L_Latest">Data3!$FR$142</definedName>
    <definedName name="Date_Range">Data1!$A$2:$A$10,Data1!$A$11:$A$142</definedName>
    <definedName name="Date_Range_Data">Data1!$A$11:$A$142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D91" i="9" l="1"/>
  <c r="AC91" i="9"/>
  <c r="AB91" i="9"/>
  <c r="AA91" i="9"/>
  <c r="Z91" i="9"/>
  <c r="Y91" i="9"/>
  <c r="X91" i="9"/>
  <c r="W91" i="9"/>
  <c r="V91" i="9"/>
  <c r="U91" i="9"/>
  <c r="T91" i="9"/>
  <c r="S91" i="9"/>
  <c r="R91" i="9"/>
  <c r="Q91" i="9"/>
  <c r="P91" i="9"/>
  <c r="O91" i="9"/>
  <c r="N91" i="9"/>
  <c r="M91" i="9"/>
  <c r="L91" i="9"/>
  <c r="K91" i="9"/>
  <c r="J91" i="9"/>
  <c r="I91" i="9"/>
  <c r="H91" i="9"/>
  <c r="G91" i="9"/>
  <c r="F91" i="9"/>
  <c r="E91" i="9"/>
  <c r="D91" i="9"/>
  <c r="AD90" i="9"/>
  <c r="AC90" i="9"/>
  <c r="AB90" i="9"/>
  <c r="AA90" i="9"/>
  <c r="Z90" i="9"/>
  <c r="Y90" i="9"/>
  <c r="X90" i="9"/>
  <c r="W90" i="9"/>
  <c r="V90" i="9"/>
  <c r="U90" i="9"/>
  <c r="T90" i="9"/>
  <c r="S90" i="9"/>
  <c r="R90" i="9"/>
  <c r="Q90" i="9"/>
  <c r="P90" i="9"/>
  <c r="O90" i="9"/>
  <c r="N90" i="9"/>
  <c r="M90" i="9"/>
  <c r="L90" i="9"/>
  <c r="K90" i="9"/>
  <c r="J90" i="9"/>
  <c r="I90" i="9"/>
  <c r="H90" i="9"/>
  <c r="G90" i="9"/>
  <c r="F90" i="9"/>
  <c r="E90" i="9"/>
  <c r="D90" i="9"/>
  <c r="AD89" i="9"/>
  <c r="AC89" i="9"/>
  <c r="AB89" i="9"/>
  <c r="AA89" i="9"/>
  <c r="Z89" i="9"/>
  <c r="Y89" i="9"/>
  <c r="X89" i="9"/>
  <c r="W89" i="9"/>
  <c r="V89" i="9"/>
  <c r="U89" i="9"/>
  <c r="T89" i="9"/>
  <c r="S89" i="9"/>
  <c r="R89" i="9"/>
  <c r="Q89" i="9"/>
  <c r="P89" i="9"/>
  <c r="O89" i="9"/>
  <c r="N89" i="9"/>
  <c r="M89" i="9"/>
  <c r="L89" i="9"/>
  <c r="K89" i="9"/>
  <c r="J89" i="9"/>
  <c r="I89" i="9"/>
  <c r="H89" i="9"/>
  <c r="G89" i="9"/>
  <c r="F89" i="9"/>
  <c r="E89" i="9"/>
  <c r="D89" i="9"/>
  <c r="AD86" i="9"/>
  <c r="AC86" i="9"/>
  <c r="AB86" i="9"/>
  <c r="AA86" i="9"/>
  <c r="Z86" i="9"/>
  <c r="Y86" i="9"/>
  <c r="X86" i="9"/>
  <c r="W86" i="9"/>
  <c r="V86" i="9"/>
  <c r="U86" i="9"/>
  <c r="T86" i="9"/>
  <c r="S86" i="9"/>
  <c r="R86" i="9"/>
  <c r="Q86" i="9"/>
  <c r="P86" i="9"/>
  <c r="O86" i="9"/>
  <c r="N86" i="9"/>
  <c r="M86" i="9"/>
  <c r="L86" i="9"/>
  <c r="K86" i="9"/>
  <c r="J86" i="9"/>
  <c r="I86" i="9"/>
  <c r="H86" i="9"/>
  <c r="G86" i="9"/>
  <c r="F86" i="9"/>
  <c r="E86" i="9"/>
  <c r="D86" i="9"/>
  <c r="AD85" i="9"/>
  <c r="AC85" i="9"/>
  <c r="AB85" i="9"/>
  <c r="AA85" i="9"/>
  <c r="Z85" i="9"/>
  <c r="Y85" i="9"/>
  <c r="X85" i="9"/>
  <c r="W85" i="9"/>
  <c r="V85" i="9"/>
  <c r="U85" i="9"/>
  <c r="T85" i="9"/>
  <c r="S85" i="9"/>
  <c r="R85" i="9"/>
  <c r="Q85" i="9"/>
  <c r="P85" i="9"/>
  <c r="O85" i="9"/>
  <c r="N85" i="9"/>
  <c r="M85" i="9"/>
  <c r="L85" i="9"/>
  <c r="K85" i="9"/>
  <c r="J85" i="9"/>
  <c r="I85" i="9"/>
  <c r="H85" i="9"/>
  <c r="G85" i="9"/>
  <c r="F85" i="9"/>
  <c r="E85" i="9"/>
  <c r="D85" i="9"/>
  <c r="AD84" i="9"/>
  <c r="AC84" i="9"/>
  <c r="AB84" i="9"/>
  <c r="AA84" i="9"/>
  <c r="Z84" i="9"/>
  <c r="Y84" i="9"/>
  <c r="X84" i="9"/>
  <c r="W84" i="9"/>
  <c r="V84" i="9"/>
  <c r="U84" i="9"/>
  <c r="T84" i="9"/>
  <c r="S84" i="9"/>
  <c r="R84" i="9"/>
  <c r="Q84" i="9"/>
  <c r="P84" i="9"/>
  <c r="O84" i="9"/>
  <c r="N84" i="9"/>
  <c r="M84" i="9"/>
  <c r="L84" i="9"/>
  <c r="K84" i="9"/>
  <c r="J84" i="9"/>
  <c r="I84" i="9"/>
  <c r="H84" i="9"/>
  <c r="G84" i="9"/>
  <c r="F84" i="9"/>
  <c r="E84" i="9"/>
  <c r="D84" i="9"/>
  <c r="AD81" i="9"/>
  <c r="AC81" i="9"/>
  <c r="AB81" i="9"/>
  <c r="AA81" i="9"/>
  <c r="Z81" i="9"/>
  <c r="Y81" i="9"/>
  <c r="X81" i="9"/>
  <c r="W81" i="9"/>
  <c r="V81" i="9"/>
  <c r="U81" i="9"/>
  <c r="T81" i="9"/>
  <c r="S81" i="9"/>
  <c r="R81" i="9"/>
  <c r="Q81" i="9"/>
  <c r="P81" i="9"/>
  <c r="O81" i="9"/>
  <c r="N81" i="9"/>
  <c r="M81" i="9"/>
  <c r="L81" i="9"/>
  <c r="K81" i="9"/>
  <c r="J81" i="9"/>
  <c r="I81" i="9"/>
  <c r="H81" i="9"/>
  <c r="G81" i="9"/>
  <c r="F81" i="9"/>
  <c r="E81" i="9"/>
  <c r="D81" i="9"/>
  <c r="AD80" i="9"/>
  <c r="AC80" i="9"/>
  <c r="AB80" i="9"/>
  <c r="AA80" i="9"/>
  <c r="Z80" i="9"/>
  <c r="Y80" i="9"/>
  <c r="X80" i="9"/>
  <c r="W80" i="9"/>
  <c r="V80" i="9"/>
  <c r="U80" i="9"/>
  <c r="T80" i="9"/>
  <c r="S80" i="9"/>
  <c r="R80" i="9"/>
  <c r="Q80" i="9"/>
  <c r="P80" i="9"/>
  <c r="O80" i="9"/>
  <c r="N80" i="9"/>
  <c r="M80" i="9"/>
  <c r="L80" i="9"/>
  <c r="K80" i="9"/>
  <c r="J80" i="9"/>
  <c r="I80" i="9"/>
  <c r="H80" i="9"/>
  <c r="G80" i="9"/>
  <c r="F80" i="9"/>
  <c r="E80" i="9"/>
  <c r="D80" i="9"/>
  <c r="AD79" i="9"/>
  <c r="AC79" i="9"/>
  <c r="AB79" i="9"/>
  <c r="AA79" i="9"/>
  <c r="Z79" i="9"/>
  <c r="Y79" i="9"/>
  <c r="X79" i="9"/>
  <c r="W79" i="9"/>
  <c r="V79" i="9"/>
  <c r="U79" i="9"/>
  <c r="T79" i="9"/>
  <c r="S79" i="9"/>
  <c r="R79" i="9"/>
  <c r="Q79" i="9"/>
  <c r="P79" i="9"/>
  <c r="O79" i="9"/>
  <c r="N79" i="9"/>
  <c r="M79" i="9"/>
  <c r="L79" i="9"/>
  <c r="K79" i="9"/>
  <c r="J79" i="9"/>
  <c r="I79" i="9"/>
  <c r="H79" i="9"/>
  <c r="G79" i="9"/>
  <c r="F79" i="9"/>
  <c r="E79" i="9"/>
  <c r="D79" i="9"/>
  <c r="AD78" i="9"/>
  <c r="AC78" i="9"/>
  <c r="AB78" i="9"/>
  <c r="AA78" i="9"/>
  <c r="Z78" i="9"/>
  <c r="Y78" i="9"/>
  <c r="X78" i="9"/>
  <c r="W78" i="9"/>
  <c r="V78" i="9"/>
  <c r="U78" i="9"/>
  <c r="T78" i="9"/>
  <c r="S78" i="9"/>
  <c r="R78" i="9"/>
  <c r="Q78" i="9"/>
  <c r="P78" i="9"/>
  <c r="O78" i="9"/>
  <c r="N78" i="9"/>
  <c r="M78" i="9"/>
  <c r="L78" i="9"/>
  <c r="K78" i="9"/>
  <c r="J78" i="9"/>
  <c r="I78" i="9"/>
  <c r="H78" i="9"/>
  <c r="G78" i="9"/>
  <c r="F78" i="9"/>
  <c r="E78" i="9"/>
  <c r="D78" i="9"/>
  <c r="AD77" i="9"/>
  <c r="AC77" i="9"/>
  <c r="AB77" i="9"/>
  <c r="AA77" i="9"/>
  <c r="Z77" i="9"/>
  <c r="Y77" i="9"/>
  <c r="X77" i="9"/>
  <c r="W77" i="9"/>
  <c r="V77" i="9"/>
  <c r="U77" i="9"/>
  <c r="T77" i="9"/>
  <c r="S77" i="9"/>
  <c r="R77" i="9"/>
  <c r="Q77" i="9"/>
  <c r="P77" i="9"/>
  <c r="O77" i="9"/>
  <c r="N77" i="9"/>
  <c r="M77" i="9"/>
  <c r="L77" i="9"/>
  <c r="K77" i="9"/>
  <c r="J77" i="9"/>
  <c r="I77" i="9"/>
  <c r="H77" i="9"/>
  <c r="G77" i="9"/>
  <c r="F77" i="9"/>
  <c r="E77" i="9"/>
  <c r="D77" i="9"/>
  <c r="AD76" i="9"/>
  <c r="AC76" i="9"/>
  <c r="AB76" i="9"/>
  <c r="AA76" i="9"/>
  <c r="Z76" i="9"/>
  <c r="Y76" i="9"/>
  <c r="X76" i="9"/>
  <c r="W76" i="9"/>
  <c r="V76" i="9"/>
  <c r="U76" i="9"/>
  <c r="T76" i="9"/>
  <c r="S76" i="9"/>
  <c r="R76" i="9"/>
  <c r="Q76" i="9"/>
  <c r="P76" i="9"/>
  <c r="O76" i="9"/>
  <c r="N76" i="9"/>
  <c r="M76" i="9"/>
  <c r="L76" i="9"/>
  <c r="K76" i="9"/>
  <c r="J76" i="9"/>
  <c r="I76" i="9"/>
  <c r="H76" i="9"/>
  <c r="G76" i="9"/>
  <c r="F76" i="9"/>
  <c r="E76" i="9"/>
  <c r="D76" i="9"/>
  <c r="AD75" i="9"/>
  <c r="AC75" i="9"/>
  <c r="AB75" i="9"/>
  <c r="AA75" i="9"/>
  <c r="Z75" i="9"/>
  <c r="Y75" i="9"/>
  <c r="X75" i="9"/>
  <c r="W75" i="9"/>
  <c r="V75" i="9"/>
  <c r="U75" i="9"/>
  <c r="T75" i="9"/>
  <c r="S75" i="9"/>
  <c r="R75" i="9"/>
  <c r="Q75" i="9"/>
  <c r="P75" i="9"/>
  <c r="O75" i="9"/>
  <c r="N75" i="9"/>
  <c r="M75" i="9"/>
  <c r="L75" i="9"/>
  <c r="K75" i="9"/>
  <c r="J75" i="9"/>
  <c r="I75" i="9"/>
  <c r="H75" i="9"/>
  <c r="G75" i="9"/>
  <c r="F75" i="9"/>
  <c r="E75" i="9"/>
  <c r="D75" i="9"/>
  <c r="AD72" i="9"/>
  <c r="AC72" i="9"/>
  <c r="AB72" i="9"/>
  <c r="AA72" i="9"/>
  <c r="Z72" i="9"/>
  <c r="Y72" i="9"/>
  <c r="X72" i="9"/>
  <c r="W72" i="9"/>
  <c r="V72" i="9"/>
  <c r="U72" i="9"/>
  <c r="T72" i="9"/>
  <c r="S72" i="9"/>
  <c r="R72" i="9"/>
  <c r="Q72" i="9"/>
  <c r="P72" i="9"/>
  <c r="O72" i="9"/>
  <c r="N72" i="9"/>
  <c r="M72" i="9"/>
  <c r="L72" i="9"/>
  <c r="K72" i="9"/>
  <c r="J72" i="9"/>
  <c r="I72" i="9"/>
  <c r="H72" i="9"/>
  <c r="G72" i="9"/>
  <c r="F72" i="9"/>
  <c r="E72" i="9"/>
  <c r="D72" i="9"/>
  <c r="AD71" i="9"/>
  <c r="AC71" i="9"/>
  <c r="AB71" i="9"/>
  <c r="AA71" i="9"/>
  <c r="Z71" i="9"/>
  <c r="Y71" i="9"/>
  <c r="X71" i="9"/>
  <c r="W71" i="9"/>
  <c r="V71" i="9"/>
  <c r="U71" i="9"/>
  <c r="T71" i="9"/>
  <c r="S71" i="9"/>
  <c r="R71" i="9"/>
  <c r="Q71" i="9"/>
  <c r="P71" i="9"/>
  <c r="O71" i="9"/>
  <c r="N71" i="9"/>
  <c r="M71" i="9"/>
  <c r="L71" i="9"/>
  <c r="K71" i="9"/>
  <c r="J71" i="9"/>
  <c r="I71" i="9"/>
  <c r="H71" i="9"/>
  <c r="G71" i="9"/>
  <c r="F71" i="9"/>
  <c r="E71" i="9"/>
  <c r="D71" i="9"/>
  <c r="AD70" i="9"/>
  <c r="AC70" i="9"/>
  <c r="AB70" i="9"/>
  <c r="AA70" i="9"/>
  <c r="Z70" i="9"/>
  <c r="Y70" i="9"/>
  <c r="X70" i="9"/>
  <c r="W70" i="9"/>
  <c r="V70" i="9"/>
  <c r="U70" i="9"/>
  <c r="T70" i="9"/>
  <c r="S70" i="9"/>
  <c r="R70" i="9"/>
  <c r="Q70" i="9"/>
  <c r="P70" i="9"/>
  <c r="O70" i="9"/>
  <c r="N70" i="9"/>
  <c r="M70" i="9"/>
  <c r="L70" i="9"/>
  <c r="K70" i="9"/>
  <c r="J70" i="9"/>
  <c r="I70" i="9"/>
  <c r="H70" i="9"/>
  <c r="G70" i="9"/>
  <c r="F70" i="9"/>
  <c r="E70" i="9"/>
  <c r="D70" i="9"/>
  <c r="AD69" i="9"/>
  <c r="AC69" i="9"/>
  <c r="AB69" i="9"/>
  <c r="AA69" i="9"/>
  <c r="Z69" i="9"/>
  <c r="Y69" i="9"/>
  <c r="X69" i="9"/>
  <c r="W69" i="9"/>
  <c r="V69" i="9"/>
  <c r="U69" i="9"/>
  <c r="T69" i="9"/>
  <c r="S69" i="9"/>
  <c r="R69" i="9"/>
  <c r="Q69" i="9"/>
  <c r="P69" i="9"/>
  <c r="O69" i="9"/>
  <c r="N69" i="9"/>
  <c r="M69" i="9"/>
  <c r="L69" i="9"/>
  <c r="K69" i="9"/>
  <c r="J69" i="9"/>
  <c r="I69" i="9"/>
  <c r="H69" i="9"/>
  <c r="G69" i="9"/>
  <c r="F69" i="9"/>
  <c r="E69" i="9"/>
  <c r="D69" i="9"/>
  <c r="AD68" i="9"/>
  <c r="AC68" i="9"/>
  <c r="AB68" i="9"/>
  <c r="AA68" i="9"/>
  <c r="Z68" i="9"/>
  <c r="Y68" i="9"/>
  <c r="X68" i="9"/>
  <c r="W68" i="9"/>
  <c r="V68" i="9"/>
  <c r="U68" i="9"/>
  <c r="T68" i="9"/>
  <c r="S68" i="9"/>
  <c r="R68" i="9"/>
  <c r="Q68" i="9"/>
  <c r="P68" i="9"/>
  <c r="O68" i="9"/>
  <c r="N68" i="9"/>
  <c r="M68" i="9"/>
  <c r="L68" i="9"/>
  <c r="K68" i="9"/>
  <c r="J68" i="9"/>
  <c r="I68" i="9"/>
  <c r="H68" i="9"/>
  <c r="G68" i="9"/>
  <c r="F68" i="9"/>
  <c r="E68" i="9"/>
  <c r="D68" i="9"/>
  <c r="AD67" i="9"/>
  <c r="AC67" i="9"/>
  <c r="AB67" i="9"/>
  <c r="AA67" i="9"/>
  <c r="Z67" i="9"/>
  <c r="Y67" i="9"/>
  <c r="X67" i="9"/>
  <c r="W67" i="9"/>
  <c r="V67" i="9"/>
  <c r="U67" i="9"/>
  <c r="T67" i="9"/>
  <c r="S67" i="9"/>
  <c r="R67" i="9"/>
  <c r="Q67" i="9"/>
  <c r="P67" i="9"/>
  <c r="O67" i="9"/>
  <c r="N67" i="9"/>
  <c r="M67" i="9"/>
  <c r="L67" i="9"/>
  <c r="K67" i="9"/>
  <c r="J67" i="9"/>
  <c r="I67" i="9"/>
  <c r="H67" i="9"/>
  <c r="G67" i="9"/>
  <c r="F67" i="9"/>
  <c r="E67" i="9"/>
  <c r="D67" i="9"/>
  <c r="AD66" i="9"/>
  <c r="AC66" i="9"/>
  <c r="AB66" i="9"/>
  <c r="AA66" i="9"/>
  <c r="Z66" i="9"/>
  <c r="Y66" i="9"/>
  <c r="X66" i="9"/>
  <c r="W66" i="9"/>
  <c r="V66" i="9"/>
  <c r="U66" i="9"/>
  <c r="T66" i="9"/>
  <c r="S66" i="9"/>
  <c r="R66" i="9"/>
  <c r="Q66" i="9"/>
  <c r="P66" i="9"/>
  <c r="O66" i="9"/>
  <c r="N66" i="9"/>
  <c r="M66" i="9"/>
  <c r="L66" i="9"/>
  <c r="K66" i="9"/>
  <c r="J66" i="9"/>
  <c r="I66" i="9"/>
  <c r="H66" i="9"/>
  <c r="G66" i="9"/>
  <c r="F66" i="9"/>
  <c r="E66" i="9"/>
  <c r="D66" i="9"/>
  <c r="AD65" i="9"/>
  <c r="AC65" i="9"/>
  <c r="AB65" i="9"/>
  <c r="AA65" i="9"/>
  <c r="Z65" i="9"/>
  <c r="Y65" i="9"/>
  <c r="X65" i="9"/>
  <c r="W65" i="9"/>
  <c r="V65" i="9"/>
  <c r="U65" i="9"/>
  <c r="T65" i="9"/>
  <c r="S65" i="9"/>
  <c r="R65" i="9"/>
  <c r="Q65" i="9"/>
  <c r="P65" i="9"/>
  <c r="O65" i="9"/>
  <c r="N65" i="9"/>
  <c r="M65" i="9"/>
  <c r="L65" i="9"/>
  <c r="K65" i="9"/>
  <c r="J65" i="9"/>
  <c r="I65" i="9"/>
  <c r="H65" i="9"/>
  <c r="G65" i="9"/>
  <c r="F65" i="9"/>
  <c r="E65" i="9"/>
  <c r="D65" i="9"/>
  <c r="AD64" i="9"/>
  <c r="AC64" i="9"/>
  <c r="AB64" i="9"/>
  <c r="AA64" i="9"/>
  <c r="Z64" i="9"/>
  <c r="Y64" i="9"/>
  <c r="X64" i="9"/>
  <c r="W64" i="9"/>
  <c r="V64" i="9"/>
  <c r="U64" i="9"/>
  <c r="T64" i="9"/>
  <c r="S64" i="9"/>
  <c r="R64" i="9"/>
  <c r="Q64" i="9"/>
  <c r="P64" i="9"/>
  <c r="O64" i="9"/>
  <c r="N64" i="9"/>
  <c r="M64" i="9"/>
  <c r="L64" i="9"/>
  <c r="K64" i="9"/>
  <c r="J64" i="9"/>
  <c r="I64" i="9"/>
  <c r="H64" i="9"/>
  <c r="G64" i="9"/>
  <c r="F64" i="9"/>
  <c r="E64" i="9"/>
  <c r="D64" i="9"/>
  <c r="C56" i="9"/>
  <c r="C41" i="9" s="1" a="1"/>
  <c r="C41" i="9" s="1"/>
  <c r="C47" i="9"/>
  <c r="C48" i="9" s="1"/>
  <c r="C49" i="9" s="1"/>
  <c r="C50" i="9" s="1"/>
  <c r="C51" i="9" s="1"/>
  <c r="C52" i="9" s="1"/>
  <c r="C53" i="9" s="1"/>
  <c r="C54" i="9" s="1"/>
  <c r="G30" i="9" a="1"/>
  <c r="G30" i="9" s="1"/>
  <c r="C30" i="9" a="1"/>
  <c r="C30" i="9" s="1"/>
  <c r="G29" i="9" a="1"/>
  <c r="G29" i="9" s="1"/>
  <c r="C29" i="9" a="1"/>
  <c r="C29" i="9" s="1"/>
  <c r="G28" i="9" a="1"/>
  <c r="G28" i="9" s="1"/>
  <c r="C28" i="9" a="1"/>
  <c r="C28" i="9" s="1"/>
  <c r="G27" i="9" a="1"/>
  <c r="G27" i="9" s="1"/>
  <c r="C27" i="9" a="1"/>
  <c r="C27" i="9" s="1"/>
  <c r="G26" i="9" a="1"/>
  <c r="G26" i="9" s="1"/>
  <c r="C26" i="9" a="1"/>
  <c r="C26" i="9" s="1"/>
  <c r="G25" i="9" a="1"/>
  <c r="G25" i="9" s="1"/>
  <c r="C25" i="9" a="1"/>
  <c r="C25" i="9" s="1"/>
  <c r="G22" i="9" a="1"/>
  <c r="G22" i="9" s="1"/>
  <c r="C22" i="9" a="1"/>
  <c r="C22" i="9" s="1"/>
  <c r="G21" i="9" a="1"/>
  <c r="G21" i="9" s="1"/>
  <c r="C21" i="9" a="1"/>
  <c r="C21" i="9" s="1"/>
  <c r="G20" i="9" a="1"/>
  <c r="G20" i="9" s="1"/>
  <c r="C20" i="9" a="1"/>
  <c r="C20" i="9" s="1"/>
  <c r="G19" i="9" a="1"/>
  <c r="G19" i="9" s="1"/>
  <c r="C19" i="9" a="1"/>
  <c r="C19" i="9" s="1"/>
  <c r="G18" i="9" a="1"/>
  <c r="G18" i="9" s="1"/>
  <c r="C18" i="9" a="1"/>
  <c r="C18" i="9" s="1"/>
  <c r="G17" i="9" a="1"/>
  <c r="G17" i="9" s="1"/>
  <c r="C17" i="9" a="1"/>
  <c r="C17" i="9" s="1"/>
  <c r="G16" i="9" a="1"/>
  <c r="G16" i="9" s="1"/>
  <c r="C16" i="9" a="1"/>
  <c r="C16" i="9" s="1"/>
  <c r="G15" i="9" a="1"/>
  <c r="G15" i="9" s="1"/>
  <c r="C15" i="9" a="1"/>
  <c r="C15" i="9" s="1"/>
  <c r="G14" i="9" a="1"/>
  <c r="G14" i="9" s="1"/>
  <c r="C14" i="9" a="1"/>
  <c r="C14" i="9" s="1"/>
  <c r="A8" i="9"/>
  <c r="B7" i="9"/>
  <c r="B6" i="9"/>
  <c r="B5" i="9"/>
  <c r="AJ93" i="8"/>
  <c r="AI93" i="8"/>
  <c r="AH93" i="8"/>
  <c r="AG93" i="8"/>
  <c r="AF93" i="8"/>
  <c r="AE93" i="8"/>
  <c r="AD93" i="8"/>
  <c r="AC93" i="8"/>
  <c r="AB93" i="8"/>
  <c r="AA93" i="8"/>
  <c r="Z93" i="8"/>
  <c r="Y93" i="8"/>
  <c r="X93" i="8"/>
  <c r="W93" i="8"/>
  <c r="V93" i="8"/>
  <c r="U93" i="8"/>
  <c r="T93" i="8"/>
  <c r="S93" i="8"/>
  <c r="R93" i="8"/>
  <c r="Q93" i="8"/>
  <c r="P93" i="8"/>
  <c r="O93" i="8"/>
  <c r="N93" i="8"/>
  <c r="M93" i="8"/>
  <c r="L93" i="8"/>
  <c r="K93" i="8"/>
  <c r="J93" i="8"/>
  <c r="I93" i="8"/>
  <c r="H93" i="8"/>
  <c r="G93" i="8"/>
  <c r="F93" i="8"/>
  <c r="E93" i="8"/>
  <c r="D93" i="8"/>
  <c r="AJ92" i="8"/>
  <c r="AI92" i="8"/>
  <c r="AH92" i="8"/>
  <c r="AG92" i="8"/>
  <c r="AF92" i="8"/>
  <c r="AE92" i="8"/>
  <c r="AD92" i="8"/>
  <c r="AC92" i="8"/>
  <c r="AB92" i="8"/>
  <c r="AA92" i="8"/>
  <c r="Z92" i="8"/>
  <c r="Y92" i="8"/>
  <c r="X92" i="8"/>
  <c r="W92" i="8"/>
  <c r="V92" i="8"/>
  <c r="U92" i="8"/>
  <c r="T92" i="8"/>
  <c r="S92" i="8"/>
  <c r="R92" i="8"/>
  <c r="Q92" i="8"/>
  <c r="P92" i="8"/>
  <c r="O92" i="8"/>
  <c r="N92" i="8"/>
  <c r="M92" i="8"/>
  <c r="L92" i="8"/>
  <c r="K92" i="8"/>
  <c r="J92" i="8"/>
  <c r="I92" i="8"/>
  <c r="H92" i="8"/>
  <c r="G92" i="8"/>
  <c r="F92" i="8"/>
  <c r="E92" i="8"/>
  <c r="D92" i="8"/>
  <c r="AJ91" i="8"/>
  <c r="AI91" i="8"/>
  <c r="AH91" i="8"/>
  <c r="AG91" i="8"/>
  <c r="AF91" i="8"/>
  <c r="AE91" i="8"/>
  <c r="AD91" i="8"/>
  <c r="AC91" i="8"/>
  <c r="AB91" i="8"/>
  <c r="AA91" i="8"/>
  <c r="Z91" i="8"/>
  <c r="Y91" i="8"/>
  <c r="X91" i="8"/>
  <c r="W91" i="8"/>
  <c r="V91" i="8"/>
  <c r="U91" i="8"/>
  <c r="T91" i="8"/>
  <c r="S91" i="8"/>
  <c r="R91" i="8"/>
  <c r="Q91" i="8"/>
  <c r="P91" i="8"/>
  <c r="O91" i="8"/>
  <c r="N91" i="8"/>
  <c r="M91" i="8"/>
  <c r="L91" i="8"/>
  <c r="K91" i="8"/>
  <c r="J91" i="8"/>
  <c r="I91" i="8"/>
  <c r="H91" i="8"/>
  <c r="G91" i="8"/>
  <c r="F91" i="8"/>
  <c r="E91" i="8"/>
  <c r="D91" i="8"/>
  <c r="AJ88" i="8"/>
  <c r="AI88" i="8"/>
  <c r="AH88" i="8"/>
  <c r="AG88" i="8"/>
  <c r="AF88" i="8"/>
  <c r="AE88" i="8"/>
  <c r="AD88" i="8"/>
  <c r="AC88" i="8"/>
  <c r="AB88" i="8"/>
  <c r="AA88" i="8"/>
  <c r="Z88" i="8"/>
  <c r="Y88" i="8"/>
  <c r="X88" i="8"/>
  <c r="W88" i="8"/>
  <c r="V88" i="8"/>
  <c r="U88" i="8"/>
  <c r="T88" i="8"/>
  <c r="S88" i="8"/>
  <c r="R88" i="8"/>
  <c r="Q88" i="8"/>
  <c r="P88" i="8"/>
  <c r="O88" i="8"/>
  <c r="N88" i="8"/>
  <c r="M88" i="8"/>
  <c r="L88" i="8"/>
  <c r="K88" i="8"/>
  <c r="J88" i="8"/>
  <c r="I88" i="8"/>
  <c r="H88" i="8"/>
  <c r="G88" i="8"/>
  <c r="F88" i="8"/>
  <c r="E88" i="8"/>
  <c r="D88" i="8"/>
  <c r="AJ87" i="8"/>
  <c r="AI87" i="8"/>
  <c r="AH87" i="8"/>
  <c r="AG87" i="8"/>
  <c r="AF87" i="8"/>
  <c r="AE87" i="8"/>
  <c r="AD87" i="8"/>
  <c r="AC87" i="8"/>
  <c r="AB87" i="8"/>
  <c r="AA87" i="8"/>
  <c r="Z87" i="8"/>
  <c r="Y87" i="8"/>
  <c r="X87" i="8"/>
  <c r="W87" i="8"/>
  <c r="V87" i="8"/>
  <c r="U87" i="8"/>
  <c r="T87" i="8"/>
  <c r="S87" i="8"/>
  <c r="R87" i="8"/>
  <c r="Q87" i="8"/>
  <c r="P87" i="8"/>
  <c r="O87" i="8"/>
  <c r="N87" i="8"/>
  <c r="M87" i="8"/>
  <c r="L87" i="8"/>
  <c r="K87" i="8"/>
  <c r="J87" i="8"/>
  <c r="I87" i="8"/>
  <c r="H87" i="8"/>
  <c r="G87" i="8"/>
  <c r="F87" i="8"/>
  <c r="E87" i="8"/>
  <c r="D87" i="8"/>
  <c r="AJ86" i="8"/>
  <c r="AI86" i="8"/>
  <c r="AH86" i="8"/>
  <c r="AG86" i="8"/>
  <c r="AF86" i="8"/>
  <c r="AE86" i="8"/>
  <c r="AD86" i="8"/>
  <c r="AC86" i="8"/>
  <c r="AB86" i="8"/>
  <c r="AA86" i="8"/>
  <c r="Z86" i="8"/>
  <c r="Y86" i="8"/>
  <c r="X86" i="8"/>
  <c r="W86" i="8"/>
  <c r="V86" i="8"/>
  <c r="U86" i="8"/>
  <c r="T86" i="8"/>
  <c r="S86" i="8"/>
  <c r="R86" i="8"/>
  <c r="Q86" i="8"/>
  <c r="P86" i="8"/>
  <c r="O86" i="8"/>
  <c r="N86" i="8"/>
  <c r="M86" i="8"/>
  <c r="L86" i="8"/>
  <c r="K86" i="8"/>
  <c r="J86" i="8"/>
  <c r="I86" i="8"/>
  <c r="H86" i="8"/>
  <c r="G86" i="8"/>
  <c r="F86" i="8"/>
  <c r="E86" i="8"/>
  <c r="D86" i="8"/>
  <c r="AJ83" i="8"/>
  <c r="AI83" i="8"/>
  <c r="AH83" i="8"/>
  <c r="AG83" i="8"/>
  <c r="AF83" i="8"/>
  <c r="AE83" i="8"/>
  <c r="AD83" i="8"/>
  <c r="AC83" i="8"/>
  <c r="AB83" i="8"/>
  <c r="AA83" i="8"/>
  <c r="Z83" i="8"/>
  <c r="Y83" i="8"/>
  <c r="X83" i="8"/>
  <c r="W83" i="8"/>
  <c r="V83" i="8"/>
  <c r="U83" i="8"/>
  <c r="T83" i="8"/>
  <c r="S83" i="8"/>
  <c r="R83" i="8"/>
  <c r="Q83" i="8"/>
  <c r="P83" i="8"/>
  <c r="O83" i="8"/>
  <c r="N83" i="8"/>
  <c r="M83" i="8"/>
  <c r="L83" i="8"/>
  <c r="K83" i="8"/>
  <c r="J83" i="8"/>
  <c r="I83" i="8"/>
  <c r="H83" i="8"/>
  <c r="G83" i="8"/>
  <c r="F83" i="8"/>
  <c r="E83" i="8"/>
  <c r="D83" i="8"/>
  <c r="AJ82" i="8"/>
  <c r="AI82" i="8"/>
  <c r="AH82" i="8"/>
  <c r="AG82" i="8"/>
  <c r="AF82" i="8"/>
  <c r="AE82" i="8"/>
  <c r="AD82" i="8"/>
  <c r="AC82" i="8"/>
  <c r="AB82" i="8"/>
  <c r="AA82" i="8"/>
  <c r="Z82" i="8"/>
  <c r="Y82" i="8"/>
  <c r="X82" i="8"/>
  <c r="W82" i="8"/>
  <c r="V82" i="8"/>
  <c r="U82" i="8"/>
  <c r="T82" i="8"/>
  <c r="S82" i="8"/>
  <c r="R82" i="8"/>
  <c r="Q82" i="8"/>
  <c r="P82" i="8"/>
  <c r="O82" i="8"/>
  <c r="N82" i="8"/>
  <c r="M82" i="8"/>
  <c r="L82" i="8"/>
  <c r="K82" i="8"/>
  <c r="J82" i="8"/>
  <c r="I82" i="8"/>
  <c r="H82" i="8"/>
  <c r="G82" i="8"/>
  <c r="F82" i="8"/>
  <c r="E82" i="8"/>
  <c r="D82" i="8"/>
  <c r="AJ81" i="8"/>
  <c r="AI81" i="8"/>
  <c r="AH81" i="8"/>
  <c r="AG81" i="8"/>
  <c r="AF81" i="8"/>
  <c r="AE81" i="8"/>
  <c r="AD81" i="8"/>
  <c r="AC81" i="8"/>
  <c r="AB81" i="8"/>
  <c r="AA81" i="8"/>
  <c r="Z81" i="8"/>
  <c r="Y81" i="8"/>
  <c r="X81" i="8"/>
  <c r="W81" i="8"/>
  <c r="V81" i="8"/>
  <c r="U81" i="8"/>
  <c r="T81" i="8"/>
  <c r="S81" i="8"/>
  <c r="R81" i="8"/>
  <c r="Q81" i="8"/>
  <c r="P81" i="8"/>
  <c r="O81" i="8"/>
  <c r="N81" i="8"/>
  <c r="M81" i="8"/>
  <c r="L81" i="8"/>
  <c r="K81" i="8"/>
  <c r="J81" i="8"/>
  <c r="I81" i="8"/>
  <c r="H81" i="8"/>
  <c r="G81" i="8"/>
  <c r="F81" i="8"/>
  <c r="E81" i="8"/>
  <c r="D81" i="8"/>
  <c r="AJ80" i="8"/>
  <c r="AI80" i="8"/>
  <c r="AH80" i="8"/>
  <c r="AG80" i="8"/>
  <c r="AF80" i="8"/>
  <c r="AE80" i="8"/>
  <c r="AD80" i="8"/>
  <c r="AC80" i="8"/>
  <c r="AB80" i="8"/>
  <c r="AA80" i="8"/>
  <c r="Z80" i="8"/>
  <c r="Y80" i="8"/>
  <c r="X80" i="8"/>
  <c r="W80" i="8"/>
  <c r="V80" i="8"/>
  <c r="U80" i="8"/>
  <c r="T80" i="8"/>
  <c r="S80" i="8"/>
  <c r="R80" i="8"/>
  <c r="Q80" i="8"/>
  <c r="P80" i="8"/>
  <c r="O80" i="8"/>
  <c r="N80" i="8"/>
  <c r="M80" i="8"/>
  <c r="L80" i="8"/>
  <c r="K80" i="8"/>
  <c r="J80" i="8"/>
  <c r="I80" i="8"/>
  <c r="H80" i="8"/>
  <c r="G80" i="8"/>
  <c r="F80" i="8"/>
  <c r="E80" i="8"/>
  <c r="D80" i="8"/>
  <c r="AJ79" i="8"/>
  <c r="AI79" i="8"/>
  <c r="AH79" i="8"/>
  <c r="AG79" i="8"/>
  <c r="AF79" i="8"/>
  <c r="AE79" i="8"/>
  <c r="AD79" i="8"/>
  <c r="AC79" i="8"/>
  <c r="AB79" i="8"/>
  <c r="AA79" i="8"/>
  <c r="Z79" i="8"/>
  <c r="Y79" i="8"/>
  <c r="X79" i="8"/>
  <c r="W79" i="8"/>
  <c r="V79" i="8"/>
  <c r="U79" i="8"/>
  <c r="T79" i="8"/>
  <c r="S79" i="8"/>
  <c r="R79" i="8"/>
  <c r="Q79" i="8"/>
  <c r="P79" i="8"/>
  <c r="O79" i="8"/>
  <c r="N79" i="8"/>
  <c r="M79" i="8"/>
  <c r="L79" i="8"/>
  <c r="K79" i="8"/>
  <c r="J79" i="8"/>
  <c r="I79" i="8"/>
  <c r="H79" i="8"/>
  <c r="G79" i="8"/>
  <c r="F79" i="8"/>
  <c r="E79" i="8"/>
  <c r="D79" i="8"/>
  <c r="AJ78" i="8"/>
  <c r="AI78" i="8"/>
  <c r="AH78" i="8"/>
  <c r="AG78" i="8"/>
  <c r="AF78" i="8"/>
  <c r="AE78" i="8"/>
  <c r="AD78" i="8"/>
  <c r="AC78" i="8"/>
  <c r="AB78" i="8"/>
  <c r="AA78" i="8"/>
  <c r="Z78" i="8"/>
  <c r="Y78" i="8"/>
  <c r="X78" i="8"/>
  <c r="W78" i="8"/>
  <c r="V78" i="8"/>
  <c r="U78" i="8"/>
  <c r="T78" i="8"/>
  <c r="S78" i="8"/>
  <c r="R78" i="8"/>
  <c r="Q78" i="8"/>
  <c r="P78" i="8"/>
  <c r="O78" i="8"/>
  <c r="N78" i="8"/>
  <c r="M78" i="8"/>
  <c r="L78" i="8"/>
  <c r="K78" i="8"/>
  <c r="J78" i="8"/>
  <c r="I78" i="8"/>
  <c r="H78" i="8"/>
  <c r="G78" i="8"/>
  <c r="F78" i="8"/>
  <c r="E78" i="8"/>
  <c r="D78" i="8"/>
  <c r="AJ77" i="8"/>
  <c r="AI77" i="8"/>
  <c r="AH77" i="8"/>
  <c r="AG77" i="8"/>
  <c r="AF77" i="8"/>
  <c r="AE77" i="8"/>
  <c r="AD77" i="8"/>
  <c r="AC77" i="8"/>
  <c r="AB77" i="8"/>
  <c r="AA77" i="8"/>
  <c r="Z77" i="8"/>
  <c r="Y77" i="8"/>
  <c r="X77" i="8"/>
  <c r="W77" i="8"/>
  <c r="V77" i="8"/>
  <c r="U77" i="8"/>
  <c r="T77" i="8"/>
  <c r="S77" i="8"/>
  <c r="R77" i="8"/>
  <c r="Q77" i="8"/>
  <c r="P77" i="8"/>
  <c r="O77" i="8"/>
  <c r="N77" i="8"/>
  <c r="M77" i="8"/>
  <c r="L77" i="8"/>
  <c r="K77" i="8"/>
  <c r="J77" i="8"/>
  <c r="I77" i="8"/>
  <c r="H77" i="8"/>
  <c r="G77" i="8"/>
  <c r="F77" i="8"/>
  <c r="E77" i="8"/>
  <c r="D77" i="8"/>
  <c r="AJ74" i="8"/>
  <c r="AI74" i="8"/>
  <c r="AH74" i="8"/>
  <c r="AG74" i="8"/>
  <c r="AF74" i="8"/>
  <c r="AE74" i="8"/>
  <c r="AD74" i="8"/>
  <c r="AC74" i="8"/>
  <c r="AB74" i="8"/>
  <c r="AA74" i="8"/>
  <c r="Z74" i="8"/>
  <c r="Y74" i="8"/>
  <c r="X74" i="8"/>
  <c r="W74" i="8"/>
  <c r="V74" i="8"/>
  <c r="U74" i="8"/>
  <c r="T74" i="8"/>
  <c r="S74" i="8"/>
  <c r="R74" i="8"/>
  <c r="Q74" i="8"/>
  <c r="P74" i="8"/>
  <c r="O74" i="8"/>
  <c r="N74" i="8"/>
  <c r="M74" i="8"/>
  <c r="L74" i="8"/>
  <c r="K74" i="8"/>
  <c r="J74" i="8"/>
  <c r="I74" i="8"/>
  <c r="H74" i="8"/>
  <c r="G74" i="8"/>
  <c r="F74" i="8"/>
  <c r="E74" i="8"/>
  <c r="D74" i="8"/>
  <c r="C22" i="8" s="1" a="1"/>
  <c r="C22" i="8" s="1"/>
  <c r="AJ73" i="8"/>
  <c r="AI73" i="8"/>
  <c r="AH73" i="8"/>
  <c r="AG73" i="8"/>
  <c r="AF73" i="8"/>
  <c r="AE73" i="8"/>
  <c r="AD73" i="8"/>
  <c r="AC73" i="8"/>
  <c r="AB73" i="8"/>
  <c r="AA73" i="8"/>
  <c r="Z73" i="8"/>
  <c r="Y73" i="8"/>
  <c r="X73" i="8"/>
  <c r="W73" i="8"/>
  <c r="V73" i="8"/>
  <c r="U73" i="8"/>
  <c r="T73" i="8"/>
  <c r="S73" i="8"/>
  <c r="R73" i="8"/>
  <c r="Q73" i="8"/>
  <c r="P73" i="8"/>
  <c r="O73" i="8"/>
  <c r="N73" i="8"/>
  <c r="M73" i="8"/>
  <c r="L73" i="8"/>
  <c r="K73" i="8"/>
  <c r="J73" i="8"/>
  <c r="I73" i="8"/>
  <c r="H73" i="8"/>
  <c r="G73" i="8"/>
  <c r="F73" i="8"/>
  <c r="E73" i="8"/>
  <c r="D73" i="8"/>
  <c r="AJ72" i="8"/>
  <c r="AI72" i="8"/>
  <c r="AH72" i="8"/>
  <c r="AG72" i="8"/>
  <c r="AF72" i="8"/>
  <c r="AE72" i="8"/>
  <c r="AD72" i="8"/>
  <c r="AC72" i="8"/>
  <c r="AB72" i="8"/>
  <c r="AA72" i="8"/>
  <c r="Z72" i="8"/>
  <c r="Y72" i="8"/>
  <c r="X72" i="8"/>
  <c r="W72" i="8"/>
  <c r="V72" i="8"/>
  <c r="U72" i="8"/>
  <c r="T72" i="8"/>
  <c r="S72" i="8"/>
  <c r="R72" i="8"/>
  <c r="Q72" i="8"/>
  <c r="P72" i="8"/>
  <c r="O72" i="8"/>
  <c r="N72" i="8"/>
  <c r="M72" i="8"/>
  <c r="L72" i="8"/>
  <c r="K72" i="8"/>
  <c r="J72" i="8"/>
  <c r="I72" i="8"/>
  <c r="H72" i="8"/>
  <c r="G72" i="8"/>
  <c r="F72" i="8"/>
  <c r="E72" i="8"/>
  <c r="D72" i="8"/>
  <c r="AJ71" i="8"/>
  <c r="AI71" i="8"/>
  <c r="AH71" i="8"/>
  <c r="AG71" i="8"/>
  <c r="AF71" i="8"/>
  <c r="AE71" i="8"/>
  <c r="AD71" i="8"/>
  <c r="AC71" i="8"/>
  <c r="AB71" i="8"/>
  <c r="AA71" i="8"/>
  <c r="Z71" i="8"/>
  <c r="Y71" i="8"/>
  <c r="X71" i="8"/>
  <c r="W71" i="8"/>
  <c r="V71" i="8"/>
  <c r="U71" i="8"/>
  <c r="T71" i="8"/>
  <c r="S71" i="8"/>
  <c r="R71" i="8"/>
  <c r="Q71" i="8"/>
  <c r="P71" i="8"/>
  <c r="O71" i="8"/>
  <c r="N71" i="8"/>
  <c r="M71" i="8"/>
  <c r="L71" i="8"/>
  <c r="K71" i="8"/>
  <c r="J71" i="8"/>
  <c r="I71" i="8"/>
  <c r="H71" i="8"/>
  <c r="G71" i="8"/>
  <c r="F71" i="8"/>
  <c r="E71" i="8"/>
  <c r="D71" i="8"/>
  <c r="AJ70" i="8"/>
  <c r="AI70" i="8"/>
  <c r="AH70" i="8"/>
  <c r="AG70" i="8"/>
  <c r="AF70" i="8"/>
  <c r="AE70" i="8"/>
  <c r="AD70" i="8"/>
  <c r="AC70" i="8"/>
  <c r="AB70" i="8"/>
  <c r="AA70" i="8"/>
  <c r="Z70" i="8"/>
  <c r="Y70" i="8"/>
  <c r="X70" i="8"/>
  <c r="W70" i="8"/>
  <c r="V70" i="8"/>
  <c r="U70" i="8"/>
  <c r="T70" i="8"/>
  <c r="S70" i="8"/>
  <c r="R70" i="8"/>
  <c r="Q70" i="8"/>
  <c r="P70" i="8"/>
  <c r="O70" i="8"/>
  <c r="N70" i="8"/>
  <c r="M70" i="8"/>
  <c r="L70" i="8"/>
  <c r="K70" i="8"/>
  <c r="J70" i="8"/>
  <c r="I70" i="8"/>
  <c r="H70" i="8"/>
  <c r="G70" i="8"/>
  <c r="F70" i="8"/>
  <c r="E70" i="8"/>
  <c r="D70" i="8"/>
  <c r="C18" i="8" s="1" a="1"/>
  <c r="C18" i="8" s="1"/>
  <c r="AJ69" i="8"/>
  <c r="AI69" i="8"/>
  <c r="AH69" i="8"/>
  <c r="AG69" i="8"/>
  <c r="AF69" i="8"/>
  <c r="AE69" i="8"/>
  <c r="AD69" i="8"/>
  <c r="AC69" i="8"/>
  <c r="AB69" i="8"/>
  <c r="AA69" i="8"/>
  <c r="Z69" i="8"/>
  <c r="Y69" i="8"/>
  <c r="X69" i="8"/>
  <c r="W69" i="8"/>
  <c r="V69" i="8"/>
  <c r="U69" i="8"/>
  <c r="T69" i="8"/>
  <c r="S69" i="8"/>
  <c r="R69" i="8"/>
  <c r="Q69" i="8"/>
  <c r="P69" i="8"/>
  <c r="O69" i="8"/>
  <c r="N69" i="8"/>
  <c r="M69" i="8"/>
  <c r="L69" i="8"/>
  <c r="K69" i="8"/>
  <c r="J69" i="8"/>
  <c r="I69" i="8"/>
  <c r="H69" i="8"/>
  <c r="G69" i="8"/>
  <c r="F69" i="8"/>
  <c r="E69" i="8"/>
  <c r="D69" i="8"/>
  <c r="AJ68" i="8"/>
  <c r="AI68" i="8"/>
  <c r="AH68" i="8"/>
  <c r="AG68" i="8"/>
  <c r="AF68" i="8"/>
  <c r="AE68" i="8"/>
  <c r="AD68" i="8"/>
  <c r="AC68" i="8"/>
  <c r="AB68" i="8"/>
  <c r="AA68" i="8"/>
  <c r="Z68" i="8"/>
  <c r="Y68" i="8"/>
  <c r="X68" i="8"/>
  <c r="W68" i="8"/>
  <c r="V68" i="8"/>
  <c r="U68" i="8"/>
  <c r="T68" i="8"/>
  <c r="S68" i="8"/>
  <c r="R68" i="8"/>
  <c r="Q68" i="8"/>
  <c r="P68" i="8"/>
  <c r="O68" i="8"/>
  <c r="N68" i="8"/>
  <c r="M68" i="8"/>
  <c r="L68" i="8"/>
  <c r="K68" i="8"/>
  <c r="J68" i="8"/>
  <c r="I68" i="8"/>
  <c r="H68" i="8"/>
  <c r="G68" i="8"/>
  <c r="F68" i="8"/>
  <c r="E68" i="8"/>
  <c r="D68" i="8"/>
  <c r="AJ67" i="8"/>
  <c r="AI67" i="8"/>
  <c r="AH67" i="8"/>
  <c r="AG67" i="8"/>
  <c r="AF67" i="8"/>
  <c r="AE67" i="8"/>
  <c r="AD67" i="8"/>
  <c r="AC67" i="8"/>
  <c r="AB67" i="8"/>
  <c r="AA67" i="8"/>
  <c r="Z67" i="8"/>
  <c r="Y67" i="8"/>
  <c r="X67" i="8"/>
  <c r="W67" i="8"/>
  <c r="V67" i="8"/>
  <c r="U67" i="8"/>
  <c r="T67" i="8"/>
  <c r="S67" i="8"/>
  <c r="R67" i="8"/>
  <c r="Q67" i="8"/>
  <c r="P67" i="8"/>
  <c r="O67" i="8"/>
  <c r="N67" i="8"/>
  <c r="M67" i="8"/>
  <c r="L67" i="8"/>
  <c r="K67" i="8"/>
  <c r="J67" i="8"/>
  <c r="I67" i="8"/>
  <c r="H67" i="8"/>
  <c r="G67" i="8"/>
  <c r="F67" i="8"/>
  <c r="E67" i="8"/>
  <c r="D67" i="8"/>
  <c r="AJ66" i="8"/>
  <c r="AI66" i="8"/>
  <c r="AH66" i="8"/>
  <c r="AG66" i="8"/>
  <c r="AF66" i="8"/>
  <c r="AE66" i="8"/>
  <c r="AD66" i="8"/>
  <c r="AC66" i="8"/>
  <c r="AB66" i="8"/>
  <c r="AA66" i="8"/>
  <c r="Z66" i="8"/>
  <c r="Y66" i="8"/>
  <c r="X66" i="8"/>
  <c r="W66" i="8"/>
  <c r="V66" i="8"/>
  <c r="U66" i="8"/>
  <c r="T66" i="8"/>
  <c r="S66" i="8"/>
  <c r="R66" i="8"/>
  <c r="Q66" i="8"/>
  <c r="P66" i="8"/>
  <c r="O66" i="8"/>
  <c r="N66" i="8"/>
  <c r="M66" i="8"/>
  <c r="L66" i="8"/>
  <c r="K66" i="8"/>
  <c r="J66" i="8"/>
  <c r="I66" i="8"/>
  <c r="H66" i="8"/>
  <c r="G66" i="8"/>
  <c r="F66" i="8"/>
  <c r="E66" i="8"/>
  <c r="D66" i="8"/>
  <c r="C14" i="8" s="1" a="1"/>
  <c r="C14" i="8" s="1"/>
  <c r="D58" i="8"/>
  <c r="D34" i="8" s="1" a="1"/>
  <c r="D34" i="8" s="1"/>
  <c r="C58" i="8"/>
  <c r="C47" i="8"/>
  <c r="C48" i="8" s="1"/>
  <c r="C49" i="8" s="1"/>
  <c r="C50" i="8" s="1"/>
  <c r="C51" i="8" s="1"/>
  <c r="C52" i="8" s="1"/>
  <c r="C53" i="8" s="1"/>
  <c r="C54" i="8" s="1"/>
  <c r="C55" i="8" s="1"/>
  <c r="C56" i="8" s="1"/>
  <c r="H41" i="8" a="1"/>
  <c r="H41" i="8" s="1"/>
  <c r="G41" i="8" a="1"/>
  <c r="G41" i="8" s="1"/>
  <c r="C41" i="8" a="1"/>
  <c r="C41" i="8" s="1"/>
  <c r="H40" i="8" a="1"/>
  <c r="H40" i="8" s="1"/>
  <c r="G40" i="8" a="1"/>
  <c r="G40" i="8" s="1"/>
  <c r="C40" i="8" a="1"/>
  <c r="C40" i="8" s="1"/>
  <c r="H39" i="8" a="1"/>
  <c r="H39" i="8" s="1"/>
  <c r="G39" i="8" a="1"/>
  <c r="G39" i="8" s="1"/>
  <c r="C39" i="8" a="1"/>
  <c r="C39" i="8" s="1"/>
  <c r="H36" i="8" a="1"/>
  <c r="H36" i="8" s="1"/>
  <c r="G36" i="8" a="1"/>
  <c r="G36" i="8" s="1"/>
  <c r="C36" i="8" a="1"/>
  <c r="C36" i="8" s="1"/>
  <c r="H35" i="8" a="1"/>
  <c r="H35" i="8" s="1"/>
  <c r="G35" i="8" a="1"/>
  <c r="G35" i="8" s="1"/>
  <c r="C35" i="8" a="1"/>
  <c r="C35" i="8" s="1"/>
  <c r="H34" i="8" a="1"/>
  <c r="H34" i="8" s="1"/>
  <c r="G34" i="8" a="1"/>
  <c r="G34" i="8" s="1"/>
  <c r="C34" i="8" a="1"/>
  <c r="C34" i="8" s="1"/>
  <c r="H31" i="8" a="1"/>
  <c r="H31" i="8" s="1"/>
  <c r="G31" i="8" a="1"/>
  <c r="G31" i="8" s="1"/>
  <c r="C31" i="8" a="1"/>
  <c r="C31" i="8" s="1"/>
  <c r="H30" i="8" a="1"/>
  <c r="H30" i="8" s="1"/>
  <c r="G30" i="8" a="1"/>
  <c r="G30" i="8" s="1"/>
  <c r="C30" i="8" a="1"/>
  <c r="C30" i="8" s="1"/>
  <c r="H29" i="8" a="1"/>
  <c r="H29" i="8" s="1"/>
  <c r="G29" i="8" a="1"/>
  <c r="G29" i="8" s="1"/>
  <c r="C29" i="8" a="1"/>
  <c r="C29" i="8" s="1"/>
  <c r="H28" i="8" a="1"/>
  <c r="H28" i="8" s="1"/>
  <c r="G28" i="8" a="1"/>
  <c r="G28" i="8" s="1"/>
  <c r="C28" i="8" a="1"/>
  <c r="C28" i="8" s="1"/>
  <c r="H27" i="8" a="1"/>
  <c r="H27" i="8" s="1"/>
  <c r="G27" i="8" a="1"/>
  <c r="G27" i="8" s="1"/>
  <c r="C27" i="8" a="1"/>
  <c r="C27" i="8" s="1"/>
  <c r="H26" i="8" a="1"/>
  <c r="H26" i="8" s="1"/>
  <c r="G26" i="8" a="1"/>
  <c r="G26" i="8" s="1"/>
  <c r="C26" i="8" a="1"/>
  <c r="C26" i="8" s="1"/>
  <c r="H25" i="8" a="1"/>
  <c r="H25" i="8" s="1"/>
  <c r="G25" i="8" a="1"/>
  <c r="G25" i="8" s="1"/>
  <c r="C25" i="8" a="1"/>
  <c r="C25" i="8" s="1"/>
  <c r="H22" i="8" a="1"/>
  <c r="H22" i="8" s="1"/>
  <c r="G22" i="8" a="1"/>
  <c r="G22" i="8" s="1"/>
  <c r="H21" i="8" a="1"/>
  <c r="H21" i="8" s="1"/>
  <c r="G21" i="8" a="1"/>
  <c r="G21" i="8" s="1"/>
  <c r="C21" i="8" a="1"/>
  <c r="C21" i="8" s="1"/>
  <c r="H20" i="8" a="1"/>
  <c r="H20" i="8" s="1"/>
  <c r="G20" i="8" a="1"/>
  <c r="G20" i="8" s="1"/>
  <c r="C20" i="8" a="1"/>
  <c r="C20" i="8" s="1"/>
  <c r="H19" i="8" a="1"/>
  <c r="H19" i="8" s="1"/>
  <c r="G19" i="8" a="1"/>
  <c r="G19" i="8" s="1"/>
  <c r="C19" i="8" a="1"/>
  <c r="C19" i="8" s="1"/>
  <c r="H18" i="8" a="1"/>
  <c r="H18" i="8" s="1"/>
  <c r="G18" i="8" a="1"/>
  <c r="G18" i="8" s="1"/>
  <c r="H17" i="8" a="1"/>
  <c r="H17" i="8" s="1"/>
  <c r="G17" i="8" a="1"/>
  <c r="G17" i="8" s="1"/>
  <c r="C17" i="8" a="1"/>
  <c r="C17" i="8" s="1"/>
  <c r="H16" i="8" a="1"/>
  <c r="H16" i="8" s="1"/>
  <c r="G16" i="8" a="1"/>
  <c r="G16" i="8" s="1"/>
  <c r="C16" i="8" a="1"/>
  <c r="C16" i="8" s="1"/>
  <c r="H15" i="8" a="1"/>
  <c r="H15" i="8" s="1"/>
  <c r="G15" i="8" a="1"/>
  <c r="G15" i="8" s="1"/>
  <c r="C15" i="8" a="1"/>
  <c r="C15" i="8" s="1"/>
  <c r="H14" i="8" a="1"/>
  <c r="H14" i="8" s="1"/>
  <c r="G14" i="8" a="1"/>
  <c r="G14" i="8" s="1"/>
  <c r="A8" i="8"/>
  <c r="B7" i="8"/>
  <c r="B6" i="8"/>
  <c r="B5" i="8"/>
  <c r="B27" i="7"/>
  <c r="A44" i="9" s="1"/>
  <c r="A44" i="8" l="1"/>
  <c r="G31" i="9" a="1"/>
  <c r="G31" i="9" s="1"/>
  <c r="G34" i="9" a="1"/>
  <c r="G34" i="9" s="1"/>
  <c r="G35" i="9" a="1"/>
  <c r="G35" i="9" s="1"/>
  <c r="G36" i="9" a="1"/>
  <c r="G36" i="9" s="1"/>
  <c r="G39" i="9" a="1"/>
  <c r="G39" i="9" s="1"/>
  <c r="G40" i="9" a="1"/>
  <c r="G40" i="9" s="1"/>
  <c r="G41" i="9" a="1"/>
  <c r="G41" i="9" s="1"/>
  <c r="D56" i="9"/>
  <c r="C31" i="9" a="1"/>
  <c r="C31" i="9" s="1"/>
  <c r="C34" i="9" a="1"/>
  <c r="C34" i="9" s="1"/>
  <c r="C35" i="9" a="1"/>
  <c r="C35" i="9" s="1"/>
  <c r="C36" i="9" a="1"/>
  <c r="C36" i="9" s="1"/>
  <c r="C39" i="9" a="1"/>
  <c r="C39" i="9" s="1"/>
  <c r="C40" i="9" a="1"/>
  <c r="C40" i="9" s="1"/>
  <c r="E58" i="8"/>
  <c r="D14" i="8" a="1"/>
  <c r="D14" i="8" s="1"/>
  <c r="D16" i="8" a="1"/>
  <c r="D16" i="8" s="1"/>
  <c r="D18" i="8" a="1"/>
  <c r="D18" i="8" s="1"/>
  <c r="D21" i="8" a="1"/>
  <c r="D21" i="8" s="1"/>
  <c r="D25" i="8" a="1"/>
  <c r="D25" i="8" s="1"/>
  <c r="D26" i="8" a="1"/>
  <c r="D26" i="8" s="1"/>
  <c r="D28" i="8" a="1"/>
  <c r="D28" i="8" s="1"/>
  <c r="D31" i="8" a="1"/>
  <c r="D31" i="8" s="1"/>
  <c r="D35" i="8" a="1"/>
  <c r="D35" i="8" s="1"/>
  <c r="D36" i="8" a="1"/>
  <c r="D36" i="8" s="1"/>
  <c r="D39" i="8" a="1"/>
  <c r="D39" i="8" s="1"/>
  <c r="D40" i="8" a="1"/>
  <c r="D40" i="8" s="1"/>
  <c r="D41" i="8" a="1"/>
  <c r="D41" i="8" s="1"/>
  <c r="D15" i="8" a="1"/>
  <c r="D15" i="8" s="1"/>
  <c r="D17" i="8" a="1"/>
  <c r="D17" i="8" s="1"/>
  <c r="D19" i="8" a="1"/>
  <c r="D19" i="8" s="1"/>
  <c r="D20" i="8" a="1"/>
  <c r="D20" i="8" s="1"/>
  <c r="D22" i="8" a="1"/>
  <c r="D22" i="8" s="1"/>
  <c r="D27" i="8" a="1"/>
  <c r="D27" i="8" s="1"/>
  <c r="D29" i="8" a="1"/>
  <c r="D29" i="8" s="1"/>
  <c r="D30" i="8" a="1"/>
  <c r="D30" i="8" s="1"/>
  <c r="H41" i="9" l="1" a="1"/>
  <c r="H41" i="9" s="1"/>
  <c r="H40" i="9" a="1"/>
  <c r="H40" i="9" s="1"/>
  <c r="H39" i="9" a="1"/>
  <c r="H39" i="9" s="1"/>
  <c r="H36" i="9" a="1"/>
  <c r="H36" i="9" s="1"/>
  <c r="H35" i="9" a="1"/>
  <c r="H35" i="9" s="1"/>
  <c r="H34" i="9" a="1"/>
  <c r="H34" i="9" s="1"/>
  <c r="H31" i="9" a="1"/>
  <c r="H31" i="9" s="1"/>
  <c r="H30" i="9" a="1"/>
  <c r="H30" i="9" s="1"/>
  <c r="H29" i="9" a="1"/>
  <c r="H29" i="9" s="1"/>
  <c r="H28" i="9" a="1"/>
  <c r="H28" i="9" s="1"/>
  <c r="H27" i="9" a="1"/>
  <c r="H27" i="9" s="1"/>
  <c r="H26" i="9" a="1"/>
  <c r="H26" i="9" s="1"/>
  <c r="H25" i="9" a="1"/>
  <c r="H25" i="9" s="1"/>
  <c r="H22" i="9" a="1"/>
  <c r="H22" i="9" s="1"/>
  <c r="H21" i="9" a="1"/>
  <c r="H21" i="9" s="1"/>
  <c r="H20" i="9" a="1"/>
  <c r="H20" i="9" s="1"/>
  <c r="H19" i="9" a="1"/>
  <c r="H19" i="9" s="1"/>
  <c r="H18" i="9" a="1"/>
  <c r="H18" i="9" s="1"/>
  <c r="H17" i="9" a="1"/>
  <c r="H17" i="9" s="1"/>
  <c r="H16" i="9" a="1"/>
  <c r="H16" i="9" s="1"/>
  <c r="H15" i="9" a="1"/>
  <c r="H15" i="9" s="1"/>
  <c r="H14" i="9" a="1"/>
  <c r="H14" i="9" s="1"/>
  <c r="E56" i="9"/>
  <c r="D41" i="9" a="1"/>
  <c r="D41" i="9" s="1"/>
  <c r="D40" i="9" a="1"/>
  <c r="D40" i="9" s="1"/>
  <c r="D39" i="9" a="1"/>
  <c r="D39" i="9" s="1"/>
  <c r="D36" i="9" a="1"/>
  <c r="D36" i="9" s="1"/>
  <c r="D35" i="9" a="1"/>
  <c r="D35" i="9" s="1"/>
  <c r="D34" i="9" a="1"/>
  <c r="D34" i="9" s="1"/>
  <c r="D31" i="9" a="1"/>
  <c r="D31" i="9" s="1"/>
  <c r="D30" i="9" a="1"/>
  <c r="D30" i="9" s="1"/>
  <c r="D29" i="9" a="1"/>
  <c r="D29" i="9" s="1"/>
  <c r="D28" i="9" a="1"/>
  <c r="D28" i="9" s="1"/>
  <c r="D27" i="9" a="1"/>
  <c r="D27" i="9" s="1"/>
  <c r="D26" i="9" a="1"/>
  <c r="D26" i="9" s="1"/>
  <c r="D25" i="9" a="1"/>
  <c r="D25" i="9" s="1"/>
  <c r="D22" i="9" a="1"/>
  <c r="D22" i="9" s="1"/>
  <c r="D21" i="9" a="1"/>
  <c r="D21" i="9" s="1"/>
  <c r="D20" i="9" a="1"/>
  <c r="D20" i="9" s="1"/>
  <c r="D19" i="9" a="1"/>
  <c r="D19" i="9" s="1"/>
  <c r="D18" i="9" a="1"/>
  <c r="D18" i="9" s="1"/>
  <c r="D17" i="9" a="1"/>
  <c r="D17" i="9" s="1"/>
  <c r="D16" i="9" a="1"/>
  <c r="D16" i="9" s="1"/>
  <c r="D15" i="9" a="1"/>
  <c r="D15" i="9" s="1"/>
  <c r="D14" i="9" a="1"/>
  <c r="D14" i="9" s="1"/>
  <c r="I31" i="8" a="1"/>
  <c r="I31" i="8" s="1"/>
  <c r="I29" i="8" a="1"/>
  <c r="I29" i="8" s="1"/>
  <c r="I26" i="8" a="1"/>
  <c r="I26" i="8" s="1"/>
  <c r="I21" i="8" a="1"/>
  <c r="I21" i="8" s="1"/>
  <c r="I19" i="8" a="1"/>
  <c r="I19" i="8" s="1"/>
  <c r="I16" i="8" a="1"/>
  <c r="I16" i="8" s="1"/>
  <c r="I14" i="8" a="1"/>
  <c r="I14" i="8" s="1"/>
  <c r="I41" i="8" a="1"/>
  <c r="I41" i="8" s="1"/>
  <c r="I40" i="8" a="1"/>
  <c r="I40" i="8" s="1"/>
  <c r="I39" i="8" a="1"/>
  <c r="I39" i="8" s="1"/>
  <c r="I36" i="8" a="1"/>
  <c r="I36" i="8" s="1"/>
  <c r="I35" i="8" a="1"/>
  <c r="I35" i="8" s="1"/>
  <c r="I34" i="8" a="1"/>
  <c r="I34" i="8" s="1"/>
  <c r="I30" i="8" a="1"/>
  <c r="I30" i="8" s="1"/>
  <c r="I28" i="8" a="1"/>
  <c r="I28" i="8" s="1"/>
  <c r="I27" i="8" a="1"/>
  <c r="I27" i="8" s="1"/>
  <c r="I25" i="8" a="1"/>
  <c r="I25" i="8" s="1"/>
  <c r="I22" i="8" a="1"/>
  <c r="I22" i="8" s="1"/>
  <c r="I20" i="8" a="1"/>
  <c r="I20" i="8" s="1"/>
  <c r="I18" i="8" a="1"/>
  <c r="I18" i="8" s="1"/>
  <c r="I17" i="8" a="1"/>
  <c r="I17" i="8" s="1"/>
  <c r="I15" i="8" a="1"/>
  <c r="I15" i="8" s="1"/>
  <c r="E41" i="8" a="1"/>
  <c r="E41" i="8" s="1"/>
  <c r="E40" i="8" a="1"/>
  <c r="E40" i="8" s="1"/>
  <c r="E39" i="8" a="1"/>
  <c r="E39" i="8" s="1"/>
  <c r="E36" i="8" a="1"/>
  <c r="E36" i="8" s="1"/>
  <c r="E35" i="8" a="1"/>
  <c r="E35" i="8" s="1"/>
  <c r="E34" i="8" a="1"/>
  <c r="E34" i="8" s="1"/>
  <c r="E31" i="8" a="1"/>
  <c r="E31" i="8" s="1"/>
  <c r="E30" i="8" a="1"/>
  <c r="E30" i="8" s="1"/>
  <c r="E29" i="8" a="1"/>
  <c r="E29" i="8" s="1"/>
  <c r="E28" i="8" a="1"/>
  <c r="E28" i="8" s="1"/>
  <c r="E27" i="8" a="1"/>
  <c r="E27" i="8" s="1"/>
  <c r="E26" i="8" a="1"/>
  <c r="E26" i="8" s="1"/>
  <c r="E25" i="8" a="1"/>
  <c r="E25" i="8" s="1"/>
  <c r="E22" i="8" a="1"/>
  <c r="E22" i="8" s="1"/>
  <c r="E21" i="8" a="1"/>
  <c r="E21" i="8" s="1"/>
  <c r="E20" i="8" a="1"/>
  <c r="E20" i="8" s="1"/>
  <c r="E19" i="8" a="1"/>
  <c r="E19" i="8" s="1"/>
  <c r="E18" i="8" a="1"/>
  <c r="E18" i="8" s="1"/>
  <c r="E17" i="8" a="1"/>
  <c r="E17" i="8" s="1"/>
  <c r="E16" i="8" a="1"/>
  <c r="E16" i="8" s="1"/>
  <c r="E15" i="8" a="1"/>
  <c r="E15" i="8" s="1"/>
  <c r="E14" i="8" a="1"/>
  <c r="E14" i="8" s="1"/>
  <c r="E41" i="9" l="1" a="1"/>
  <c r="E41" i="9" s="1"/>
  <c r="E40" i="9" a="1"/>
  <c r="E40" i="9" s="1"/>
  <c r="E39" i="9" a="1"/>
  <c r="E39" i="9" s="1"/>
  <c r="E36" i="9" a="1"/>
  <c r="E36" i="9" s="1"/>
  <c r="E35" i="9" a="1"/>
  <c r="E35" i="9" s="1"/>
  <c r="E34" i="9" a="1"/>
  <c r="E34" i="9" s="1"/>
  <c r="E31" i="9" a="1"/>
  <c r="E31" i="9" s="1"/>
  <c r="E30" i="9" a="1"/>
  <c r="E30" i="9" s="1"/>
  <c r="E29" i="9" a="1"/>
  <c r="E29" i="9" s="1"/>
  <c r="E28" i="9" a="1"/>
  <c r="E28" i="9" s="1"/>
  <c r="E27" i="9" a="1"/>
  <c r="E27" i="9" s="1"/>
  <c r="E26" i="9" a="1"/>
  <c r="E26" i="9" s="1"/>
  <c r="E25" i="9" a="1"/>
  <c r="E25" i="9" s="1"/>
  <c r="E22" i="9" a="1"/>
  <c r="E22" i="9" s="1"/>
  <c r="E21" i="9" a="1"/>
  <c r="E21" i="9" s="1"/>
  <c r="E20" i="9" a="1"/>
  <c r="E20" i="9" s="1"/>
  <c r="E19" i="9" a="1"/>
  <c r="E19" i="9" s="1"/>
  <c r="E18" i="9" a="1"/>
  <c r="E18" i="9" s="1"/>
  <c r="E17" i="9" a="1"/>
  <c r="E17" i="9" s="1"/>
  <c r="E16" i="9" a="1"/>
  <c r="E16" i="9" s="1"/>
  <c r="E15" i="9" a="1"/>
  <c r="E15" i="9" s="1"/>
  <c r="E14" i="9" a="1"/>
  <c r="E14" i="9" s="1"/>
  <c r="I41" i="9" a="1"/>
  <c r="I41" i="9" s="1"/>
  <c r="I40" i="9" a="1"/>
  <c r="I40" i="9" s="1"/>
  <c r="I39" i="9" a="1"/>
  <c r="I39" i="9" s="1"/>
  <c r="I36" i="9" a="1"/>
  <c r="I36" i="9" s="1"/>
  <c r="I35" i="9" a="1"/>
  <c r="I35" i="9" s="1"/>
  <c r="I34" i="9" a="1"/>
  <c r="I34" i="9" s="1"/>
  <c r="I31" i="9" a="1"/>
  <c r="I31" i="9" s="1"/>
  <c r="I30" i="9" a="1"/>
  <c r="I30" i="9" s="1"/>
  <c r="I29" i="9" a="1"/>
  <c r="I29" i="9" s="1"/>
  <c r="I28" i="9" a="1"/>
  <c r="I28" i="9" s="1"/>
  <c r="I27" i="9" a="1"/>
  <c r="I27" i="9" s="1"/>
  <c r="I26" i="9" a="1"/>
  <c r="I26" i="9" s="1"/>
  <c r="I25" i="9" a="1"/>
  <c r="I25" i="9" s="1"/>
  <c r="I22" i="9" a="1"/>
  <c r="I22" i="9" s="1"/>
  <c r="I21" i="9" a="1"/>
  <c r="I21" i="9" s="1"/>
  <c r="I20" i="9" a="1"/>
  <c r="I20" i="9" s="1"/>
  <c r="I19" i="9" a="1"/>
  <c r="I19" i="9" s="1"/>
  <c r="I18" i="9" a="1"/>
  <c r="I18" i="9" s="1"/>
  <c r="I17" i="9" a="1"/>
  <c r="I17" i="9" s="1"/>
  <c r="I16" i="9" a="1"/>
  <c r="I16" i="9" s="1"/>
  <c r="I15" i="9" a="1"/>
  <c r="I15" i="9" s="1"/>
  <c r="I14" i="9" a="1"/>
  <c r="I14" i="9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L10" authorId="0" shapeId="0" xr:uid="{00000000-0006-0000-00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1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DE11" authorId="0" shapeId="0" xr:uid="{00000000-0006-0000-0100-000002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H11" authorId="0" shapeId="0" xr:uid="{00000000-0006-0000-0100-000003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I11" authorId="0" shapeId="0" xr:uid="{00000000-0006-0000-0100-000004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J11" authorId="0" shapeId="0" xr:uid="{00000000-0006-0000-0100-000005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K11" authorId="0" shapeId="0" xr:uid="{00000000-0006-0000-0100-000006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11" authorId="0" shapeId="0" xr:uid="{00000000-0006-0000-0100-000007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W11" authorId="0" shapeId="0" xr:uid="{00000000-0006-0000-0100-000008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X11" authorId="0" shapeId="0" xr:uid="{00000000-0006-0000-0100-000009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11" authorId="0" shapeId="0" xr:uid="{00000000-0006-0000-0100-00000A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Z11" authorId="0" shapeId="0" xr:uid="{00000000-0006-0000-0100-00000B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A11" authorId="0" shapeId="0" xr:uid="{00000000-0006-0000-0100-00000C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B11" authorId="0" shapeId="0" xr:uid="{00000000-0006-0000-0100-00000D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C11" authorId="0" shapeId="0" xr:uid="{00000000-0006-0000-0100-00000E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D11" authorId="0" shapeId="0" xr:uid="{00000000-0006-0000-0100-00000F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M11" authorId="0" shapeId="0" xr:uid="{00000000-0006-0000-0100-000010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S11" authorId="0" shapeId="0" xr:uid="{00000000-0006-0000-0100-000011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Q11" authorId="0" shapeId="0" xr:uid="{00000000-0006-0000-0100-000012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S11" authorId="0" shapeId="0" xr:uid="{00000000-0006-0000-0100-000013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T11" authorId="0" shapeId="0" xr:uid="{00000000-0006-0000-0100-000014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U11" authorId="0" shapeId="0" xr:uid="{00000000-0006-0000-0100-000015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V11" authorId="0" shapeId="0" xr:uid="{00000000-0006-0000-0100-000016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W11" authorId="0" shapeId="0" xr:uid="{00000000-0006-0000-0100-000017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L11" authorId="0" shapeId="0" xr:uid="{00000000-0006-0000-0100-000018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M11" authorId="0" shapeId="0" xr:uid="{00000000-0006-0000-0100-000019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P11" authorId="0" shapeId="0" xr:uid="{00000000-0006-0000-0100-00001A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E12" authorId="0" shapeId="0" xr:uid="{00000000-0006-0000-0100-00001B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F12" authorId="0" shapeId="0" xr:uid="{00000000-0006-0000-0100-00001C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G12" authorId="0" shapeId="0" xr:uid="{00000000-0006-0000-0100-00001D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H12" authorId="0" shapeId="0" xr:uid="{00000000-0006-0000-0100-00001E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I12" authorId="0" shapeId="0" xr:uid="{00000000-0006-0000-0100-00001F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J12" authorId="0" shapeId="0" xr:uid="{00000000-0006-0000-0100-000020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K12" authorId="0" shapeId="0" xr:uid="{00000000-0006-0000-0100-000021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12" authorId="0" shapeId="0" xr:uid="{00000000-0006-0000-0100-000022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W12" authorId="0" shapeId="0" xr:uid="{00000000-0006-0000-0100-000023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X12" authorId="0" shapeId="0" xr:uid="{00000000-0006-0000-0100-000024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12" authorId="0" shapeId="0" xr:uid="{00000000-0006-0000-0100-000025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Z12" authorId="0" shapeId="0" xr:uid="{00000000-0006-0000-0100-000026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A12" authorId="0" shapeId="0" xr:uid="{00000000-0006-0000-0100-000027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B12" authorId="0" shapeId="0" xr:uid="{00000000-0006-0000-0100-000028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C12" authorId="0" shapeId="0" xr:uid="{00000000-0006-0000-0100-000029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D12" authorId="0" shapeId="0" xr:uid="{00000000-0006-0000-0100-00002A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M12" authorId="0" shapeId="0" xr:uid="{00000000-0006-0000-0100-00002B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S12" authorId="0" shapeId="0" xr:uid="{00000000-0006-0000-0100-00002C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Q12" authorId="0" shapeId="0" xr:uid="{00000000-0006-0000-0100-00002D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R12" authorId="0" shapeId="0" xr:uid="{00000000-0006-0000-0100-00002E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S12" authorId="0" shapeId="0" xr:uid="{00000000-0006-0000-0100-00002F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T12" authorId="0" shapeId="0" xr:uid="{00000000-0006-0000-0100-000030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U12" authorId="0" shapeId="0" xr:uid="{00000000-0006-0000-0100-000031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V12" authorId="0" shapeId="0" xr:uid="{00000000-0006-0000-0100-000032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W12" authorId="0" shapeId="0" xr:uid="{00000000-0006-0000-0100-000033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J12" authorId="0" shapeId="0" xr:uid="{00000000-0006-0000-0100-000034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M12" authorId="0" shapeId="0" xr:uid="{00000000-0006-0000-0100-000035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O12" authorId="0" shapeId="0" xr:uid="{00000000-0006-0000-0100-000036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P12" authorId="0" shapeId="0" xr:uid="{00000000-0006-0000-0100-000037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E13" authorId="0" shapeId="0" xr:uid="{00000000-0006-0000-0100-000038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H13" authorId="0" shapeId="0" xr:uid="{00000000-0006-0000-0100-000039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J13" authorId="0" shapeId="0" xr:uid="{00000000-0006-0000-0100-00003A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K13" authorId="0" shapeId="0" xr:uid="{00000000-0006-0000-0100-00003B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13" authorId="0" shapeId="0" xr:uid="{00000000-0006-0000-0100-00003C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W13" authorId="0" shapeId="0" xr:uid="{00000000-0006-0000-0100-00003D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X13" authorId="0" shapeId="0" xr:uid="{00000000-0006-0000-0100-00003E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13" authorId="0" shapeId="0" xr:uid="{00000000-0006-0000-0100-00003F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Z13" authorId="0" shapeId="0" xr:uid="{00000000-0006-0000-0100-000040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A13" authorId="0" shapeId="0" xr:uid="{00000000-0006-0000-0100-000041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B13" authorId="0" shapeId="0" xr:uid="{00000000-0006-0000-0100-000042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C13" authorId="0" shapeId="0" xr:uid="{00000000-0006-0000-0100-000043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D13" authorId="0" shapeId="0" xr:uid="{00000000-0006-0000-0100-000044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M13" authorId="0" shapeId="0" xr:uid="{00000000-0006-0000-0100-000045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S13" authorId="0" shapeId="0" xr:uid="{00000000-0006-0000-0100-000046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Q13" authorId="0" shapeId="0" xr:uid="{00000000-0006-0000-0100-000047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T13" authorId="0" shapeId="0" xr:uid="{00000000-0006-0000-0100-000048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U13" authorId="0" shapeId="0" xr:uid="{00000000-0006-0000-0100-000049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V13" authorId="0" shapeId="0" xr:uid="{00000000-0006-0000-0100-00004A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W13" authorId="0" shapeId="0" xr:uid="{00000000-0006-0000-0100-00004B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M13" authorId="0" shapeId="0" xr:uid="{00000000-0006-0000-0100-00004C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P13" authorId="0" shapeId="0" xr:uid="{00000000-0006-0000-0100-00004D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E14" authorId="0" shapeId="0" xr:uid="{00000000-0006-0000-0100-00004E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H14" authorId="0" shapeId="0" xr:uid="{00000000-0006-0000-0100-00004F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I14" authorId="0" shapeId="0" xr:uid="{00000000-0006-0000-0100-000050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J14" authorId="0" shapeId="0" xr:uid="{00000000-0006-0000-0100-000051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K14" authorId="0" shapeId="0" xr:uid="{00000000-0006-0000-0100-000052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14" authorId="0" shapeId="0" xr:uid="{00000000-0006-0000-0100-000053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W14" authorId="0" shapeId="0" xr:uid="{00000000-0006-0000-0100-000054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X14" authorId="0" shapeId="0" xr:uid="{00000000-0006-0000-0100-000055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14" authorId="0" shapeId="0" xr:uid="{00000000-0006-0000-0100-000056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Z14" authorId="0" shapeId="0" xr:uid="{00000000-0006-0000-0100-000057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A14" authorId="0" shapeId="0" xr:uid="{00000000-0006-0000-0100-000058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B14" authorId="0" shapeId="0" xr:uid="{00000000-0006-0000-0100-000059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C14" authorId="0" shapeId="0" xr:uid="{00000000-0006-0000-0100-00005A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D14" authorId="0" shapeId="0" xr:uid="{00000000-0006-0000-0100-00005B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M14" authorId="0" shapeId="0" xr:uid="{00000000-0006-0000-0100-00005C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S14" authorId="0" shapeId="0" xr:uid="{00000000-0006-0000-0100-00005D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Q14" authorId="0" shapeId="0" xr:uid="{00000000-0006-0000-0100-00005E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T14" authorId="0" shapeId="0" xr:uid="{00000000-0006-0000-0100-00005F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U14" authorId="0" shapeId="0" xr:uid="{00000000-0006-0000-0100-000060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V14" authorId="0" shapeId="0" xr:uid="{00000000-0006-0000-0100-000061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W14" authorId="0" shapeId="0" xr:uid="{00000000-0006-0000-0100-000062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J14" authorId="0" shapeId="0" xr:uid="{00000000-0006-0000-0100-000063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L14" authorId="0" shapeId="0" xr:uid="{00000000-0006-0000-0100-000064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M14" authorId="0" shapeId="0" xr:uid="{00000000-0006-0000-0100-000065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P14" authorId="0" shapeId="0" xr:uid="{00000000-0006-0000-0100-000066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E15" authorId="0" shapeId="0" xr:uid="{00000000-0006-0000-0100-000067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G15" authorId="0" shapeId="0" xr:uid="{00000000-0006-0000-0100-000068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H15" authorId="0" shapeId="0" xr:uid="{00000000-0006-0000-0100-000069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I15" authorId="0" shapeId="0" xr:uid="{00000000-0006-0000-0100-00006A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J15" authorId="0" shapeId="0" xr:uid="{00000000-0006-0000-0100-00006B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K15" authorId="0" shapeId="0" xr:uid="{00000000-0006-0000-0100-00006C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15" authorId="0" shapeId="0" xr:uid="{00000000-0006-0000-0100-00006D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W15" authorId="0" shapeId="0" xr:uid="{00000000-0006-0000-0100-00006E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X15" authorId="0" shapeId="0" xr:uid="{00000000-0006-0000-0100-00006F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15" authorId="0" shapeId="0" xr:uid="{00000000-0006-0000-0100-000070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Z15" authorId="0" shapeId="0" xr:uid="{00000000-0006-0000-0100-000071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A15" authorId="0" shapeId="0" xr:uid="{00000000-0006-0000-0100-000072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B15" authorId="0" shapeId="0" xr:uid="{00000000-0006-0000-0100-000073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C15" authorId="0" shapeId="0" xr:uid="{00000000-0006-0000-0100-000074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D15" authorId="0" shapeId="0" xr:uid="{00000000-0006-0000-0100-000075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P15" authorId="0" shapeId="0" xr:uid="{00000000-0006-0000-0100-000076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Q15" authorId="0" shapeId="0" xr:uid="{00000000-0006-0000-0100-000077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R15" authorId="0" shapeId="0" xr:uid="{00000000-0006-0000-0100-000078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S15" authorId="0" shapeId="0" xr:uid="{00000000-0006-0000-0100-000079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T15" authorId="0" shapeId="0" xr:uid="{00000000-0006-0000-0100-00007A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U15" authorId="0" shapeId="0" xr:uid="{00000000-0006-0000-0100-00007B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V15" authorId="0" shapeId="0" xr:uid="{00000000-0006-0000-0100-00007C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W15" authorId="0" shapeId="0" xr:uid="{00000000-0006-0000-0100-00007D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J15" authorId="0" shapeId="0" xr:uid="{00000000-0006-0000-0100-00007E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L15" authorId="0" shapeId="0" xr:uid="{00000000-0006-0000-0100-00007F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M15" authorId="0" shapeId="0" xr:uid="{00000000-0006-0000-0100-000080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N15" authorId="0" shapeId="0" xr:uid="{00000000-0006-0000-0100-000081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O15" authorId="0" shapeId="0" xr:uid="{00000000-0006-0000-0100-000082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P15" authorId="0" shapeId="0" xr:uid="{00000000-0006-0000-0100-000083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E16" authorId="0" shapeId="0" xr:uid="{00000000-0006-0000-0100-000084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G16" authorId="0" shapeId="0" xr:uid="{00000000-0006-0000-0100-000085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H16" authorId="0" shapeId="0" xr:uid="{00000000-0006-0000-0100-000086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I16" authorId="0" shapeId="0" xr:uid="{00000000-0006-0000-0100-000087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J16" authorId="0" shapeId="0" xr:uid="{00000000-0006-0000-0100-000088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K16" authorId="0" shapeId="0" xr:uid="{00000000-0006-0000-0100-000089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16" authorId="0" shapeId="0" xr:uid="{00000000-0006-0000-0100-00008A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W16" authorId="0" shapeId="0" xr:uid="{00000000-0006-0000-0100-00008B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X16" authorId="0" shapeId="0" xr:uid="{00000000-0006-0000-0100-00008C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16" authorId="0" shapeId="0" xr:uid="{00000000-0006-0000-0100-00008D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Z16" authorId="0" shapeId="0" xr:uid="{00000000-0006-0000-0100-00008E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A16" authorId="0" shapeId="0" xr:uid="{00000000-0006-0000-0100-00008F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B16" authorId="0" shapeId="0" xr:uid="{00000000-0006-0000-0100-000090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C16" authorId="0" shapeId="0" xr:uid="{00000000-0006-0000-0100-000091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D16" authorId="0" shapeId="0" xr:uid="{00000000-0006-0000-0100-000092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Q16" authorId="0" shapeId="0" xr:uid="{00000000-0006-0000-0100-000093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S16" authorId="0" shapeId="0" xr:uid="{00000000-0006-0000-0100-000094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T16" authorId="0" shapeId="0" xr:uid="{00000000-0006-0000-0100-000095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U16" authorId="0" shapeId="0" xr:uid="{00000000-0006-0000-0100-000096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V16" authorId="0" shapeId="0" xr:uid="{00000000-0006-0000-0100-000097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W16" authorId="0" shapeId="0" xr:uid="{00000000-0006-0000-0100-000098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M16" authorId="0" shapeId="0" xr:uid="{00000000-0006-0000-0100-000099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P16" authorId="0" shapeId="0" xr:uid="{00000000-0006-0000-0100-00009A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E17" authorId="0" shapeId="0" xr:uid="{00000000-0006-0000-0100-00009B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H17" authorId="0" shapeId="0" xr:uid="{00000000-0006-0000-0100-00009C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I17" authorId="0" shapeId="0" xr:uid="{00000000-0006-0000-0100-00009D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J17" authorId="0" shapeId="0" xr:uid="{00000000-0006-0000-0100-00009E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K17" authorId="0" shapeId="0" xr:uid="{00000000-0006-0000-0100-00009F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17" authorId="0" shapeId="0" xr:uid="{00000000-0006-0000-0100-0000A0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W17" authorId="0" shapeId="0" xr:uid="{00000000-0006-0000-0100-0000A1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X17" authorId="0" shapeId="0" xr:uid="{00000000-0006-0000-0100-0000A2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17" authorId="0" shapeId="0" xr:uid="{00000000-0006-0000-0100-0000A3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Z17" authorId="0" shapeId="0" xr:uid="{00000000-0006-0000-0100-0000A4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A17" authorId="0" shapeId="0" xr:uid="{00000000-0006-0000-0100-0000A5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B17" authorId="0" shapeId="0" xr:uid="{00000000-0006-0000-0100-0000A6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C17" authorId="0" shapeId="0" xr:uid="{00000000-0006-0000-0100-0000A7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D17" authorId="0" shapeId="0" xr:uid="{00000000-0006-0000-0100-0000A8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Q17" authorId="0" shapeId="0" xr:uid="{00000000-0006-0000-0100-0000A9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S17" authorId="0" shapeId="0" xr:uid="{00000000-0006-0000-0100-0000AA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T17" authorId="0" shapeId="0" xr:uid="{00000000-0006-0000-0100-0000AB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U17" authorId="0" shapeId="0" xr:uid="{00000000-0006-0000-0100-0000AC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V17" authorId="0" shapeId="0" xr:uid="{00000000-0006-0000-0100-0000AD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W17" authorId="0" shapeId="0" xr:uid="{00000000-0006-0000-0100-0000AE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P17" authorId="0" shapeId="0" xr:uid="{00000000-0006-0000-0100-0000AF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E18" authorId="0" shapeId="0" xr:uid="{00000000-0006-0000-0100-0000B0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H18" authorId="0" shapeId="0" xr:uid="{00000000-0006-0000-0100-0000B1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I18" authorId="0" shapeId="0" xr:uid="{00000000-0006-0000-0100-0000B2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J18" authorId="0" shapeId="0" xr:uid="{00000000-0006-0000-0100-0000B3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K18" authorId="0" shapeId="0" xr:uid="{00000000-0006-0000-0100-0000B4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18" authorId="0" shapeId="0" xr:uid="{00000000-0006-0000-0100-0000B5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W18" authorId="0" shapeId="0" xr:uid="{00000000-0006-0000-0100-0000B6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X18" authorId="0" shapeId="0" xr:uid="{00000000-0006-0000-0100-0000B7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18" authorId="0" shapeId="0" xr:uid="{00000000-0006-0000-0100-0000B8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Z18" authorId="0" shapeId="0" xr:uid="{00000000-0006-0000-0100-0000B9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A18" authorId="0" shapeId="0" xr:uid="{00000000-0006-0000-0100-0000BA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B18" authorId="0" shapeId="0" xr:uid="{00000000-0006-0000-0100-0000BB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C18" authorId="0" shapeId="0" xr:uid="{00000000-0006-0000-0100-0000BC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D18" authorId="0" shapeId="0" xr:uid="{00000000-0006-0000-0100-0000BD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Q18" authorId="0" shapeId="0" xr:uid="{00000000-0006-0000-0100-0000BE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S18" authorId="0" shapeId="0" xr:uid="{00000000-0006-0000-0100-0000BF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T18" authorId="0" shapeId="0" xr:uid="{00000000-0006-0000-0100-0000C0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U18" authorId="0" shapeId="0" xr:uid="{00000000-0006-0000-0100-0000C1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V18" authorId="0" shapeId="0" xr:uid="{00000000-0006-0000-0100-0000C2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W18" authorId="0" shapeId="0" xr:uid="{00000000-0006-0000-0100-0000C3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J18" authorId="0" shapeId="0" xr:uid="{00000000-0006-0000-0100-0000C4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M18" authorId="0" shapeId="0" xr:uid="{00000000-0006-0000-0100-0000C5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P18" authorId="0" shapeId="0" xr:uid="{00000000-0006-0000-0100-0000C6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E19" authorId="0" shapeId="0" xr:uid="{00000000-0006-0000-0100-0000C7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G19" authorId="0" shapeId="0" xr:uid="{00000000-0006-0000-0100-0000C8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H19" authorId="0" shapeId="0" xr:uid="{00000000-0006-0000-0100-0000C9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I19" authorId="0" shapeId="0" xr:uid="{00000000-0006-0000-0100-0000CA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J19" authorId="0" shapeId="0" xr:uid="{00000000-0006-0000-0100-0000CB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K19" authorId="0" shapeId="0" xr:uid="{00000000-0006-0000-0100-0000CC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19" authorId="0" shapeId="0" xr:uid="{00000000-0006-0000-0100-0000CD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W19" authorId="0" shapeId="0" xr:uid="{00000000-0006-0000-0100-0000CE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X19" authorId="0" shapeId="0" xr:uid="{00000000-0006-0000-0100-0000CF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19" authorId="0" shapeId="0" xr:uid="{00000000-0006-0000-0100-0000D0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Z19" authorId="0" shapeId="0" xr:uid="{00000000-0006-0000-0100-0000D1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A19" authorId="0" shapeId="0" xr:uid="{00000000-0006-0000-0100-0000D2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B19" authorId="0" shapeId="0" xr:uid="{00000000-0006-0000-0100-0000D3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C19" authorId="0" shapeId="0" xr:uid="{00000000-0006-0000-0100-0000D4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D19" authorId="0" shapeId="0" xr:uid="{00000000-0006-0000-0100-0000D5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M19" authorId="0" shapeId="0" xr:uid="{00000000-0006-0000-0100-0000D6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S19" authorId="0" shapeId="0" xr:uid="{00000000-0006-0000-0100-0000D7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Q19" authorId="0" shapeId="0" xr:uid="{00000000-0006-0000-0100-0000D8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S19" authorId="0" shapeId="0" xr:uid="{00000000-0006-0000-0100-0000D9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T19" authorId="0" shapeId="0" xr:uid="{00000000-0006-0000-0100-0000DA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U19" authorId="0" shapeId="0" xr:uid="{00000000-0006-0000-0100-0000DB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V19" authorId="0" shapeId="0" xr:uid="{00000000-0006-0000-0100-0000DC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W19" authorId="0" shapeId="0" xr:uid="{00000000-0006-0000-0100-0000DD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J19" authorId="0" shapeId="0" xr:uid="{00000000-0006-0000-0100-0000DE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M19" authorId="0" shapeId="0" xr:uid="{00000000-0006-0000-0100-0000DF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P19" authorId="0" shapeId="0" xr:uid="{00000000-0006-0000-0100-0000E0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Y20" authorId="0" shapeId="0" xr:uid="{00000000-0006-0000-0100-0000E1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R20" authorId="0" shapeId="0" xr:uid="{00000000-0006-0000-0100-0000E2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D20" authorId="0" shapeId="0" xr:uid="{00000000-0006-0000-0100-0000E3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E20" authorId="0" shapeId="0" xr:uid="{00000000-0006-0000-0100-0000E4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G20" authorId="0" shapeId="0" xr:uid="{00000000-0006-0000-0100-0000E5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H20" authorId="0" shapeId="0" xr:uid="{00000000-0006-0000-0100-0000E6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I20" authorId="0" shapeId="0" xr:uid="{00000000-0006-0000-0100-0000E7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J20" authorId="0" shapeId="0" xr:uid="{00000000-0006-0000-0100-0000E8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K20" authorId="0" shapeId="0" xr:uid="{00000000-0006-0000-0100-0000E9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20" authorId="0" shapeId="0" xr:uid="{00000000-0006-0000-0100-0000EA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W20" authorId="0" shapeId="0" xr:uid="{00000000-0006-0000-0100-0000EB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X20" authorId="0" shapeId="0" xr:uid="{00000000-0006-0000-0100-0000EC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20" authorId="0" shapeId="0" xr:uid="{00000000-0006-0000-0100-0000ED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Z20" authorId="0" shapeId="0" xr:uid="{00000000-0006-0000-0100-0000EE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A20" authorId="0" shapeId="0" xr:uid="{00000000-0006-0000-0100-0000EF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B20" authorId="0" shapeId="0" xr:uid="{00000000-0006-0000-0100-0000F0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C20" authorId="0" shapeId="0" xr:uid="{00000000-0006-0000-0100-0000F1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D20" authorId="0" shapeId="0" xr:uid="{00000000-0006-0000-0100-0000F2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M20" authorId="0" shapeId="0" xr:uid="{00000000-0006-0000-0100-0000F3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S20" authorId="0" shapeId="0" xr:uid="{00000000-0006-0000-0100-0000F4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O20" authorId="0" shapeId="0" xr:uid="{00000000-0006-0000-0100-0000F5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P20" authorId="0" shapeId="0" xr:uid="{00000000-0006-0000-0100-0000F6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Q20" authorId="0" shapeId="0" xr:uid="{00000000-0006-0000-0100-0000F7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R20" authorId="0" shapeId="0" xr:uid="{00000000-0006-0000-0100-0000F8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S20" authorId="0" shapeId="0" xr:uid="{00000000-0006-0000-0100-0000F9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T20" authorId="0" shapeId="0" xr:uid="{00000000-0006-0000-0100-0000FA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U20" authorId="0" shapeId="0" xr:uid="{00000000-0006-0000-0100-0000FB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V20" authorId="0" shapeId="0" xr:uid="{00000000-0006-0000-0100-0000FC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W20" authorId="0" shapeId="0" xr:uid="{00000000-0006-0000-0100-0000FD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J20" authorId="0" shapeId="0" xr:uid="{00000000-0006-0000-0100-0000FE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M20" authorId="0" shapeId="0" xr:uid="{00000000-0006-0000-0100-0000FF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N20" authorId="0" shapeId="0" xr:uid="{00000000-0006-0000-0100-000000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O20" authorId="0" shapeId="0" xr:uid="{00000000-0006-0000-0100-000001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P20" authorId="0" shapeId="0" xr:uid="{00000000-0006-0000-0100-000002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E21" authorId="0" shapeId="0" xr:uid="{00000000-0006-0000-0100-000003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G21" authorId="0" shapeId="0" xr:uid="{00000000-0006-0000-0100-000004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H21" authorId="0" shapeId="0" xr:uid="{00000000-0006-0000-0100-000005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I21" authorId="0" shapeId="0" xr:uid="{00000000-0006-0000-0100-000006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J21" authorId="0" shapeId="0" xr:uid="{00000000-0006-0000-0100-000007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K21" authorId="0" shapeId="0" xr:uid="{00000000-0006-0000-0100-000008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21" authorId="0" shapeId="0" xr:uid="{00000000-0006-0000-0100-000009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W21" authorId="0" shapeId="0" xr:uid="{00000000-0006-0000-0100-00000A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X21" authorId="0" shapeId="0" xr:uid="{00000000-0006-0000-0100-00000B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21" authorId="0" shapeId="0" xr:uid="{00000000-0006-0000-0100-00000C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Z21" authorId="0" shapeId="0" xr:uid="{00000000-0006-0000-0100-00000D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A21" authorId="0" shapeId="0" xr:uid="{00000000-0006-0000-0100-00000E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B21" authorId="0" shapeId="0" xr:uid="{00000000-0006-0000-0100-00000F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C21" authorId="0" shapeId="0" xr:uid="{00000000-0006-0000-0100-000010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D21" authorId="0" shapeId="0" xr:uid="{00000000-0006-0000-0100-000011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M21" authorId="0" shapeId="0" xr:uid="{00000000-0006-0000-0100-000012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S21" authorId="0" shapeId="0" xr:uid="{00000000-0006-0000-0100-000013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P21" authorId="0" shapeId="0" xr:uid="{00000000-0006-0000-0100-000014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Q21" authorId="0" shapeId="0" xr:uid="{00000000-0006-0000-0100-000015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R21" authorId="0" shapeId="0" xr:uid="{00000000-0006-0000-0100-000016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S21" authorId="0" shapeId="0" xr:uid="{00000000-0006-0000-0100-000017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T21" authorId="0" shapeId="0" xr:uid="{00000000-0006-0000-0100-000018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U21" authorId="0" shapeId="0" xr:uid="{00000000-0006-0000-0100-000019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V21" authorId="0" shapeId="0" xr:uid="{00000000-0006-0000-0100-00001A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W21" authorId="0" shapeId="0" xr:uid="{00000000-0006-0000-0100-00001B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J21" authorId="0" shapeId="0" xr:uid="{00000000-0006-0000-0100-00001C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M21" authorId="0" shapeId="0" xr:uid="{00000000-0006-0000-0100-00001D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P21" authorId="0" shapeId="0" xr:uid="{00000000-0006-0000-0100-00001E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Y22" authorId="0" shapeId="0" xr:uid="{00000000-0006-0000-0100-00001F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R22" authorId="0" shapeId="0" xr:uid="{00000000-0006-0000-0100-000020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D22" authorId="0" shapeId="0" xr:uid="{00000000-0006-0000-0100-000021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E22" authorId="0" shapeId="0" xr:uid="{00000000-0006-0000-0100-000022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F22" authorId="0" shapeId="0" xr:uid="{00000000-0006-0000-0100-000023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G22" authorId="0" shapeId="0" xr:uid="{00000000-0006-0000-0100-000024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H22" authorId="0" shapeId="0" xr:uid="{00000000-0006-0000-0100-000025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I22" authorId="0" shapeId="0" xr:uid="{00000000-0006-0000-0100-000026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J22" authorId="0" shapeId="0" xr:uid="{00000000-0006-0000-0100-000027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K22" authorId="0" shapeId="0" xr:uid="{00000000-0006-0000-0100-000028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22" authorId="0" shapeId="0" xr:uid="{00000000-0006-0000-0100-000029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W22" authorId="0" shapeId="0" xr:uid="{00000000-0006-0000-0100-00002A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X22" authorId="0" shapeId="0" xr:uid="{00000000-0006-0000-0100-00002B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22" authorId="0" shapeId="0" xr:uid="{00000000-0006-0000-0100-00002C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Z22" authorId="0" shapeId="0" xr:uid="{00000000-0006-0000-0100-00002D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A22" authorId="0" shapeId="0" xr:uid="{00000000-0006-0000-0100-00002E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B22" authorId="0" shapeId="0" xr:uid="{00000000-0006-0000-0100-00002F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C22" authorId="0" shapeId="0" xr:uid="{00000000-0006-0000-0100-000030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D22" authorId="0" shapeId="0" xr:uid="{00000000-0006-0000-0100-000031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M22" authorId="0" shapeId="0" xr:uid="{00000000-0006-0000-0100-000032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O22" authorId="0" shapeId="0" xr:uid="{00000000-0006-0000-0100-000033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P22" authorId="0" shapeId="0" xr:uid="{00000000-0006-0000-0100-000034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Q22" authorId="0" shapeId="0" xr:uid="{00000000-0006-0000-0100-000035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R22" authorId="0" shapeId="0" xr:uid="{00000000-0006-0000-0100-000036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S22" authorId="0" shapeId="0" xr:uid="{00000000-0006-0000-0100-000037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T22" authorId="0" shapeId="0" xr:uid="{00000000-0006-0000-0100-000038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U22" authorId="0" shapeId="0" xr:uid="{00000000-0006-0000-0100-000039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V22" authorId="0" shapeId="0" xr:uid="{00000000-0006-0000-0100-00003A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W22" authorId="0" shapeId="0" xr:uid="{00000000-0006-0000-0100-00003B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J22" authorId="0" shapeId="0" xr:uid="{00000000-0006-0000-0100-00003C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M22" authorId="0" shapeId="0" xr:uid="{00000000-0006-0000-0100-00003D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P22" authorId="0" shapeId="0" xr:uid="{00000000-0006-0000-0100-00003E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E23" authorId="0" shapeId="0" xr:uid="{00000000-0006-0000-0100-00003F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H23" authorId="0" shapeId="0" xr:uid="{00000000-0006-0000-0100-000040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I23" authorId="0" shapeId="0" xr:uid="{00000000-0006-0000-0100-000041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J23" authorId="0" shapeId="0" xr:uid="{00000000-0006-0000-0100-000042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K23" authorId="0" shapeId="0" xr:uid="{00000000-0006-0000-0100-000043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23" authorId="0" shapeId="0" xr:uid="{00000000-0006-0000-0100-000044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W23" authorId="0" shapeId="0" xr:uid="{00000000-0006-0000-0100-000045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X23" authorId="0" shapeId="0" xr:uid="{00000000-0006-0000-0100-000046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23" authorId="0" shapeId="0" xr:uid="{00000000-0006-0000-0100-000047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Z23" authorId="0" shapeId="0" xr:uid="{00000000-0006-0000-0100-000048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A23" authorId="0" shapeId="0" xr:uid="{00000000-0006-0000-0100-000049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B23" authorId="0" shapeId="0" xr:uid="{00000000-0006-0000-0100-00004A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C23" authorId="0" shapeId="0" xr:uid="{00000000-0006-0000-0100-00004B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D23" authorId="0" shapeId="0" xr:uid="{00000000-0006-0000-0100-00004C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Q23" authorId="0" shapeId="0" xr:uid="{00000000-0006-0000-0100-00004D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S23" authorId="0" shapeId="0" xr:uid="{00000000-0006-0000-0100-00004E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T23" authorId="0" shapeId="0" xr:uid="{00000000-0006-0000-0100-00004F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U23" authorId="0" shapeId="0" xr:uid="{00000000-0006-0000-0100-000050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V23" authorId="0" shapeId="0" xr:uid="{00000000-0006-0000-0100-000051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W23" authorId="0" shapeId="0" xr:uid="{00000000-0006-0000-0100-000052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J23" authorId="0" shapeId="0" xr:uid="{00000000-0006-0000-0100-000053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M23" authorId="0" shapeId="0" xr:uid="{00000000-0006-0000-0100-000054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P23" authorId="0" shapeId="0" xr:uid="{00000000-0006-0000-0100-000055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Y24" authorId="0" shapeId="0" xr:uid="{00000000-0006-0000-0100-000056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R24" authorId="0" shapeId="0" xr:uid="{00000000-0006-0000-0100-000057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E24" authorId="0" shapeId="0" xr:uid="{00000000-0006-0000-0100-000058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G24" authorId="0" shapeId="0" xr:uid="{00000000-0006-0000-0100-000059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H24" authorId="0" shapeId="0" xr:uid="{00000000-0006-0000-0100-00005A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I24" authorId="0" shapeId="0" xr:uid="{00000000-0006-0000-0100-00005B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J24" authorId="0" shapeId="0" xr:uid="{00000000-0006-0000-0100-00005C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K24" authorId="0" shapeId="0" xr:uid="{00000000-0006-0000-0100-00005D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24" authorId="0" shapeId="0" xr:uid="{00000000-0006-0000-0100-00005E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W24" authorId="0" shapeId="0" xr:uid="{00000000-0006-0000-0100-00005F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X24" authorId="0" shapeId="0" xr:uid="{00000000-0006-0000-0100-000060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24" authorId="0" shapeId="0" xr:uid="{00000000-0006-0000-0100-000061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Z24" authorId="0" shapeId="0" xr:uid="{00000000-0006-0000-0100-000062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A24" authorId="0" shapeId="0" xr:uid="{00000000-0006-0000-0100-000063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B24" authorId="0" shapeId="0" xr:uid="{00000000-0006-0000-0100-000064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C24" authorId="0" shapeId="0" xr:uid="{00000000-0006-0000-0100-000065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D24" authorId="0" shapeId="0" xr:uid="{00000000-0006-0000-0100-000066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M24" authorId="0" shapeId="0" xr:uid="{00000000-0006-0000-0100-000067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S24" authorId="0" shapeId="0" xr:uid="{00000000-0006-0000-0100-000068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Q24" authorId="0" shapeId="0" xr:uid="{00000000-0006-0000-0100-000069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R24" authorId="0" shapeId="0" xr:uid="{00000000-0006-0000-0100-00006A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S24" authorId="0" shapeId="0" xr:uid="{00000000-0006-0000-0100-00006B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T24" authorId="0" shapeId="0" xr:uid="{00000000-0006-0000-0100-00006C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U24" authorId="0" shapeId="0" xr:uid="{00000000-0006-0000-0100-00006D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V24" authorId="0" shapeId="0" xr:uid="{00000000-0006-0000-0100-00006E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W24" authorId="0" shapeId="0" xr:uid="{00000000-0006-0000-0100-00006F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J24" authorId="0" shapeId="0" xr:uid="{00000000-0006-0000-0100-000070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M24" authorId="0" shapeId="0" xr:uid="{00000000-0006-0000-0100-000071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P24" authorId="0" shapeId="0" xr:uid="{00000000-0006-0000-0100-000072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E25" authorId="0" shapeId="0" xr:uid="{00000000-0006-0000-0100-000073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F25" authorId="0" shapeId="0" xr:uid="{00000000-0006-0000-0100-000074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G25" authorId="0" shapeId="0" xr:uid="{00000000-0006-0000-0100-000075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H25" authorId="0" shapeId="0" xr:uid="{00000000-0006-0000-0100-000076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I25" authorId="0" shapeId="0" xr:uid="{00000000-0006-0000-0100-000077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J25" authorId="0" shapeId="0" xr:uid="{00000000-0006-0000-0100-000078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K25" authorId="0" shapeId="0" xr:uid="{00000000-0006-0000-0100-000079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25" authorId="0" shapeId="0" xr:uid="{00000000-0006-0000-0100-00007A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W25" authorId="0" shapeId="0" xr:uid="{00000000-0006-0000-0100-00007B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X25" authorId="0" shapeId="0" xr:uid="{00000000-0006-0000-0100-00007C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25" authorId="0" shapeId="0" xr:uid="{00000000-0006-0000-0100-00007D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Z25" authorId="0" shapeId="0" xr:uid="{00000000-0006-0000-0100-00007E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A25" authorId="0" shapeId="0" xr:uid="{00000000-0006-0000-0100-00007F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B25" authorId="0" shapeId="0" xr:uid="{00000000-0006-0000-0100-000080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C25" authorId="0" shapeId="0" xr:uid="{00000000-0006-0000-0100-000081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D25" authorId="0" shapeId="0" xr:uid="{00000000-0006-0000-0100-000082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M25" authorId="0" shapeId="0" xr:uid="{00000000-0006-0000-0100-000083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S25" authorId="0" shapeId="0" xr:uid="{00000000-0006-0000-0100-000084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P25" authorId="0" shapeId="0" xr:uid="{00000000-0006-0000-0100-000085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Q25" authorId="0" shapeId="0" xr:uid="{00000000-0006-0000-0100-000086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R25" authorId="0" shapeId="0" xr:uid="{00000000-0006-0000-0100-000087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S25" authorId="0" shapeId="0" xr:uid="{00000000-0006-0000-0100-000088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T25" authorId="0" shapeId="0" xr:uid="{00000000-0006-0000-0100-000089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U25" authorId="0" shapeId="0" xr:uid="{00000000-0006-0000-0100-00008A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V25" authorId="0" shapeId="0" xr:uid="{00000000-0006-0000-0100-00008B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W25" authorId="0" shapeId="0" xr:uid="{00000000-0006-0000-0100-00008C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M25" authorId="0" shapeId="0" xr:uid="{00000000-0006-0000-0100-00008D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P25" authorId="0" shapeId="0" xr:uid="{00000000-0006-0000-0100-00008E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D26" authorId="0" shapeId="0" xr:uid="{00000000-0006-0000-0100-00008F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E26" authorId="0" shapeId="0" xr:uid="{00000000-0006-0000-0100-000090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F26" authorId="0" shapeId="0" xr:uid="{00000000-0006-0000-0100-000091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G26" authorId="0" shapeId="0" xr:uid="{00000000-0006-0000-0100-000092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H26" authorId="0" shapeId="0" xr:uid="{00000000-0006-0000-0100-000093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I26" authorId="0" shapeId="0" xr:uid="{00000000-0006-0000-0100-000094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J26" authorId="0" shapeId="0" xr:uid="{00000000-0006-0000-0100-000095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K26" authorId="0" shapeId="0" xr:uid="{00000000-0006-0000-0100-000096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26" authorId="0" shapeId="0" xr:uid="{00000000-0006-0000-0100-000097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W26" authorId="0" shapeId="0" xr:uid="{00000000-0006-0000-0100-000098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X26" authorId="0" shapeId="0" xr:uid="{00000000-0006-0000-0100-000099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26" authorId="0" shapeId="0" xr:uid="{00000000-0006-0000-0100-00009A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Z26" authorId="0" shapeId="0" xr:uid="{00000000-0006-0000-0100-00009B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A26" authorId="0" shapeId="0" xr:uid="{00000000-0006-0000-0100-00009C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B26" authorId="0" shapeId="0" xr:uid="{00000000-0006-0000-0100-00009D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C26" authorId="0" shapeId="0" xr:uid="{00000000-0006-0000-0100-00009E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D26" authorId="0" shapeId="0" xr:uid="{00000000-0006-0000-0100-00009F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M26" authorId="0" shapeId="0" xr:uid="{00000000-0006-0000-0100-0000A0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S26" authorId="0" shapeId="0" xr:uid="{00000000-0006-0000-0100-0000A1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O26" authorId="0" shapeId="0" xr:uid="{00000000-0006-0000-0100-0000A2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P26" authorId="0" shapeId="0" xr:uid="{00000000-0006-0000-0100-0000A3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Q26" authorId="0" shapeId="0" xr:uid="{00000000-0006-0000-0100-0000A4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R26" authorId="0" shapeId="0" xr:uid="{00000000-0006-0000-0100-0000A5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S26" authorId="0" shapeId="0" xr:uid="{00000000-0006-0000-0100-0000A6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T26" authorId="0" shapeId="0" xr:uid="{00000000-0006-0000-0100-0000A7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U26" authorId="0" shapeId="0" xr:uid="{00000000-0006-0000-0100-0000A8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V26" authorId="0" shapeId="0" xr:uid="{00000000-0006-0000-0100-0000A9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W26" authorId="0" shapeId="0" xr:uid="{00000000-0006-0000-0100-0000AA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J26" authorId="0" shapeId="0" xr:uid="{00000000-0006-0000-0100-0000AB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M26" authorId="0" shapeId="0" xr:uid="{00000000-0006-0000-0100-0000AC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O26" authorId="0" shapeId="0" xr:uid="{00000000-0006-0000-0100-0000AD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P26" authorId="0" shapeId="0" xr:uid="{00000000-0006-0000-0100-0000AE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E27" authorId="0" shapeId="0" xr:uid="{00000000-0006-0000-0100-0000AF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G27" authorId="0" shapeId="0" xr:uid="{00000000-0006-0000-0100-0000B0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H27" authorId="0" shapeId="0" xr:uid="{00000000-0006-0000-0100-0000B1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I27" authorId="0" shapeId="0" xr:uid="{00000000-0006-0000-0100-0000B2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J27" authorId="0" shapeId="0" xr:uid="{00000000-0006-0000-0100-0000B3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K27" authorId="0" shapeId="0" xr:uid="{00000000-0006-0000-0100-0000B4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27" authorId="0" shapeId="0" xr:uid="{00000000-0006-0000-0100-0000B5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W27" authorId="0" shapeId="0" xr:uid="{00000000-0006-0000-0100-0000B6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X27" authorId="0" shapeId="0" xr:uid="{00000000-0006-0000-0100-0000B7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27" authorId="0" shapeId="0" xr:uid="{00000000-0006-0000-0100-0000B8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Z27" authorId="0" shapeId="0" xr:uid="{00000000-0006-0000-0100-0000B9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A27" authorId="0" shapeId="0" xr:uid="{00000000-0006-0000-0100-0000BA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B27" authorId="0" shapeId="0" xr:uid="{00000000-0006-0000-0100-0000BB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C27" authorId="0" shapeId="0" xr:uid="{00000000-0006-0000-0100-0000BC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D27" authorId="0" shapeId="0" xr:uid="{00000000-0006-0000-0100-0000BD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M27" authorId="0" shapeId="0" xr:uid="{00000000-0006-0000-0100-0000BE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S27" authorId="0" shapeId="0" xr:uid="{00000000-0006-0000-0100-0000BF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Q27" authorId="0" shapeId="0" xr:uid="{00000000-0006-0000-0100-0000C0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S27" authorId="0" shapeId="0" xr:uid="{00000000-0006-0000-0100-0000C1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T27" authorId="0" shapeId="0" xr:uid="{00000000-0006-0000-0100-0000C2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U27" authorId="0" shapeId="0" xr:uid="{00000000-0006-0000-0100-0000C3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V27" authorId="0" shapeId="0" xr:uid="{00000000-0006-0000-0100-0000C4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W27" authorId="0" shapeId="0" xr:uid="{00000000-0006-0000-0100-0000C5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J27" authorId="0" shapeId="0" xr:uid="{00000000-0006-0000-0100-0000C6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M27" authorId="0" shapeId="0" xr:uid="{00000000-0006-0000-0100-0000C7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P27" authorId="0" shapeId="0" xr:uid="{00000000-0006-0000-0100-0000C8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E28" authorId="0" shapeId="0" xr:uid="{00000000-0006-0000-0100-0000C9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G28" authorId="0" shapeId="0" xr:uid="{00000000-0006-0000-0100-0000CA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H28" authorId="0" shapeId="0" xr:uid="{00000000-0006-0000-0100-0000CB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I28" authorId="0" shapeId="0" xr:uid="{00000000-0006-0000-0100-0000CC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J28" authorId="0" shapeId="0" xr:uid="{00000000-0006-0000-0100-0000CD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K28" authorId="0" shapeId="0" xr:uid="{00000000-0006-0000-0100-0000CE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28" authorId="0" shapeId="0" xr:uid="{00000000-0006-0000-0100-0000CF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W28" authorId="0" shapeId="0" xr:uid="{00000000-0006-0000-0100-0000D0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X28" authorId="0" shapeId="0" xr:uid="{00000000-0006-0000-0100-0000D1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28" authorId="0" shapeId="0" xr:uid="{00000000-0006-0000-0100-0000D2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Z28" authorId="0" shapeId="0" xr:uid="{00000000-0006-0000-0100-0000D3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A28" authorId="0" shapeId="0" xr:uid="{00000000-0006-0000-0100-0000D4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B28" authorId="0" shapeId="0" xr:uid="{00000000-0006-0000-0100-0000D5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C28" authorId="0" shapeId="0" xr:uid="{00000000-0006-0000-0100-0000D6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D28" authorId="0" shapeId="0" xr:uid="{00000000-0006-0000-0100-0000D7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F28" authorId="0" shapeId="0" xr:uid="{00000000-0006-0000-0100-0000D8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M28" authorId="0" shapeId="0" xr:uid="{00000000-0006-0000-0100-0000D9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S28" authorId="0" shapeId="0" xr:uid="{00000000-0006-0000-0100-0000DA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Q28" authorId="0" shapeId="0" xr:uid="{00000000-0006-0000-0100-0000DB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S28" authorId="0" shapeId="0" xr:uid="{00000000-0006-0000-0100-0000DC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T28" authorId="0" shapeId="0" xr:uid="{00000000-0006-0000-0100-0000DD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U28" authorId="0" shapeId="0" xr:uid="{00000000-0006-0000-0100-0000DE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V28" authorId="0" shapeId="0" xr:uid="{00000000-0006-0000-0100-0000DF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W28" authorId="0" shapeId="0" xr:uid="{00000000-0006-0000-0100-0000E0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M28" authorId="0" shapeId="0" xr:uid="{00000000-0006-0000-0100-0000E1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P28" authorId="0" shapeId="0" xr:uid="{00000000-0006-0000-0100-0000E2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E29" authorId="0" shapeId="0" xr:uid="{00000000-0006-0000-0100-0000E3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H29" authorId="0" shapeId="0" xr:uid="{00000000-0006-0000-0100-0000E4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I29" authorId="0" shapeId="0" xr:uid="{00000000-0006-0000-0100-0000E5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J29" authorId="0" shapeId="0" xr:uid="{00000000-0006-0000-0100-0000E6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K29" authorId="0" shapeId="0" xr:uid="{00000000-0006-0000-0100-0000E7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29" authorId="0" shapeId="0" xr:uid="{00000000-0006-0000-0100-0000E8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W29" authorId="0" shapeId="0" xr:uid="{00000000-0006-0000-0100-0000E9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X29" authorId="0" shapeId="0" xr:uid="{00000000-0006-0000-0100-0000EA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29" authorId="0" shapeId="0" xr:uid="{00000000-0006-0000-0100-0000EB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Z29" authorId="0" shapeId="0" xr:uid="{00000000-0006-0000-0100-0000EC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A29" authorId="0" shapeId="0" xr:uid="{00000000-0006-0000-0100-0000ED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B29" authorId="0" shapeId="0" xr:uid="{00000000-0006-0000-0100-0000EE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C29" authorId="0" shapeId="0" xr:uid="{00000000-0006-0000-0100-0000EF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D29" authorId="0" shapeId="0" xr:uid="{00000000-0006-0000-0100-0000F0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Q29" authorId="0" shapeId="0" xr:uid="{00000000-0006-0000-0100-0000F1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T29" authorId="0" shapeId="0" xr:uid="{00000000-0006-0000-0100-0000F2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U29" authorId="0" shapeId="0" xr:uid="{00000000-0006-0000-0100-0000F3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V29" authorId="0" shapeId="0" xr:uid="{00000000-0006-0000-0100-0000F4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W29" authorId="0" shapeId="0" xr:uid="{00000000-0006-0000-0100-0000F5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M29" authorId="0" shapeId="0" xr:uid="{00000000-0006-0000-0100-0000F6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P29" authorId="0" shapeId="0" xr:uid="{00000000-0006-0000-0100-0000F7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E30" authorId="0" shapeId="0" xr:uid="{00000000-0006-0000-0100-0000F8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G30" authorId="0" shapeId="0" xr:uid="{00000000-0006-0000-0100-0000F9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H30" authorId="0" shapeId="0" xr:uid="{00000000-0006-0000-0100-0000FA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I30" authorId="0" shapeId="0" xr:uid="{00000000-0006-0000-0100-0000FB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J30" authorId="0" shapeId="0" xr:uid="{00000000-0006-0000-0100-0000FC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K30" authorId="0" shapeId="0" xr:uid="{00000000-0006-0000-0100-0000FD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30" authorId="0" shapeId="0" xr:uid="{00000000-0006-0000-0100-0000FE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W30" authorId="0" shapeId="0" xr:uid="{00000000-0006-0000-0100-0000FF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X30" authorId="0" shapeId="0" xr:uid="{00000000-0006-0000-0100-000000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30" authorId="0" shapeId="0" xr:uid="{00000000-0006-0000-0100-000001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Z30" authorId="0" shapeId="0" xr:uid="{00000000-0006-0000-0100-000002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A30" authorId="0" shapeId="0" xr:uid="{00000000-0006-0000-0100-000003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B30" authorId="0" shapeId="0" xr:uid="{00000000-0006-0000-0100-000004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C30" authorId="0" shapeId="0" xr:uid="{00000000-0006-0000-0100-000005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D30" authorId="0" shapeId="0" xr:uid="{00000000-0006-0000-0100-000006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M30" authorId="0" shapeId="0" xr:uid="{00000000-0006-0000-0100-000007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S30" authorId="0" shapeId="0" xr:uid="{00000000-0006-0000-0100-000008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Q30" authorId="0" shapeId="0" xr:uid="{00000000-0006-0000-0100-000009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S30" authorId="0" shapeId="0" xr:uid="{00000000-0006-0000-0100-00000A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T30" authorId="0" shapeId="0" xr:uid="{00000000-0006-0000-0100-00000B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U30" authorId="0" shapeId="0" xr:uid="{00000000-0006-0000-0100-00000C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V30" authorId="0" shapeId="0" xr:uid="{00000000-0006-0000-0100-00000D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W30" authorId="0" shapeId="0" xr:uid="{00000000-0006-0000-0100-00000E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J30" authorId="0" shapeId="0" xr:uid="{00000000-0006-0000-0100-00000F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M30" authorId="0" shapeId="0" xr:uid="{00000000-0006-0000-0100-000010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O30" authorId="0" shapeId="0" xr:uid="{00000000-0006-0000-0100-000011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P30" authorId="0" shapeId="0" xr:uid="{00000000-0006-0000-0100-000012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E31" authorId="0" shapeId="0" xr:uid="{00000000-0006-0000-0100-000013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H31" authorId="0" shapeId="0" xr:uid="{00000000-0006-0000-0100-000014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I31" authorId="0" shapeId="0" xr:uid="{00000000-0006-0000-0100-000015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J31" authorId="0" shapeId="0" xr:uid="{00000000-0006-0000-0100-000016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K31" authorId="0" shapeId="0" xr:uid="{00000000-0006-0000-0100-000017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31" authorId="0" shapeId="0" xr:uid="{00000000-0006-0000-0100-000018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W31" authorId="0" shapeId="0" xr:uid="{00000000-0006-0000-0100-000019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X31" authorId="0" shapeId="0" xr:uid="{00000000-0006-0000-0100-00001A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31" authorId="0" shapeId="0" xr:uid="{00000000-0006-0000-0100-00001B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Z31" authorId="0" shapeId="0" xr:uid="{00000000-0006-0000-0100-00001C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A31" authorId="0" shapeId="0" xr:uid="{00000000-0006-0000-0100-00001D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B31" authorId="0" shapeId="0" xr:uid="{00000000-0006-0000-0100-00001E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C31" authorId="0" shapeId="0" xr:uid="{00000000-0006-0000-0100-00001F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D31" authorId="0" shapeId="0" xr:uid="{00000000-0006-0000-0100-000020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M31" authorId="0" shapeId="0" xr:uid="{00000000-0006-0000-0100-000021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S31" authorId="0" shapeId="0" xr:uid="{00000000-0006-0000-0100-000022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Q31" authorId="0" shapeId="0" xr:uid="{00000000-0006-0000-0100-000023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T31" authorId="0" shapeId="0" xr:uid="{00000000-0006-0000-0100-000024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U31" authorId="0" shapeId="0" xr:uid="{00000000-0006-0000-0100-000025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V31" authorId="0" shapeId="0" xr:uid="{00000000-0006-0000-0100-000026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W31" authorId="0" shapeId="0" xr:uid="{00000000-0006-0000-0100-000027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J31" authorId="0" shapeId="0" xr:uid="{00000000-0006-0000-0100-000028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M31" authorId="0" shapeId="0" xr:uid="{00000000-0006-0000-0100-000029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P31" authorId="0" shapeId="0" xr:uid="{00000000-0006-0000-0100-00002A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E32" authorId="0" shapeId="0" xr:uid="{00000000-0006-0000-0100-00002B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G32" authorId="0" shapeId="0" xr:uid="{00000000-0006-0000-0100-00002C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H32" authorId="0" shapeId="0" xr:uid="{00000000-0006-0000-0100-00002D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I32" authorId="0" shapeId="0" xr:uid="{00000000-0006-0000-0100-00002E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J32" authorId="0" shapeId="0" xr:uid="{00000000-0006-0000-0100-00002F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K32" authorId="0" shapeId="0" xr:uid="{00000000-0006-0000-0100-000030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32" authorId="0" shapeId="0" xr:uid="{00000000-0006-0000-0100-000031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W32" authorId="0" shapeId="0" xr:uid="{00000000-0006-0000-0100-000032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X32" authorId="0" shapeId="0" xr:uid="{00000000-0006-0000-0100-000033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32" authorId="0" shapeId="0" xr:uid="{00000000-0006-0000-0100-000034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Z32" authorId="0" shapeId="0" xr:uid="{00000000-0006-0000-0100-000035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A32" authorId="0" shapeId="0" xr:uid="{00000000-0006-0000-0100-000036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B32" authorId="0" shapeId="0" xr:uid="{00000000-0006-0000-0100-000037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C32" authorId="0" shapeId="0" xr:uid="{00000000-0006-0000-0100-000038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D32" authorId="0" shapeId="0" xr:uid="{00000000-0006-0000-0100-000039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M32" authorId="0" shapeId="0" xr:uid="{00000000-0006-0000-0100-00003A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S32" authorId="0" shapeId="0" xr:uid="{00000000-0006-0000-0100-00003B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P32" authorId="0" shapeId="0" xr:uid="{00000000-0006-0000-0100-00003C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Q32" authorId="0" shapeId="0" xr:uid="{00000000-0006-0000-0100-00003D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R32" authorId="0" shapeId="0" xr:uid="{00000000-0006-0000-0100-00003E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S32" authorId="0" shapeId="0" xr:uid="{00000000-0006-0000-0100-00003F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T32" authorId="0" shapeId="0" xr:uid="{00000000-0006-0000-0100-000040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U32" authorId="0" shapeId="0" xr:uid="{00000000-0006-0000-0100-000041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V32" authorId="0" shapeId="0" xr:uid="{00000000-0006-0000-0100-000042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W32" authorId="0" shapeId="0" xr:uid="{00000000-0006-0000-0100-000043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J32" authorId="0" shapeId="0" xr:uid="{00000000-0006-0000-0100-000044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M32" authorId="0" shapeId="0" xr:uid="{00000000-0006-0000-0100-000045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P32" authorId="0" shapeId="0" xr:uid="{00000000-0006-0000-0100-000046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E33" authorId="0" shapeId="0" xr:uid="{00000000-0006-0000-0100-000047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H33" authorId="0" shapeId="0" xr:uid="{00000000-0006-0000-0100-000048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I33" authorId="0" shapeId="0" xr:uid="{00000000-0006-0000-0100-000049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J33" authorId="0" shapeId="0" xr:uid="{00000000-0006-0000-0100-00004A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K33" authorId="0" shapeId="0" xr:uid="{00000000-0006-0000-0100-00004B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33" authorId="0" shapeId="0" xr:uid="{00000000-0006-0000-0100-00004C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W33" authorId="0" shapeId="0" xr:uid="{00000000-0006-0000-0100-00004D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X33" authorId="0" shapeId="0" xr:uid="{00000000-0006-0000-0100-00004E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33" authorId="0" shapeId="0" xr:uid="{00000000-0006-0000-0100-00004F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Z33" authorId="0" shapeId="0" xr:uid="{00000000-0006-0000-0100-000050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A33" authorId="0" shapeId="0" xr:uid="{00000000-0006-0000-0100-000051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B33" authorId="0" shapeId="0" xr:uid="{00000000-0006-0000-0100-000052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C33" authorId="0" shapeId="0" xr:uid="{00000000-0006-0000-0100-000053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D33" authorId="0" shapeId="0" xr:uid="{00000000-0006-0000-0100-000054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M33" authorId="0" shapeId="0" xr:uid="{00000000-0006-0000-0100-000055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S33" authorId="0" shapeId="0" xr:uid="{00000000-0006-0000-0100-000056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Q33" authorId="0" shapeId="0" xr:uid="{00000000-0006-0000-0100-000057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S33" authorId="0" shapeId="0" xr:uid="{00000000-0006-0000-0100-000058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T33" authorId="0" shapeId="0" xr:uid="{00000000-0006-0000-0100-000059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U33" authorId="0" shapeId="0" xr:uid="{00000000-0006-0000-0100-00005A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V33" authorId="0" shapeId="0" xr:uid="{00000000-0006-0000-0100-00005B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W33" authorId="0" shapeId="0" xr:uid="{00000000-0006-0000-0100-00005C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J33" authorId="0" shapeId="0" xr:uid="{00000000-0006-0000-0100-00005D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M33" authorId="0" shapeId="0" xr:uid="{00000000-0006-0000-0100-00005E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P33" authorId="0" shapeId="0" xr:uid="{00000000-0006-0000-0100-00005F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E34" authorId="0" shapeId="0" xr:uid="{00000000-0006-0000-0100-000060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H34" authorId="0" shapeId="0" xr:uid="{00000000-0006-0000-0100-000061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J34" authorId="0" shapeId="0" xr:uid="{00000000-0006-0000-0100-000062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K34" authorId="0" shapeId="0" xr:uid="{00000000-0006-0000-0100-000063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34" authorId="0" shapeId="0" xr:uid="{00000000-0006-0000-0100-000064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W34" authorId="0" shapeId="0" xr:uid="{00000000-0006-0000-0100-000065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X34" authorId="0" shapeId="0" xr:uid="{00000000-0006-0000-0100-000066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34" authorId="0" shapeId="0" xr:uid="{00000000-0006-0000-0100-000067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Z34" authorId="0" shapeId="0" xr:uid="{00000000-0006-0000-0100-000068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A34" authorId="0" shapeId="0" xr:uid="{00000000-0006-0000-0100-000069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B34" authorId="0" shapeId="0" xr:uid="{00000000-0006-0000-0100-00006A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C34" authorId="0" shapeId="0" xr:uid="{00000000-0006-0000-0100-00006B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D34" authorId="0" shapeId="0" xr:uid="{00000000-0006-0000-0100-00006C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M34" authorId="0" shapeId="0" xr:uid="{00000000-0006-0000-0100-00006D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S34" authorId="0" shapeId="0" xr:uid="{00000000-0006-0000-0100-00006E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Q34" authorId="0" shapeId="0" xr:uid="{00000000-0006-0000-0100-00006F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S34" authorId="0" shapeId="0" xr:uid="{00000000-0006-0000-0100-000070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T34" authorId="0" shapeId="0" xr:uid="{00000000-0006-0000-0100-000071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U34" authorId="0" shapeId="0" xr:uid="{00000000-0006-0000-0100-000072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V34" authorId="0" shapeId="0" xr:uid="{00000000-0006-0000-0100-000073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W34" authorId="0" shapeId="0" xr:uid="{00000000-0006-0000-0100-000074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M34" authorId="0" shapeId="0" xr:uid="{00000000-0006-0000-0100-000075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P34" authorId="0" shapeId="0" xr:uid="{00000000-0006-0000-0100-000076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E35" authorId="0" shapeId="0" xr:uid="{00000000-0006-0000-0100-000077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H35" authorId="0" shapeId="0" xr:uid="{00000000-0006-0000-0100-000078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I35" authorId="0" shapeId="0" xr:uid="{00000000-0006-0000-0100-000079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J35" authorId="0" shapeId="0" xr:uid="{00000000-0006-0000-0100-00007A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K35" authorId="0" shapeId="0" xr:uid="{00000000-0006-0000-0100-00007B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35" authorId="0" shapeId="0" xr:uid="{00000000-0006-0000-0100-00007C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W35" authorId="0" shapeId="0" xr:uid="{00000000-0006-0000-0100-00007D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X35" authorId="0" shapeId="0" xr:uid="{00000000-0006-0000-0100-00007E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35" authorId="0" shapeId="0" xr:uid="{00000000-0006-0000-0100-00007F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Z35" authorId="0" shapeId="0" xr:uid="{00000000-0006-0000-0100-000080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A35" authorId="0" shapeId="0" xr:uid="{00000000-0006-0000-0100-000081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B35" authorId="0" shapeId="0" xr:uid="{00000000-0006-0000-0100-000082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C35" authorId="0" shapeId="0" xr:uid="{00000000-0006-0000-0100-000083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D35" authorId="0" shapeId="0" xr:uid="{00000000-0006-0000-0100-000084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Q35" authorId="0" shapeId="0" xr:uid="{00000000-0006-0000-0100-000085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S35" authorId="0" shapeId="0" xr:uid="{00000000-0006-0000-0100-000086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T35" authorId="0" shapeId="0" xr:uid="{00000000-0006-0000-0100-000087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U35" authorId="0" shapeId="0" xr:uid="{00000000-0006-0000-0100-000088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V35" authorId="0" shapeId="0" xr:uid="{00000000-0006-0000-0100-000089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W35" authorId="0" shapeId="0" xr:uid="{00000000-0006-0000-0100-00008A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M35" authorId="0" shapeId="0" xr:uid="{00000000-0006-0000-0100-00008B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P35" authorId="0" shapeId="0" xr:uid="{00000000-0006-0000-0100-00008C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E36" authorId="0" shapeId="0" xr:uid="{00000000-0006-0000-0100-00008D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H36" authorId="0" shapeId="0" xr:uid="{00000000-0006-0000-0100-00008E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I36" authorId="0" shapeId="0" xr:uid="{00000000-0006-0000-0100-00008F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J36" authorId="0" shapeId="0" xr:uid="{00000000-0006-0000-0100-000090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K36" authorId="0" shapeId="0" xr:uid="{00000000-0006-0000-0100-000091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36" authorId="0" shapeId="0" xr:uid="{00000000-0006-0000-0100-000092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W36" authorId="0" shapeId="0" xr:uid="{00000000-0006-0000-0100-000093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X36" authorId="0" shapeId="0" xr:uid="{00000000-0006-0000-0100-000094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36" authorId="0" shapeId="0" xr:uid="{00000000-0006-0000-0100-000095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Z36" authorId="0" shapeId="0" xr:uid="{00000000-0006-0000-0100-000096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A36" authorId="0" shapeId="0" xr:uid="{00000000-0006-0000-0100-000097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B36" authorId="0" shapeId="0" xr:uid="{00000000-0006-0000-0100-000098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C36" authorId="0" shapeId="0" xr:uid="{00000000-0006-0000-0100-000099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D36" authorId="0" shapeId="0" xr:uid="{00000000-0006-0000-0100-00009A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M36" authorId="0" shapeId="0" xr:uid="{00000000-0006-0000-0100-00009B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S36" authorId="0" shapeId="0" xr:uid="{00000000-0006-0000-0100-00009C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Q36" authorId="0" shapeId="0" xr:uid="{00000000-0006-0000-0100-00009D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T36" authorId="0" shapeId="0" xr:uid="{00000000-0006-0000-0100-00009E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U36" authorId="0" shapeId="0" xr:uid="{00000000-0006-0000-0100-00009F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V36" authorId="0" shapeId="0" xr:uid="{00000000-0006-0000-0100-0000A0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W36" authorId="0" shapeId="0" xr:uid="{00000000-0006-0000-0100-0000A1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J36" authorId="0" shapeId="0" xr:uid="{00000000-0006-0000-0100-0000A2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M36" authorId="0" shapeId="0" xr:uid="{00000000-0006-0000-0100-0000A3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P36" authorId="0" shapeId="0" xr:uid="{00000000-0006-0000-0100-0000A4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E37" authorId="0" shapeId="0" xr:uid="{00000000-0006-0000-0100-0000A5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H37" authorId="0" shapeId="0" xr:uid="{00000000-0006-0000-0100-0000A6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I37" authorId="0" shapeId="0" xr:uid="{00000000-0006-0000-0100-0000A7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J37" authorId="0" shapeId="0" xr:uid="{00000000-0006-0000-0100-0000A8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K37" authorId="0" shapeId="0" xr:uid="{00000000-0006-0000-0100-0000A9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37" authorId="0" shapeId="0" xr:uid="{00000000-0006-0000-0100-0000AA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W37" authorId="0" shapeId="0" xr:uid="{00000000-0006-0000-0100-0000AB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X37" authorId="0" shapeId="0" xr:uid="{00000000-0006-0000-0100-0000AC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37" authorId="0" shapeId="0" xr:uid="{00000000-0006-0000-0100-0000AD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Z37" authorId="0" shapeId="0" xr:uid="{00000000-0006-0000-0100-0000AE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A37" authorId="0" shapeId="0" xr:uid="{00000000-0006-0000-0100-0000AF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B37" authorId="0" shapeId="0" xr:uid="{00000000-0006-0000-0100-0000B0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C37" authorId="0" shapeId="0" xr:uid="{00000000-0006-0000-0100-0000B1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D37" authorId="0" shapeId="0" xr:uid="{00000000-0006-0000-0100-0000B2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M37" authorId="0" shapeId="0" xr:uid="{00000000-0006-0000-0100-0000B3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S37" authorId="0" shapeId="0" xr:uid="{00000000-0006-0000-0100-0000B4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Q37" authorId="0" shapeId="0" xr:uid="{00000000-0006-0000-0100-0000B5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S37" authorId="0" shapeId="0" xr:uid="{00000000-0006-0000-0100-0000B6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T37" authorId="0" shapeId="0" xr:uid="{00000000-0006-0000-0100-0000B7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U37" authorId="0" shapeId="0" xr:uid="{00000000-0006-0000-0100-0000B8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V37" authorId="0" shapeId="0" xr:uid="{00000000-0006-0000-0100-0000B9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W37" authorId="0" shapeId="0" xr:uid="{00000000-0006-0000-0100-0000BA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J37" authorId="0" shapeId="0" xr:uid="{00000000-0006-0000-0100-0000BB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M37" authorId="0" shapeId="0" xr:uid="{00000000-0006-0000-0100-0000BC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P37" authorId="0" shapeId="0" xr:uid="{00000000-0006-0000-0100-0000BD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E38" authorId="0" shapeId="0" xr:uid="{00000000-0006-0000-0100-0000BE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G38" authorId="0" shapeId="0" xr:uid="{00000000-0006-0000-0100-0000BF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H38" authorId="0" shapeId="0" xr:uid="{00000000-0006-0000-0100-0000C0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I38" authorId="0" shapeId="0" xr:uid="{00000000-0006-0000-0100-0000C1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J38" authorId="0" shapeId="0" xr:uid="{00000000-0006-0000-0100-0000C2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K38" authorId="0" shapeId="0" xr:uid="{00000000-0006-0000-0100-0000C3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38" authorId="0" shapeId="0" xr:uid="{00000000-0006-0000-0100-0000C4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W38" authorId="0" shapeId="0" xr:uid="{00000000-0006-0000-0100-0000C5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X38" authorId="0" shapeId="0" xr:uid="{00000000-0006-0000-0100-0000C6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38" authorId="0" shapeId="0" xr:uid="{00000000-0006-0000-0100-0000C7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Z38" authorId="0" shapeId="0" xr:uid="{00000000-0006-0000-0100-0000C8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A38" authorId="0" shapeId="0" xr:uid="{00000000-0006-0000-0100-0000C9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B38" authorId="0" shapeId="0" xr:uid="{00000000-0006-0000-0100-0000CA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C38" authorId="0" shapeId="0" xr:uid="{00000000-0006-0000-0100-0000CB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D38" authorId="0" shapeId="0" xr:uid="{00000000-0006-0000-0100-0000CC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M38" authorId="0" shapeId="0" xr:uid="{00000000-0006-0000-0100-0000CD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S38" authorId="0" shapeId="0" xr:uid="{00000000-0006-0000-0100-0000CE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P38" authorId="0" shapeId="0" xr:uid="{00000000-0006-0000-0100-0000CF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Q38" authorId="0" shapeId="0" xr:uid="{00000000-0006-0000-0100-0000D0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R38" authorId="0" shapeId="0" xr:uid="{00000000-0006-0000-0100-0000D1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S38" authorId="0" shapeId="0" xr:uid="{00000000-0006-0000-0100-0000D2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T38" authorId="0" shapeId="0" xr:uid="{00000000-0006-0000-0100-0000D3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U38" authorId="0" shapeId="0" xr:uid="{00000000-0006-0000-0100-0000D4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V38" authorId="0" shapeId="0" xr:uid="{00000000-0006-0000-0100-0000D5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W38" authorId="0" shapeId="0" xr:uid="{00000000-0006-0000-0100-0000D6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J38" authorId="0" shapeId="0" xr:uid="{00000000-0006-0000-0100-0000D7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M38" authorId="0" shapeId="0" xr:uid="{00000000-0006-0000-0100-0000D8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P38" authorId="0" shapeId="0" xr:uid="{00000000-0006-0000-0100-0000D9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E39" authorId="0" shapeId="0" xr:uid="{00000000-0006-0000-0100-0000DA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H39" authorId="0" shapeId="0" xr:uid="{00000000-0006-0000-0100-0000DB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I39" authorId="0" shapeId="0" xr:uid="{00000000-0006-0000-0100-0000DC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J39" authorId="0" shapeId="0" xr:uid="{00000000-0006-0000-0100-0000DD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K39" authorId="0" shapeId="0" xr:uid="{00000000-0006-0000-0100-0000DE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39" authorId="0" shapeId="0" xr:uid="{00000000-0006-0000-0100-0000DF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W39" authorId="0" shapeId="0" xr:uid="{00000000-0006-0000-0100-0000E0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X39" authorId="0" shapeId="0" xr:uid="{00000000-0006-0000-0100-0000E1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39" authorId="0" shapeId="0" xr:uid="{00000000-0006-0000-0100-0000E2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Z39" authorId="0" shapeId="0" xr:uid="{00000000-0006-0000-0100-0000E3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A39" authorId="0" shapeId="0" xr:uid="{00000000-0006-0000-0100-0000E4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B39" authorId="0" shapeId="0" xr:uid="{00000000-0006-0000-0100-0000E5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C39" authorId="0" shapeId="0" xr:uid="{00000000-0006-0000-0100-0000E6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D39" authorId="0" shapeId="0" xr:uid="{00000000-0006-0000-0100-0000E7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M39" authorId="0" shapeId="0" xr:uid="{00000000-0006-0000-0100-0000E8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S39" authorId="0" shapeId="0" xr:uid="{00000000-0006-0000-0100-0000E9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Q39" authorId="0" shapeId="0" xr:uid="{00000000-0006-0000-0100-0000EA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T39" authorId="0" shapeId="0" xr:uid="{00000000-0006-0000-0100-0000EB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U39" authorId="0" shapeId="0" xr:uid="{00000000-0006-0000-0100-0000EC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V39" authorId="0" shapeId="0" xr:uid="{00000000-0006-0000-0100-0000ED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W39" authorId="0" shapeId="0" xr:uid="{00000000-0006-0000-0100-0000EE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J39" authorId="0" shapeId="0" xr:uid="{00000000-0006-0000-0100-0000EF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M39" authorId="0" shapeId="0" xr:uid="{00000000-0006-0000-0100-0000F0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P39" authorId="0" shapeId="0" xr:uid="{00000000-0006-0000-0100-0000F1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E40" authorId="0" shapeId="0" xr:uid="{00000000-0006-0000-0100-0000F2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H40" authorId="0" shapeId="0" xr:uid="{00000000-0006-0000-0100-0000F3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I40" authorId="0" shapeId="0" xr:uid="{00000000-0006-0000-0100-0000F4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J40" authorId="0" shapeId="0" xr:uid="{00000000-0006-0000-0100-0000F5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K40" authorId="0" shapeId="0" xr:uid="{00000000-0006-0000-0100-0000F6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40" authorId="0" shapeId="0" xr:uid="{00000000-0006-0000-0100-0000F7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W40" authorId="0" shapeId="0" xr:uid="{00000000-0006-0000-0100-0000F8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X40" authorId="0" shapeId="0" xr:uid="{00000000-0006-0000-0100-0000F9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40" authorId="0" shapeId="0" xr:uid="{00000000-0006-0000-0100-0000FA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Z40" authorId="0" shapeId="0" xr:uid="{00000000-0006-0000-0100-0000FB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A40" authorId="0" shapeId="0" xr:uid="{00000000-0006-0000-0100-0000FC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B40" authorId="0" shapeId="0" xr:uid="{00000000-0006-0000-0100-0000FD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C40" authorId="0" shapeId="0" xr:uid="{00000000-0006-0000-0100-0000FE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D40" authorId="0" shapeId="0" xr:uid="{00000000-0006-0000-0100-0000FF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M40" authorId="0" shapeId="0" xr:uid="{00000000-0006-0000-0100-000000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S40" authorId="0" shapeId="0" xr:uid="{00000000-0006-0000-0100-000001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Q40" authorId="0" shapeId="0" xr:uid="{00000000-0006-0000-0100-000002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S40" authorId="0" shapeId="0" xr:uid="{00000000-0006-0000-0100-000003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T40" authorId="0" shapeId="0" xr:uid="{00000000-0006-0000-0100-000004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U40" authorId="0" shapeId="0" xr:uid="{00000000-0006-0000-0100-000005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V40" authorId="0" shapeId="0" xr:uid="{00000000-0006-0000-0100-000006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W40" authorId="0" shapeId="0" xr:uid="{00000000-0006-0000-0100-000007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J40" authorId="0" shapeId="0" xr:uid="{00000000-0006-0000-0100-000008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M40" authorId="0" shapeId="0" xr:uid="{00000000-0006-0000-0100-000009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P40" authorId="0" shapeId="0" xr:uid="{00000000-0006-0000-0100-00000A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E41" authorId="0" shapeId="0" xr:uid="{00000000-0006-0000-0100-00000B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G41" authorId="0" shapeId="0" xr:uid="{00000000-0006-0000-0100-00000C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H41" authorId="0" shapeId="0" xr:uid="{00000000-0006-0000-0100-00000D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I41" authorId="0" shapeId="0" xr:uid="{00000000-0006-0000-0100-00000E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J41" authorId="0" shapeId="0" xr:uid="{00000000-0006-0000-0100-00000F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K41" authorId="0" shapeId="0" xr:uid="{00000000-0006-0000-0100-000010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41" authorId="0" shapeId="0" xr:uid="{00000000-0006-0000-0100-000011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W41" authorId="0" shapeId="0" xr:uid="{00000000-0006-0000-0100-000012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X41" authorId="0" shapeId="0" xr:uid="{00000000-0006-0000-0100-000013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41" authorId="0" shapeId="0" xr:uid="{00000000-0006-0000-0100-000014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Z41" authorId="0" shapeId="0" xr:uid="{00000000-0006-0000-0100-000015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A41" authorId="0" shapeId="0" xr:uid="{00000000-0006-0000-0100-000016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B41" authorId="0" shapeId="0" xr:uid="{00000000-0006-0000-0100-000017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C41" authorId="0" shapeId="0" xr:uid="{00000000-0006-0000-0100-000018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D41" authorId="0" shapeId="0" xr:uid="{00000000-0006-0000-0100-000019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P41" authorId="0" shapeId="0" xr:uid="{00000000-0006-0000-0100-00001A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Q41" authorId="0" shapeId="0" xr:uid="{00000000-0006-0000-0100-00001B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S41" authorId="0" shapeId="0" xr:uid="{00000000-0006-0000-0100-00001C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T41" authorId="0" shapeId="0" xr:uid="{00000000-0006-0000-0100-00001D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U41" authorId="0" shapeId="0" xr:uid="{00000000-0006-0000-0100-00001E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V41" authorId="0" shapeId="0" xr:uid="{00000000-0006-0000-0100-00001F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W41" authorId="0" shapeId="0" xr:uid="{00000000-0006-0000-0100-000020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M41" authorId="0" shapeId="0" xr:uid="{00000000-0006-0000-0100-000021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P41" authorId="0" shapeId="0" xr:uid="{00000000-0006-0000-0100-000022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E42" authorId="0" shapeId="0" xr:uid="{00000000-0006-0000-0100-000023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G42" authorId="0" shapeId="0" xr:uid="{00000000-0006-0000-0100-000024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H42" authorId="0" shapeId="0" xr:uid="{00000000-0006-0000-0100-000025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I42" authorId="0" shapeId="0" xr:uid="{00000000-0006-0000-0100-000026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J42" authorId="0" shapeId="0" xr:uid="{00000000-0006-0000-0100-000027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K42" authorId="0" shapeId="0" xr:uid="{00000000-0006-0000-0100-000028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42" authorId="0" shapeId="0" xr:uid="{00000000-0006-0000-0100-000029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W42" authorId="0" shapeId="0" xr:uid="{00000000-0006-0000-0100-00002A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X42" authorId="0" shapeId="0" xr:uid="{00000000-0006-0000-0100-00002B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42" authorId="0" shapeId="0" xr:uid="{00000000-0006-0000-0100-00002C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Z42" authorId="0" shapeId="0" xr:uid="{00000000-0006-0000-0100-00002D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A42" authorId="0" shapeId="0" xr:uid="{00000000-0006-0000-0100-00002E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B42" authorId="0" shapeId="0" xr:uid="{00000000-0006-0000-0100-00002F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C42" authorId="0" shapeId="0" xr:uid="{00000000-0006-0000-0100-000030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D42" authorId="0" shapeId="0" xr:uid="{00000000-0006-0000-0100-000031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Q42" authorId="0" shapeId="0" xr:uid="{00000000-0006-0000-0100-000032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S42" authorId="0" shapeId="0" xr:uid="{00000000-0006-0000-0100-000033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T42" authorId="0" shapeId="0" xr:uid="{00000000-0006-0000-0100-000034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U42" authorId="0" shapeId="0" xr:uid="{00000000-0006-0000-0100-000035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V42" authorId="0" shapeId="0" xr:uid="{00000000-0006-0000-0100-000036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W42" authorId="0" shapeId="0" xr:uid="{00000000-0006-0000-0100-000037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M42" authorId="0" shapeId="0" xr:uid="{00000000-0006-0000-0100-000038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P42" authorId="0" shapeId="0" xr:uid="{00000000-0006-0000-0100-000039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E43" authorId="0" shapeId="0" xr:uid="{00000000-0006-0000-0100-00003A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H43" authorId="0" shapeId="0" xr:uid="{00000000-0006-0000-0100-00003B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I43" authorId="0" shapeId="0" xr:uid="{00000000-0006-0000-0100-00003C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J43" authorId="0" shapeId="0" xr:uid="{00000000-0006-0000-0100-00003D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K43" authorId="0" shapeId="0" xr:uid="{00000000-0006-0000-0100-00003E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43" authorId="0" shapeId="0" xr:uid="{00000000-0006-0000-0100-00003F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W43" authorId="0" shapeId="0" xr:uid="{00000000-0006-0000-0100-000040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X43" authorId="0" shapeId="0" xr:uid="{00000000-0006-0000-0100-000041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43" authorId="0" shapeId="0" xr:uid="{00000000-0006-0000-0100-000042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Z43" authorId="0" shapeId="0" xr:uid="{00000000-0006-0000-0100-000043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A43" authorId="0" shapeId="0" xr:uid="{00000000-0006-0000-0100-000044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B43" authorId="0" shapeId="0" xr:uid="{00000000-0006-0000-0100-000045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C43" authorId="0" shapeId="0" xr:uid="{00000000-0006-0000-0100-000046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D43" authorId="0" shapeId="0" xr:uid="{00000000-0006-0000-0100-000047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M43" authorId="0" shapeId="0" xr:uid="{00000000-0006-0000-0100-000048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S43" authorId="0" shapeId="0" xr:uid="{00000000-0006-0000-0100-000049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Q43" authorId="0" shapeId="0" xr:uid="{00000000-0006-0000-0100-00004A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S43" authorId="0" shapeId="0" xr:uid="{00000000-0006-0000-0100-00004B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T43" authorId="0" shapeId="0" xr:uid="{00000000-0006-0000-0100-00004C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U43" authorId="0" shapeId="0" xr:uid="{00000000-0006-0000-0100-00004D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V43" authorId="0" shapeId="0" xr:uid="{00000000-0006-0000-0100-00004E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W43" authorId="0" shapeId="0" xr:uid="{00000000-0006-0000-0100-00004F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J43" authorId="0" shapeId="0" xr:uid="{00000000-0006-0000-0100-000050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M43" authorId="0" shapeId="0" xr:uid="{00000000-0006-0000-0100-000051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O43" authorId="0" shapeId="0" xr:uid="{00000000-0006-0000-0100-000052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P43" authorId="0" shapeId="0" xr:uid="{00000000-0006-0000-0100-000053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E44" authorId="0" shapeId="0" xr:uid="{00000000-0006-0000-0100-000054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H44" authorId="0" shapeId="0" xr:uid="{00000000-0006-0000-0100-000055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I44" authorId="0" shapeId="0" xr:uid="{00000000-0006-0000-0100-000056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J44" authorId="0" shapeId="0" xr:uid="{00000000-0006-0000-0100-000057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K44" authorId="0" shapeId="0" xr:uid="{00000000-0006-0000-0100-000058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44" authorId="0" shapeId="0" xr:uid="{00000000-0006-0000-0100-000059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W44" authorId="0" shapeId="0" xr:uid="{00000000-0006-0000-0100-00005A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X44" authorId="0" shapeId="0" xr:uid="{00000000-0006-0000-0100-00005B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44" authorId="0" shapeId="0" xr:uid="{00000000-0006-0000-0100-00005C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Z44" authorId="0" shapeId="0" xr:uid="{00000000-0006-0000-0100-00005D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A44" authorId="0" shapeId="0" xr:uid="{00000000-0006-0000-0100-00005E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B44" authorId="0" shapeId="0" xr:uid="{00000000-0006-0000-0100-00005F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C44" authorId="0" shapeId="0" xr:uid="{00000000-0006-0000-0100-000060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D44" authorId="0" shapeId="0" xr:uid="{00000000-0006-0000-0100-000061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M44" authorId="0" shapeId="0" xr:uid="{00000000-0006-0000-0100-000062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S44" authorId="0" shapeId="0" xr:uid="{00000000-0006-0000-0100-000063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Q44" authorId="0" shapeId="0" xr:uid="{00000000-0006-0000-0100-000064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S44" authorId="0" shapeId="0" xr:uid="{00000000-0006-0000-0100-000065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T44" authorId="0" shapeId="0" xr:uid="{00000000-0006-0000-0100-000066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U44" authorId="0" shapeId="0" xr:uid="{00000000-0006-0000-0100-000067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V44" authorId="0" shapeId="0" xr:uid="{00000000-0006-0000-0100-000068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W44" authorId="0" shapeId="0" xr:uid="{00000000-0006-0000-0100-000069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J44" authorId="0" shapeId="0" xr:uid="{00000000-0006-0000-0100-00006A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M44" authorId="0" shapeId="0" xr:uid="{00000000-0006-0000-0100-00006B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O44" authorId="0" shapeId="0" xr:uid="{00000000-0006-0000-0100-00006C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P44" authorId="0" shapeId="0" xr:uid="{00000000-0006-0000-0100-00006D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E45" authorId="0" shapeId="0" xr:uid="{00000000-0006-0000-0100-00006E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G45" authorId="0" shapeId="0" xr:uid="{00000000-0006-0000-0100-00006F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H45" authorId="0" shapeId="0" xr:uid="{00000000-0006-0000-0100-000070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I45" authorId="0" shapeId="0" xr:uid="{00000000-0006-0000-0100-000071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J45" authorId="0" shapeId="0" xr:uid="{00000000-0006-0000-0100-000072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K45" authorId="0" shapeId="0" xr:uid="{00000000-0006-0000-0100-000073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45" authorId="0" shapeId="0" xr:uid="{00000000-0006-0000-0100-000074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W45" authorId="0" shapeId="0" xr:uid="{00000000-0006-0000-0100-000075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X45" authorId="0" shapeId="0" xr:uid="{00000000-0006-0000-0100-000076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45" authorId="0" shapeId="0" xr:uid="{00000000-0006-0000-0100-000077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Z45" authorId="0" shapeId="0" xr:uid="{00000000-0006-0000-0100-000078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A45" authorId="0" shapeId="0" xr:uid="{00000000-0006-0000-0100-000079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B45" authorId="0" shapeId="0" xr:uid="{00000000-0006-0000-0100-00007A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C45" authorId="0" shapeId="0" xr:uid="{00000000-0006-0000-0100-00007B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D45" authorId="0" shapeId="0" xr:uid="{00000000-0006-0000-0100-00007C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M45" authorId="0" shapeId="0" xr:uid="{00000000-0006-0000-0100-00007D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S45" authorId="0" shapeId="0" xr:uid="{00000000-0006-0000-0100-00007E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P45" authorId="0" shapeId="0" xr:uid="{00000000-0006-0000-0100-00007F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Q45" authorId="0" shapeId="0" xr:uid="{00000000-0006-0000-0100-000080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R45" authorId="0" shapeId="0" xr:uid="{00000000-0006-0000-0100-000081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S45" authorId="0" shapeId="0" xr:uid="{00000000-0006-0000-0100-000082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T45" authorId="0" shapeId="0" xr:uid="{00000000-0006-0000-0100-000083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U45" authorId="0" shapeId="0" xr:uid="{00000000-0006-0000-0100-000084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V45" authorId="0" shapeId="0" xr:uid="{00000000-0006-0000-0100-000085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W45" authorId="0" shapeId="0" xr:uid="{00000000-0006-0000-0100-000086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M45" authorId="0" shapeId="0" xr:uid="{00000000-0006-0000-0100-000087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P45" authorId="0" shapeId="0" xr:uid="{00000000-0006-0000-0100-000088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E46" authorId="0" shapeId="0" xr:uid="{00000000-0006-0000-0100-000089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F46" authorId="0" shapeId="0" xr:uid="{00000000-0006-0000-0100-00008A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G46" authorId="0" shapeId="0" xr:uid="{00000000-0006-0000-0100-00008B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H46" authorId="0" shapeId="0" xr:uid="{00000000-0006-0000-0100-00008C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I46" authorId="0" shapeId="0" xr:uid="{00000000-0006-0000-0100-00008D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J46" authorId="0" shapeId="0" xr:uid="{00000000-0006-0000-0100-00008E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K46" authorId="0" shapeId="0" xr:uid="{00000000-0006-0000-0100-00008F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46" authorId="0" shapeId="0" xr:uid="{00000000-0006-0000-0100-000090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W46" authorId="0" shapeId="0" xr:uid="{00000000-0006-0000-0100-000091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X46" authorId="0" shapeId="0" xr:uid="{00000000-0006-0000-0100-000092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46" authorId="0" shapeId="0" xr:uid="{00000000-0006-0000-0100-000093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Z46" authorId="0" shapeId="0" xr:uid="{00000000-0006-0000-0100-000094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A46" authorId="0" shapeId="0" xr:uid="{00000000-0006-0000-0100-000095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B46" authorId="0" shapeId="0" xr:uid="{00000000-0006-0000-0100-000096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C46" authorId="0" shapeId="0" xr:uid="{00000000-0006-0000-0100-000097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D46" authorId="0" shapeId="0" xr:uid="{00000000-0006-0000-0100-000098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M46" authorId="0" shapeId="0" xr:uid="{00000000-0006-0000-0100-000099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S46" authorId="0" shapeId="0" xr:uid="{00000000-0006-0000-0100-00009A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P46" authorId="0" shapeId="0" xr:uid="{00000000-0006-0000-0100-00009B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Q46" authorId="0" shapeId="0" xr:uid="{00000000-0006-0000-0100-00009C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R46" authorId="0" shapeId="0" xr:uid="{00000000-0006-0000-0100-00009D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S46" authorId="0" shapeId="0" xr:uid="{00000000-0006-0000-0100-00009E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T46" authorId="0" shapeId="0" xr:uid="{00000000-0006-0000-0100-00009F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U46" authorId="0" shapeId="0" xr:uid="{00000000-0006-0000-0100-0000A0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V46" authorId="0" shapeId="0" xr:uid="{00000000-0006-0000-0100-0000A1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W46" authorId="0" shapeId="0" xr:uid="{00000000-0006-0000-0100-0000A2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J46" authorId="0" shapeId="0" xr:uid="{00000000-0006-0000-0100-0000A3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M46" authorId="0" shapeId="0" xr:uid="{00000000-0006-0000-0100-0000A4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P46" authorId="0" shapeId="0" xr:uid="{00000000-0006-0000-0100-0000A5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E47" authorId="0" shapeId="0" xr:uid="{00000000-0006-0000-0100-0000A6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H47" authorId="0" shapeId="0" xr:uid="{00000000-0006-0000-0100-0000A7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I47" authorId="0" shapeId="0" xr:uid="{00000000-0006-0000-0100-0000A8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J47" authorId="0" shapeId="0" xr:uid="{00000000-0006-0000-0100-0000A9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K47" authorId="0" shapeId="0" xr:uid="{00000000-0006-0000-0100-0000AA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47" authorId="0" shapeId="0" xr:uid="{00000000-0006-0000-0100-0000AB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W47" authorId="0" shapeId="0" xr:uid="{00000000-0006-0000-0100-0000AC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X47" authorId="0" shapeId="0" xr:uid="{00000000-0006-0000-0100-0000AD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47" authorId="0" shapeId="0" xr:uid="{00000000-0006-0000-0100-0000AE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Z47" authorId="0" shapeId="0" xr:uid="{00000000-0006-0000-0100-0000AF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A47" authorId="0" shapeId="0" xr:uid="{00000000-0006-0000-0100-0000B0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B47" authorId="0" shapeId="0" xr:uid="{00000000-0006-0000-0100-0000B1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C47" authorId="0" shapeId="0" xr:uid="{00000000-0006-0000-0100-0000B2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D47" authorId="0" shapeId="0" xr:uid="{00000000-0006-0000-0100-0000B3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M47" authorId="0" shapeId="0" xr:uid="{00000000-0006-0000-0100-0000B4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Q47" authorId="0" shapeId="0" xr:uid="{00000000-0006-0000-0100-0000B5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S47" authorId="0" shapeId="0" xr:uid="{00000000-0006-0000-0100-0000B6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T47" authorId="0" shapeId="0" xr:uid="{00000000-0006-0000-0100-0000B7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U47" authorId="0" shapeId="0" xr:uid="{00000000-0006-0000-0100-0000B8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V47" authorId="0" shapeId="0" xr:uid="{00000000-0006-0000-0100-0000B9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W47" authorId="0" shapeId="0" xr:uid="{00000000-0006-0000-0100-0000BA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M47" authorId="0" shapeId="0" xr:uid="{00000000-0006-0000-0100-0000BB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P47" authorId="0" shapeId="0" xr:uid="{00000000-0006-0000-0100-0000BC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E48" authorId="0" shapeId="0" xr:uid="{00000000-0006-0000-0100-0000BD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H48" authorId="0" shapeId="0" xr:uid="{00000000-0006-0000-0100-0000BE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I48" authorId="0" shapeId="0" xr:uid="{00000000-0006-0000-0100-0000BF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J48" authorId="0" shapeId="0" xr:uid="{00000000-0006-0000-0100-0000C0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K48" authorId="0" shapeId="0" xr:uid="{00000000-0006-0000-0100-0000C1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48" authorId="0" shapeId="0" xr:uid="{00000000-0006-0000-0100-0000C2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W48" authorId="0" shapeId="0" xr:uid="{00000000-0006-0000-0100-0000C3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X48" authorId="0" shapeId="0" xr:uid="{00000000-0006-0000-0100-0000C4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48" authorId="0" shapeId="0" xr:uid="{00000000-0006-0000-0100-0000C5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Z48" authorId="0" shapeId="0" xr:uid="{00000000-0006-0000-0100-0000C6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A48" authorId="0" shapeId="0" xr:uid="{00000000-0006-0000-0100-0000C7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B48" authorId="0" shapeId="0" xr:uid="{00000000-0006-0000-0100-0000C8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C48" authorId="0" shapeId="0" xr:uid="{00000000-0006-0000-0100-0000C9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D48" authorId="0" shapeId="0" xr:uid="{00000000-0006-0000-0100-0000CA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M48" authorId="0" shapeId="0" xr:uid="{00000000-0006-0000-0100-0000CB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S48" authorId="0" shapeId="0" xr:uid="{00000000-0006-0000-0100-0000CC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Q48" authorId="0" shapeId="0" xr:uid="{00000000-0006-0000-0100-0000CD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S48" authorId="0" shapeId="0" xr:uid="{00000000-0006-0000-0100-0000CE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T48" authorId="0" shapeId="0" xr:uid="{00000000-0006-0000-0100-0000CF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U48" authorId="0" shapeId="0" xr:uid="{00000000-0006-0000-0100-0000D0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V48" authorId="0" shapeId="0" xr:uid="{00000000-0006-0000-0100-0000D1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W48" authorId="0" shapeId="0" xr:uid="{00000000-0006-0000-0100-0000D2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M48" authorId="0" shapeId="0" xr:uid="{00000000-0006-0000-0100-0000D3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P48" authorId="0" shapeId="0" xr:uid="{00000000-0006-0000-0100-0000D4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E49" authorId="0" shapeId="0" xr:uid="{00000000-0006-0000-0100-0000D5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H49" authorId="0" shapeId="0" xr:uid="{00000000-0006-0000-0100-0000D6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I49" authorId="0" shapeId="0" xr:uid="{00000000-0006-0000-0100-0000D7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J49" authorId="0" shapeId="0" xr:uid="{00000000-0006-0000-0100-0000D8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K49" authorId="0" shapeId="0" xr:uid="{00000000-0006-0000-0100-0000D9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49" authorId="0" shapeId="0" xr:uid="{00000000-0006-0000-0100-0000DA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W49" authorId="0" shapeId="0" xr:uid="{00000000-0006-0000-0100-0000DB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X49" authorId="0" shapeId="0" xr:uid="{00000000-0006-0000-0100-0000DC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49" authorId="0" shapeId="0" xr:uid="{00000000-0006-0000-0100-0000DD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Z49" authorId="0" shapeId="0" xr:uid="{00000000-0006-0000-0100-0000DE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A49" authorId="0" shapeId="0" xr:uid="{00000000-0006-0000-0100-0000DF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B49" authorId="0" shapeId="0" xr:uid="{00000000-0006-0000-0100-0000E0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C49" authorId="0" shapeId="0" xr:uid="{00000000-0006-0000-0100-0000E1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D49" authorId="0" shapeId="0" xr:uid="{00000000-0006-0000-0100-0000E2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M49" authorId="0" shapeId="0" xr:uid="{00000000-0006-0000-0100-0000E3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S49" authorId="0" shapeId="0" xr:uid="{00000000-0006-0000-0100-0000E4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Q49" authorId="0" shapeId="0" xr:uid="{00000000-0006-0000-0100-0000E5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R49" authorId="0" shapeId="0" xr:uid="{00000000-0006-0000-0100-0000E6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S49" authorId="0" shapeId="0" xr:uid="{00000000-0006-0000-0100-0000E7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T49" authorId="0" shapeId="0" xr:uid="{00000000-0006-0000-0100-0000E8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U49" authorId="0" shapeId="0" xr:uid="{00000000-0006-0000-0100-0000E9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V49" authorId="0" shapeId="0" xr:uid="{00000000-0006-0000-0100-0000EA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W49" authorId="0" shapeId="0" xr:uid="{00000000-0006-0000-0100-0000EB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J49" authorId="0" shapeId="0" xr:uid="{00000000-0006-0000-0100-0000EC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M49" authorId="0" shapeId="0" xr:uid="{00000000-0006-0000-0100-0000ED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P49" authorId="0" shapeId="0" xr:uid="{00000000-0006-0000-0100-0000EE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D50" authorId="0" shapeId="0" xr:uid="{00000000-0006-0000-0100-0000EF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E50" authorId="0" shapeId="0" xr:uid="{00000000-0006-0000-0100-0000F0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F50" authorId="0" shapeId="0" xr:uid="{00000000-0006-0000-0100-0000F1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G50" authorId="0" shapeId="0" xr:uid="{00000000-0006-0000-0100-0000F2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H50" authorId="0" shapeId="0" xr:uid="{00000000-0006-0000-0100-0000F3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I50" authorId="0" shapeId="0" xr:uid="{00000000-0006-0000-0100-0000F4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J50" authorId="0" shapeId="0" xr:uid="{00000000-0006-0000-0100-0000F5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K50" authorId="0" shapeId="0" xr:uid="{00000000-0006-0000-0100-0000F6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50" authorId="0" shapeId="0" xr:uid="{00000000-0006-0000-0100-0000F7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W50" authorId="0" shapeId="0" xr:uid="{00000000-0006-0000-0100-0000F8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X50" authorId="0" shapeId="0" xr:uid="{00000000-0006-0000-0100-0000F9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50" authorId="0" shapeId="0" xr:uid="{00000000-0006-0000-0100-0000FA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Z50" authorId="0" shapeId="0" xr:uid="{00000000-0006-0000-0100-0000FB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A50" authorId="0" shapeId="0" xr:uid="{00000000-0006-0000-0100-0000FC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B50" authorId="0" shapeId="0" xr:uid="{00000000-0006-0000-0100-0000FD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C50" authorId="0" shapeId="0" xr:uid="{00000000-0006-0000-0100-0000FE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D50" authorId="0" shapeId="0" xr:uid="{00000000-0006-0000-0100-0000FF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M50" authorId="0" shapeId="0" xr:uid="{00000000-0006-0000-0100-000000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S50" authorId="0" shapeId="0" xr:uid="{00000000-0006-0000-0100-000001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P50" authorId="0" shapeId="0" xr:uid="{00000000-0006-0000-0100-000002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Q50" authorId="0" shapeId="0" xr:uid="{00000000-0006-0000-0100-000003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R50" authorId="0" shapeId="0" xr:uid="{00000000-0006-0000-0100-000004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S50" authorId="0" shapeId="0" xr:uid="{00000000-0006-0000-0100-000005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T50" authorId="0" shapeId="0" xr:uid="{00000000-0006-0000-0100-000006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U50" authorId="0" shapeId="0" xr:uid="{00000000-0006-0000-0100-000007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V50" authorId="0" shapeId="0" xr:uid="{00000000-0006-0000-0100-000008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W50" authorId="0" shapeId="0" xr:uid="{00000000-0006-0000-0100-000009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J50" authorId="0" shapeId="0" xr:uid="{00000000-0006-0000-0100-00000A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M50" authorId="0" shapeId="0" xr:uid="{00000000-0006-0000-0100-00000B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P50" authorId="0" shapeId="0" xr:uid="{00000000-0006-0000-0100-00000C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D51" authorId="0" shapeId="0" xr:uid="{00000000-0006-0000-0100-00000D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E51" authorId="0" shapeId="0" xr:uid="{00000000-0006-0000-0100-00000E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F51" authorId="0" shapeId="0" xr:uid="{00000000-0006-0000-0100-00000F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G51" authorId="0" shapeId="0" xr:uid="{00000000-0006-0000-0100-000010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H51" authorId="0" shapeId="0" xr:uid="{00000000-0006-0000-0100-000011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I51" authorId="0" shapeId="0" xr:uid="{00000000-0006-0000-0100-000012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J51" authorId="0" shapeId="0" xr:uid="{00000000-0006-0000-0100-000013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K51" authorId="0" shapeId="0" xr:uid="{00000000-0006-0000-0100-000014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51" authorId="0" shapeId="0" xr:uid="{00000000-0006-0000-0100-000015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W51" authorId="0" shapeId="0" xr:uid="{00000000-0006-0000-0100-000016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X51" authorId="0" shapeId="0" xr:uid="{00000000-0006-0000-0100-000017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51" authorId="0" shapeId="0" xr:uid="{00000000-0006-0000-0100-000018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Z51" authorId="0" shapeId="0" xr:uid="{00000000-0006-0000-0100-000019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A51" authorId="0" shapeId="0" xr:uid="{00000000-0006-0000-0100-00001A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B51" authorId="0" shapeId="0" xr:uid="{00000000-0006-0000-0100-00001B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C51" authorId="0" shapeId="0" xr:uid="{00000000-0006-0000-0100-00001C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D51" authorId="0" shapeId="0" xr:uid="{00000000-0006-0000-0100-00001D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P51" authorId="0" shapeId="0" xr:uid="{00000000-0006-0000-0100-00001E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Q51" authorId="0" shapeId="0" xr:uid="{00000000-0006-0000-0100-00001F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R51" authorId="0" shapeId="0" xr:uid="{00000000-0006-0000-0100-000020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S51" authorId="0" shapeId="0" xr:uid="{00000000-0006-0000-0100-000021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T51" authorId="0" shapeId="0" xr:uid="{00000000-0006-0000-0100-000022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U51" authorId="0" shapeId="0" xr:uid="{00000000-0006-0000-0100-000023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V51" authorId="0" shapeId="0" xr:uid="{00000000-0006-0000-0100-000024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W51" authorId="0" shapeId="0" xr:uid="{00000000-0006-0000-0100-000025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J51" authorId="0" shapeId="0" xr:uid="{00000000-0006-0000-0100-000026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M51" authorId="0" shapeId="0" xr:uid="{00000000-0006-0000-0100-000027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P51" authorId="0" shapeId="0" xr:uid="{00000000-0006-0000-0100-000028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E52" authorId="0" shapeId="0" xr:uid="{00000000-0006-0000-0100-000029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F52" authorId="0" shapeId="0" xr:uid="{00000000-0006-0000-0100-00002A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G52" authorId="0" shapeId="0" xr:uid="{00000000-0006-0000-0100-00002B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H52" authorId="0" shapeId="0" xr:uid="{00000000-0006-0000-0100-00002C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I52" authorId="0" shapeId="0" xr:uid="{00000000-0006-0000-0100-00002D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J52" authorId="0" shapeId="0" xr:uid="{00000000-0006-0000-0100-00002E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K52" authorId="0" shapeId="0" xr:uid="{00000000-0006-0000-0100-00002F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52" authorId="0" shapeId="0" xr:uid="{00000000-0006-0000-0100-000030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W52" authorId="0" shapeId="0" xr:uid="{00000000-0006-0000-0100-000031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X52" authorId="0" shapeId="0" xr:uid="{00000000-0006-0000-0100-000032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52" authorId="0" shapeId="0" xr:uid="{00000000-0006-0000-0100-000033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Z52" authorId="0" shapeId="0" xr:uid="{00000000-0006-0000-0100-000034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A52" authorId="0" shapeId="0" xr:uid="{00000000-0006-0000-0100-000035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B52" authorId="0" shapeId="0" xr:uid="{00000000-0006-0000-0100-000036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C52" authorId="0" shapeId="0" xr:uid="{00000000-0006-0000-0100-000037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D52" authorId="0" shapeId="0" xr:uid="{00000000-0006-0000-0100-000038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P52" authorId="0" shapeId="0" xr:uid="{00000000-0006-0000-0100-000039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Q52" authorId="0" shapeId="0" xr:uid="{00000000-0006-0000-0100-00003A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R52" authorId="0" shapeId="0" xr:uid="{00000000-0006-0000-0100-00003B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S52" authorId="0" shapeId="0" xr:uid="{00000000-0006-0000-0100-00003C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T52" authorId="0" shapeId="0" xr:uid="{00000000-0006-0000-0100-00003D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U52" authorId="0" shapeId="0" xr:uid="{00000000-0006-0000-0100-00003E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V52" authorId="0" shapeId="0" xr:uid="{00000000-0006-0000-0100-00003F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W52" authorId="0" shapeId="0" xr:uid="{00000000-0006-0000-0100-000040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M52" authorId="0" shapeId="0" xr:uid="{00000000-0006-0000-0100-000041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P52" authorId="0" shapeId="0" xr:uid="{00000000-0006-0000-0100-000042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H53" authorId="0" shapeId="0" xr:uid="{00000000-0006-0000-0100-000043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I53" authorId="0" shapeId="0" xr:uid="{00000000-0006-0000-0100-000044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J53" authorId="0" shapeId="0" xr:uid="{00000000-0006-0000-0100-000045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K53" authorId="0" shapeId="0" xr:uid="{00000000-0006-0000-0100-000046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53" authorId="0" shapeId="0" xr:uid="{00000000-0006-0000-0100-000047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W53" authorId="0" shapeId="0" xr:uid="{00000000-0006-0000-0100-000048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X53" authorId="0" shapeId="0" xr:uid="{00000000-0006-0000-0100-000049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53" authorId="0" shapeId="0" xr:uid="{00000000-0006-0000-0100-00004A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Z53" authorId="0" shapeId="0" xr:uid="{00000000-0006-0000-0100-00004B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A53" authorId="0" shapeId="0" xr:uid="{00000000-0006-0000-0100-00004C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B53" authorId="0" shapeId="0" xr:uid="{00000000-0006-0000-0100-00004D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C53" authorId="0" shapeId="0" xr:uid="{00000000-0006-0000-0100-00004E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D53" authorId="0" shapeId="0" xr:uid="{00000000-0006-0000-0100-00004F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Q53" authorId="0" shapeId="0" xr:uid="{00000000-0006-0000-0100-000050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S53" authorId="0" shapeId="0" xr:uid="{00000000-0006-0000-0100-000051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T53" authorId="0" shapeId="0" xr:uid="{00000000-0006-0000-0100-000052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U53" authorId="0" shapeId="0" xr:uid="{00000000-0006-0000-0100-000053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V53" authorId="0" shapeId="0" xr:uid="{00000000-0006-0000-0100-000054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W53" authorId="0" shapeId="0" xr:uid="{00000000-0006-0000-0100-000055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M53" authorId="0" shapeId="0" xr:uid="{00000000-0006-0000-0100-000056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P53" authorId="0" shapeId="0" xr:uid="{00000000-0006-0000-0100-000057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E54" authorId="0" shapeId="0" xr:uid="{00000000-0006-0000-0100-000058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G54" authorId="0" shapeId="0" xr:uid="{00000000-0006-0000-0100-000059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H54" authorId="0" shapeId="0" xr:uid="{00000000-0006-0000-0100-00005A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I54" authorId="0" shapeId="0" xr:uid="{00000000-0006-0000-0100-00005B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J54" authorId="0" shapeId="0" xr:uid="{00000000-0006-0000-0100-00005C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K54" authorId="0" shapeId="0" xr:uid="{00000000-0006-0000-0100-00005D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54" authorId="0" shapeId="0" xr:uid="{00000000-0006-0000-0100-00005E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W54" authorId="0" shapeId="0" xr:uid="{00000000-0006-0000-0100-00005F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X54" authorId="0" shapeId="0" xr:uid="{00000000-0006-0000-0100-000060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54" authorId="0" shapeId="0" xr:uid="{00000000-0006-0000-0100-000061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Z54" authorId="0" shapeId="0" xr:uid="{00000000-0006-0000-0100-000062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A54" authorId="0" shapeId="0" xr:uid="{00000000-0006-0000-0100-000063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B54" authorId="0" shapeId="0" xr:uid="{00000000-0006-0000-0100-000064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C54" authorId="0" shapeId="0" xr:uid="{00000000-0006-0000-0100-000065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D54" authorId="0" shapeId="0" xr:uid="{00000000-0006-0000-0100-000066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M54" authorId="0" shapeId="0" xr:uid="{00000000-0006-0000-0100-000067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S54" authorId="0" shapeId="0" xr:uid="{00000000-0006-0000-0100-000068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Q54" authorId="0" shapeId="0" xr:uid="{00000000-0006-0000-0100-000069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R54" authorId="0" shapeId="0" xr:uid="{00000000-0006-0000-0100-00006A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S54" authorId="0" shapeId="0" xr:uid="{00000000-0006-0000-0100-00006B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T54" authorId="0" shapeId="0" xr:uid="{00000000-0006-0000-0100-00006C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U54" authorId="0" shapeId="0" xr:uid="{00000000-0006-0000-0100-00006D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V54" authorId="0" shapeId="0" xr:uid="{00000000-0006-0000-0100-00006E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W54" authorId="0" shapeId="0" xr:uid="{00000000-0006-0000-0100-00006F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J54" authorId="0" shapeId="0" xr:uid="{00000000-0006-0000-0100-000070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M54" authorId="0" shapeId="0" xr:uid="{00000000-0006-0000-0100-000071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P54" authorId="0" shapeId="0" xr:uid="{00000000-0006-0000-0100-000072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E55" authorId="0" shapeId="0" xr:uid="{00000000-0006-0000-0100-000073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G55" authorId="0" shapeId="0" xr:uid="{00000000-0006-0000-0100-000074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H55" authorId="0" shapeId="0" xr:uid="{00000000-0006-0000-0100-000075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I55" authorId="0" shapeId="0" xr:uid="{00000000-0006-0000-0100-000076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J55" authorId="0" shapeId="0" xr:uid="{00000000-0006-0000-0100-000077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K55" authorId="0" shapeId="0" xr:uid="{00000000-0006-0000-0100-000078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55" authorId="0" shapeId="0" xr:uid="{00000000-0006-0000-0100-000079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W55" authorId="0" shapeId="0" xr:uid="{00000000-0006-0000-0100-00007A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X55" authorId="0" shapeId="0" xr:uid="{00000000-0006-0000-0100-00007B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55" authorId="0" shapeId="0" xr:uid="{00000000-0006-0000-0100-00007C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Z55" authorId="0" shapeId="0" xr:uid="{00000000-0006-0000-0100-00007D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A55" authorId="0" shapeId="0" xr:uid="{00000000-0006-0000-0100-00007E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B55" authorId="0" shapeId="0" xr:uid="{00000000-0006-0000-0100-00007F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C55" authorId="0" shapeId="0" xr:uid="{00000000-0006-0000-0100-000080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D55" authorId="0" shapeId="0" xr:uid="{00000000-0006-0000-0100-000081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Q55" authorId="0" shapeId="0" xr:uid="{00000000-0006-0000-0100-000082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S55" authorId="0" shapeId="0" xr:uid="{00000000-0006-0000-0100-000083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T55" authorId="0" shapeId="0" xr:uid="{00000000-0006-0000-0100-000084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U55" authorId="0" shapeId="0" xr:uid="{00000000-0006-0000-0100-000085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V55" authorId="0" shapeId="0" xr:uid="{00000000-0006-0000-0100-000086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W55" authorId="0" shapeId="0" xr:uid="{00000000-0006-0000-0100-000087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M55" authorId="0" shapeId="0" xr:uid="{00000000-0006-0000-0100-000088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P55" authorId="0" shapeId="0" xr:uid="{00000000-0006-0000-0100-000089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E56" authorId="0" shapeId="0" xr:uid="{00000000-0006-0000-0100-00008A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G56" authorId="0" shapeId="0" xr:uid="{00000000-0006-0000-0100-00008B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H56" authorId="0" shapeId="0" xr:uid="{00000000-0006-0000-0100-00008C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I56" authorId="0" shapeId="0" xr:uid="{00000000-0006-0000-0100-00008D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J56" authorId="0" shapeId="0" xr:uid="{00000000-0006-0000-0100-00008E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K56" authorId="0" shapeId="0" xr:uid="{00000000-0006-0000-0100-00008F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56" authorId="0" shapeId="0" xr:uid="{00000000-0006-0000-0100-000090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W56" authorId="0" shapeId="0" xr:uid="{00000000-0006-0000-0100-000091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X56" authorId="0" shapeId="0" xr:uid="{00000000-0006-0000-0100-000092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56" authorId="0" shapeId="0" xr:uid="{00000000-0006-0000-0100-000093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Z56" authorId="0" shapeId="0" xr:uid="{00000000-0006-0000-0100-000094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A56" authorId="0" shapeId="0" xr:uid="{00000000-0006-0000-0100-000095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B56" authorId="0" shapeId="0" xr:uid="{00000000-0006-0000-0100-000096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C56" authorId="0" shapeId="0" xr:uid="{00000000-0006-0000-0100-000097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D56" authorId="0" shapeId="0" xr:uid="{00000000-0006-0000-0100-000098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M56" authorId="0" shapeId="0" xr:uid="{00000000-0006-0000-0100-000099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S56" authorId="0" shapeId="0" xr:uid="{00000000-0006-0000-0100-00009A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P56" authorId="0" shapeId="0" xr:uid="{00000000-0006-0000-0100-00009B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Q56" authorId="0" shapeId="0" xr:uid="{00000000-0006-0000-0100-00009C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R56" authorId="0" shapeId="0" xr:uid="{00000000-0006-0000-0100-00009D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S56" authorId="0" shapeId="0" xr:uid="{00000000-0006-0000-0100-00009E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T56" authorId="0" shapeId="0" xr:uid="{00000000-0006-0000-0100-00009F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U56" authorId="0" shapeId="0" xr:uid="{00000000-0006-0000-0100-0000A0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V56" authorId="0" shapeId="0" xr:uid="{00000000-0006-0000-0100-0000A1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W56" authorId="0" shapeId="0" xr:uid="{00000000-0006-0000-0100-0000A2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J56" authorId="0" shapeId="0" xr:uid="{00000000-0006-0000-0100-0000A3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L56" authorId="0" shapeId="0" xr:uid="{00000000-0006-0000-0100-0000A4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M56" authorId="0" shapeId="0" xr:uid="{00000000-0006-0000-0100-0000A5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P56" authorId="0" shapeId="0" xr:uid="{00000000-0006-0000-0100-0000A6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E57" authorId="0" shapeId="0" xr:uid="{00000000-0006-0000-0100-0000A7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G57" authorId="0" shapeId="0" xr:uid="{00000000-0006-0000-0100-0000A8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H57" authorId="0" shapeId="0" xr:uid="{00000000-0006-0000-0100-0000A9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I57" authorId="0" shapeId="0" xr:uid="{00000000-0006-0000-0100-0000AA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J57" authorId="0" shapeId="0" xr:uid="{00000000-0006-0000-0100-0000AB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K57" authorId="0" shapeId="0" xr:uid="{00000000-0006-0000-0100-0000AC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57" authorId="0" shapeId="0" xr:uid="{00000000-0006-0000-0100-0000AD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W57" authorId="0" shapeId="0" xr:uid="{00000000-0006-0000-0100-0000AE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X57" authorId="0" shapeId="0" xr:uid="{00000000-0006-0000-0100-0000AF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57" authorId="0" shapeId="0" xr:uid="{00000000-0006-0000-0100-0000B0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Z57" authorId="0" shapeId="0" xr:uid="{00000000-0006-0000-0100-0000B1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A57" authorId="0" shapeId="0" xr:uid="{00000000-0006-0000-0100-0000B2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B57" authorId="0" shapeId="0" xr:uid="{00000000-0006-0000-0100-0000B3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C57" authorId="0" shapeId="0" xr:uid="{00000000-0006-0000-0100-0000B4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D57" authorId="0" shapeId="0" xr:uid="{00000000-0006-0000-0100-0000B5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M57" authorId="0" shapeId="0" xr:uid="{00000000-0006-0000-0100-0000B6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S57" authorId="0" shapeId="0" xr:uid="{00000000-0006-0000-0100-0000B7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Q57" authorId="0" shapeId="0" xr:uid="{00000000-0006-0000-0100-0000B8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R57" authorId="0" shapeId="0" xr:uid="{00000000-0006-0000-0100-0000B9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S57" authorId="0" shapeId="0" xr:uid="{00000000-0006-0000-0100-0000BA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T57" authorId="0" shapeId="0" xr:uid="{00000000-0006-0000-0100-0000BB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U57" authorId="0" shapeId="0" xr:uid="{00000000-0006-0000-0100-0000BC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V57" authorId="0" shapeId="0" xr:uid="{00000000-0006-0000-0100-0000BD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W57" authorId="0" shapeId="0" xr:uid="{00000000-0006-0000-0100-0000BE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M57" authorId="0" shapeId="0" xr:uid="{00000000-0006-0000-0100-0000BF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P57" authorId="0" shapeId="0" xr:uid="{00000000-0006-0000-0100-0000C0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Y58" authorId="0" shapeId="0" xr:uid="{00000000-0006-0000-0100-0000C1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R58" authorId="0" shapeId="0" xr:uid="{00000000-0006-0000-0100-0000C2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D58" authorId="0" shapeId="0" xr:uid="{00000000-0006-0000-0100-0000C3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E58" authorId="0" shapeId="0" xr:uid="{00000000-0006-0000-0100-0000C4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F58" authorId="0" shapeId="0" xr:uid="{00000000-0006-0000-0100-0000C5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G58" authorId="0" shapeId="0" xr:uid="{00000000-0006-0000-0100-0000C6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H58" authorId="0" shapeId="0" xr:uid="{00000000-0006-0000-0100-0000C7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I58" authorId="0" shapeId="0" xr:uid="{00000000-0006-0000-0100-0000C8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J58" authorId="0" shapeId="0" xr:uid="{00000000-0006-0000-0100-0000C9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K58" authorId="0" shapeId="0" xr:uid="{00000000-0006-0000-0100-0000CA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58" authorId="0" shapeId="0" xr:uid="{00000000-0006-0000-0100-0000CB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W58" authorId="0" shapeId="0" xr:uid="{00000000-0006-0000-0100-0000CC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X58" authorId="0" shapeId="0" xr:uid="{00000000-0006-0000-0100-0000CD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58" authorId="0" shapeId="0" xr:uid="{00000000-0006-0000-0100-0000CE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Z58" authorId="0" shapeId="0" xr:uid="{00000000-0006-0000-0100-0000CF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A58" authorId="0" shapeId="0" xr:uid="{00000000-0006-0000-0100-0000D0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B58" authorId="0" shapeId="0" xr:uid="{00000000-0006-0000-0100-0000D1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C58" authorId="0" shapeId="0" xr:uid="{00000000-0006-0000-0100-0000D2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D58" authorId="0" shapeId="0" xr:uid="{00000000-0006-0000-0100-0000D3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M58" authorId="0" shapeId="0" xr:uid="{00000000-0006-0000-0100-0000D4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S58" authorId="0" shapeId="0" xr:uid="{00000000-0006-0000-0100-0000D5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P58" authorId="0" shapeId="0" xr:uid="{00000000-0006-0000-0100-0000D6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Q58" authorId="0" shapeId="0" xr:uid="{00000000-0006-0000-0100-0000D7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R58" authorId="0" shapeId="0" xr:uid="{00000000-0006-0000-0100-0000D8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S58" authorId="0" shapeId="0" xr:uid="{00000000-0006-0000-0100-0000D9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T58" authorId="0" shapeId="0" xr:uid="{00000000-0006-0000-0100-0000DA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U58" authorId="0" shapeId="0" xr:uid="{00000000-0006-0000-0100-0000DB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V58" authorId="0" shapeId="0" xr:uid="{00000000-0006-0000-0100-0000DC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W58" authorId="0" shapeId="0" xr:uid="{00000000-0006-0000-0100-0000DD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J58" authorId="0" shapeId="0" xr:uid="{00000000-0006-0000-0100-0000DE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M58" authorId="0" shapeId="0" xr:uid="{00000000-0006-0000-0100-0000DF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P58" authorId="0" shapeId="0" xr:uid="{00000000-0006-0000-0100-0000E0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D59" authorId="0" shapeId="0" xr:uid="{00000000-0006-0000-0100-0000E1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E59" authorId="0" shapeId="0" xr:uid="{00000000-0006-0000-0100-0000E2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F59" authorId="0" shapeId="0" xr:uid="{00000000-0006-0000-0100-0000E3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G59" authorId="0" shapeId="0" xr:uid="{00000000-0006-0000-0100-0000E4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H59" authorId="0" shapeId="0" xr:uid="{00000000-0006-0000-0100-0000E5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I59" authorId="0" shapeId="0" xr:uid="{00000000-0006-0000-0100-0000E6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J59" authorId="0" shapeId="0" xr:uid="{00000000-0006-0000-0100-0000E7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K59" authorId="0" shapeId="0" xr:uid="{00000000-0006-0000-0100-0000E8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59" authorId="0" shapeId="0" xr:uid="{00000000-0006-0000-0100-0000E9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W59" authorId="0" shapeId="0" xr:uid="{00000000-0006-0000-0100-0000EA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X59" authorId="0" shapeId="0" xr:uid="{00000000-0006-0000-0100-0000EB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59" authorId="0" shapeId="0" xr:uid="{00000000-0006-0000-0100-0000EC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Z59" authorId="0" shapeId="0" xr:uid="{00000000-0006-0000-0100-0000ED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A59" authorId="0" shapeId="0" xr:uid="{00000000-0006-0000-0100-0000EE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B59" authorId="0" shapeId="0" xr:uid="{00000000-0006-0000-0100-0000EF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C59" authorId="0" shapeId="0" xr:uid="{00000000-0006-0000-0100-0000F0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D59" authorId="0" shapeId="0" xr:uid="{00000000-0006-0000-0100-0000F1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M59" authorId="0" shapeId="0" xr:uid="{00000000-0006-0000-0100-0000F2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S59" authorId="0" shapeId="0" xr:uid="{00000000-0006-0000-0100-0000F3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P59" authorId="0" shapeId="0" xr:uid="{00000000-0006-0000-0100-0000F4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Q59" authorId="0" shapeId="0" xr:uid="{00000000-0006-0000-0100-0000F5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R59" authorId="0" shapeId="0" xr:uid="{00000000-0006-0000-0100-0000F6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S59" authorId="0" shapeId="0" xr:uid="{00000000-0006-0000-0100-0000F7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T59" authorId="0" shapeId="0" xr:uid="{00000000-0006-0000-0100-0000F8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U59" authorId="0" shapeId="0" xr:uid="{00000000-0006-0000-0100-0000F9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V59" authorId="0" shapeId="0" xr:uid="{00000000-0006-0000-0100-0000FA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W59" authorId="0" shapeId="0" xr:uid="{00000000-0006-0000-0100-0000FB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M59" authorId="0" shapeId="0" xr:uid="{00000000-0006-0000-0100-0000FC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P59" authorId="0" shapeId="0" xr:uid="{00000000-0006-0000-0100-0000FD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E60" authorId="0" shapeId="0" xr:uid="{00000000-0006-0000-0100-0000FE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H60" authorId="0" shapeId="0" xr:uid="{00000000-0006-0000-0100-0000FF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I60" authorId="0" shapeId="0" xr:uid="{00000000-0006-0000-0100-000000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J60" authorId="0" shapeId="0" xr:uid="{00000000-0006-0000-0100-000001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K60" authorId="0" shapeId="0" xr:uid="{00000000-0006-0000-0100-000002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60" authorId="0" shapeId="0" xr:uid="{00000000-0006-0000-0100-000003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W60" authorId="0" shapeId="0" xr:uid="{00000000-0006-0000-0100-000004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X60" authorId="0" shapeId="0" xr:uid="{00000000-0006-0000-0100-000005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60" authorId="0" shapeId="0" xr:uid="{00000000-0006-0000-0100-000006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Z60" authorId="0" shapeId="0" xr:uid="{00000000-0006-0000-0100-000007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A60" authorId="0" shapeId="0" xr:uid="{00000000-0006-0000-0100-000008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B60" authorId="0" shapeId="0" xr:uid="{00000000-0006-0000-0100-000009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C60" authorId="0" shapeId="0" xr:uid="{00000000-0006-0000-0100-00000A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D60" authorId="0" shapeId="0" xr:uid="{00000000-0006-0000-0100-00000B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M60" authorId="0" shapeId="0" xr:uid="{00000000-0006-0000-0100-00000C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S60" authorId="0" shapeId="0" xr:uid="{00000000-0006-0000-0100-00000D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Q60" authorId="0" shapeId="0" xr:uid="{00000000-0006-0000-0100-00000E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T60" authorId="0" shapeId="0" xr:uid="{00000000-0006-0000-0100-00000F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U60" authorId="0" shapeId="0" xr:uid="{00000000-0006-0000-0100-000010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V60" authorId="0" shapeId="0" xr:uid="{00000000-0006-0000-0100-000011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W60" authorId="0" shapeId="0" xr:uid="{00000000-0006-0000-0100-000012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J60" authorId="0" shapeId="0" xr:uid="{00000000-0006-0000-0100-000013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M60" authorId="0" shapeId="0" xr:uid="{00000000-0006-0000-0100-000014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P60" authorId="0" shapeId="0" xr:uid="{00000000-0006-0000-0100-000015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E61" authorId="0" shapeId="0" xr:uid="{00000000-0006-0000-0100-000016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G61" authorId="0" shapeId="0" xr:uid="{00000000-0006-0000-0100-000017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H61" authorId="0" shapeId="0" xr:uid="{00000000-0006-0000-0100-000018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I61" authorId="0" shapeId="0" xr:uid="{00000000-0006-0000-0100-000019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J61" authorId="0" shapeId="0" xr:uid="{00000000-0006-0000-0100-00001A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K61" authorId="0" shapeId="0" xr:uid="{00000000-0006-0000-0100-00001B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61" authorId="0" shapeId="0" xr:uid="{00000000-0006-0000-0100-00001C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W61" authorId="0" shapeId="0" xr:uid="{00000000-0006-0000-0100-00001D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X61" authorId="0" shapeId="0" xr:uid="{00000000-0006-0000-0100-00001E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61" authorId="0" shapeId="0" xr:uid="{00000000-0006-0000-0100-00001F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Z61" authorId="0" shapeId="0" xr:uid="{00000000-0006-0000-0100-000020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A61" authorId="0" shapeId="0" xr:uid="{00000000-0006-0000-0100-000021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B61" authorId="0" shapeId="0" xr:uid="{00000000-0006-0000-0100-000022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C61" authorId="0" shapeId="0" xr:uid="{00000000-0006-0000-0100-000023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D61" authorId="0" shapeId="0" xr:uid="{00000000-0006-0000-0100-000024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M61" authorId="0" shapeId="0" xr:uid="{00000000-0006-0000-0100-000025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S61" authorId="0" shapeId="0" xr:uid="{00000000-0006-0000-0100-000026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Q61" authorId="0" shapeId="0" xr:uid="{00000000-0006-0000-0100-000027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R61" authorId="0" shapeId="0" xr:uid="{00000000-0006-0000-0100-000028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S61" authorId="0" shapeId="0" xr:uid="{00000000-0006-0000-0100-000029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T61" authorId="0" shapeId="0" xr:uid="{00000000-0006-0000-0100-00002A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U61" authorId="0" shapeId="0" xr:uid="{00000000-0006-0000-0100-00002B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V61" authorId="0" shapeId="0" xr:uid="{00000000-0006-0000-0100-00002C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W61" authorId="0" shapeId="0" xr:uid="{00000000-0006-0000-0100-00002D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J61" authorId="0" shapeId="0" xr:uid="{00000000-0006-0000-0100-00002E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L61" authorId="0" shapeId="0" xr:uid="{00000000-0006-0000-0100-00002F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M61" authorId="0" shapeId="0" xr:uid="{00000000-0006-0000-0100-000030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P61" authorId="0" shapeId="0" xr:uid="{00000000-0006-0000-0100-000031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Y62" authorId="0" shapeId="0" xr:uid="{00000000-0006-0000-0100-000032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R62" authorId="0" shapeId="0" xr:uid="{00000000-0006-0000-0100-000033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E62" authorId="0" shapeId="0" xr:uid="{00000000-0006-0000-0100-000034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G62" authorId="0" shapeId="0" xr:uid="{00000000-0006-0000-0100-000035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H62" authorId="0" shapeId="0" xr:uid="{00000000-0006-0000-0100-000036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I62" authorId="0" shapeId="0" xr:uid="{00000000-0006-0000-0100-000037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J62" authorId="0" shapeId="0" xr:uid="{00000000-0006-0000-0100-000038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K62" authorId="0" shapeId="0" xr:uid="{00000000-0006-0000-0100-000039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62" authorId="0" shapeId="0" xr:uid="{00000000-0006-0000-0100-00003A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W62" authorId="0" shapeId="0" xr:uid="{00000000-0006-0000-0100-00003B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X62" authorId="0" shapeId="0" xr:uid="{00000000-0006-0000-0100-00003C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62" authorId="0" shapeId="0" xr:uid="{00000000-0006-0000-0100-00003D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Z62" authorId="0" shapeId="0" xr:uid="{00000000-0006-0000-0100-00003E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A62" authorId="0" shapeId="0" xr:uid="{00000000-0006-0000-0100-00003F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B62" authorId="0" shapeId="0" xr:uid="{00000000-0006-0000-0100-000040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C62" authorId="0" shapeId="0" xr:uid="{00000000-0006-0000-0100-000041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D62" authorId="0" shapeId="0" xr:uid="{00000000-0006-0000-0100-000042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M62" authorId="0" shapeId="0" xr:uid="{00000000-0006-0000-0100-000043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P62" authorId="0" shapeId="0" xr:uid="{00000000-0006-0000-0100-000044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Q62" authorId="0" shapeId="0" xr:uid="{00000000-0006-0000-0100-000045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S62" authorId="0" shapeId="0" xr:uid="{00000000-0006-0000-0100-000046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T62" authorId="0" shapeId="0" xr:uid="{00000000-0006-0000-0100-000047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U62" authorId="0" shapeId="0" xr:uid="{00000000-0006-0000-0100-000048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V62" authorId="0" shapeId="0" xr:uid="{00000000-0006-0000-0100-000049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W62" authorId="0" shapeId="0" xr:uid="{00000000-0006-0000-0100-00004A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M62" authorId="0" shapeId="0" xr:uid="{00000000-0006-0000-0100-00004B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P62" authorId="0" shapeId="0" xr:uid="{00000000-0006-0000-0100-00004C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E63" authorId="0" shapeId="0" xr:uid="{00000000-0006-0000-0100-00004D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G63" authorId="0" shapeId="0" xr:uid="{00000000-0006-0000-0100-00004E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H63" authorId="0" shapeId="0" xr:uid="{00000000-0006-0000-0100-00004F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I63" authorId="0" shapeId="0" xr:uid="{00000000-0006-0000-0100-000050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J63" authorId="0" shapeId="0" xr:uid="{00000000-0006-0000-0100-000051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K63" authorId="0" shapeId="0" xr:uid="{00000000-0006-0000-0100-000052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63" authorId="0" shapeId="0" xr:uid="{00000000-0006-0000-0100-000053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W63" authorId="0" shapeId="0" xr:uid="{00000000-0006-0000-0100-000054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X63" authorId="0" shapeId="0" xr:uid="{00000000-0006-0000-0100-000055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63" authorId="0" shapeId="0" xr:uid="{00000000-0006-0000-0100-000056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Z63" authorId="0" shapeId="0" xr:uid="{00000000-0006-0000-0100-000057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A63" authorId="0" shapeId="0" xr:uid="{00000000-0006-0000-0100-000058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B63" authorId="0" shapeId="0" xr:uid="{00000000-0006-0000-0100-000059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C63" authorId="0" shapeId="0" xr:uid="{00000000-0006-0000-0100-00005A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D63" authorId="0" shapeId="0" xr:uid="{00000000-0006-0000-0100-00005B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M63" authorId="0" shapeId="0" xr:uid="{00000000-0006-0000-0100-00005C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S63" authorId="0" shapeId="0" xr:uid="{00000000-0006-0000-0100-00005D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P63" authorId="0" shapeId="0" xr:uid="{00000000-0006-0000-0100-00005E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Q63" authorId="0" shapeId="0" xr:uid="{00000000-0006-0000-0100-00005F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R63" authorId="0" shapeId="0" xr:uid="{00000000-0006-0000-0100-000060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S63" authorId="0" shapeId="0" xr:uid="{00000000-0006-0000-0100-000061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T63" authorId="0" shapeId="0" xr:uid="{00000000-0006-0000-0100-000062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U63" authorId="0" shapeId="0" xr:uid="{00000000-0006-0000-0100-000063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V63" authorId="0" shapeId="0" xr:uid="{00000000-0006-0000-0100-000064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W63" authorId="0" shapeId="0" xr:uid="{00000000-0006-0000-0100-000065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J63" authorId="0" shapeId="0" xr:uid="{00000000-0006-0000-0100-000066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M63" authorId="0" shapeId="0" xr:uid="{00000000-0006-0000-0100-000067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P63" authorId="0" shapeId="0" xr:uid="{00000000-0006-0000-0100-000068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E64" authorId="0" shapeId="0" xr:uid="{00000000-0006-0000-0100-000069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G64" authorId="0" shapeId="0" xr:uid="{00000000-0006-0000-0100-00006A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H64" authorId="0" shapeId="0" xr:uid="{00000000-0006-0000-0100-00006B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I64" authorId="0" shapeId="0" xr:uid="{00000000-0006-0000-0100-00006C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J64" authorId="0" shapeId="0" xr:uid="{00000000-0006-0000-0100-00006D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K64" authorId="0" shapeId="0" xr:uid="{00000000-0006-0000-0100-00006E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64" authorId="0" shapeId="0" xr:uid="{00000000-0006-0000-0100-00006F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W64" authorId="0" shapeId="0" xr:uid="{00000000-0006-0000-0100-000070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X64" authorId="0" shapeId="0" xr:uid="{00000000-0006-0000-0100-000071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64" authorId="0" shapeId="0" xr:uid="{00000000-0006-0000-0100-000072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Z64" authorId="0" shapeId="0" xr:uid="{00000000-0006-0000-0100-000073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A64" authorId="0" shapeId="0" xr:uid="{00000000-0006-0000-0100-000074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B64" authorId="0" shapeId="0" xr:uid="{00000000-0006-0000-0100-000075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C64" authorId="0" shapeId="0" xr:uid="{00000000-0006-0000-0100-000076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D64" authorId="0" shapeId="0" xr:uid="{00000000-0006-0000-0100-000077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Q64" authorId="0" shapeId="0" xr:uid="{00000000-0006-0000-0100-000078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S64" authorId="0" shapeId="0" xr:uid="{00000000-0006-0000-0100-000079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T64" authorId="0" shapeId="0" xr:uid="{00000000-0006-0000-0100-00007A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U64" authorId="0" shapeId="0" xr:uid="{00000000-0006-0000-0100-00007B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V64" authorId="0" shapeId="0" xr:uid="{00000000-0006-0000-0100-00007C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W64" authorId="0" shapeId="0" xr:uid="{00000000-0006-0000-0100-00007D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J64" authorId="0" shapeId="0" xr:uid="{00000000-0006-0000-0100-00007E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M64" authorId="0" shapeId="0" xr:uid="{00000000-0006-0000-0100-00007F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P64" authorId="0" shapeId="0" xr:uid="{00000000-0006-0000-0100-000080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E65" authorId="0" shapeId="0" xr:uid="{00000000-0006-0000-0100-000081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H65" authorId="0" shapeId="0" xr:uid="{00000000-0006-0000-0100-000082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K65" authorId="0" shapeId="0" xr:uid="{00000000-0006-0000-0100-000083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65" authorId="0" shapeId="0" xr:uid="{00000000-0006-0000-0100-000084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W65" authorId="0" shapeId="0" xr:uid="{00000000-0006-0000-0100-000085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X65" authorId="0" shapeId="0" xr:uid="{00000000-0006-0000-0100-000086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65" authorId="0" shapeId="0" xr:uid="{00000000-0006-0000-0100-000087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Z65" authorId="0" shapeId="0" xr:uid="{00000000-0006-0000-0100-000088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A65" authorId="0" shapeId="0" xr:uid="{00000000-0006-0000-0100-000089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B65" authorId="0" shapeId="0" xr:uid="{00000000-0006-0000-0100-00008A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C65" authorId="0" shapeId="0" xr:uid="{00000000-0006-0000-0100-00008B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D65" authorId="0" shapeId="0" xr:uid="{00000000-0006-0000-0100-00008C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M65" authorId="0" shapeId="0" xr:uid="{00000000-0006-0000-0100-00008D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S65" authorId="0" shapeId="0" xr:uid="{00000000-0006-0000-0100-00008E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Q65" authorId="0" shapeId="0" xr:uid="{00000000-0006-0000-0100-00008F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S65" authorId="0" shapeId="0" xr:uid="{00000000-0006-0000-0100-000090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T65" authorId="0" shapeId="0" xr:uid="{00000000-0006-0000-0100-000091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V65" authorId="0" shapeId="0" xr:uid="{00000000-0006-0000-0100-000092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W65" authorId="0" shapeId="0" xr:uid="{00000000-0006-0000-0100-000093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M65" authorId="0" shapeId="0" xr:uid="{00000000-0006-0000-0100-000094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P65" authorId="0" shapeId="0" xr:uid="{00000000-0006-0000-0100-000095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E66" authorId="0" shapeId="0" xr:uid="{00000000-0006-0000-0100-000096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H66" authorId="0" shapeId="0" xr:uid="{00000000-0006-0000-0100-000097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I66" authorId="0" shapeId="0" xr:uid="{00000000-0006-0000-0100-000098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J66" authorId="0" shapeId="0" xr:uid="{00000000-0006-0000-0100-000099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K66" authorId="0" shapeId="0" xr:uid="{00000000-0006-0000-0100-00009A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66" authorId="0" shapeId="0" xr:uid="{00000000-0006-0000-0100-00009B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W66" authorId="0" shapeId="0" xr:uid="{00000000-0006-0000-0100-00009C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X66" authorId="0" shapeId="0" xr:uid="{00000000-0006-0000-0100-00009D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66" authorId="0" shapeId="0" xr:uid="{00000000-0006-0000-0100-00009E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Z66" authorId="0" shapeId="0" xr:uid="{00000000-0006-0000-0100-00009F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A66" authorId="0" shapeId="0" xr:uid="{00000000-0006-0000-0100-0000A0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B66" authorId="0" shapeId="0" xr:uid="{00000000-0006-0000-0100-0000A1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C66" authorId="0" shapeId="0" xr:uid="{00000000-0006-0000-0100-0000A2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D66" authorId="0" shapeId="0" xr:uid="{00000000-0006-0000-0100-0000A3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M66" authorId="0" shapeId="0" xr:uid="{00000000-0006-0000-0100-0000A4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S66" authorId="0" shapeId="0" xr:uid="{00000000-0006-0000-0100-0000A5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Q66" authorId="0" shapeId="0" xr:uid="{00000000-0006-0000-0100-0000A6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S66" authorId="0" shapeId="0" xr:uid="{00000000-0006-0000-0100-0000A7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T66" authorId="0" shapeId="0" xr:uid="{00000000-0006-0000-0100-0000A8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U66" authorId="0" shapeId="0" xr:uid="{00000000-0006-0000-0100-0000A9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V66" authorId="0" shapeId="0" xr:uid="{00000000-0006-0000-0100-0000AA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W66" authorId="0" shapeId="0" xr:uid="{00000000-0006-0000-0100-0000AB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P66" authorId="0" shapeId="0" xr:uid="{00000000-0006-0000-0100-0000AC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E67" authorId="0" shapeId="0" xr:uid="{00000000-0006-0000-0100-0000AD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F67" authorId="0" shapeId="0" xr:uid="{00000000-0006-0000-0100-0000AE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G67" authorId="0" shapeId="0" xr:uid="{00000000-0006-0000-0100-0000AF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H67" authorId="0" shapeId="0" xr:uid="{00000000-0006-0000-0100-0000B0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I67" authorId="0" shapeId="0" xr:uid="{00000000-0006-0000-0100-0000B1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J67" authorId="0" shapeId="0" xr:uid="{00000000-0006-0000-0100-0000B2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K67" authorId="0" shapeId="0" xr:uid="{00000000-0006-0000-0100-0000B3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67" authorId="0" shapeId="0" xr:uid="{00000000-0006-0000-0100-0000B4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W67" authorId="0" shapeId="0" xr:uid="{00000000-0006-0000-0100-0000B5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X67" authorId="0" shapeId="0" xr:uid="{00000000-0006-0000-0100-0000B6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67" authorId="0" shapeId="0" xr:uid="{00000000-0006-0000-0100-0000B7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Z67" authorId="0" shapeId="0" xr:uid="{00000000-0006-0000-0100-0000B8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A67" authorId="0" shapeId="0" xr:uid="{00000000-0006-0000-0100-0000B9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B67" authorId="0" shapeId="0" xr:uid="{00000000-0006-0000-0100-0000BA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C67" authorId="0" shapeId="0" xr:uid="{00000000-0006-0000-0100-0000BB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D67" authorId="0" shapeId="0" xr:uid="{00000000-0006-0000-0100-0000BC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M67" authorId="0" shapeId="0" xr:uid="{00000000-0006-0000-0100-0000BD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S67" authorId="0" shapeId="0" xr:uid="{00000000-0006-0000-0100-0000BE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P67" authorId="0" shapeId="0" xr:uid="{00000000-0006-0000-0100-0000BF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Q67" authorId="0" shapeId="0" xr:uid="{00000000-0006-0000-0100-0000C0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R67" authorId="0" shapeId="0" xr:uid="{00000000-0006-0000-0100-0000C1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S67" authorId="0" shapeId="0" xr:uid="{00000000-0006-0000-0100-0000C2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T67" authorId="0" shapeId="0" xr:uid="{00000000-0006-0000-0100-0000C3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U67" authorId="0" shapeId="0" xr:uid="{00000000-0006-0000-0100-0000C4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V67" authorId="0" shapeId="0" xr:uid="{00000000-0006-0000-0100-0000C5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W67" authorId="0" shapeId="0" xr:uid="{00000000-0006-0000-0100-0000C6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J67" authorId="0" shapeId="0" xr:uid="{00000000-0006-0000-0100-0000C7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M67" authorId="0" shapeId="0" xr:uid="{00000000-0006-0000-0100-0000C8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O67" authorId="0" shapeId="0" xr:uid="{00000000-0006-0000-0100-0000C9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P67" authorId="0" shapeId="0" xr:uid="{00000000-0006-0000-0100-0000CA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E68" authorId="0" shapeId="0" xr:uid="{00000000-0006-0000-0100-0000CB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H68" authorId="0" shapeId="0" xr:uid="{00000000-0006-0000-0100-0000CC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I68" authorId="0" shapeId="0" xr:uid="{00000000-0006-0000-0100-0000CD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J68" authorId="0" shapeId="0" xr:uid="{00000000-0006-0000-0100-0000CE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K68" authorId="0" shapeId="0" xr:uid="{00000000-0006-0000-0100-0000CF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68" authorId="0" shapeId="0" xr:uid="{00000000-0006-0000-0100-0000D0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W68" authorId="0" shapeId="0" xr:uid="{00000000-0006-0000-0100-0000D1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X68" authorId="0" shapeId="0" xr:uid="{00000000-0006-0000-0100-0000D2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68" authorId="0" shapeId="0" xr:uid="{00000000-0006-0000-0100-0000D3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Z68" authorId="0" shapeId="0" xr:uid="{00000000-0006-0000-0100-0000D4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A68" authorId="0" shapeId="0" xr:uid="{00000000-0006-0000-0100-0000D5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B68" authorId="0" shapeId="0" xr:uid="{00000000-0006-0000-0100-0000D6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C68" authorId="0" shapeId="0" xr:uid="{00000000-0006-0000-0100-0000D7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D68" authorId="0" shapeId="0" xr:uid="{00000000-0006-0000-0100-0000D8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M68" authorId="0" shapeId="0" xr:uid="{00000000-0006-0000-0100-0000D9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S68" authorId="0" shapeId="0" xr:uid="{00000000-0006-0000-0100-0000DA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Q68" authorId="0" shapeId="0" xr:uid="{00000000-0006-0000-0100-0000DB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S68" authorId="0" shapeId="0" xr:uid="{00000000-0006-0000-0100-0000DC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T68" authorId="0" shapeId="0" xr:uid="{00000000-0006-0000-0100-0000DD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U68" authorId="0" shapeId="0" xr:uid="{00000000-0006-0000-0100-0000DE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V68" authorId="0" shapeId="0" xr:uid="{00000000-0006-0000-0100-0000DF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W68" authorId="0" shapeId="0" xr:uid="{00000000-0006-0000-0100-0000E0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J68" authorId="0" shapeId="0" xr:uid="{00000000-0006-0000-0100-0000E1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M68" authorId="0" shapeId="0" xr:uid="{00000000-0006-0000-0100-0000E2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P68" authorId="0" shapeId="0" xr:uid="{00000000-0006-0000-0100-0000E3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E69" authorId="0" shapeId="0" xr:uid="{00000000-0006-0000-0100-0000E4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H69" authorId="0" shapeId="0" xr:uid="{00000000-0006-0000-0100-0000E5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I69" authorId="0" shapeId="0" xr:uid="{00000000-0006-0000-0100-0000E6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J69" authorId="0" shapeId="0" xr:uid="{00000000-0006-0000-0100-0000E7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K69" authorId="0" shapeId="0" xr:uid="{00000000-0006-0000-0100-0000E8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69" authorId="0" shapeId="0" xr:uid="{00000000-0006-0000-0100-0000E9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W69" authorId="0" shapeId="0" xr:uid="{00000000-0006-0000-0100-0000EA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X69" authorId="0" shapeId="0" xr:uid="{00000000-0006-0000-0100-0000EB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69" authorId="0" shapeId="0" xr:uid="{00000000-0006-0000-0100-0000EC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Z69" authorId="0" shapeId="0" xr:uid="{00000000-0006-0000-0100-0000ED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A69" authorId="0" shapeId="0" xr:uid="{00000000-0006-0000-0100-0000EE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B69" authorId="0" shapeId="0" xr:uid="{00000000-0006-0000-0100-0000EF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C69" authorId="0" shapeId="0" xr:uid="{00000000-0006-0000-0100-0000F0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D69" authorId="0" shapeId="0" xr:uid="{00000000-0006-0000-0100-0000F1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M69" authorId="0" shapeId="0" xr:uid="{00000000-0006-0000-0100-0000F2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S69" authorId="0" shapeId="0" xr:uid="{00000000-0006-0000-0100-0000F3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Q69" authorId="0" shapeId="0" xr:uid="{00000000-0006-0000-0100-0000F4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T69" authorId="0" shapeId="0" xr:uid="{00000000-0006-0000-0100-0000F5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U69" authorId="0" shapeId="0" xr:uid="{00000000-0006-0000-0100-0000F6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V69" authorId="0" shapeId="0" xr:uid="{00000000-0006-0000-0100-0000F7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W69" authorId="0" shapeId="0" xr:uid="{00000000-0006-0000-0100-0000F8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J69" authorId="0" shapeId="0" xr:uid="{00000000-0006-0000-0100-0000F9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M69" authorId="0" shapeId="0" xr:uid="{00000000-0006-0000-0100-0000FA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P69" authorId="0" shapeId="0" xr:uid="{00000000-0006-0000-0100-0000FB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E70" authorId="0" shapeId="0" xr:uid="{00000000-0006-0000-0100-0000FC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H70" authorId="0" shapeId="0" xr:uid="{00000000-0006-0000-0100-0000FD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I70" authorId="0" shapeId="0" xr:uid="{00000000-0006-0000-0100-0000FE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J70" authorId="0" shapeId="0" xr:uid="{00000000-0006-0000-0100-0000FF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K70" authorId="0" shapeId="0" xr:uid="{00000000-0006-0000-0100-000000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70" authorId="0" shapeId="0" xr:uid="{00000000-0006-0000-0100-000001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W70" authorId="0" shapeId="0" xr:uid="{00000000-0006-0000-0100-000002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X70" authorId="0" shapeId="0" xr:uid="{00000000-0006-0000-0100-000003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70" authorId="0" shapeId="0" xr:uid="{00000000-0006-0000-0100-000004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Z70" authorId="0" shapeId="0" xr:uid="{00000000-0006-0000-0100-000005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A70" authorId="0" shapeId="0" xr:uid="{00000000-0006-0000-0100-000006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B70" authorId="0" shapeId="0" xr:uid="{00000000-0006-0000-0100-000007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C70" authorId="0" shapeId="0" xr:uid="{00000000-0006-0000-0100-000008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D70" authorId="0" shapeId="0" xr:uid="{00000000-0006-0000-0100-000009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M70" authorId="0" shapeId="0" xr:uid="{00000000-0006-0000-0100-00000A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Q70" authorId="0" shapeId="0" xr:uid="{00000000-0006-0000-0100-00000B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S70" authorId="0" shapeId="0" xr:uid="{00000000-0006-0000-0100-00000C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T70" authorId="0" shapeId="0" xr:uid="{00000000-0006-0000-0100-00000D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U70" authorId="0" shapeId="0" xr:uid="{00000000-0006-0000-0100-00000E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V70" authorId="0" shapeId="0" xr:uid="{00000000-0006-0000-0100-00000F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W70" authorId="0" shapeId="0" xr:uid="{00000000-0006-0000-0100-000010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J70" authorId="0" shapeId="0" xr:uid="{00000000-0006-0000-0100-000011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M70" authorId="0" shapeId="0" xr:uid="{00000000-0006-0000-0100-000012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P70" authorId="0" shapeId="0" xr:uid="{00000000-0006-0000-0100-000013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E71" authorId="0" shapeId="0" xr:uid="{00000000-0006-0000-0100-000014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H71" authorId="0" shapeId="0" xr:uid="{00000000-0006-0000-0100-000015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I71" authorId="0" shapeId="0" xr:uid="{00000000-0006-0000-0100-000016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J71" authorId="0" shapeId="0" xr:uid="{00000000-0006-0000-0100-000017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K71" authorId="0" shapeId="0" xr:uid="{00000000-0006-0000-0100-000018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71" authorId="0" shapeId="0" xr:uid="{00000000-0006-0000-0100-000019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W71" authorId="0" shapeId="0" xr:uid="{00000000-0006-0000-0100-00001A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X71" authorId="0" shapeId="0" xr:uid="{00000000-0006-0000-0100-00001B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71" authorId="0" shapeId="0" xr:uid="{00000000-0006-0000-0100-00001C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Z71" authorId="0" shapeId="0" xr:uid="{00000000-0006-0000-0100-00001D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A71" authorId="0" shapeId="0" xr:uid="{00000000-0006-0000-0100-00001E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B71" authorId="0" shapeId="0" xr:uid="{00000000-0006-0000-0100-00001F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C71" authorId="0" shapeId="0" xr:uid="{00000000-0006-0000-0100-000020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D71" authorId="0" shapeId="0" xr:uid="{00000000-0006-0000-0100-000021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M71" authorId="0" shapeId="0" xr:uid="{00000000-0006-0000-0100-000022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S71" authorId="0" shapeId="0" xr:uid="{00000000-0006-0000-0100-000023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Q71" authorId="0" shapeId="0" xr:uid="{00000000-0006-0000-0100-000024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T71" authorId="0" shapeId="0" xr:uid="{00000000-0006-0000-0100-000025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U71" authorId="0" shapeId="0" xr:uid="{00000000-0006-0000-0100-000026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V71" authorId="0" shapeId="0" xr:uid="{00000000-0006-0000-0100-000027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W71" authorId="0" shapeId="0" xr:uid="{00000000-0006-0000-0100-000028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J71" authorId="0" shapeId="0" xr:uid="{00000000-0006-0000-0100-000029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M71" authorId="0" shapeId="0" xr:uid="{00000000-0006-0000-0100-00002A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P71" authorId="0" shapeId="0" xr:uid="{00000000-0006-0000-0100-00002B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G72" authorId="0" shapeId="0" xr:uid="{00000000-0006-0000-0100-00002C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H72" authorId="0" shapeId="0" xr:uid="{00000000-0006-0000-0100-00002D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I72" authorId="0" shapeId="0" xr:uid="{00000000-0006-0000-0100-00002E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J72" authorId="0" shapeId="0" xr:uid="{00000000-0006-0000-0100-00002F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K72" authorId="0" shapeId="0" xr:uid="{00000000-0006-0000-0100-000030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72" authorId="0" shapeId="0" xr:uid="{00000000-0006-0000-0100-000031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W72" authorId="0" shapeId="0" xr:uid="{00000000-0006-0000-0100-000032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X72" authorId="0" shapeId="0" xr:uid="{00000000-0006-0000-0100-000033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72" authorId="0" shapeId="0" xr:uid="{00000000-0006-0000-0100-000034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Z72" authorId="0" shapeId="0" xr:uid="{00000000-0006-0000-0100-000035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A72" authorId="0" shapeId="0" xr:uid="{00000000-0006-0000-0100-000036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B72" authorId="0" shapeId="0" xr:uid="{00000000-0006-0000-0100-000037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C72" authorId="0" shapeId="0" xr:uid="{00000000-0006-0000-0100-000038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D72" authorId="0" shapeId="0" xr:uid="{00000000-0006-0000-0100-000039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M72" authorId="0" shapeId="0" xr:uid="{00000000-0006-0000-0100-00003A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S72" authorId="0" shapeId="0" xr:uid="{00000000-0006-0000-0100-00003B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P72" authorId="0" shapeId="0" xr:uid="{00000000-0006-0000-0100-00003C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Q72" authorId="0" shapeId="0" xr:uid="{00000000-0006-0000-0100-00003D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S72" authorId="0" shapeId="0" xr:uid="{00000000-0006-0000-0100-00003E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T72" authorId="0" shapeId="0" xr:uid="{00000000-0006-0000-0100-00003F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U72" authorId="0" shapeId="0" xr:uid="{00000000-0006-0000-0100-000040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V72" authorId="0" shapeId="0" xr:uid="{00000000-0006-0000-0100-000041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W72" authorId="0" shapeId="0" xr:uid="{00000000-0006-0000-0100-000042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J72" authorId="0" shapeId="0" xr:uid="{00000000-0006-0000-0100-000043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M72" authorId="0" shapeId="0" xr:uid="{00000000-0006-0000-0100-000044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P72" authorId="0" shapeId="0" xr:uid="{00000000-0006-0000-0100-000045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E73" authorId="0" shapeId="0" xr:uid="{00000000-0006-0000-0100-000046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G73" authorId="0" shapeId="0" xr:uid="{00000000-0006-0000-0100-000047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H73" authorId="0" shapeId="0" xr:uid="{00000000-0006-0000-0100-000048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I73" authorId="0" shapeId="0" xr:uid="{00000000-0006-0000-0100-000049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J73" authorId="0" shapeId="0" xr:uid="{00000000-0006-0000-0100-00004A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K73" authorId="0" shapeId="0" xr:uid="{00000000-0006-0000-0100-00004B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73" authorId="0" shapeId="0" xr:uid="{00000000-0006-0000-0100-00004C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W73" authorId="0" shapeId="0" xr:uid="{00000000-0006-0000-0100-00004D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X73" authorId="0" shapeId="0" xr:uid="{00000000-0006-0000-0100-00004E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73" authorId="0" shapeId="0" xr:uid="{00000000-0006-0000-0100-00004F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Z73" authorId="0" shapeId="0" xr:uid="{00000000-0006-0000-0100-000050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A73" authorId="0" shapeId="0" xr:uid="{00000000-0006-0000-0100-000051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B73" authorId="0" shapeId="0" xr:uid="{00000000-0006-0000-0100-000052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C73" authorId="0" shapeId="0" xr:uid="{00000000-0006-0000-0100-000053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D73" authorId="0" shapeId="0" xr:uid="{00000000-0006-0000-0100-000054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P73" authorId="0" shapeId="0" xr:uid="{00000000-0006-0000-0100-000055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Q73" authorId="0" shapeId="0" xr:uid="{00000000-0006-0000-0100-000056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R73" authorId="0" shapeId="0" xr:uid="{00000000-0006-0000-0100-000057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S73" authorId="0" shapeId="0" xr:uid="{00000000-0006-0000-0100-000058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T73" authorId="0" shapeId="0" xr:uid="{00000000-0006-0000-0100-000059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U73" authorId="0" shapeId="0" xr:uid="{00000000-0006-0000-0100-00005A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V73" authorId="0" shapeId="0" xr:uid="{00000000-0006-0000-0100-00005B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W73" authorId="0" shapeId="0" xr:uid="{00000000-0006-0000-0100-00005C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J73" authorId="0" shapeId="0" xr:uid="{00000000-0006-0000-0100-00005D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M73" authorId="0" shapeId="0" xr:uid="{00000000-0006-0000-0100-00005E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P73" authorId="0" shapeId="0" xr:uid="{00000000-0006-0000-0100-00005F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E74" authorId="0" shapeId="0" xr:uid="{00000000-0006-0000-0100-000060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H74" authorId="0" shapeId="0" xr:uid="{00000000-0006-0000-0100-000061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I74" authorId="0" shapeId="0" xr:uid="{00000000-0006-0000-0100-000062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J74" authorId="0" shapeId="0" xr:uid="{00000000-0006-0000-0100-000063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K74" authorId="0" shapeId="0" xr:uid="{00000000-0006-0000-0100-000064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74" authorId="0" shapeId="0" xr:uid="{00000000-0006-0000-0100-000065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W74" authorId="0" shapeId="0" xr:uid="{00000000-0006-0000-0100-000066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X74" authorId="0" shapeId="0" xr:uid="{00000000-0006-0000-0100-000067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74" authorId="0" shapeId="0" xr:uid="{00000000-0006-0000-0100-000068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Z74" authorId="0" shapeId="0" xr:uid="{00000000-0006-0000-0100-000069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A74" authorId="0" shapeId="0" xr:uid="{00000000-0006-0000-0100-00006A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B74" authorId="0" shapeId="0" xr:uid="{00000000-0006-0000-0100-00006B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C74" authorId="0" shapeId="0" xr:uid="{00000000-0006-0000-0100-00006C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D74" authorId="0" shapeId="0" xr:uid="{00000000-0006-0000-0100-00006D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P74" authorId="0" shapeId="0" xr:uid="{00000000-0006-0000-0100-00006E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Q74" authorId="0" shapeId="0" xr:uid="{00000000-0006-0000-0100-00006F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R74" authorId="0" shapeId="0" xr:uid="{00000000-0006-0000-0100-000070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S74" authorId="0" shapeId="0" xr:uid="{00000000-0006-0000-0100-000071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T74" authorId="0" shapeId="0" xr:uid="{00000000-0006-0000-0100-000072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U74" authorId="0" shapeId="0" xr:uid="{00000000-0006-0000-0100-000073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V74" authorId="0" shapeId="0" xr:uid="{00000000-0006-0000-0100-000074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W74" authorId="0" shapeId="0" xr:uid="{00000000-0006-0000-0100-000075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J74" authorId="0" shapeId="0" xr:uid="{00000000-0006-0000-0100-000076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M74" authorId="0" shapeId="0" xr:uid="{00000000-0006-0000-0100-000077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P74" authorId="0" shapeId="0" xr:uid="{00000000-0006-0000-0100-000078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E75" authorId="0" shapeId="0" xr:uid="{00000000-0006-0000-0100-000079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H75" authorId="0" shapeId="0" xr:uid="{00000000-0006-0000-0100-00007A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I75" authorId="0" shapeId="0" xr:uid="{00000000-0006-0000-0100-00007B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J75" authorId="0" shapeId="0" xr:uid="{00000000-0006-0000-0100-00007C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K75" authorId="0" shapeId="0" xr:uid="{00000000-0006-0000-0100-00007D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U75" authorId="0" shapeId="0" xr:uid="{00000000-0006-0000-0100-00007E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75" authorId="0" shapeId="0" xr:uid="{00000000-0006-0000-0100-00007F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W75" authorId="0" shapeId="0" xr:uid="{00000000-0006-0000-0100-000080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X75" authorId="0" shapeId="0" xr:uid="{00000000-0006-0000-0100-000081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75" authorId="0" shapeId="0" xr:uid="{00000000-0006-0000-0100-000082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Z75" authorId="0" shapeId="0" xr:uid="{00000000-0006-0000-0100-000083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A75" authorId="0" shapeId="0" xr:uid="{00000000-0006-0000-0100-000084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B75" authorId="0" shapeId="0" xr:uid="{00000000-0006-0000-0100-000085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C75" authorId="0" shapeId="0" xr:uid="{00000000-0006-0000-0100-000086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D75" authorId="0" shapeId="0" xr:uid="{00000000-0006-0000-0100-000087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G75" authorId="0" shapeId="0" xr:uid="{00000000-0006-0000-0100-000088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M75" authorId="0" shapeId="0" xr:uid="{00000000-0006-0000-0100-000089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S75" authorId="0" shapeId="0" xr:uid="{00000000-0006-0000-0100-00008A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Q75" authorId="0" shapeId="0" xr:uid="{00000000-0006-0000-0100-00008B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S75" authorId="0" shapeId="0" xr:uid="{00000000-0006-0000-0100-00008C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T75" authorId="0" shapeId="0" xr:uid="{00000000-0006-0000-0100-00008D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U75" authorId="0" shapeId="0" xr:uid="{00000000-0006-0000-0100-00008E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V75" authorId="0" shapeId="0" xr:uid="{00000000-0006-0000-0100-00008F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W75" authorId="0" shapeId="0" xr:uid="{00000000-0006-0000-0100-000090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J75" authorId="0" shapeId="0" xr:uid="{00000000-0006-0000-0100-000091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M75" authorId="0" shapeId="0" xr:uid="{00000000-0006-0000-0100-000092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P75" authorId="0" shapeId="0" xr:uid="{00000000-0006-0000-0100-000093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E76" authorId="0" shapeId="0" xr:uid="{00000000-0006-0000-0100-000094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G76" authorId="0" shapeId="0" xr:uid="{00000000-0006-0000-0100-000095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H76" authorId="0" shapeId="0" xr:uid="{00000000-0006-0000-0100-000096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I76" authorId="0" shapeId="0" xr:uid="{00000000-0006-0000-0100-000097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J76" authorId="0" shapeId="0" xr:uid="{00000000-0006-0000-0100-000098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K76" authorId="0" shapeId="0" xr:uid="{00000000-0006-0000-0100-000099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76" authorId="0" shapeId="0" xr:uid="{00000000-0006-0000-0100-00009A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W76" authorId="0" shapeId="0" xr:uid="{00000000-0006-0000-0100-00009B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X76" authorId="0" shapeId="0" xr:uid="{00000000-0006-0000-0100-00009C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76" authorId="0" shapeId="0" xr:uid="{00000000-0006-0000-0100-00009D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Z76" authorId="0" shapeId="0" xr:uid="{00000000-0006-0000-0100-00009E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A76" authorId="0" shapeId="0" xr:uid="{00000000-0006-0000-0100-00009F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B76" authorId="0" shapeId="0" xr:uid="{00000000-0006-0000-0100-0000A0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C76" authorId="0" shapeId="0" xr:uid="{00000000-0006-0000-0100-0000A1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D76" authorId="0" shapeId="0" xr:uid="{00000000-0006-0000-0100-0000A2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P76" authorId="0" shapeId="0" xr:uid="{00000000-0006-0000-0100-0000A3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Q76" authorId="0" shapeId="0" xr:uid="{00000000-0006-0000-0100-0000A4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R76" authorId="0" shapeId="0" xr:uid="{00000000-0006-0000-0100-0000A5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S76" authorId="0" shapeId="0" xr:uid="{00000000-0006-0000-0100-0000A6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T76" authorId="0" shapeId="0" xr:uid="{00000000-0006-0000-0100-0000A7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U76" authorId="0" shapeId="0" xr:uid="{00000000-0006-0000-0100-0000A8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V76" authorId="0" shapeId="0" xr:uid="{00000000-0006-0000-0100-0000A9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W76" authorId="0" shapeId="0" xr:uid="{00000000-0006-0000-0100-0000AA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J76" authorId="0" shapeId="0" xr:uid="{00000000-0006-0000-0100-0000AB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M76" authorId="0" shapeId="0" xr:uid="{00000000-0006-0000-0100-0000AC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P76" authorId="0" shapeId="0" xr:uid="{00000000-0006-0000-0100-0000AD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E77" authorId="0" shapeId="0" xr:uid="{00000000-0006-0000-0100-0000AE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H77" authorId="0" shapeId="0" xr:uid="{00000000-0006-0000-0100-0000AF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I77" authorId="0" shapeId="0" xr:uid="{00000000-0006-0000-0100-0000B0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J77" authorId="0" shapeId="0" xr:uid="{00000000-0006-0000-0100-0000B1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K77" authorId="0" shapeId="0" xr:uid="{00000000-0006-0000-0100-0000B2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77" authorId="0" shapeId="0" xr:uid="{00000000-0006-0000-0100-0000B3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W77" authorId="0" shapeId="0" xr:uid="{00000000-0006-0000-0100-0000B4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X77" authorId="0" shapeId="0" xr:uid="{00000000-0006-0000-0100-0000B5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77" authorId="0" shapeId="0" xr:uid="{00000000-0006-0000-0100-0000B6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Z77" authorId="0" shapeId="0" xr:uid="{00000000-0006-0000-0100-0000B7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A77" authorId="0" shapeId="0" xr:uid="{00000000-0006-0000-0100-0000B8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B77" authorId="0" shapeId="0" xr:uid="{00000000-0006-0000-0100-0000B9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C77" authorId="0" shapeId="0" xr:uid="{00000000-0006-0000-0100-0000BA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D77" authorId="0" shapeId="0" xr:uid="{00000000-0006-0000-0100-0000BB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M77" authorId="0" shapeId="0" xr:uid="{00000000-0006-0000-0100-0000BC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S77" authorId="0" shapeId="0" xr:uid="{00000000-0006-0000-0100-0000BD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Q77" authorId="0" shapeId="0" xr:uid="{00000000-0006-0000-0100-0000BE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S77" authorId="0" shapeId="0" xr:uid="{00000000-0006-0000-0100-0000BF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T77" authorId="0" shapeId="0" xr:uid="{00000000-0006-0000-0100-0000C0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U77" authorId="0" shapeId="0" xr:uid="{00000000-0006-0000-0100-0000C1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V77" authorId="0" shapeId="0" xr:uid="{00000000-0006-0000-0100-0000C2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W77" authorId="0" shapeId="0" xr:uid="{00000000-0006-0000-0100-0000C3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M77" authorId="0" shapeId="0" xr:uid="{00000000-0006-0000-0100-0000C4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P77" authorId="0" shapeId="0" xr:uid="{00000000-0006-0000-0100-0000C5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E78" authorId="0" shapeId="0" xr:uid="{00000000-0006-0000-0100-0000C6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H78" authorId="0" shapeId="0" xr:uid="{00000000-0006-0000-0100-0000C7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I78" authorId="0" shapeId="0" xr:uid="{00000000-0006-0000-0100-0000C8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J78" authorId="0" shapeId="0" xr:uid="{00000000-0006-0000-0100-0000C9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K78" authorId="0" shapeId="0" xr:uid="{00000000-0006-0000-0100-0000CA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78" authorId="0" shapeId="0" xr:uid="{00000000-0006-0000-0100-0000CB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W78" authorId="0" shapeId="0" xr:uid="{00000000-0006-0000-0100-0000CC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X78" authorId="0" shapeId="0" xr:uid="{00000000-0006-0000-0100-0000CD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78" authorId="0" shapeId="0" xr:uid="{00000000-0006-0000-0100-0000CE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Z78" authorId="0" shapeId="0" xr:uid="{00000000-0006-0000-0100-0000CF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A78" authorId="0" shapeId="0" xr:uid="{00000000-0006-0000-0100-0000D0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B78" authorId="0" shapeId="0" xr:uid="{00000000-0006-0000-0100-0000D1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C78" authorId="0" shapeId="0" xr:uid="{00000000-0006-0000-0100-0000D2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D78" authorId="0" shapeId="0" xr:uid="{00000000-0006-0000-0100-0000D3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M78" authorId="0" shapeId="0" xr:uid="{00000000-0006-0000-0100-0000D4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S78" authorId="0" shapeId="0" xr:uid="{00000000-0006-0000-0100-0000D5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Q78" authorId="0" shapeId="0" xr:uid="{00000000-0006-0000-0100-0000D6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R78" authorId="0" shapeId="0" xr:uid="{00000000-0006-0000-0100-0000D7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S78" authorId="0" shapeId="0" xr:uid="{00000000-0006-0000-0100-0000D8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T78" authorId="0" shapeId="0" xr:uid="{00000000-0006-0000-0100-0000D9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U78" authorId="0" shapeId="0" xr:uid="{00000000-0006-0000-0100-0000DA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V78" authorId="0" shapeId="0" xr:uid="{00000000-0006-0000-0100-0000DB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W78" authorId="0" shapeId="0" xr:uid="{00000000-0006-0000-0100-0000DC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M78" authorId="0" shapeId="0" xr:uid="{00000000-0006-0000-0100-0000DD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P78" authorId="0" shapeId="0" xr:uid="{00000000-0006-0000-0100-0000DE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H79" authorId="0" shapeId="0" xr:uid="{00000000-0006-0000-0100-0000DF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I79" authorId="0" shapeId="0" xr:uid="{00000000-0006-0000-0100-0000E0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J79" authorId="0" shapeId="0" xr:uid="{00000000-0006-0000-0100-0000E1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K79" authorId="0" shapeId="0" xr:uid="{00000000-0006-0000-0100-0000E2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79" authorId="0" shapeId="0" xr:uid="{00000000-0006-0000-0100-0000E3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W79" authorId="0" shapeId="0" xr:uid="{00000000-0006-0000-0100-0000E4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X79" authorId="0" shapeId="0" xr:uid="{00000000-0006-0000-0100-0000E5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79" authorId="0" shapeId="0" xr:uid="{00000000-0006-0000-0100-0000E6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Z79" authorId="0" shapeId="0" xr:uid="{00000000-0006-0000-0100-0000E7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A79" authorId="0" shapeId="0" xr:uid="{00000000-0006-0000-0100-0000E8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B79" authorId="0" shapeId="0" xr:uid="{00000000-0006-0000-0100-0000E9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C79" authorId="0" shapeId="0" xr:uid="{00000000-0006-0000-0100-0000EA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D79" authorId="0" shapeId="0" xr:uid="{00000000-0006-0000-0100-0000EB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M79" authorId="0" shapeId="0" xr:uid="{00000000-0006-0000-0100-0000EC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S79" authorId="0" shapeId="0" xr:uid="{00000000-0006-0000-0100-0000ED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T79" authorId="0" shapeId="0" xr:uid="{00000000-0006-0000-0100-0000EE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U79" authorId="0" shapeId="0" xr:uid="{00000000-0006-0000-0100-0000EF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V79" authorId="0" shapeId="0" xr:uid="{00000000-0006-0000-0100-0000F0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W79" authorId="0" shapeId="0" xr:uid="{00000000-0006-0000-0100-0000F1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M79" authorId="0" shapeId="0" xr:uid="{00000000-0006-0000-0100-0000F2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P79" authorId="0" shapeId="0" xr:uid="{00000000-0006-0000-0100-0000F3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K80" authorId="0" shapeId="0" xr:uid="{00000000-0006-0000-0100-0000F4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X80" authorId="0" shapeId="0" xr:uid="{00000000-0006-0000-0100-0000F5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A80" authorId="0" shapeId="0" xr:uid="{00000000-0006-0000-0100-0000F6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B80" authorId="0" shapeId="0" xr:uid="{00000000-0006-0000-0100-0000F7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C80" authorId="0" shapeId="0" xr:uid="{00000000-0006-0000-0100-0000F8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D80" authorId="0" shapeId="0" xr:uid="{00000000-0006-0000-0100-0000F9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M80" authorId="0" shapeId="0" xr:uid="{00000000-0006-0000-0100-0000FA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V80" authorId="0" shapeId="0" xr:uid="{00000000-0006-0000-0100-0000FB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W80" authorId="0" shapeId="0" xr:uid="{00000000-0006-0000-0100-0000FC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K81" authorId="0" shapeId="0" xr:uid="{00000000-0006-0000-0100-0000FD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X81" authorId="0" shapeId="0" xr:uid="{00000000-0006-0000-0100-0000FE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Z81" authorId="0" shapeId="0" xr:uid="{00000000-0006-0000-0100-0000FF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A81" authorId="0" shapeId="0" xr:uid="{00000000-0006-0000-0100-000000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B81" authorId="0" shapeId="0" xr:uid="{00000000-0006-0000-0100-000001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C81" authorId="0" shapeId="0" xr:uid="{00000000-0006-0000-0100-000002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D81" authorId="0" shapeId="0" xr:uid="{00000000-0006-0000-0100-000003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M81" authorId="0" shapeId="0" xr:uid="{00000000-0006-0000-0100-000004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W81" authorId="0" shapeId="0" xr:uid="{00000000-0006-0000-0100-000005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I82" authorId="0" shapeId="0" xr:uid="{00000000-0006-0000-0100-000006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J82" authorId="0" shapeId="0" xr:uid="{00000000-0006-0000-0100-000007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K82" authorId="0" shapeId="0" xr:uid="{00000000-0006-0000-0100-000008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82" authorId="0" shapeId="0" xr:uid="{00000000-0006-0000-0100-000009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W82" authorId="0" shapeId="0" xr:uid="{00000000-0006-0000-0100-00000A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X82" authorId="0" shapeId="0" xr:uid="{00000000-0006-0000-0100-00000B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82" authorId="0" shapeId="0" xr:uid="{00000000-0006-0000-0100-00000C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Z82" authorId="0" shapeId="0" xr:uid="{00000000-0006-0000-0100-00000D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A82" authorId="0" shapeId="0" xr:uid="{00000000-0006-0000-0100-00000E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B82" authorId="0" shapeId="0" xr:uid="{00000000-0006-0000-0100-00000F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C82" authorId="0" shapeId="0" xr:uid="{00000000-0006-0000-0100-000010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D82" authorId="0" shapeId="0" xr:uid="{00000000-0006-0000-0100-000011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M82" authorId="0" shapeId="0" xr:uid="{00000000-0006-0000-0100-000012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S82" authorId="0" shapeId="0" xr:uid="{00000000-0006-0000-0100-000013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U82" authorId="0" shapeId="0" xr:uid="{00000000-0006-0000-0100-000014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V82" authorId="0" shapeId="0" xr:uid="{00000000-0006-0000-0100-000015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W82" authorId="0" shapeId="0" xr:uid="{00000000-0006-0000-0100-000016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J83" authorId="0" shapeId="0" xr:uid="{00000000-0006-0000-0100-000017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K83" authorId="0" shapeId="0" xr:uid="{00000000-0006-0000-0100-000018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X83" authorId="0" shapeId="0" xr:uid="{00000000-0006-0000-0100-000019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Z83" authorId="0" shapeId="0" xr:uid="{00000000-0006-0000-0100-00001A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A83" authorId="0" shapeId="0" xr:uid="{00000000-0006-0000-0100-00001B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B83" authorId="0" shapeId="0" xr:uid="{00000000-0006-0000-0100-00001C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C83" authorId="0" shapeId="0" xr:uid="{00000000-0006-0000-0100-00001D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D83" authorId="0" shapeId="0" xr:uid="{00000000-0006-0000-0100-00001E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V83" authorId="0" shapeId="0" xr:uid="{00000000-0006-0000-0100-00001F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W83" authorId="0" shapeId="0" xr:uid="{00000000-0006-0000-0100-000020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P83" authorId="0" shapeId="0" xr:uid="{00000000-0006-0000-0100-000021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I84" authorId="0" shapeId="0" xr:uid="{00000000-0006-0000-0100-000022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J84" authorId="0" shapeId="0" xr:uid="{00000000-0006-0000-0100-000023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K84" authorId="0" shapeId="0" xr:uid="{00000000-0006-0000-0100-000024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W84" authorId="0" shapeId="0" xr:uid="{00000000-0006-0000-0100-000025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X84" authorId="0" shapeId="0" xr:uid="{00000000-0006-0000-0100-000026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84" authorId="0" shapeId="0" xr:uid="{00000000-0006-0000-0100-000027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Z84" authorId="0" shapeId="0" xr:uid="{00000000-0006-0000-0100-000028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A84" authorId="0" shapeId="0" xr:uid="{00000000-0006-0000-0100-000029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B84" authorId="0" shapeId="0" xr:uid="{00000000-0006-0000-0100-00002A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C84" authorId="0" shapeId="0" xr:uid="{00000000-0006-0000-0100-00002B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D84" authorId="0" shapeId="0" xr:uid="{00000000-0006-0000-0100-00002C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M84" authorId="0" shapeId="0" xr:uid="{00000000-0006-0000-0100-00002D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S84" authorId="0" shapeId="0" xr:uid="{00000000-0006-0000-0100-00002E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U84" authorId="0" shapeId="0" xr:uid="{00000000-0006-0000-0100-00002F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V84" authorId="0" shapeId="0" xr:uid="{00000000-0006-0000-0100-000030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W84" authorId="0" shapeId="0" xr:uid="{00000000-0006-0000-0100-000031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P84" authorId="0" shapeId="0" xr:uid="{00000000-0006-0000-0100-000032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I85" authorId="0" shapeId="0" xr:uid="{00000000-0006-0000-0100-000033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J85" authorId="0" shapeId="0" xr:uid="{00000000-0006-0000-0100-000034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K85" authorId="0" shapeId="0" xr:uid="{00000000-0006-0000-0100-000035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85" authorId="0" shapeId="0" xr:uid="{00000000-0006-0000-0100-000036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W85" authorId="0" shapeId="0" xr:uid="{00000000-0006-0000-0100-000037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X85" authorId="0" shapeId="0" xr:uid="{00000000-0006-0000-0100-000038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85" authorId="0" shapeId="0" xr:uid="{00000000-0006-0000-0100-000039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Z85" authorId="0" shapeId="0" xr:uid="{00000000-0006-0000-0100-00003A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A85" authorId="0" shapeId="0" xr:uid="{00000000-0006-0000-0100-00003B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B85" authorId="0" shapeId="0" xr:uid="{00000000-0006-0000-0100-00003C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C85" authorId="0" shapeId="0" xr:uid="{00000000-0006-0000-0100-00003D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D85" authorId="0" shapeId="0" xr:uid="{00000000-0006-0000-0100-00003E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M85" authorId="0" shapeId="0" xr:uid="{00000000-0006-0000-0100-00003F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S85" authorId="0" shapeId="0" xr:uid="{00000000-0006-0000-0100-000040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U85" authorId="0" shapeId="0" xr:uid="{00000000-0006-0000-0100-000041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V85" authorId="0" shapeId="0" xr:uid="{00000000-0006-0000-0100-000042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W85" authorId="0" shapeId="0" xr:uid="{00000000-0006-0000-0100-000043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P85" authorId="0" shapeId="0" xr:uid="{00000000-0006-0000-0100-000044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I86" authorId="0" shapeId="0" xr:uid="{00000000-0006-0000-0100-000045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J86" authorId="0" shapeId="0" xr:uid="{00000000-0006-0000-0100-000046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K86" authorId="0" shapeId="0" xr:uid="{00000000-0006-0000-0100-000047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86" authorId="0" shapeId="0" xr:uid="{00000000-0006-0000-0100-000048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W86" authorId="0" shapeId="0" xr:uid="{00000000-0006-0000-0100-000049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X86" authorId="0" shapeId="0" xr:uid="{00000000-0006-0000-0100-00004A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86" authorId="0" shapeId="0" xr:uid="{00000000-0006-0000-0100-00004B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Z86" authorId="0" shapeId="0" xr:uid="{00000000-0006-0000-0100-00004C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A86" authorId="0" shapeId="0" xr:uid="{00000000-0006-0000-0100-00004D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B86" authorId="0" shapeId="0" xr:uid="{00000000-0006-0000-0100-00004E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C86" authorId="0" shapeId="0" xr:uid="{00000000-0006-0000-0100-00004F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D86" authorId="0" shapeId="0" xr:uid="{00000000-0006-0000-0100-000050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M86" authorId="0" shapeId="0" xr:uid="{00000000-0006-0000-0100-000051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S86" authorId="0" shapeId="0" xr:uid="{00000000-0006-0000-0100-000052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Q86" authorId="0" shapeId="0" xr:uid="{00000000-0006-0000-0100-000053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T86" authorId="0" shapeId="0" xr:uid="{00000000-0006-0000-0100-000054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U86" authorId="0" shapeId="0" xr:uid="{00000000-0006-0000-0100-000055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V86" authorId="0" shapeId="0" xr:uid="{00000000-0006-0000-0100-000056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W86" authorId="0" shapeId="0" xr:uid="{00000000-0006-0000-0100-000057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P86" authorId="0" shapeId="0" xr:uid="{00000000-0006-0000-0100-000058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E87" authorId="0" shapeId="0" xr:uid="{00000000-0006-0000-0100-000059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G87" authorId="0" shapeId="0" xr:uid="{00000000-0006-0000-0100-00005A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H87" authorId="0" shapeId="0" xr:uid="{00000000-0006-0000-0100-00005B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I87" authorId="0" shapeId="0" xr:uid="{00000000-0006-0000-0100-00005C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J87" authorId="0" shapeId="0" xr:uid="{00000000-0006-0000-0100-00005D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K87" authorId="0" shapeId="0" xr:uid="{00000000-0006-0000-0100-00005E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87" authorId="0" shapeId="0" xr:uid="{00000000-0006-0000-0100-00005F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W87" authorId="0" shapeId="0" xr:uid="{00000000-0006-0000-0100-000060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X87" authorId="0" shapeId="0" xr:uid="{00000000-0006-0000-0100-000061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87" authorId="0" shapeId="0" xr:uid="{00000000-0006-0000-0100-000062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Z87" authorId="0" shapeId="0" xr:uid="{00000000-0006-0000-0100-000063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A87" authorId="0" shapeId="0" xr:uid="{00000000-0006-0000-0100-000064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B87" authorId="0" shapeId="0" xr:uid="{00000000-0006-0000-0100-000065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C87" authorId="0" shapeId="0" xr:uid="{00000000-0006-0000-0100-000066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D87" authorId="0" shapeId="0" xr:uid="{00000000-0006-0000-0100-000067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P87" authorId="0" shapeId="0" xr:uid="{00000000-0006-0000-0100-000068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Q87" authorId="0" shapeId="0" xr:uid="{00000000-0006-0000-0100-000069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S87" authorId="0" shapeId="0" xr:uid="{00000000-0006-0000-0100-00006A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T87" authorId="0" shapeId="0" xr:uid="{00000000-0006-0000-0100-00006B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U87" authorId="0" shapeId="0" xr:uid="{00000000-0006-0000-0100-00006C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V87" authorId="0" shapeId="0" xr:uid="{00000000-0006-0000-0100-00006D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W87" authorId="0" shapeId="0" xr:uid="{00000000-0006-0000-0100-00006E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P87" authorId="0" shapeId="0" xr:uid="{00000000-0006-0000-0100-00006F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E88" authorId="0" shapeId="0" xr:uid="{00000000-0006-0000-0100-000070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G88" authorId="0" shapeId="0" xr:uid="{00000000-0006-0000-0100-000071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H88" authorId="0" shapeId="0" xr:uid="{00000000-0006-0000-0100-000072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I88" authorId="0" shapeId="0" xr:uid="{00000000-0006-0000-0100-000073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J88" authorId="0" shapeId="0" xr:uid="{00000000-0006-0000-0100-000074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K88" authorId="0" shapeId="0" xr:uid="{00000000-0006-0000-0100-000075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88" authorId="0" shapeId="0" xr:uid="{00000000-0006-0000-0100-000076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W88" authorId="0" shapeId="0" xr:uid="{00000000-0006-0000-0100-000077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X88" authorId="0" shapeId="0" xr:uid="{00000000-0006-0000-0100-000078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88" authorId="0" shapeId="0" xr:uid="{00000000-0006-0000-0100-000079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Z88" authorId="0" shapeId="0" xr:uid="{00000000-0006-0000-0100-00007A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A88" authorId="0" shapeId="0" xr:uid="{00000000-0006-0000-0100-00007B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B88" authorId="0" shapeId="0" xr:uid="{00000000-0006-0000-0100-00007C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C88" authorId="0" shapeId="0" xr:uid="{00000000-0006-0000-0100-00007D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D88" authorId="0" shapeId="0" xr:uid="{00000000-0006-0000-0100-00007E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M88" authorId="0" shapeId="0" xr:uid="{00000000-0006-0000-0100-00007F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S88" authorId="0" shapeId="0" xr:uid="{00000000-0006-0000-0100-000080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P88" authorId="0" shapeId="0" xr:uid="{00000000-0006-0000-0100-000081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Q88" authorId="0" shapeId="0" xr:uid="{00000000-0006-0000-0100-000082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S88" authorId="0" shapeId="0" xr:uid="{00000000-0006-0000-0100-000083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T88" authorId="0" shapeId="0" xr:uid="{00000000-0006-0000-0100-000084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U88" authorId="0" shapeId="0" xr:uid="{00000000-0006-0000-0100-000085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V88" authorId="0" shapeId="0" xr:uid="{00000000-0006-0000-0100-000086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W88" authorId="0" shapeId="0" xr:uid="{00000000-0006-0000-0100-000087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P88" authorId="0" shapeId="0" xr:uid="{00000000-0006-0000-0100-000088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G89" authorId="0" shapeId="0" xr:uid="{00000000-0006-0000-0100-000089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H89" authorId="0" shapeId="0" xr:uid="{00000000-0006-0000-0100-00008A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J89" authorId="0" shapeId="0" xr:uid="{00000000-0006-0000-0100-00008B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K89" authorId="0" shapeId="0" xr:uid="{00000000-0006-0000-0100-00008C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89" authorId="0" shapeId="0" xr:uid="{00000000-0006-0000-0100-00008D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W89" authorId="0" shapeId="0" xr:uid="{00000000-0006-0000-0100-00008E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X89" authorId="0" shapeId="0" xr:uid="{00000000-0006-0000-0100-00008F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89" authorId="0" shapeId="0" xr:uid="{00000000-0006-0000-0100-000090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Z89" authorId="0" shapeId="0" xr:uid="{00000000-0006-0000-0100-000091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A89" authorId="0" shapeId="0" xr:uid="{00000000-0006-0000-0100-000092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B89" authorId="0" shapeId="0" xr:uid="{00000000-0006-0000-0100-000093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C89" authorId="0" shapeId="0" xr:uid="{00000000-0006-0000-0100-000094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D89" authorId="0" shapeId="0" xr:uid="{00000000-0006-0000-0100-000095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M89" authorId="0" shapeId="0" xr:uid="{00000000-0006-0000-0100-000096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S89" authorId="0" shapeId="0" xr:uid="{00000000-0006-0000-0100-000097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Q89" authorId="0" shapeId="0" xr:uid="{00000000-0006-0000-0100-000098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S89" authorId="0" shapeId="0" xr:uid="{00000000-0006-0000-0100-000099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T89" authorId="0" shapeId="0" xr:uid="{00000000-0006-0000-0100-00009A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V89" authorId="0" shapeId="0" xr:uid="{00000000-0006-0000-0100-00009B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W89" authorId="0" shapeId="0" xr:uid="{00000000-0006-0000-0100-00009C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P89" authorId="0" shapeId="0" xr:uid="{00000000-0006-0000-0100-00009D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E90" authorId="0" shapeId="0" xr:uid="{00000000-0006-0000-0100-00009E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H90" authorId="0" shapeId="0" xr:uid="{00000000-0006-0000-0100-00009F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I90" authorId="0" shapeId="0" xr:uid="{00000000-0006-0000-0100-0000A0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J90" authorId="0" shapeId="0" xr:uid="{00000000-0006-0000-0100-0000A1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K90" authorId="0" shapeId="0" xr:uid="{00000000-0006-0000-0100-0000A2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90" authorId="0" shapeId="0" xr:uid="{00000000-0006-0000-0100-0000A3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W90" authorId="0" shapeId="0" xr:uid="{00000000-0006-0000-0100-0000A4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X90" authorId="0" shapeId="0" xr:uid="{00000000-0006-0000-0100-0000A5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90" authorId="0" shapeId="0" xr:uid="{00000000-0006-0000-0100-0000A6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Z90" authorId="0" shapeId="0" xr:uid="{00000000-0006-0000-0100-0000A7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A90" authorId="0" shapeId="0" xr:uid="{00000000-0006-0000-0100-0000A8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B90" authorId="0" shapeId="0" xr:uid="{00000000-0006-0000-0100-0000A9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C90" authorId="0" shapeId="0" xr:uid="{00000000-0006-0000-0100-0000AA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D90" authorId="0" shapeId="0" xr:uid="{00000000-0006-0000-0100-0000AB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M90" authorId="0" shapeId="0" xr:uid="{00000000-0006-0000-0100-0000AC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S90" authorId="0" shapeId="0" xr:uid="{00000000-0006-0000-0100-0000AD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Q90" authorId="0" shapeId="0" xr:uid="{00000000-0006-0000-0100-0000AE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S90" authorId="0" shapeId="0" xr:uid="{00000000-0006-0000-0100-0000AF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T90" authorId="0" shapeId="0" xr:uid="{00000000-0006-0000-0100-0000B0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U90" authorId="0" shapeId="0" xr:uid="{00000000-0006-0000-0100-0000B1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V90" authorId="0" shapeId="0" xr:uid="{00000000-0006-0000-0100-0000B2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W90" authorId="0" shapeId="0" xr:uid="{00000000-0006-0000-0100-0000B3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P90" authorId="0" shapeId="0" xr:uid="{00000000-0006-0000-0100-0000B4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E91" authorId="0" shapeId="0" xr:uid="{00000000-0006-0000-0100-0000B5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G91" authorId="0" shapeId="0" xr:uid="{00000000-0006-0000-0100-0000B6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H91" authorId="0" shapeId="0" xr:uid="{00000000-0006-0000-0100-0000B7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J91" authorId="0" shapeId="0" xr:uid="{00000000-0006-0000-0100-0000B8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K91" authorId="0" shapeId="0" xr:uid="{00000000-0006-0000-0100-0000B9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91" authorId="0" shapeId="0" xr:uid="{00000000-0006-0000-0100-0000BA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W91" authorId="0" shapeId="0" xr:uid="{00000000-0006-0000-0100-0000BB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X91" authorId="0" shapeId="0" xr:uid="{00000000-0006-0000-0100-0000BC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91" authorId="0" shapeId="0" xr:uid="{00000000-0006-0000-0100-0000BD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Z91" authorId="0" shapeId="0" xr:uid="{00000000-0006-0000-0100-0000BE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A91" authorId="0" shapeId="0" xr:uid="{00000000-0006-0000-0100-0000BF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B91" authorId="0" shapeId="0" xr:uid="{00000000-0006-0000-0100-0000C0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C91" authorId="0" shapeId="0" xr:uid="{00000000-0006-0000-0100-0000C1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D91" authorId="0" shapeId="0" xr:uid="{00000000-0006-0000-0100-0000C2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M91" authorId="0" shapeId="0" xr:uid="{00000000-0006-0000-0100-0000C3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S91" authorId="0" shapeId="0" xr:uid="{00000000-0006-0000-0100-0000C4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P91" authorId="0" shapeId="0" xr:uid="{00000000-0006-0000-0100-0000C5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Q91" authorId="0" shapeId="0" xr:uid="{00000000-0006-0000-0100-0000C6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R91" authorId="0" shapeId="0" xr:uid="{00000000-0006-0000-0100-0000C7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S91" authorId="0" shapeId="0" xr:uid="{00000000-0006-0000-0100-0000C8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T91" authorId="0" shapeId="0" xr:uid="{00000000-0006-0000-0100-0000C9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U91" authorId="0" shapeId="0" xr:uid="{00000000-0006-0000-0100-0000CA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V91" authorId="0" shapeId="0" xr:uid="{00000000-0006-0000-0100-0000CB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W91" authorId="0" shapeId="0" xr:uid="{00000000-0006-0000-0100-0000CC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J91" authorId="0" shapeId="0" xr:uid="{00000000-0006-0000-0100-0000CD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M91" authorId="0" shapeId="0" xr:uid="{00000000-0006-0000-0100-0000CE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P91" authorId="0" shapeId="0" xr:uid="{00000000-0006-0000-0100-0000CF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Y92" authorId="0" shapeId="0" xr:uid="{00000000-0006-0000-0100-0000D0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R92" authorId="0" shapeId="0" xr:uid="{00000000-0006-0000-0100-0000D1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E92" authorId="0" shapeId="0" xr:uid="{00000000-0006-0000-0100-0000D2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H92" authorId="0" shapeId="0" xr:uid="{00000000-0006-0000-0100-0000D3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I92" authorId="0" shapeId="0" xr:uid="{00000000-0006-0000-0100-0000D4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J92" authorId="0" shapeId="0" xr:uid="{00000000-0006-0000-0100-0000D5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K92" authorId="0" shapeId="0" xr:uid="{00000000-0006-0000-0100-0000D6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92" authorId="0" shapeId="0" xr:uid="{00000000-0006-0000-0100-0000D7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W92" authorId="0" shapeId="0" xr:uid="{00000000-0006-0000-0100-0000D8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X92" authorId="0" shapeId="0" xr:uid="{00000000-0006-0000-0100-0000D9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92" authorId="0" shapeId="0" xr:uid="{00000000-0006-0000-0100-0000DA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Z92" authorId="0" shapeId="0" xr:uid="{00000000-0006-0000-0100-0000DB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A92" authorId="0" shapeId="0" xr:uid="{00000000-0006-0000-0100-0000DC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B92" authorId="0" shapeId="0" xr:uid="{00000000-0006-0000-0100-0000DD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C92" authorId="0" shapeId="0" xr:uid="{00000000-0006-0000-0100-0000DE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D92" authorId="0" shapeId="0" xr:uid="{00000000-0006-0000-0100-0000DF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M92" authorId="0" shapeId="0" xr:uid="{00000000-0006-0000-0100-0000E0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S92" authorId="0" shapeId="0" xr:uid="{00000000-0006-0000-0100-0000E1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Q92" authorId="0" shapeId="0" xr:uid="{00000000-0006-0000-0100-0000E2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S92" authorId="0" shapeId="0" xr:uid="{00000000-0006-0000-0100-0000E3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T92" authorId="0" shapeId="0" xr:uid="{00000000-0006-0000-0100-0000E4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U92" authorId="0" shapeId="0" xr:uid="{00000000-0006-0000-0100-0000E5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V92" authorId="0" shapeId="0" xr:uid="{00000000-0006-0000-0100-0000E6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W92" authorId="0" shapeId="0" xr:uid="{00000000-0006-0000-0100-0000E7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J92" authorId="0" shapeId="0" xr:uid="{00000000-0006-0000-0100-0000E8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M92" authorId="0" shapeId="0" xr:uid="{00000000-0006-0000-0100-0000E9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P92" authorId="0" shapeId="0" xr:uid="{00000000-0006-0000-0100-0000EA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E93" authorId="0" shapeId="0" xr:uid="{00000000-0006-0000-0100-0000EB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H93" authorId="0" shapeId="0" xr:uid="{00000000-0006-0000-0100-0000EC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I93" authorId="0" shapeId="0" xr:uid="{00000000-0006-0000-0100-0000ED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J93" authorId="0" shapeId="0" xr:uid="{00000000-0006-0000-0100-0000EE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K93" authorId="0" shapeId="0" xr:uid="{00000000-0006-0000-0100-0000EF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93" authorId="0" shapeId="0" xr:uid="{00000000-0006-0000-0100-0000F0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W93" authorId="0" shapeId="0" xr:uid="{00000000-0006-0000-0100-0000F1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X93" authorId="0" shapeId="0" xr:uid="{00000000-0006-0000-0100-0000F2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93" authorId="0" shapeId="0" xr:uid="{00000000-0006-0000-0100-0000F3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Z93" authorId="0" shapeId="0" xr:uid="{00000000-0006-0000-0100-0000F4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A93" authorId="0" shapeId="0" xr:uid="{00000000-0006-0000-0100-0000F5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B93" authorId="0" shapeId="0" xr:uid="{00000000-0006-0000-0100-0000F6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C93" authorId="0" shapeId="0" xr:uid="{00000000-0006-0000-0100-0000F7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D93" authorId="0" shapeId="0" xr:uid="{00000000-0006-0000-0100-0000F8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M93" authorId="0" shapeId="0" xr:uid="{00000000-0006-0000-0100-0000F9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S93" authorId="0" shapeId="0" xr:uid="{00000000-0006-0000-0100-0000FA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Q93" authorId="0" shapeId="0" xr:uid="{00000000-0006-0000-0100-0000FB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S93" authorId="0" shapeId="0" xr:uid="{00000000-0006-0000-0100-0000FC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T93" authorId="0" shapeId="0" xr:uid="{00000000-0006-0000-0100-0000FD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U93" authorId="0" shapeId="0" xr:uid="{00000000-0006-0000-0100-0000FE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V93" authorId="0" shapeId="0" xr:uid="{00000000-0006-0000-0100-0000FF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W93" authorId="0" shapeId="0" xr:uid="{00000000-0006-0000-0100-000000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M93" authorId="0" shapeId="0" xr:uid="{00000000-0006-0000-0100-000001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O93" authorId="0" shapeId="0" xr:uid="{00000000-0006-0000-0100-000002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P93" authorId="0" shapeId="0" xr:uid="{00000000-0006-0000-0100-000003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G94" authorId="0" shapeId="0" xr:uid="{00000000-0006-0000-0100-000004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I94" authorId="0" shapeId="0" xr:uid="{00000000-0006-0000-0100-000005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J94" authorId="0" shapeId="0" xr:uid="{00000000-0006-0000-0100-000006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K94" authorId="0" shapeId="0" xr:uid="{00000000-0006-0000-0100-000007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94" authorId="0" shapeId="0" xr:uid="{00000000-0006-0000-0100-000008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W94" authorId="0" shapeId="0" xr:uid="{00000000-0006-0000-0100-000009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X94" authorId="0" shapeId="0" xr:uid="{00000000-0006-0000-0100-00000A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94" authorId="0" shapeId="0" xr:uid="{00000000-0006-0000-0100-00000B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Z94" authorId="0" shapeId="0" xr:uid="{00000000-0006-0000-0100-00000C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A94" authorId="0" shapeId="0" xr:uid="{00000000-0006-0000-0100-00000D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B94" authorId="0" shapeId="0" xr:uid="{00000000-0006-0000-0100-00000E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C94" authorId="0" shapeId="0" xr:uid="{00000000-0006-0000-0100-00000F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D94" authorId="0" shapeId="0" xr:uid="{00000000-0006-0000-0100-000010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M94" authorId="0" shapeId="0" xr:uid="{00000000-0006-0000-0100-000011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S94" authorId="0" shapeId="0" xr:uid="{00000000-0006-0000-0100-000012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S94" authorId="0" shapeId="0" xr:uid="{00000000-0006-0000-0100-000013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U94" authorId="0" shapeId="0" xr:uid="{00000000-0006-0000-0100-000014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V94" authorId="0" shapeId="0" xr:uid="{00000000-0006-0000-0100-000015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W94" authorId="0" shapeId="0" xr:uid="{00000000-0006-0000-0100-000016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P94" authorId="0" shapeId="0" xr:uid="{00000000-0006-0000-0100-000017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J95" authorId="0" shapeId="0" xr:uid="{00000000-0006-0000-0100-000018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K95" authorId="0" shapeId="0" xr:uid="{00000000-0006-0000-0100-000019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95" authorId="0" shapeId="0" xr:uid="{00000000-0006-0000-0100-00001A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W95" authorId="0" shapeId="0" xr:uid="{00000000-0006-0000-0100-00001B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X95" authorId="0" shapeId="0" xr:uid="{00000000-0006-0000-0100-00001C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95" authorId="0" shapeId="0" xr:uid="{00000000-0006-0000-0100-00001D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Z95" authorId="0" shapeId="0" xr:uid="{00000000-0006-0000-0100-00001E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A95" authorId="0" shapeId="0" xr:uid="{00000000-0006-0000-0100-00001F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B95" authorId="0" shapeId="0" xr:uid="{00000000-0006-0000-0100-000020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C95" authorId="0" shapeId="0" xr:uid="{00000000-0006-0000-0100-000021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D95" authorId="0" shapeId="0" xr:uid="{00000000-0006-0000-0100-000022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M95" authorId="0" shapeId="0" xr:uid="{00000000-0006-0000-0100-000023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S95" authorId="0" shapeId="0" xr:uid="{00000000-0006-0000-0100-000024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V95" authorId="0" shapeId="0" xr:uid="{00000000-0006-0000-0100-000025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W95" authorId="0" shapeId="0" xr:uid="{00000000-0006-0000-0100-000026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P95" authorId="0" shapeId="0" xr:uid="{00000000-0006-0000-0100-000027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I96" authorId="0" shapeId="0" xr:uid="{00000000-0006-0000-0100-000028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J96" authorId="0" shapeId="0" xr:uid="{00000000-0006-0000-0100-000029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K96" authorId="0" shapeId="0" xr:uid="{00000000-0006-0000-0100-00002A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96" authorId="0" shapeId="0" xr:uid="{00000000-0006-0000-0100-00002B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W96" authorId="0" shapeId="0" xr:uid="{00000000-0006-0000-0100-00002C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X96" authorId="0" shapeId="0" xr:uid="{00000000-0006-0000-0100-00002D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96" authorId="0" shapeId="0" xr:uid="{00000000-0006-0000-0100-00002E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Z96" authorId="0" shapeId="0" xr:uid="{00000000-0006-0000-0100-00002F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A96" authorId="0" shapeId="0" xr:uid="{00000000-0006-0000-0100-000030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B96" authorId="0" shapeId="0" xr:uid="{00000000-0006-0000-0100-000031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C96" authorId="0" shapeId="0" xr:uid="{00000000-0006-0000-0100-000032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D96" authorId="0" shapeId="0" xr:uid="{00000000-0006-0000-0100-000033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M96" authorId="0" shapeId="0" xr:uid="{00000000-0006-0000-0100-000034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S96" authorId="0" shapeId="0" xr:uid="{00000000-0006-0000-0100-000035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U96" authorId="0" shapeId="0" xr:uid="{00000000-0006-0000-0100-000036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V96" authorId="0" shapeId="0" xr:uid="{00000000-0006-0000-0100-000037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W96" authorId="0" shapeId="0" xr:uid="{00000000-0006-0000-0100-000038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P96" authorId="0" shapeId="0" xr:uid="{00000000-0006-0000-0100-000039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I97" authorId="0" shapeId="0" xr:uid="{00000000-0006-0000-0100-00003A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J97" authorId="0" shapeId="0" xr:uid="{00000000-0006-0000-0100-00003B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K97" authorId="0" shapeId="0" xr:uid="{00000000-0006-0000-0100-00003C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97" authorId="0" shapeId="0" xr:uid="{00000000-0006-0000-0100-00003D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W97" authorId="0" shapeId="0" xr:uid="{00000000-0006-0000-0100-00003E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X97" authorId="0" shapeId="0" xr:uid="{00000000-0006-0000-0100-00003F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97" authorId="0" shapeId="0" xr:uid="{00000000-0006-0000-0100-000040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Z97" authorId="0" shapeId="0" xr:uid="{00000000-0006-0000-0100-000041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A97" authorId="0" shapeId="0" xr:uid="{00000000-0006-0000-0100-000042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B97" authorId="0" shapeId="0" xr:uid="{00000000-0006-0000-0100-000043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C97" authorId="0" shapeId="0" xr:uid="{00000000-0006-0000-0100-000044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D97" authorId="0" shapeId="0" xr:uid="{00000000-0006-0000-0100-000045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M97" authorId="0" shapeId="0" xr:uid="{00000000-0006-0000-0100-000046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S97" authorId="0" shapeId="0" xr:uid="{00000000-0006-0000-0100-000047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U97" authorId="0" shapeId="0" xr:uid="{00000000-0006-0000-0100-000048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V97" authorId="0" shapeId="0" xr:uid="{00000000-0006-0000-0100-000049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W97" authorId="0" shapeId="0" xr:uid="{00000000-0006-0000-0100-00004A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P97" authorId="0" shapeId="0" xr:uid="{00000000-0006-0000-0100-00004B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I98" authorId="0" shapeId="0" xr:uid="{00000000-0006-0000-0100-00004C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J98" authorId="0" shapeId="0" xr:uid="{00000000-0006-0000-0100-00004D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K98" authorId="0" shapeId="0" xr:uid="{00000000-0006-0000-0100-00004E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X98" authorId="0" shapeId="0" xr:uid="{00000000-0006-0000-0100-00004F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A98" authorId="0" shapeId="0" xr:uid="{00000000-0006-0000-0100-000050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B98" authorId="0" shapeId="0" xr:uid="{00000000-0006-0000-0100-000051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C98" authorId="0" shapeId="0" xr:uid="{00000000-0006-0000-0100-000052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D98" authorId="0" shapeId="0" xr:uid="{00000000-0006-0000-0100-000053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M98" authorId="0" shapeId="0" xr:uid="{00000000-0006-0000-0100-000054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U98" authorId="0" shapeId="0" xr:uid="{00000000-0006-0000-0100-000055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V98" authorId="0" shapeId="0" xr:uid="{00000000-0006-0000-0100-000056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W98" authorId="0" shapeId="0" xr:uid="{00000000-0006-0000-0100-000057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P98" authorId="0" shapeId="0" xr:uid="{00000000-0006-0000-0100-000058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E99" authorId="0" shapeId="0" xr:uid="{00000000-0006-0000-0100-000059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H99" authorId="0" shapeId="0" xr:uid="{00000000-0006-0000-0100-00005A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I99" authorId="0" shapeId="0" xr:uid="{00000000-0006-0000-0100-00005B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J99" authorId="0" shapeId="0" xr:uid="{00000000-0006-0000-0100-00005C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K99" authorId="0" shapeId="0" xr:uid="{00000000-0006-0000-0100-00005D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99" authorId="0" shapeId="0" xr:uid="{00000000-0006-0000-0100-00005E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W99" authorId="0" shapeId="0" xr:uid="{00000000-0006-0000-0100-00005F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X99" authorId="0" shapeId="0" xr:uid="{00000000-0006-0000-0100-000060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99" authorId="0" shapeId="0" xr:uid="{00000000-0006-0000-0100-000061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Z99" authorId="0" shapeId="0" xr:uid="{00000000-0006-0000-0100-000062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A99" authorId="0" shapeId="0" xr:uid="{00000000-0006-0000-0100-000063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B99" authorId="0" shapeId="0" xr:uid="{00000000-0006-0000-0100-000064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C99" authorId="0" shapeId="0" xr:uid="{00000000-0006-0000-0100-000065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D99" authorId="0" shapeId="0" xr:uid="{00000000-0006-0000-0100-000066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M99" authorId="0" shapeId="0" xr:uid="{00000000-0006-0000-0100-000067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S99" authorId="0" shapeId="0" xr:uid="{00000000-0006-0000-0100-000068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Q99" authorId="0" shapeId="0" xr:uid="{00000000-0006-0000-0100-000069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S99" authorId="0" shapeId="0" xr:uid="{00000000-0006-0000-0100-00006A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T99" authorId="0" shapeId="0" xr:uid="{00000000-0006-0000-0100-00006B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U99" authorId="0" shapeId="0" xr:uid="{00000000-0006-0000-0100-00006C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V99" authorId="0" shapeId="0" xr:uid="{00000000-0006-0000-0100-00006D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W99" authorId="0" shapeId="0" xr:uid="{00000000-0006-0000-0100-00006E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O99" authorId="0" shapeId="0" xr:uid="{00000000-0006-0000-0100-00006F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P99" authorId="0" shapeId="0" xr:uid="{00000000-0006-0000-0100-000070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D100" authorId="0" shapeId="0" xr:uid="{00000000-0006-0000-0100-000071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E100" authorId="0" shapeId="0" xr:uid="{00000000-0006-0000-0100-000072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F100" authorId="0" shapeId="0" xr:uid="{00000000-0006-0000-0100-000073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G100" authorId="0" shapeId="0" xr:uid="{00000000-0006-0000-0100-000074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H100" authorId="0" shapeId="0" xr:uid="{00000000-0006-0000-0100-000075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I100" authorId="0" shapeId="0" xr:uid="{00000000-0006-0000-0100-000076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J100" authorId="0" shapeId="0" xr:uid="{00000000-0006-0000-0100-000077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K100" authorId="0" shapeId="0" xr:uid="{00000000-0006-0000-0100-000078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100" authorId="0" shapeId="0" xr:uid="{00000000-0006-0000-0100-000079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W100" authorId="0" shapeId="0" xr:uid="{00000000-0006-0000-0100-00007A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X100" authorId="0" shapeId="0" xr:uid="{00000000-0006-0000-0100-00007B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100" authorId="0" shapeId="0" xr:uid="{00000000-0006-0000-0100-00007C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Z100" authorId="0" shapeId="0" xr:uid="{00000000-0006-0000-0100-00007D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A100" authorId="0" shapeId="0" xr:uid="{00000000-0006-0000-0100-00007E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B100" authorId="0" shapeId="0" xr:uid="{00000000-0006-0000-0100-00007F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C100" authorId="0" shapeId="0" xr:uid="{00000000-0006-0000-0100-000080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D100" authorId="0" shapeId="0" xr:uid="{00000000-0006-0000-0100-000081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O100" authorId="0" shapeId="0" xr:uid="{00000000-0006-0000-0100-000082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P100" authorId="0" shapeId="0" xr:uid="{00000000-0006-0000-0100-000083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Q100" authorId="0" shapeId="0" xr:uid="{00000000-0006-0000-0100-000084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R100" authorId="0" shapeId="0" xr:uid="{00000000-0006-0000-0100-000085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S100" authorId="0" shapeId="0" xr:uid="{00000000-0006-0000-0100-000086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T100" authorId="0" shapeId="0" xr:uid="{00000000-0006-0000-0100-000087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U100" authorId="0" shapeId="0" xr:uid="{00000000-0006-0000-0100-000088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V100" authorId="0" shapeId="0" xr:uid="{00000000-0006-0000-0100-000089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W100" authorId="0" shapeId="0" xr:uid="{00000000-0006-0000-0100-00008A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P100" authorId="0" shapeId="0" xr:uid="{00000000-0006-0000-0100-00008B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E101" authorId="0" shapeId="0" xr:uid="{00000000-0006-0000-0100-00008C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H101" authorId="0" shapeId="0" xr:uid="{00000000-0006-0000-0100-00008D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I101" authorId="0" shapeId="0" xr:uid="{00000000-0006-0000-0100-00008E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J101" authorId="0" shapeId="0" xr:uid="{00000000-0006-0000-0100-00008F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K101" authorId="0" shapeId="0" xr:uid="{00000000-0006-0000-0100-000090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101" authorId="0" shapeId="0" xr:uid="{00000000-0006-0000-0100-000091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W101" authorId="0" shapeId="0" xr:uid="{00000000-0006-0000-0100-000092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X101" authorId="0" shapeId="0" xr:uid="{00000000-0006-0000-0100-000093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101" authorId="0" shapeId="0" xr:uid="{00000000-0006-0000-0100-000094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Z101" authorId="0" shapeId="0" xr:uid="{00000000-0006-0000-0100-000095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A101" authorId="0" shapeId="0" xr:uid="{00000000-0006-0000-0100-000096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B101" authorId="0" shapeId="0" xr:uid="{00000000-0006-0000-0100-000097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C101" authorId="0" shapeId="0" xr:uid="{00000000-0006-0000-0100-000098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D101" authorId="0" shapeId="0" xr:uid="{00000000-0006-0000-0100-000099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M101" authorId="0" shapeId="0" xr:uid="{00000000-0006-0000-0100-00009A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S101" authorId="0" shapeId="0" xr:uid="{00000000-0006-0000-0100-00009B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Q101" authorId="0" shapeId="0" xr:uid="{00000000-0006-0000-0100-00009C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T101" authorId="0" shapeId="0" xr:uid="{00000000-0006-0000-0100-00009D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U101" authorId="0" shapeId="0" xr:uid="{00000000-0006-0000-0100-00009E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V101" authorId="0" shapeId="0" xr:uid="{00000000-0006-0000-0100-00009F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W101" authorId="0" shapeId="0" xr:uid="{00000000-0006-0000-0100-0000A0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M101" authorId="0" shapeId="0" xr:uid="{00000000-0006-0000-0100-0000A1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P101" authorId="0" shapeId="0" xr:uid="{00000000-0006-0000-0100-0000A2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E102" authorId="0" shapeId="0" xr:uid="{00000000-0006-0000-0100-0000A3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G102" authorId="0" shapeId="0" xr:uid="{00000000-0006-0000-0100-0000A4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H102" authorId="0" shapeId="0" xr:uid="{00000000-0006-0000-0100-0000A5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I102" authorId="0" shapeId="0" xr:uid="{00000000-0006-0000-0100-0000A6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J102" authorId="0" shapeId="0" xr:uid="{00000000-0006-0000-0100-0000A7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K102" authorId="0" shapeId="0" xr:uid="{00000000-0006-0000-0100-0000A8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102" authorId="0" shapeId="0" xr:uid="{00000000-0006-0000-0100-0000A9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W102" authorId="0" shapeId="0" xr:uid="{00000000-0006-0000-0100-0000AA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X102" authorId="0" shapeId="0" xr:uid="{00000000-0006-0000-0100-0000AB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102" authorId="0" shapeId="0" xr:uid="{00000000-0006-0000-0100-0000AC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Z102" authorId="0" shapeId="0" xr:uid="{00000000-0006-0000-0100-0000AD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A102" authorId="0" shapeId="0" xr:uid="{00000000-0006-0000-0100-0000AE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B102" authorId="0" shapeId="0" xr:uid="{00000000-0006-0000-0100-0000AF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C102" authorId="0" shapeId="0" xr:uid="{00000000-0006-0000-0100-0000B0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D102" authorId="0" shapeId="0" xr:uid="{00000000-0006-0000-0100-0000B1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M102" authorId="0" shapeId="0" xr:uid="{00000000-0006-0000-0100-0000B2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S102" authorId="0" shapeId="0" xr:uid="{00000000-0006-0000-0100-0000B3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Q102" authorId="0" shapeId="0" xr:uid="{00000000-0006-0000-0100-0000B4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R102" authorId="0" shapeId="0" xr:uid="{00000000-0006-0000-0100-0000B5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S102" authorId="0" shapeId="0" xr:uid="{00000000-0006-0000-0100-0000B6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T102" authorId="0" shapeId="0" xr:uid="{00000000-0006-0000-0100-0000B7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U102" authorId="0" shapeId="0" xr:uid="{00000000-0006-0000-0100-0000B8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V102" authorId="0" shapeId="0" xr:uid="{00000000-0006-0000-0100-0000B9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W102" authorId="0" shapeId="0" xr:uid="{00000000-0006-0000-0100-0000BA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M102" authorId="0" shapeId="0" xr:uid="{00000000-0006-0000-0100-0000BB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P102" authorId="0" shapeId="0" xr:uid="{00000000-0006-0000-0100-0000BC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2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AM11" authorId="0" shapeId="0" xr:uid="{00000000-0006-0000-0200-000002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P11" authorId="0" shapeId="0" xr:uid="{00000000-0006-0000-0200-000003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S11" authorId="0" shapeId="0" xr:uid="{00000000-0006-0000-0200-000004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F11" authorId="0" shapeId="0" xr:uid="{00000000-0006-0000-0200-000005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I11" authorId="0" shapeId="0" xr:uid="{00000000-0006-0000-0200-000006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L11" authorId="0" shapeId="0" xr:uid="{00000000-0006-0000-0200-000007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Y11" authorId="0" shapeId="0" xr:uid="{00000000-0006-0000-0200-000008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B11" authorId="0" shapeId="0" xr:uid="{00000000-0006-0000-0200-000009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E11" authorId="0" shapeId="0" xr:uid="{00000000-0006-0000-0200-00000A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R11" authorId="0" shapeId="0" xr:uid="{00000000-0006-0000-0200-00000B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U11" authorId="0" shapeId="0" xr:uid="{00000000-0006-0000-0200-00000C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X11" authorId="0" shapeId="0" xr:uid="{00000000-0006-0000-0200-00000D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H11" authorId="0" shapeId="0" xr:uid="{00000000-0006-0000-0200-00000E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I11" authorId="0" shapeId="0" xr:uid="{00000000-0006-0000-0200-00000F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J11" authorId="0" shapeId="0" xr:uid="{00000000-0006-0000-0200-000010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K11" authorId="0" shapeId="0" xr:uid="{00000000-0006-0000-0200-000011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L11" authorId="0" shapeId="0" xr:uid="{00000000-0006-0000-0200-000012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M11" authorId="0" shapeId="0" xr:uid="{00000000-0006-0000-0200-000013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N11" authorId="0" shapeId="0" xr:uid="{00000000-0006-0000-0200-000014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O11" authorId="0" shapeId="0" xr:uid="{00000000-0006-0000-0200-000015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P11" authorId="0" shapeId="0" xr:uid="{00000000-0006-0000-0200-000016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Q11" authorId="0" shapeId="0" xr:uid="{00000000-0006-0000-0200-000017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T11" authorId="0" shapeId="0" xr:uid="{00000000-0006-0000-0200-000018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X11" authorId="0" shapeId="0" xr:uid="{00000000-0006-0000-0200-000019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Y11" authorId="0" shapeId="0" xr:uid="{00000000-0006-0000-0200-00001A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Z11" authorId="0" shapeId="0" xr:uid="{00000000-0006-0000-0200-00001B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E11" authorId="0" shapeId="0" xr:uid="{00000000-0006-0000-0200-00001C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F11" authorId="0" shapeId="0" xr:uid="{00000000-0006-0000-0200-00001D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M12" authorId="0" shapeId="0" xr:uid="{00000000-0006-0000-0200-00001E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P12" authorId="0" shapeId="0" xr:uid="{00000000-0006-0000-0200-00001F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S12" authorId="0" shapeId="0" xr:uid="{00000000-0006-0000-0200-000020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F12" authorId="0" shapeId="0" xr:uid="{00000000-0006-0000-0200-000021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I12" authorId="0" shapeId="0" xr:uid="{00000000-0006-0000-0200-000022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L12" authorId="0" shapeId="0" xr:uid="{00000000-0006-0000-0200-000023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Y12" authorId="0" shapeId="0" xr:uid="{00000000-0006-0000-0200-000024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B12" authorId="0" shapeId="0" xr:uid="{00000000-0006-0000-0200-000025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C12" authorId="0" shapeId="0" xr:uid="{00000000-0006-0000-0200-000026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D12" authorId="0" shapeId="0" xr:uid="{00000000-0006-0000-0200-000027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E12" authorId="0" shapeId="0" xr:uid="{00000000-0006-0000-0200-000028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R12" authorId="0" shapeId="0" xr:uid="{00000000-0006-0000-0200-000029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T12" authorId="0" shapeId="0" xr:uid="{00000000-0006-0000-0200-00002A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U12" authorId="0" shapeId="0" xr:uid="{00000000-0006-0000-0200-00002B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V12" authorId="0" shapeId="0" xr:uid="{00000000-0006-0000-0200-00002C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W12" authorId="0" shapeId="0" xr:uid="{00000000-0006-0000-0200-00002D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X12" authorId="0" shapeId="0" xr:uid="{00000000-0006-0000-0200-00002E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H12" authorId="0" shapeId="0" xr:uid="{00000000-0006-0000-0200-00002F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I12" authorId="0" shapeId="0" xr:uid="{00000000-0006-0000-0200-000030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J12" authorId="0" shapeId="0" xr:uid="{00000000-0006-0000-0200-000031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K12" authorId="0" shapeId="0" xr:uid="{00000000-0006-0000-0200-000032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L12" authorId="0" shapeId="0" xr:uid="{00000000-0006-0000-0200-000033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M12" authorId="0" shapeId="0" xr:uid="{00000000-0006-0000-0200-000034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N12" authorId="0" shapeId="0" xr:uid="{00000000-0006-0000-0200-000035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O12" authorId="0" shapeId="0" xr:uid="{00000000-0006-0000-0200-000036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P12" authorId="0" shapeId="0" xr:uid="{00000000-0006-0000-0200-000037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Q12" authorId="0" shapeId="0" xr:uid="{00000000-0006-0000-0200-000038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T12" authorId="0" shapeId="0" xr:uid="{00000000-0006-0000-0200-000039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X12" authorId="0" shapeId="0" xr:uid="{00000000-0006-0000-0200-00003A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Y12" authorId="0" shapeId="0" xr:uid="{00000000-0006-0000-0200-00003B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Z12" authorId="0" shapeId="0" xr:uid="{00000000-0006-0000-0200-00003C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F12" authorId="0" shapeId="0" xr:uid="{00000000-0006-0000-0200-00003D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M13" authorId="0" shapeId="0" xr:uid="{00000000-0006-0000-0200-00003E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P13" authorId="0" shapeId="0" xr:uid="{00000000-0006-0000-0200-00003F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S13" authorId="0" shapeId="0" xr:uid="{00000000-0006-0000-0200-000040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I13" authorId="0" shapeId="0" xr:uid="{00000000-0006-0000-0200-000041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L13" authorId="0" shapeId="0" xr:uid="{00000000-0006-0000-0200-000042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Y13" authorId="0" shapeId="0" xr:uid="{00000000-0006-0000-0200-000043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B13" authorId="0" shapeId="0" xr:uid="{00000000-0006-0000-0200-000044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D13" authorId="0" shapeId="0" xr:uid="{00000000-0006-0000-0200-000045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E13" authorId="0" shapeId="0" xr:uid="{00000000-0006-0000-0200-000046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R13" authorId="0" shapeId="0" xr:uid="{00000000-0006-0000-0200-000047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U13" authorId="0" shapeId="0" xr:uid="{00000000-0006-0000-0200-000048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V13" authorId="0" shapeId="0" xr:uid="{00000000-0006-0000-0200-000049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W13" authorId="0" shapeId="0" xr:uid="{00000000-0006-0000-0200-00004A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X13" authorId="0" shapeId="0" xr:uid="{00000000-0006-0000-0200-00004B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H13" authorId="0" shapeId="0" xr:uid="{00000000-0006-0000-0200-00004C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I13" authorId="0" shapeId="0" xr:uid="{00000000-0006-0000-0200-00004D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J13" authorId="0" shapeId="0" xr:uid="{00000000-0006-0000-0200-00004E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K13" authorId="0" shapeId="0" xr:uid="{00000000-0006-0000-0200-00004F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L13" authorId="0" shapeId="0" xr:uid="{00000000-0006-0000-0200-000050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M13" authorId="0" shapeId="0" xr:uid="{00000000-0006-0000-0200-000051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N13" authorId="0" shapeId="0" xr:uid="{00000000-0006-0000-0200-000052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O13" authorId="0" shapeId="0" xr:uid="{00000000-0006-0000-0200-000053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P13" authorId="0" shapeId="0" xr:uid="{00000000-0006-0000-0200-000054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Q13" authorId="0" shapeId="0" xr:uid="{00000000-0006-0000-0200-000055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T13" authorId="0" shapeId="0" xr:uid="{00000000-0006-0000-0200-000056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Y13" authorId="0" shapeId="0" xr:uid="{00000000-0006-0000-0200-000057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Z13" authorId="0" shapeId="0" xr:uid="{00000000-0006-0000-0200-000058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C13" authorId="0" shapeId="0" xr:uid="{00000000-0006-0000-0200-000059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F13" authorId="0" shapeId="0" xr:uid="{00000000-0006-0000-0200-00005A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L13" authorId="0" shapeId="0" xr:uid="{00000000-0006-0000-0200-00005B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M14" authorId="0" shapeId="0" xr:uid="{00000000-0006-0000-0200-00005C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P14" authorId="0" shapeId="0" xr:uid="{00000000-0006-0000-0200-00005D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S14" authorId="0" shapeId="0" xr:uid="{00000000-0006-0000-0200-00005E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F14" authorId="0" shapeId="0" xr:uid="{00000000-0006-0000-0200-00005F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I14" authorId="0" shapeId="0" xr:uid="{00000000-0006-0000-0200-000060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L14" authorId="0" shapeId="0" xr:uid="{00000000-0006-0000-0200-000061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Y14" authorId="0" shapeId="0" xr:uid="{00000000-0006-0000-0200-000062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A14" authorId="0" shapeId="0" xr:uid="{00000000-0006-0000-0200-000063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B14" authorId="0" shapeId="0" xr:uid="{00000000-0006-0000-0200-000064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E14" authorId="0" shapeId="0" xr:uid="{00000000-0006-0000-0200-000065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R14" authorId="0" shapeId="0" xr:uid="{00000000-0006-0000-0200-000066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T14" authorId="0" shapeId="0" xr:uid="{00000000-0006-0000-0200-000067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U14" authorId="0" shapeId="0" xr:uid="{00000000-0006-0000-0200-000068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W14" authorId="0" shapeId="0" xr:uid="{00000000-0006-0000-0200-000069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X14" authorId="0" shapeId="0" xr:uid="{00000000-0006-0000-0200-00006A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H14" authorId="0" shapeId="0" xr:uid="{00000000-0006-0000-0200-00006B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I14" authorId="0" shapeId="0" xr:uid="{00000000-0006-0000-0200-00006C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J14" authorId="0" shapeId="0" xr:uid="{00000000-0006-0000-0200-00006D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K14" authorId="0" shapeId="0" xr:uid="{00000000-0006-0000-0200-00006E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L14" authorId="0" shapeId="0" xr:uid="{00000000-0006-0000-0200-00006F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M14" authorId="0" shapeId="0" xr:uid="{00000000-0006-0000-0200-000070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N14" authorId="0" shapeId="0" xr:uid="{00000000-0006-0000-0200-000071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O14" authorId="0" shapeId="0" xr:uid="{00000000-0006-0000-0200-000072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P14" authorId="0" shapeId="0" xr:uid="{00000000-0006-0000-0200-000073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Q14" authorId="0" shapeId="0" xr:uid="{00000000-0006-0000-0200-000074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T14" authorId="0" shapeId="0" xr:uid="{00000000-0006-0000-0200-000075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W14" authorId="0" shapeId="0" xr:uid="{00000000-0006-0000-0200-000076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X14" authorId="0" shapeId="0" xr:uid="{00000000-0006-0000-0200-000077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Y14" authorId="0" shapeId="0" xr:uid="{00000000-0006-0000-0200-000078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Z14" authorId="0" shapeId="0" xr:uid="{00000000-0006-0000-0200-000079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C14" authorId="0" shapeId="0" xr:uid="{00000000-0006-0000-0200-00007A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D14" authorId="0" shapeId="0" xr:uid="{00000000-0006-0000-0200-00007B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E14" authorId="0" shapeId="0" xr:uid="{00000000-0006-0000-0200-00007C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F14" authorId="0" shapeId="0" xr:uid="{00000000-0006-0000-0200-00007D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L14" authorId="0" shapeId="0" xr:uid="{00000000-0006-0000-0200-00007E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M15" authorId="0" shapeId="0" xr:uid="{00000000-0006-0000-0200-00007F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P15" authorId="0" shapeId="0" xr:uid="{00000000-0006-0000-0200-000080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S15" authorId="0" shapeId="0" xr:uid="{00000000-0006-0000-0200-000081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F15" authorId="0" shapeId="0" xr:uid="{00000000-0006-0000-0200-000082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I15" authorId="0" shapeId="0" xr:uid="{00000000-0006-0000-0200-000083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L15" authorId="0" shapeId="0" xr:uid="{00000000-0006-0000-0200-000084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Y15" authorId="0" shapeId="0" xr:uid="{00000000-0006-0000-0200-000085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A15" authorId="0" shapeId="0" xr:uid="{00000000-0006-0000-0200-000086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B15" authorId="0" shapeId="0" xr:uid="{00000000-0006-0000-0200-000087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E15" authorId="0" shapeId="0" xr:uid="{00000000-0006-0000-0200-000088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R15" authorId="0" shapeId="0" xr:uid="{00000000-0006-0000-0200-000089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T15" authorId="0" shapeId="0" xr:uid="{00000000-0006-0000-0200-00008A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U15" authorId="0" shapeId="0" xr:uid="{00000000-0006-0000-0200-00008B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W15" authorId="0" shapeId="0" xr:uid="{00000000-0006-0000-0200-00008C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X15" authorId="0" shapeId="0" xr:uid="{00000000-0006-0000-0200-00008D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H15" authorId="0" shapeId="0" xr:uid="{00000000-0006-0000-0200-00008E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I15" authorId="0" shapeId="0" xr:uid="{00000000-0006-0000-0200-00008F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J15" authorId="0" shapeId="0" xr:uid="{00000000-0006-0000-0200-000090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K15" authorId="0" shapeId="0" xr:uid="{00000000-0006-0000-0200-000091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L15" authorId="0" shapeId="0" xr:uid="{00000000-0006-0000-0200-000092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M15" authorId="0" shapeId="0" xr:uid="{00000000-0006-0000-0200-000093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N15" authorId="0" shapeId="0" xr:uid="{00000000-0006-0000-0200-000094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O15" authorId="0" shapeId="0" xr:uid="{00000000-0006-0000-0200-000095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P15" authorId="0" shapeId="0" xr:uid="{00000000-0006-0000-0200-000096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Q15" authorId="0" shapeId="0" xr:uid="{00000000-0006-0000-0200-000097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T15" authorId="0" shapeId="0" xr:uid="{00000000-0006-0000-0200-000098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W15" authorId="0" shapeId="0" xr:uid="{00000000-0006-0000-0200-000099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X15" authorId="0" shapeId="0" xr:uid="{00000000-0006-0000-0200-00009A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Y15" authorId="0" shapeId="0" xr:uid="{00000000-0006-0000-0200-00009B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Z15" authorId="0" shapeId="0" xr:uid="{00000000-0006-0000-0200-00009C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C15" authorId="0" shapeId="0" xr:uid="{00000000-0006-0000-0200-00009D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D15" authorId="0" shapeId="0" xr:uid="{00000000-0006-0000-0200-00009E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E15" authorId="0" shapeId="0" xr:uid="{00000000-0006-0000-0200-00009F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F15" authorId="0" shapeId="0" xr:uid="{00000000-0006-0000-0200-0000A0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L15" authorId="0" shapeId="0" xr:uid="{00000000-0006-0000-0200-0000A1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M16" authorId="0" shapeId="0" xr:uid="{00000000-0006-0000-0200-0000A2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P16" authorId="0" shapeId="0" xr:uid="{00000000-0006-0000-0200-0000A3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S16" authorId="0" shapeId="0" xr:uid="{00000000-0006-0000-0200-0000A4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U16" authorId="0" shapeId="0" xr:uid="{00000000-0006-0000-0200-0000A5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I16" authorId="0" shapeId="0" xr:uid="{00000000-0006-0000-0200-0000A6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L16" authorId="0" shapeId="0" xr:uid="{00000000-0006-0000-0200-0000A7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Y16" authorId="0" shapeId="0" xr:uid="{00000000-0006-0000-0200-0000A8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B16" authorId="0" shapeId="0" xr:uid="{00000000-0006-0000-0200-0000A9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D16" authorId="0" shapeId="0" xr:uid="{00000000-0006-0000-0200-0000AA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E16" authorId="0" shapeId="0" xr:uid="{00000000-0006-0000-0200-0000AB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R16" authorId="0" shapeId="0" xr:uid="{00000000-0006-0000-0200-0000AC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U16" authorId="0" shapeId="0" xr:uid="{00000000-0006-0000-0200-0000AD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W16" authorId="0" shapeId="0" xr:uid="{00000000-0006-0000-0200-0000AE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X16" authorId="0" shapeId="0" xr:uid="{00000000-0006-0000-0200-0000AF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G16" authorId="0" shapeId="0" xr:uid="{00000000-0006-0000-0200-0000B0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H16" authorId="0" shapeId="0" xr:uid="{00000000-0006-0000-0200-0000B1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I16" authorId="0" shapeId="0" xr:uid="{00000000-0006-0000-0200-0000B2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J16" authorId="0" shapeId="0" xr:uid="{00000000-0006-0000-0200-0000B3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K16" authorId="0" shapeId="0" xr:uid="{00000000-0006-0000-0200-0000B4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L16" authorId="0" shapeId="0" xr:uid="{00000000-0006-0000-0200-0000B5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M16" authorId="0" shapeId="0" xr:uid="{00000000-0006-0000-0200-0000B6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N16" authorId="0" shapeId="0" xr:uid="{00000000-0006-0000-0200-0000B7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O16" authorId="0" shapeId="0" xr:uid="{00000000-0006-0000-0200-0000B8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P16" authorId="0" shapeId="0" xr:uid="{00000000-0006-0000-0200-0000B9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Q16" authorId="0" shapeId="0" xr:uid="{00000000-0006-0000-0200-0000BA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S16" authorId="0" shapeId="0" xr:uid="{00000000-0006-0000-0200-0000BB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T16" authorId="0" shapeId="0" xr:uid="{00000000-0006-0000-0200-0000BC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W16" authorId="0" shapeId="0" xr:uid="{00000000-0006-0000-0200-0000BD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X16" authorId="0" shapeId="0" xr:uid="{00000000-0006-0000-0200-0000BE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Y16" authorId="0" shapeId="0" xr:uid="{00000000-0006-0000-0200-0000BF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Z16" authorId="0" shapeId="0" xr:uid="{00000000-0006-0000-0200-0000C0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C16" authorId="0" shapeId="0" xr:uid="{00000000-0006-0000-0200-0000C1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E16" authorId="0" shapeId="0" xr:uid="{00000000-0006-0000-0200-0000C2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F16" authorId="0" shapeId="0" xr:uid="{00000000-0006-0000-0200-0000C3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L16" authorId="0" shapeId="0" xr:uid="{00000000-0006-0000-0200-0000C4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M17" authorId="0" shapeId="0" xr:uid="{00000000-0006-0000-0200-0000C5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P17" authorId="0" shapeId="0" xr:uid="{00000000-0006-0000-0200-0000C6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S17" authorId="0" shapeId="0" xr:uid="{00000000-0006-0000-0200-0000C7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L17" authorId="0" shapeId="0" xr:uid="{00000000-0006-0000-0200-0000C8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Y17" authorId="0" shapeId="0" xr:uid="{00000000-0006-0000-0200-0000C9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B17" authorId="0" shapeId="0" xr:uid="{00000000-0006-0000-0200-0000CA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E17" authorId="0" shapeId="0" xr:uid="{00000000-0006-0000-0200-0000CB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R17" authorId="0" shapeId="0" xr:uid="{00000000-0006-0000-0200-0000CC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U17" authorId="0" shapeId="0" xr:uid="{00000000-0006-0000-0200-0000CD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X17" authorId="0" shapeId="0" xr:uid="{00000000-0006-0000-0200-0000CE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H17" authorId="0" shapeId="0" xr:uid="{00000000-0006-0000-0200-0000CF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I17" authorId="0" shapeId="0" xr:uid="{00000000-0006-0000-0200-0000D0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J17" authorId="0" shapeId="0" xr:uid="{00000000-0006-0000-0200-0000D1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K17" authorId="0" shapeId="0" xr:uid="{00000000-0006-0000-0200-0000D2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L17" authorId="0" shapeId="0" xr:uid="{00000000-0006-0000-0200-0000D3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M17" authorId="0" shapeId="0" xr:uid="{00000000-0006-0000-0200-0000D4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N17" authorId="0" shapeId="0" xr:uid="{00000000-0006-0000-0200-0000D5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O17" authorId="0" shapeId="0" xr:uid="{00000000-0006-0000-0200-0000D6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P17" authorId="0" shapeId="0" xr:uid="{00000000-0006-0000-0200-0000D7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Q17" authorId="0" shapeId="0" xr:uid="{00000000-0006-0000-0200-0000D8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T17" authorId="0" shapeId="0" xr:uid="{00000000-0006-0000-0200-0000D9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W17" authorId="0" shapeId="0" xr:uid="{00000000-0006-0000-0200-0000DA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X17" authorId="0" shapeId="0" xr:uid="{00000000-0006-0000-0200-0000DB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Y17" authorId="0" shapeId="0" xr:uid="{00000000-0006-0000-0200-0000DC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Z17" authorId="0" shapeId="0" xr:uid="{00000000-0006-0000-0200-0000DD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C17" authorId="0" shapeId="0" xr:uid="{00000000-0006-0000-0200-0000DE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F17" authorId="0" shapeId="0" xr:uid="{00000000-0006-0000-0200-0000DF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L17" authorId="0" shapeId="0" xr:uid="{00000000-0006-0000-0200-0000E0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P18" authorId="0" shapeId="0" xr:uid="{00000000-0006-0000-0200-0000E1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S18" authorId="0" shapeId="0" xr:uid="{00000000-0006-0000-0200-0000E2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F18" authorId="0" shapeId="0" xr:uid="{00000000-0006-0000-0200-0000E3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I18" authorId="0" shapeId="0" xr:uid="{00000000-0006-0000-0200-0000E4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L18" authorId="0" shapeId="0" xr:uid="{00000000-0006-0000-0200-0000E5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Y18" authorId="0" shapeId="0" xr:uid="{00000000-0006-0000-0200-0000E6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B18" authorId="0" shapeId="0" xr:uid="{00000000-0006-0000-0200-0000E7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E18" authorId="0" shapeId="0" xr:uid="{00000000-0006-0000-0200-0000E8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R18" authorId="0" shapeId="0" xr:uid="{00000000-0006-0000-0200-0000E9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U18" authorId="0" shapeId="0" xr:uid="{00000000-0006-0000-0200-0000EA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X18" authorId="0" shapeId="0" xr:uid="{00000000-0006-0000-0200-0000EB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H18" authorId="0" shapeId="0" xr:uid="{00000000-0006-0000-0200-0000EC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I18" authorId="0" shapeId="0" xr:uid="{00000000-0006-0000-0200-0000ED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J18" authorId="0" shapeId="0" xr:uid="{00000000-0006-0000-0200-0000EE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K18" authorId="0" shapeId="0" xr:uid="{00000000-0006-0000-0200-0000EF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L18" authorId="0" shapeId="0" xr:uid="{00000000-0006-0000-0200-0000F0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M18" authorId="0" shapeId="0" xr:uid="{00000000-0006-0000-0200-0000F1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N18" authorId="0" shapeId="0" xr:uid="{00000000-0006-0000-0200-0000F2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O18" authorId="0" shapeId="0" xr:uid="{00000000-0006-0000-0200-0000F3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P18" authorId="0" shapeId="0" xr:uid="{00000000-0006-0000-0200-0000F4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Q18" authorId="0" shapeId="0" xr:uid="{00000000-0006-0000-0200-0000F5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T18" authorId="0" shapeId="0" xr:uid="{00000000-0006-0000-0200-0000F6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W18" authorId="0" shapeId="0" xr:uid="{00000000-0006-0000-0200-0000F7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X18" authorId="0" shapeId="0" xr:uid="{00000000-0006-0000-0200-0000F8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Y18" authorId="0" shapeId="0" xr:uid="{00000000-0006-0000-0200-0000F9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Z18" authorId="0" shapeId="0" xr:uid="{00000000-0006-0000-0200-0000FA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C18" authorId="0" shapeId="0" xr:uid="{00000000-0006-0000-0200-0000FB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F18" authorId="0" shapeId="0" xr:uid="{00000000-0006-0000-0200-0000FC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L18" authorId="0" shapeId="0" xr:uid="{00000000-0006-0000-0200-0000FD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M19" authorId="0" shapeId="0" xr:uid="{00000000-0006-0000-0200-0000FE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P19" authorId="0" shapeId="0" xr:uid="{00000000-0006-0000-0200-0000FF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S19" authorId="0" shapeId="0" xr:uid="{00000000-0006-0000-0200-000000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U19" authorId="0" shapeId="0" xr:uid="{00000000-0006-0000-0200-000001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I19" authorId="0" shapeId="0" xr:uid="{00000000-0006-0000-0200-000002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L19" authorId="0" shapeId="0" xr:uid="{00000000-0006-0000-0200-000003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Y19" authorId="0" shapeId="0" xr:uid="{00000000-0006-0000-0200-000004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B19" authorId="0" shapeId="0" xr:uid="{00000000-0006-0000-0200-000005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E19" authorId="0" shapeId="0" xr:uid="{00000000-0006-0000-0200-000006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R19" authorId="0" shapeId="0" xr:uid="{00000000-0006-0000-0200-000007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U19" authorId="0" shapeId="0" xr:uid="{00000000-0006-0000-0200-000008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V19" authorId="0" shapeId="0" xr:uid="{00000000-0006-0000-0200-000009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W19" authorId="0" shapeId="0" xr:uid="{00000000-0006-0000-0200-00000A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X19" authorId="0" shapeId="0" xr:uid="{00000000-0006-0000-0200-00000B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H19" authorId="0" shapeId="0" xr:uid="{00000000-0006-0000-0200-00000C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I19" authorId="0" shapeId="0" xr:uid="{00000000-0006-0000-0200-00000D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J19" authorId="0" shapeId="0" xr:uid="{00000000-0006-0000-0200-00000E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K19" authorId="0" shapeId="0" xr:uid="{00000000-0006-0000-0200-00000F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L19" authorId="0" shapeId="0" xr:uid="{00000000-0006-0000-0200-000010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M19" authorId="0" shapeId="0" xr:uid="{00000000-0006-0000-0200-000011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N19" authorId="0" shapeId="0" xr:uid="{00000000-0006-0000-0200-000012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O19" authorId="0" shapeId="0" xr:uid="{00000000-0006-0000-0200-000013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P19" authorId="0" shapeId="0" xr:uid="{00000000-0006-0000-0200-000014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Q19" authorId="0" shapeId="0" xr:uid="{00000000-0006-0000-0200-000015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S19" authorId="0" shapeId="0" xr:uid="{00000000-0006-0000-0200-000016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T19" authorId="0" shapeId="0" xr:uid="{00000000-0006-0000-0200-000017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W19" authorId="0" shapeId="0" xr:uid="{00000000-0006-0000-0200-000018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X19" authorId="0" shapeId="0" xr:uid="{00000000-0006-0000-0200-000019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Y19" authorId="0" shapeId="0" xr:uid="{00000000-0006-0000-0200-00001A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Z19" authorId="0" shapeId="0" xr:uid="{00000000-0006-0000-0200-00001B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C19" authorId="0" shapeId="0" xr:uid="{00000000-0006-0000-0200-00001C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F19" authorId="0" shapeId="0" xr:uid="{00000000-0006-0000-0200-00001D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L19" authorId="0" shapeId="0" xr:uid="{00000000-0006-0000-0200-00001E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M20" authorId="0" shapeId="0" xr:uid="{00000000-0006-0000-0200-00001F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N20" authorId="0" shapeId="0" xr:uid="{00000000-0006-0000-0200-000020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O20" authorId="0" shapeId="0" xr:uid="{00000000-0006-0000-0200-000021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P20" authorId="0" shapeId="0" xr:uid="{00000000-0006-0000-0200-000022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Q20" authorId="0" shapeId="0" xr:uid="{00000000-0006-0000-0200-000023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R20" authorId="0" shapeId="0" xr:uid="{00000000-0006-0000-0200-000024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S20" authorId="0" shapeId="0" xr:uid="{00000000-0006-0000-0200-000025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F20" authorId="0" shapeId="0" xr:uid="{00000000-0006-0000-0200-000026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I20" authorId="0" shapeId="0" xr:uid="{00000000-0006-0000-0200-000027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J20" authorId="0" shapeId="0" xr:uid="{00000000-0006-0000-0200-000028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K20" authorId="0" shapeId="0" xr:uid="{00000000-0006-0000-0200-000029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L20" authorId="0" shapeId="0" xr:uid="{00000000-0006-0000-0200-00002A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Y20" authorId="0" shapeId="0" xr:uid="{00000000-0006-0000-0200-00002B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B20" authorId="0" shapeId="0" xr:uid="{00000000-0006-0000-0200-00002C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C20" authorId="0" shapeId="0" xr:uid="{00000000-0006-0000-0200-00002D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D20" authorId="0" shapeId="0" xr:uid="{00000000-0006-0000-0200-00002E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E20" authorId="0" shapeId="0" xr:uid="{00000000-0006-0000-0200-00002F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R20" authorId="0" shapeId="0" xr:uid="{00000000-0006-0000-0200-000030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T20" authorId="0" shapeId="0" xr:uid="{00000000-0006-0000-0200-000031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U20" authorId="0" shapeId="0" xr:uid="{00000000-0006-0000-0200-000032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V20" authorId="0" shapeId="0" xr:uid="{00000000-0006-0000-0200-000033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W20" authorId="0" shapeId="0" xr:uid="{00000000-0006-0000-0200-000034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X20" authorId="0" shapeId="0" xr:uid="{00000000-0006-0000-0200-000035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H20" authorId="0" shapeId="0" xr:uid="{00000000-0006-0000-0200-000036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I20" authorId="0" shapeId="0" xr:uid="{00000000-0006-0000-0200-000037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J20" authorId="0" shapeId="0" xr:uid="{00000000-0006-0000-0200-000038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K20" authorId="0" shapeId="0" xr:uid="{00000000-0006-0000-0200-000039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L20" authorId="0" shapeId="0" xr:uid="{00000000-0006-0000-0200-00003A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M20" authorId="0" shapeId="0" xr:uid="{00000000-0006-0000-0200-00003B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N20" authorId="0" shapeId="0" xr:uid="{00000000-0006-0000-0200-00003C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O20" authorId="0" shapeId="0" xr:uid="{00000000-0006-0000-0200-00003D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P20" authorId="0" shapeId="0" xr:uid="{00000000-0006-0000-0200-00003E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Q20" authorId="0" shapeId="0" xr:uid="{00000000-0006-0000-0200-00003F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T20" authorId="0" shapeId="0" xr:uid="{00000000-0006-0000-0200-000040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W20" authorId="0" shapeId="0" xr:uid="{00000000-0006-0000-0200-000041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X20" authorId="0" shapeId="0" xr:uid="{00000000-0006-0000-0200-000042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Y20" authorId="0" shapeId="0" xr:uid="{00000000-0006-0000-0200-000043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Z20" authorId="0" shapeId="0" xr:uid="{00000000-0006-0000-0200-000044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C20" authorId="0" shapeId="0" xr:uid="{00000000-0006-0000-0200-000045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D20" authorId="0" shapeId="0" xr:uid="{00000000-0006-0000-0200-000046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E20" authorId="0" shapeId="0" xr:uid="{00000000-0006-0000-0200-000047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F20" authorId="0" shapeId="0" xr:uid="{00000000-0006-0000-0200-000048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L20" authorId="0" shapeId="0" xr:uid="{00000000-0006-0000-0200-000049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M21" authorId="0" shapeId="0" xr:uid="{00000000-0006-0000-0200-00004A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P21" authorId="0" shapeId="0" xr:uid="{00000000-0006-0000-0200-00004B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S21" authorId="0" shapeId="0" xr:uid="{00000000-0006-0000-0200-00004C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F21" authorId="0" shapeId="0" xr:uid="{00000000-0006-0000-0200-00004D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I21" authorId="0" shapeId="0" xr:uid="{00000000-0006-0000-0200-00004E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L21" authorId="0" shapeId="0" xr:uid="{00000000-0006-0000-0200-00004F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Y21" authorId="0" shapeId="0" xr:uid="{00000000-0006-0000-0200-000050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B21" authorId="0" shapeId="0" xr:uid="{00000000-0006-0000-0200-000051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E21" authorId="0" shapeId="0" xr:uid="{00000000-0006-0000-0200-000052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R21" authorId="0" shapeId="0" xr:uid="{00000000-0006-0000-0200-000053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U21" authorId="0" shapeId="0" xr:uid="{00000000-0006-0000-0200-000054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W21" authorId="0" shapeId="0" xr:uid="{00000000-0006-0000-0200-000055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X21" authorId="0" shapeId="0" xr:uid="{00000000-0006-0000-0200-000056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I21" authorId="0" shapeId="0" xr:uid="{00000000-0006-0000-0200-000057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J21" authorId="0" shapeId="0" xr:uid="{00000000-0006-0000-0200-000058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K21" authorId="0" shapeId="0" xr:uid="{00000000-0006-0000-0200-000059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L21" authorId="0" shapeId="0" xr:uid="{00000000-0006-0000-0200-00005A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M21" authorId="0" shapeId="0" xr:uid="{00000000-0006-0000-0200-00005B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N21" authorId="0" shapeId="0" xr:uid="{00000000-0006-0000-0200-00005C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O21" authorId="0" shapeId="0" xr:uid="{00000000-0006-0000-0200-00005D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P21" authorId="0" shapeId="0" xr:uid="{00000000-0006-0000-0200-00005E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Q21" authorId="0" shapeId="0" xr:uid="{00000000-0006-0000-0200-00005F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X21" authorId="0" shapeId="0" xr:uid="{00000000-0006-0000-0200-000060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Y21" authorId="0" shapeId="0" xr:uid="{00000000-0006-0000-0200-000061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Z21" authorId="0" shapeId="0" xr:uid="{00000000-0006-0000-0200-000062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C21" authorId="0" shapeId="0" xr:uid="{00000000-0006-0000-0200-000063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E21" authorId="0" shapeId="0" xr:uid="{00000000-0006-0000-0200-000064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F21" authorId="0" shapeId="0" xr:uid="{00000000-0006-0000-0200-000065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M22" authorId="0" shapeId="0" xr:uid="{00000000-0006-0000-0200-000066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P22" authorId="0" shapeId="0" xr:uid="{00000000-0006-0000-0200-000067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S22" authorId="0" shapeId="0" xr:uid="{00000000-0006-0000-0200-000068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I22" authorId="0" shapeId="0" xr:uid="{00000000-0006-0000-0200-000069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L22" authorId="0" shapeId="0" xr:uid="{00000000-0006-0000-0200-00006A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Y22" authorId="0" shapeId="0" xr:uid="{00000000-0006-0000-0200-00006B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B22" authorId="0" shapeId="0" xr:uid="{00000000-0006-0000-0200-00006C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E22" authorId="0" shapeId="0" xr:uid="{00000000-0006-0000-0200-00006D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R22" authorId="0" shapeId="0" xr:uid="{00000000-0006-0000-0200-00006E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U22" authorId="0" shapeId="0" xr:uid="{00000000-0006-0000-0200-00006F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V22" authorId="0" shapeId="0" xr:uid="{00000000-0006-0000-0200-000070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W22" authorId="0" shapeId="0" xr:uid="{00000000-0006-0000-0200-000071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X22" authorId="0" shapeId="0" xr:uid="{00000000-0006-0000-0200-000072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H22" authorId="0" shapeId="0" xr:uid="{00000000-0006-0000-0200-000073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I22" authorId="0" shapeId="0" xr:uid="{00000000-0006-0000-0200-000074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J22" authorId="0" shapeId="0" xr:uid="{00000000-0006-0000-0200-000075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K22" authorId="0" shapeId="0" xr:uid="{00000000-0006-0000-0200-000076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L22" authorId="0" shapeId="0" xr:uid="{00000000-0006-0000-0200-000077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M22" authorId="0" shapeId="0" xr:uid="{00000000-0006-0000-0200-000078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N22" authorId="0" shapeId="0" xr:uid="{00000000-0006-0000-0200-000079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O22" authorId="0" shapeId="0" xr:uid="{00000000-0006-0000-0200-00007A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P22" authorId="0" shapeId="0" xr:uid="{00000000-0006-0000-0200-00007B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Q22" authorId="0" shapeId="0" xr:uid="{00000000-0006-0000-0200-00007C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S22" authorId="0" shapeId="0" xr:uid="{00000000-0006-0000-0200-00007D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T22" authorId="0" shapeId="0" xr:uid="{00000000-0006-0000-0200-00007E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X22" authorId="0" shapeId="0" xr:uid="{00000000-0006-0000-0200-00007F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Y22" authorId="0" shapeId="0" xr:uid="{00000000-0006-0000-0200-000080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Z22" authorId="0" shapeId="0" xr:uid="{00000000-0006-0000-0200-000081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C22" authorId="0" shapeId="0" xr:uid="{00000000-0006-0000-0200-000082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D22" authorId="0" shapeId="0" xr:uid="{00000000-0006-0000-0200-000083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E22" authorId="0" shapeId="0" xr:uid="{00000000-0006-0000-0200-000084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F22" authorId="0" shapeId="0" xr:uid="{00000000-0006-0000-0200-000085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L22" authorId="0" shapeId="0" xr:uid="{00000000-0006-0000-0200-000086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M23" authorId="0" shapeId="0" xr:uid="{00000000-0006-0000-0200-000087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P23" authorId="0" shapeId="0" xr:uid="{00000000-0006-0000-0200-000088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S23" authorId="0" shapeId="0" xr:uid="{00000000-0006-0000-0200-000089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I23" authorId="0" shapeId="0" xr:uid="{00000000-0006-0000-0200-00008A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L23" authorId="0" shapeId="0" xr:uid="{00000000-0006-0000-0200-00008B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Y23" authorId="0" shapeId="0" xr:uid="{00000000-0006-0000-0200-00008C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B23" authorId="0" shapeId="0" xr:uid="{00000000-0006-0000-0200-00008D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E23" authorId="0" shapeId="0" xr:uid="{00000000-0006-0000-0200-00008E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R23" authorId="0" shapeId="0" xr:uid="{00000000-0006-0000-0200-00008F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U23" authorId="0" shapeId="0" xr:uid="{00000000-0006-0000-0200-000090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X23" authorId="0" shapeId="0" xr:uid="{00000000-0006-0000-0200-000091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I23" authorId="0" shapeId="0" xr:uid="{00000000-0006-0000-0200-000092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J23" authorId="0" shapeId="0" xr:uid="{00000000-0006-0000-0200-000093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K23" authorId="0" shapeId="0" xr:uid="{00000000-0006-0000-0200-000094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L23" authorId="0" shapeId="0" xr:uid="{00000000-0006-0000-0200-000095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M23" authorId="0" shapeId="0" xr:uid="{00000000-0006-0000-0200-000096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N23" authorId="0" shapeId="0" xr:uid="{00000000-0006-0000-0200-000097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O23" authorId="0" shapeId="0" xr:uid="{00000000-0006-0000-0200-000098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P23" authorId="0" shapeId="0" xr:uid="{00000000-0006-0000-0200-000099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Q23" authorId="0" shapeId="0" xr:uid="{00000000-0006-0000-0200-00009A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S23" authorId="0" shapeId="0" xr:uid="{00000000-0006-0000-0200-00009B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X23" authorId="0" shapeId="0" xr:uid="{00000000-0006-0000-0200-00009C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Y23" authorId="0" shapeId="0" xr:uid="{00000000-0006-0000-0200-00009D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Z23" authorId="0" shapeId="0" xr:uid="{00000000-0006-0000-0200-00009E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D23" authorId="0" shapeId="0" xr:uid="{00000000-0006-0000-0200-00009F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E23" authorId="0" shapeId="0" xr:uid="{00000000-0006-0000-0200-0000A0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F23" authorId="0" shapeId="0" xr:uid="{00000000-0006-0000-0200-0000A1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M24" authorId="0" shapeId="0" xr:uid="{00000000-0006-0000-0200-0000A2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O24" authorId="0" shapeId="0" xr:uid="{00000000-0006-0000-0200-0000A3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P24" authorId="0" shapeId="0" xr:uid="{00000000-0006-0000-0200-0000A4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S24" authorId="0" shapeId="0" xr:uid="{00000000-0006-0000-0200-0000A5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F24" authorId="0" shapeId="0" xr:uid="{00000000-0006-0000-0200-0000A6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H24" authorId="0" shapeId="0" xr:uid="{00000000-0006-0000-0200-0000A7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I24" authorId="0" shapeId="0" xr:uid="{00000000-0006-0000-0200-0000A8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L24" authorId="0" shapeId="0" xr:uid="{00000000-0006-0000-0200-0000A9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Y24" authorId="0" shapeId="0" xr:uid="{00000000-0006-0000-0200-0000AA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B24" authorId="0" shapeId="0" xr:uid="{00000000-0006-0000-0200-0000AB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E24" authorId="0" shapeId="0" xr:uid="{00000000-0006-0000-0200-0000AC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R24" authorId="0" shapeId="0" xr:uid="{00000000-0006-0000-0200-0000AD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U24" authorId="0" shapeId="0" xr:uid="{00000000-0006-0000-0200-0000AE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X24" authorId="0" shapeId="0" xr:uid="{00000000-0006-0000-0200-0000AF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I24" authorId="0" shapeId="0" xr:uid="{00000000-0006-0000-0200-0000B0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J24" authorId="0" shapeId="0" xr:uid="{00000000-0006-0000-0200-0000B1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K24" authorId="0" shapeId="0" xr:uid="{00000000-0006-0000-0200-0000B2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L24" authorId="0" shapeId="0" xr:uid="{00000000-0006-0000-0200-0000B3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M24" authorId="0" shapeId="0" xr:uid="{00000000-0006-0000-0200-0000B4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N24" authorId="0" shapeId="0" xr:uid="{00000000-0006-0000-0200-0000B5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O24" authorId="0" shapeId="0" xr:uid="{00000000-0006-0000-0200-0000B6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P24" authorId="0" shapeId="0" xr:uid="{00000000-0006-0000-0200-0000B7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Q24" authorId="0" shapeId="0" xr:uid="{00000000-0006-0000-0200-0000B8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S24" authorId="0" shapeId="0" xr:uid="{00000000-0006-0000-0200-0000B9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T24" authorId="0" shapeId="0" xr:uid="{00000000-0006-0000-0200-0000BA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X24" authorId="0" shapeId="0" xr:uid="{00000000-0006-0000-0200-0000BB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Y24" authorId="0" shapeId="0" xr:uid="{00000000-0006-0000-0200-0000BC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Z24" authorId="0" shapeId="0" xr:uid="{00000000-0006-0000-0200-0000BD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D24" authorId="0" shapeId="0" xr:uid="{00000000-0006-0000-0200-0000BE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E24" authorId="0" shapeId="0" xr:uid="{00000000-0006-0000-0200-0000BF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F24" authorId="0" shapeId="0" xr:uid="{00000000-0006-0000-0200-0000C0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P25" authorId="0" shapeId="0" xr:uid="{00000000-0006-0000-0200-0000C1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S25" authorId="0" shapeId="0" xr:uid="{00000000-0006-0000-0200-0000C2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I25" authorId="0" shapeId="0" xr:uid="{00000000-0006-0000-0200-0000C3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L25" authorId="0" shapeId="0" xr:uid="{00000000-0006-0000-0200-0000C4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Y25" authorId="0" shapeId="0" xr:uid="{00000000-0006-0000-0200-0000C5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A25" authorId="0" shapeId="0" xr:uid="{00000000-0006-0000-0200-0000C6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B25" authorId="0" shapeId="0" xr:uid="{00000000-0006-0000-0200-0000C7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E25" authorId="0" shapeId="0" xr:uid="{00000000-0006-0000-0200-0000C8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R25" authorId="0" shapeId="0" xr:uid="{00000000-0006-0000-0200-0000C9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T25" authorId="0" shapeId="0" xr:uid="{00000000-0006-0000-0200-0000CA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U25" authorId="0" shapeId="0" xr:uid="{00000000-0006-0000-0200-0000CB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X25" authorId="0" shapeId="0" xr:uid="{00000000-0006-0000-0200-0000CC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H25" authorId="0" shapeId="0" xr:uid="{00000000-0006-0000-0200-0000CD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I25" authorId="0" shapeId="0" xr:uid="{00000000-0006-0000-0200-0000CE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J25" authorId="0" shapeId="0" xr:uid="{00000000-0006-0000-0200-0000CF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K25" authorId="0" shapeId="0" xr:uid="{00000000-0006-0000-0200-0000D0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L25" authorId="0" shapeId="0" xr:uid="{00000000-0006-0000-0200-0000D1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M25" authorId="0" shapeId="0" xr:uid="{00000000-0006-0000-0200-0000D2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N25" authorId="0" shapeId="0" xr:uid="{00000000-0006-0000-0200-0000D3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O25" authorId="0" shapeId="0" xr:uid="{00000000-0006-0000-0200-0000D4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P25" authorId="0" shapeId="0" xr:uid="{00000000-0006-0000-0200-0000D5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Q25" authorId="0" shapeId="0" xr:uid="{00000000-0006-0000-0200-0000D6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S25" authorId="0" shapeId="0" xr:uid="{00000000-0006-0000-0200-0000D7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T25" authorId="0" shapeId="0" xr:uid="{00000000-0006-0000-0200-0000D8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X25" authorId="0" shapeId="0" xr:uid="{00000000-0006-0000-0200-0000D9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Y25" authorId="0" shapeId="0" xr:uid="{00000000-0006-0000-0200-0000DA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Z25" authorId="0" shapeId="0" xr:uid="{00000000-0006-0000-0200-0000DB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D25" authorId="0" shapeId="0" xr:uid="{00000000-0006-0000-0200-0000DC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E25" authorId="0" shapeId="0" xr:uid="{00000000-0006-0000-0200-0000DD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F25" authorId="0" shapeId="0" xr:uid="{00000000-0006-0000-0200-0000DE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M26" authorId="0" shapeId="0" xr:uid="{00000000-0006-0000-0200-0000DF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P26" authorId="0" shapeId="0" xr:uid="{00000000-0006-0000-0200-0000E0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S26" authorId="0" shapeId="0" xr:uid="{00000000-0006-0000-0200-0000E1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F26" authorId="0" shapeId="0" xr:uid="{00000000-0006-0000-0200-0000E2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I26" authorId="0" shapeId="0" xr:uid="{00000000-0006-0000-0200-0000E3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L26" authorId="0" shapeId="0" xr:uid="{00000000-0006-0000-0200-0000E4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Y26" authorId="0" shapeId="0" xr:uid="{00000000-0006-0000-0200-0000E5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B26" authorId="0" shapeId="0" xr:uid="{00000000-0006-0000-0200-0000E6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D26" authorId="0" shapeId="0" xr:uid="{00000000-0006-0000-0200-0000E7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E26" authorId="0" shapeId="0" xr:uid="{00000000-0006-0000-0200-0000E8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R26" authorId="0" shapeId="0" xr:uid="{00000000-0006-0000-0200-0000E9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U26" authorId="0" shapeId="0" xr:uid="{00000000-0006-0000-0200-0000EA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V26" authorId="0" shapeId="0" xr:uid="{00000000-0006-0000-0200-0000EB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W26" authorId="0" shapeId="0" xr:uid="{00000000-0006-0000-0200-0000EC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X26" authorId="0" shapeId="0" xr:uid="{00000000-0006-0000-0200-0000ED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H26" authorId="0" shapeId="0" xr:uid="{00000000-0006-0000-0200-0000EE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I26" authorId="0" shapeId="0" xr:uid="{00000000-0006-0000-0200-0000EF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J26" authorId="0" shapeId="0" xr:uid="{00000000-0006-0000-0200-0000F0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K26" authorId="0" shapeId="0" xr:uid="{00000000-0006-0000-0200-0000F1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L26" authorId="0" shapeId="0" xr:uid="{00000000-0006-0000-0200-0000F2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M26" authorId="0" shapeId="0" xr:uid="{00000000-0006-0000-0200-0000F3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N26" authorId="0" shapeId="0" xr:uid="{00000000-0006-0000-0200-0000F4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O26" authorId="0" shapeId="0" xr:uid="{00000000-0006-0000-0200-0000F5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P26" authorId="0" shapeId="0" xr:uid="{00000000-0006-0000-0200-0000F6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Q26" authorId="0" shapeId="0" xr:uid="{00000000-0006-0000-0200-0000F7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T26" authorId="0" shapeId="0" xr:uid="{00000000-0006-0000-0200-0000F8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X26" authorId="0" shapeId="0" xr:uid="{00000000-0006-0000-0200-0000F9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Y26" authorId="0" shapeId="0" xr:uid="{00000000-0006-0000-0200-0000FA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Z26" authorId="0" shapeId="0" xr:uid="{00000000-0006-0000-0200-0000FB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E26" authorId="0" shapeId="0" xr:uid="{00000000-0006-0000-0200-0000FC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F26" authorId="0" shapeId="0" xr:uid="{00000000-0006-0000-0200-0000FD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M27" authorId="0" shapeId="0" xr:uid="{00000000-0006-0000-0200-0000FE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O27" authorId="0" shapeId="0" xr:uid="{00000000-0006-0000-0200-0000FF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P27" authorId="0" shapeId="0" xr:uid="{00000000-0006-0000-0200-000000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S27" authorId="0" shapeId="0" xr:uid="{00000000-0006-0000-0200-000001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F27" authorId="0" shapeId="0" xr:uid="{00000000-0006-0000-0200-000002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I27" authorId="0" shapeId="0" xr:uid="{00000000-0006-0000-0200-000003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L27" authorId="0" shapeId="0" xr:uid="{00000000-0006-0000-0200-000004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Y27" authorId="0" shapeId="0" xr:uid="{00000000-0006-0000-0200-000005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B27" authorId="0" shapeId="0" xr:uid="{00000000-0006-0000-0200-000006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D27" authorId="0" shapeId="0" xr:uid="{00000000-0006-0000-0200-000007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E27" authorId="0" shapeId="0" xr:uid="{00000000-0006-0000-0200-000008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R27" authorId="0" shapeId="0" xr:uid="{00000000-0006-0000-0200-000009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U27" authorId="0" shapeId="0" xr:uid="{00000000-0006-0000-0200-00000A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W27" authorId="0" shapeId="0" xr:uid="{00000000-0006-0000-0200-00000B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X27" authorId="0" shapeId="0" xr:uid="{00000000-0006-0000-0200-00000C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I27" authorId="0" shapeId="0" xr:uid="{00000000-0006-0000-0200-00000D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J27" authorId="0" shapeId="0" xr:uid="{00000000-0006-0000-0200-00000E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K27" authorId="0" shapeId="0" xr:uid="{00000000-0006-0000-0200-00000F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L27" authorId="0" shapeId="0" xr:uid="{00000000-0006-0000-0200-000010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M27" authorId="0" shapeId="0" xr:uid="{00000000-0006-0000-0200-000011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N27" authorId="0" shapeId="0" xr:uid="{00000000-0006-0000-0200-000012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O27" authorId="0" shapeId="0" xr:uid="{00000000-0006-0000-0200-000013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P27" authorId="0" shapeId="0" xr:uid="{00000000-0006-0000-0200-000014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Q27" authorId="0" shapeId="0" xr:uid="{00000000-0006-0000-0200-000015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S27" authorId="0" shapeId="0" xr:uid="{00000000-0006-0000-0200-000016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T27" authorId="0" shapeId="0" xr:uid="{00000000-0006-0000-0200-000017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X27" authorId="0" shapeId="0" xr:uid="{00000000-0006-0000-0200-000018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Y27" authorId="0" shapeId="0" xr:uid="{00000000-0006-0000-0200-000019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Z27" authorId="0" shapeId="0" xr:uid="{00000000-0006-0000-0200-00001A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C27" authorId="0" shapeId="0" xr:uid="{00000000-0006-0000-0200-00001B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E27" authorId="0" shapeId="0" xr:uid="{00000000-0006-0000-0200-00001C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F27" authorId="0" shapeId="0" xr:uid="{00000000-0006-0000-0200-00001D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P28" authorId="0" shapeId="0" xr:uid="{00000000-0006-0000-0200-00001E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S28" authorId="0" shapeId="0" xr:uid="{00000000-0006-0000-0200-00001F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U28" authorId="0" shapeId="0" xr:uid="{00000000-0006-0000-0200-000020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F28" authorId="0" shapeId="0" xr:uid="{00000000-0006-0000-0200-000021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I28" authorId="0" shapeId="0" xr:uid="{00000000-0006-0000-0200-000022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L28" authorId="0" shapeId="0" xr:uid="{00000000-0006-0000-0200-000023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Y28" authorId="0" shapeId="0" xr:uid="{00000000-0006-0000-0200-000024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B28" authorId="0" shapeId="0" xr:uid="{00000000-0006-0000-0200-000025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E28" authorId="0" shapeId="0" xr:uid="{00000000-0006-0000-0200-000026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R28" authorId="0" shapeId="0" xr:uid="{00000000-0006-0000-0200-000027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U28" authorId="0" shapeId="0" xr:uid="{00000000-0006-0000-0200-000028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W28" authorId="0" shapeId="0" xr:uid="{00000000-0006-0000-0200-000029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X28" authorId="0" shapeId="0" xr:uid="{00000000-0006-0000-0200-00002A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I28" authorId="0" shapeId="0" xr:uid="{00000000-0006-0000-0200-00002B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J28" authorId="0" shapeId="0" xr:uid="{00000000-0006-0000-0200-00002C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K28" authorId="0" shapeId="0" xr:uid="{00000000-0006-0000-0200-00002D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L28" authorId="0" shapeId="0" xr:uid="{00000000-0006-0000-0200-00002E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M28" authorId="0" shapeId="0" xr:uid="{00000000-0006-0000-0200-00002F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N28" authorId="0" shapeId="0" xr:uid="{00000000-0006-0000-0200-000030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O28" authorId="0" shapeId="0" xr:uid="{00000000-0006-0000-0200-000031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P28" authorId="0" shapeId="0" xr:uid="{00000000-0006-0000-0200-000032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Q28" authorId="0" shapeId="0" xr:uid="{00000000-0006-0000-0200-000033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T28" authorId="0" shapeId="0" xr:uid="{00000000-0006-0000-0200-000034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X28" authorId="0" shapeId="0" xr:uid="{00000000-0006-0000-0200-000035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Y28" authorId="0" shapeId="0" xr:uid="{00000000-0006-0000-0200-000036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Z28" authorId="0" shapeId="0" xr:uid="{00000000-0006-0000-0200-000037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F28" authorId="0" shapeId="0" xr:uid="{00000000-0006-0000-0200-000038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P29" authorId="0" shapeId="0" xr:uid="{00000000-0006-0000-0200-000039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S29" authorId="0" shapeId="0" xr:uid="{00000000-0006-0000-0200-00003A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I29" authorId="0" shapeId="0" xr:uid="{00000000-0006-0000-0200-00003B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L29" authorId="0" shapeId="0" xr:uid="{00000000-0006-0000-0200-00003C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Y29" authorId="0" shapeId="0" xr:uid="{00000000-0006-0000-0200-00003D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B29" authorId="0" shapeId="0" xr:uid="{00000000-0006-0000-0200-00003E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E29" authorId="0" shapeId="0" xr:uid="{00000000-0006-0000-0200-00003F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R29" authorId="0" shapeId="0" xr:uid="{00000000-0006-0000-0200-000040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U29" authorId="0" shapeId="0" xr:uid="{00000000-0006-0000-0200-000041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X29" authorId="0" shapeId="0" xr:uid="{00000000-0006-0000-0200-000042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H29" authorId="0" shapeId="0" xr:uid="{00000000-0006-0000-0200-000043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I29" authorId="0" shapeId="0" xr:uid="{00000000-0006-0000-0200-000044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J29" authorId="0" shapeId="0" xr:uid="{00000000-0006-0000-0200-000045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K29" authorId="0" shapeId="0" xr:uid="{00000000-0006-0000-0200-000046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L29" authorId="0" shapeId="0" xr:uid="{00000000-0006-0000-0200-000047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M29" authorId="0" shapeId="0" xr:uid="{00000000-0006-0000-0200-000048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N29" authorId="0" shapeId="0" xr:uid="{00000000-0006-0000-0200-000049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O29" authorId="0" shapeId="0" xr:uid="{00000000-0006-0000-0200-00004A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P29" authorId="0" shapeId="0" xr:uid="{00000000-0006-0000-0200-00004B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Q29" authorId="0" shapeId="0" xr:uid="{00000000-0006-0000-0200-00004C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T29" authorId="0" shapeId="0" xr:uid="{00000000-0006-0000-0200-00004D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X29" authorId="0" shapeId="0" xr:uid="{00000000-0006-0000-0200-00004E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Y29" authorId="0" shapeId="0" xr:uid="{00000000-0006-0000-0200-00004F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Z29" authorId="0" shapeId="0" xr:uid="{00000000-0006-0000-0200-000050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E29" authorId="0" shapeId="0" xr:uid="{00000000-0006-0000-0200-000051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F29" authorId="0" shapeId="0" xr:uid="{00000000-0006-0000-0200-000052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M30" authorId="0" shapeId="0" xr:uid="{00000000-0006-0000-0200-000053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P30" authorId="0" shapeId="0" xr:uid="{00000000-0006-0000-0200-000054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S30" authorId="0" shapeId="0" xr:uid="{00000000-0006-0000-0200-000055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I30" authorId="0" shapeId="0" xr:uid="{00000000-0006-0000-0200-000056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L30" authorId="0" shapeId="0" xr:uid="{00000000-0006-0000-0200-000057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Y30" authorId="0" shapeId="0" xr:uid="{00000000-0006-0000-0200-000058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B30" authorId="0" shapeId="0" xr:uid="{00000000-0006-0000-0200-000059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E30" authorId="0" shapeId="0" xr:uid="{00000000-0006-0000-0200-00005A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R30" authorId="0" shapeId="0" xr:uid="{00000000-0006-0000-0200-00005B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U30" authorId="0" shapeId="0" xr:uid="{00000000-0006-0000-0200-00005C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X30" authorId="0" shapeId="0" xr:uid="{00000000-0006-0000-0200-00005D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H30" authorId="0" shapeId="0" xr:uid="{00000000-0006-0000-0200-00005E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I30" authorId="0" shapeId="0" xr:uid="{00000000-0006-0000-0200-00005F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J30" authorId="0" shapeId="0" xr:uid="{00000000-0006-0000-0200-000060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K30" authorId="0" shapeId="0" xr:uid="{00000000-0006-0000-0200-000061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L30" authorId="0" shapeId="0" xr:uid="{00000000-0006-0000-0200-000062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M30" authorId="0" shapeId="0" xr:uid="{00000000-0006-0000-0200-000063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N30" authorId="0" shapeId="0" xr:uid="{00000000-0006-0000-0200-000064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O30" authorId="0" shapeId="0" xr:uid="{00000000-0006-0000-0200-000065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P30" authorId="0" shapeId="0" xr:uid="{00000000-0006-0000-0200-000066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Q30" authorId="0" shapeId="0" xr:uid="{00000000-0006-0000-0200-000067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T30" authorId="0" shapeId="0" xr:uid="{00000000-0006-0000-0200-000068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W30" authorId="0" shapeId="0" xr:uid="{00000000-0006-0000-0200-000069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X30" authorId="0" shapeId="0" xr:uid="{00000000-0006-0000-0200-00006A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Y30" authorId="0" shapeId="0" xr:uid="{00000000-0006-0000-0200-00006B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Z30" authorId="0" shapeId="0" xr:uid="{00000000-0006-0000-0200-00006C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C30" authorId="0" shapeId="0" xr:uid="{00000000-0006-0000-0200-00006D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D30" authorId="0" shapeId="0" xr:uid="{00000000-0006-0000-0200-00006E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E30" authorId="0" shapeId="0" xr:uid="{00000000-0006-0000-0200-00006F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F30" authorId="0" shapeId="0" xr:uid="{00000000-0006-0000-0200-000070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L30" authorId="0" shapeId="0" xr:uid="{00000000-0006-0000-0200-000071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M31" authorId="0" shapeId="0" xr:uid="{00000000-0006-0000-0200-000072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P31" authorId="0" shapeId="0" xr:uid="{00000000-0006-0000-0200-000073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S31" authorId="0" shapeId="0" xr:uid="{00000000-0006-0000-0200-000074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F31" authorId="0" shapeId="0" xr:uid="{00000000-0006-0000-0200-000075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I31" authorId="0" shapeId="0" xr:uid="{00000000-0006-0000-0200-000076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L31" authorId="0" shapeId="0" xr:uid="{00000000-0006-0000-0200-000077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Y31" authorId="0" shapeId="0" xr:uid="{00000000-0006-0000-0200-000078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B31" authorId="0" shapeId="0" xr:uid="{00000000-0006-0000-0200-000079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D31" authorId="0" shapeId="0" xr:uid="{00000000-0006-0000-0200-00007A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E31" authorId="0" shapeId="0" xr:uid="{00000000-0006-0000-0200-00007B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R31" authorId="0" shapeId="0" xr:uid="{00000000-0006-0000-0200-00007C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U31" authorId="0" shapeId="0" xr:uid="{00000000-0006-0000-0200-00007D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W31" authorId="0" shapeId="0" xr:uid="{00000000-0006-0000-0200-00007E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X31" authorId="0" shapeId="0" xr:uid="{00000000-0006-0000-0200-00007F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H31" authorId="0" shapeId="0" xr:uid="{00000000-0006-0000-0200-000080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I31" authorId="0" shapeId="0" xr:uid="{00000000-0006-0000-0200-000081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J31" authorId="0" shapeId="0" xr:uid="{00000000-0006-0000-0200-000082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K31" authorId="0" shapeId="0" xr:uid="{00000000-0006-0000-0200-000083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L31" authorId="0" shapeId="0" xr:uid="{00000000-0006-0000-0200-000084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M31" authorId="0" shapeId="0" xr:uid="{00000000-0006-0000-0200-000085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N31" authorId="0" shapeId="0" xr:uid="{00000000-0006-0000-0200-000086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O31" authorId="0" shapeId="0" xr:uid="{00000000-0006-0000-0200-000087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P31" authorId="0" shapeId="0" xr:uid="{00000000-0006-0000-0200-000088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Q31" authorId="0" shapeId="0" xr:uid="{00000000-0006-0000-0200-000089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T31" authorId="0" shapeId="0" xr:uid="{00000000-0006-0000-0200-00008A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X31" authorId="0" shapeId="0" xr:uid="{00000000-0006-0000-0200-00008B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Y31" authorId="0" shapeId="0" xr:uid="{00000000-0006-0000-0200-00008C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Z31" authorId="0" shapeId="0" xr:uid="{00000000-0006-0000-0200-00008D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E31" authorId="0" shapeId="0" xr:uid="{00000000-0006-0000-0200-00008E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F31" authorId="0" shapeId="0" xr:uid="{00000000-0006-0000-0200-00008F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M32" authorId="0" shapeId="0" xr:uid="{00000000-0006-0000-0200-000090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P32" authorId="0" shapeId="0" xr:uid="{00000000-0006-0000-0200-000091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S32" authorId="0" shapeId="0" xr:uid="{00000000-0006-0000-0200-000092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F32" authorId="0" shapeId="0" xr:uid="{00000000-0006-0000-0200-000093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I32" authorId="0" shapeId="0" xr:uid="{00000000-0006-0000-0200-000094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L32" authorId="0" shapeId="0" xr:uid="{00000000-0006-0000-0200-000095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Y32" authorId="0" shapeId="0" xr:uid="{00000000-0006-0000-0200-000096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B32" authorId="0" shapeId="0" xr:uid="{00000000-0006-0000-0200-000097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E32" authorId="0" shapeId="0" xr:uid="{00000000-0006-0000-0200-000098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R32" authorId="0" shapeId="0" xr:uid="{00000000-0006-0000-0200-000099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U32" authorId="0" shapeId="0" xr:uid="{00000000-0006-0000-0200-00009A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X32" authorId="0" shapeId="0" xr:uid="{00000000-0006-0000-0200-00009B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H32" authorId="0" shapeId="0" xr:uid="{00000000-0006-0000-0200-00009C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I32" authorId="0" shapeId="0" xr:uid="{00000000-0006-0000-0200-00009D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J32" authorId="0" shapeId="0" xr:uid="{00000000-0006-0000-0200-00009E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K32" authorId="0" shapeId="0" xr:uid="{00000000-0006-0000-0200-00009F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L32" authorId="0" shapeId="0" xr:uid="{00000000-0006-0000-0200-0000A0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M32" authorId="0" shapeId="0" xr:uid="{00000000-0006-0000-0200-0000A1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N32" authorId="0" shapeId="0" xr:uid="{00000000-0006-0000-0200-0000A2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O32" authorId="0" shapeId="0" xr:uid="{00000000-0006-0000-0200-0000A3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P32" authorId="0" shapeId="0" xr:uid="{00000000-0006-0000-0200-0000A4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Q32" authorId="0" shapeId="0" xr:uid="{00000000-0006-0000-0200-0000A5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T32" authorId="0" shapeId="0" xr:uid="{00000000-0006-0000-0200-0000A6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X32" authorId="0" shapeId="0" xr:uid="{00000000-0006-0000-0200-0000A7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Y32" authorId="0" shapeId="0" xr:uid="{00000000-0006-0000-0200-0000A8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Z32" authorId="0" shapeId="0" xr:uid="{00000000-0006-0000-0200-0000A9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F32" authorId="0" shapeId="0" xr:uid="{00000000-0006-0000-0200-0000AA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M33" authorId="0" shapeId="0" xr:uid="{00000000-0006-0000-0200-0000AB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P33" authorId="0" shapeId="0" xr:uid="{00000000-0006-0000-0200-0000AC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S33" authorId="0" shapeId="0" xr:uid="{00000000-0006-0000-0200-0000AD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I33" authorId="0" shapeId="0" xr:uid="{00000000-0006-0000-0200-0000AE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L33" authorId="0" shapeId="0" xr:uid="{00000000-0006-0000-0200-0000AF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Y33" authorId="0" shapeId="0" xr:uid="{00000000-0006-0000-0200-0000B0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B33" authorId="0" shapeId="0" xr:uid="{00000000-0006-0000-0200-0000B1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D33" authorId="0" shapeId="0" xr:uid="{00000000-0006-0000-0200-0000B2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E33" authorId="0" shapeId="0" xr:uid="{00000000-0006-0000-0200-0000B3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R33" authorId="0" shapeId="0" xr:uid="{00000000-0006-0000-0200-0000B4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U33" authorId="0" shapeId="0" xr:uid="{00000000-0006-0000-0200-0000B5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W33" authorId="0" shapeId="0" xr:uid="{00000000-0006-0000-0200-0000B6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X33" authorId="0" shapeId="0" xr:uid="{00000000-0006-0000-0200-0000B7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H33" authorId="0" shapeId="0" xr:uid="{00000000-0006-0000-0200-0000B8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I33" authorId="0" shapeId="0" xr:uid="{00000000-0006-0000-0200-0000B9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J33" authorId="0" shapeId="0" xr:uid="{00000000-0006-0000-0200-0000BA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K33" authorId="0" shapeId="0" xr:uid="{00000000-0006-0000-0200-0000BB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L33" authorId="0" shapeId="0" xr:uid="{00000000-0006-0000-0200-0000BC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M33" authorId="0" shapeId="0" xr:uid="{00000000-0006-0000-0200-0000BD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N33" authorId="0" shapeId="0" xr:uid="{00000000-0006-0000-0200-0000BE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O33" authorId="0" shapeId="0" xr:uid="{00000000-0006-0000-0200-0000BF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P33" authorId="0" shapeId="0" xr:uid="{00000000-0006-0000-0200-0000C0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Q33" authorId="0" shapeId="0" xr:uid="{00000000-0006-0000-0200-0000C1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T33" authorId="0" shapeId="0" xr:uid="{00000000-0006-0000-0200-0000C2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X33" authorId="0" shapeId="0" xr:uid="{00000000-0006-0000-0200-0000C3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Y33" authorId="0" shapeId="0" xr:uid="{00000000-0006-0000-0200-0000C4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Z33" authorId="0" shapeId="0" xr:uid="{00000000-0006-0000-0200-0000C5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F33" authorId="0" shapeId="0" xr:uid="{00000000-0006-0000-0200-0000C6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P34" authorId="0" shapeId="0" xr:uid="{00000000-0006-0000-0200-0000C7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S34" authorId="0" shapeId="0" xr:uid="{00000000-0006-0000-0200-0000C8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I34" authorId="0" shapeId="0" xr:uid="{00000000-0006-0000-0200-0000C9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L34" authorId="0" shapeId="0" xr:uid="{00000000-0006-0000-0200-0000CA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Y34" authorId="0" shapeId="0" xr:uid="{00000000-0006-0000-0200-0000CB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B34" authorId="0" shapeId="0" xr:uid="{00000000-0006-0000-0200-0000CC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E34" authorId="0" shapeId="0" xr:uid="{00000000-0006-0000-0200-0000CD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R34" authorId="0" shapeId="0" xr:uid="{00000000-0006-0000-0200-0000CE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U34" authorId="0" shapeId="0" xr:uid="{00000000-0006-0000-0200-0000CF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X34" authorId="0" shapeId="0" xr:uid="{00000000-0006-0000-0200-0000D0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H34" authorId="0" shapeId="0" xr:uid="{00000000-0006-0000-0200-0000D1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I34" authorId="0" shapeId="0" xr:uid="{00000000-0006-0000-0200-0000D2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J34" authorId="0" shapeId="0" xr:uid="{00000000-0006-0000-0200-0000D3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K34" authorId="0" shapeId="0" xr:uid="{00000000-0006-0000-0200-0000D4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L34" authorId="0" shapeId="0" xr:uid="{00000000-0006-0000-0200-0000D5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M34" authorId="0" shapeId="0" xr:uid="{00000000-0006-0000-0200-0000D6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N34" authorId="0" shapeId="0" xr:uid="{00000000-0006-0000-0200-0000D7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O34" authorId="0" shapeId="0" xr:uid="{00000000-0006-0000-0200-0000D8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P34" authorId="0" shapeId="0" xr:uid="{00000000-0006-0000-0200-0000D9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Q34" authorId="0" shapeId="0" xr:uid="{00000000-0006-0000-0200-0000DA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T34" authorId="0" shapeId="0" xr:uid="{00000000-0006-0000-0200-0000DB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X34" authorId="0" shapeId="0" xr:uid="{00000000-0006-0000-0200-0000DC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Y34" authorId="0" shapeId="0" xr:uid="{00000000-0006-0000-0200-0000DD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Z34" authorId="0" shapeId="0" xr:uid="{00000000-0006-0000-0200-0000DE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D34" authorId="0" shapeId="0" xr:uid="{00000000-0006-0000-0200-0000DF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E34" authorId="0" shapeId="0" xr:uid="{00000000-0006-0000-0200-0000E0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F34" authorId="0" shapeId="0" xr:uid="{00000000-0006-0000-0200-0000E1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P35" authorId="0" shapeId="0" xr:uid="{00000000-0006-0000-0200-0000E2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S35" authorId="0" shapeId="0" xr:uid="{00000000-0006-0000-0200-0000E3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I35" authorId="0" shapeId="0" xr:uid="{00000000-0006-0000-0200-0000E4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L35" authorId="0" shapeId="0" xr:uid="{00000000-0006-0000-0200-0000E5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Y35" authorId="0" shapeId="0" xr:uid="{00000000-0006-0000-0200-0000E6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B35" authorId="0" shapeId="0" xr:uid="{00000000-0006-0000-0200-0000E7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E35" authorId="0" shapeId="0" xr:uid="{00000000-0006-0000-0200-0000E8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R35" authorId="0" shapeId="0" xr:uid="{00000000-0006-0000-0200-0000E9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U35" authorId="0" shapeId="0" xr:uid="{00000000-0006-0000-0200-0000EA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X35" authorId="0" shapeId="0" xr:uid="{00000000-0006-0000-0200-0000EB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I35" authorId="0" shapeId="0" xr:uid="{00000000-0006-0000-0200-0000EC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J35" authorId="0" shapeId="0" xr:uid="{00000000-0006-0000-0200-0000ED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K35" authorId="0" shapeId="0" xr:uid="{00000000-0006-0000-0200-0000EE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L35" authorId="0" shapeId="0" xr:uid="{00000000-0006-0000-0200-0000EF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M35" authorId="0" shapeId="0" xr:uid="{00000000-0006-0000-0200-0000F0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N35" authorId="0" shapeId="0" xr:uid="{00000000-0006-0000-0200-0000F1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O35" authorId="0" shapeId="0" xr:uid="{00000000-0006-0000-0200-0000F2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P35" authorId="0" shapeId="0" xr:uid="{00000000-0006-0000-0200-0000F3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Q35" authorId="0" shapeId="0" xr:uid="{00000000-0006-0000-0200-0000F4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T35" authorId="0" shapeId="0" xr:uid="{00000000-0006-0000-0200-0000F5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X35" authorId="0" shapeId="0" xr:uid="{00000000-0006-0000-0200-0000F6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Y35" authorId="0" shapeId="0" xr:uid="{00000000-0006-0000-0200-0000F7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Z35" authorId="0" shapeId="0" xr:uid="{00000000-0006-0000-0200-0000F8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F35" authorId="0" shapeId="0" xr:uid="{00000000-0006-0000-0200-0000F9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O36" authorId="0" shapeId="0" xr:uid="{00000000-0006-0000-0200-0000FA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P36" authorId="0" shapeId="0" xr:uid="{00000000-0006-0000-0200-0000FB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S36" authorId="0" shapeId="0" xr:uid="{00000000-0006-0000-0200-0000FC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F36" authorId="0" shapeId="0" xr:uid="{00000000-0006-0000-0200-0000FD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I36" authorId="0" shapeId="0" xr:uid="{00000000-0006-0000-0200-0000FE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L36" authorId="0" shapeId="0" xr:uid="{00000000-0006-0000-0200-0000FF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Y36" authorId="0" shapeId="0" xr:uid="{00000000-0006-0000-0200-000000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B36" authorId="0" shapeId="0" xr:uid="{00000000-0006-0000-0200-000001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E36" authorId="0" shapeId="0" xr:uid="{00000000-0006-0000-0200-000002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R36" authorId="0" shapeId="0" xr:uid="{00000000-0006-0000-0200-000003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U36" authorId="0" shapeId="0" xr:uid="{00000000-0006-0000-0200-000004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W36" authorId="0" shapeId="0" xr:uid="{00000000-0006-0000-0200-000005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X36" authorId="0" shapeId="0" xr:uid="{00000000-0006-0000-0200-000006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H36" authorId="0" shapeId="0" xr:uid="{00000000-0006-0000-0200-000007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I36" authorId="0" shapeId="0" xr:uid="{00000000-0006-0000-0200-000008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J36" authorId="0" shapeId="0" xr:uid="{00000000-0006-0000-0200-000009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K36" authorId="0" shapeId="0" xr:uid="{00000000-0006-0000-0200-00000A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L36" authorId="0" shapeId="0" xr:uid="{00000000-0006-0000-0200-00000B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M36" authorId="0" shapeId="0" xr:uid="{00000000-0006-0000-0200-00000C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N36" authorId="0" shapeId="0" xr:uid="{00000000-0006-0000-0200-00000D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O36" authorId="0" shapeId="0" xr:uid="{00000000-0006-0000-0200-00000E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P36" authorId="0" shapeId="0" xr:uid="{00000000-0006-0000-0200-00000F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Q36" authorId="0" shapeId="0" xr:uid="{00000000-0006-0000-0200-000010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T36" authorId="0" shapeId="0" xr:uid="{00000000-0006-0000-0200-000011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X36" authorId="0" shapeId="0" xr:uid="{00000000-0006-0000-0200-000012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Y36" authorId="0" shapeId="0" xr:uid="{00000000-0006-0000-0200-000013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Z36" authorId="0" shapeId="0" xr:uid="{00000000-0006-0000-0200-000014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E36" authorId="0" shapeId="0" xr:uid="{00000000-0006-0000-0200-000015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F36" authorId="0" shapeId="0" xr:uid="{00000000-0006-0000-0200-000016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P37" authorId="0" shapeId="0" xr:uid="{00000000-0006-0000-0200-000017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S37" authorId="0" shapeId="0" xr:uid="{00000000-0006-0000-0200-000018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F37" authorId="0" shapeId="0" xr:uid="{00000000-0006-0000-0200-000019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I37" authorId="0" shapeId="0" xr:uid="{00000000-0006-0000-0200-00001A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L37" authorId="0" shapeId="0" xr:uid="{00000000-0006-0000-0200-00001B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Y37" authorId="0" shapeId="0" xr:uid="{00000000-0006-0000-0200-00001C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B37" authorId="0" shapeId="0" xr:uid="{00000000-0006-0000-0200-00001D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D37" authorId="0" shapeId="0" xr:uid="{00000000-0006-0000-0200-00001E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E37" authorId="0" shapeId="0" xr:uid="{00000000-0006-0000-0200-00001F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R37" authorId="0" shapeId="0" xr:uid="{00000000-0006-0000-0200-000020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U37" authorId="0" shapeId="0" xr:uid="{00000000-0006-0000-0200-000021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W37" authorId="0" shapeId="0" xr:uid="{00000000-0006-0000-0200-000022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X37" authorId="0" shapeId="0" xr:uid="{00000000-0006-0000-0200-000023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H37" authorId="0" shapeId="0" xr:uid="{00000000-0006-0000-0200-000024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I37" authorId="0" shapeId="0" xr:uid="{00000000-0006-0000-0200-000025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J37" authorId="0" shapeId="0" xr:uid="{00000000-0006-0000-0200-000026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K37" authorId="0" shapeId="0" xr:uid="{00000000-0006-0000-0200-000027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L37" authorId="0" shapeId="0" xr:uid="{00000000-0006-0000-0200-000028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M37" authorId="0" shapeId="0" xr:uid="{00000000-0006-0000-0200-000029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N37" authorId="0" shapeId="0" xr:uid="{00000000-0006-0000-0200-00002A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O37" authorId="0" shapeId="0" xr:uid="{00000000-0006-0000-0200-00002B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P37" authorId="0" shapeId="0" xr:uid="{00000000-0006-0000-0200-00002C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Q37" authorId="0" shapeId="0" xr:uid="{00000000-0006-0000-0200-00002D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S37" authorId="0" shapeId="0" xr:uid="{00000000-0006-0000-0200-00002E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T37" authorId="0" shapeId="0" xr:uid="{00000000-0006-0000-0200-00002F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X37" authorId="0" shapeId="0" xr:uid="{00000000-0006-0000-0200-000030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Y37" authorId="0" shapeId="0" xr:uid="{00000000-0006-0000-0200-000031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Z37" authorId="0" shapeId="0" xr:uid="{00000000-0006-0000-0200-000032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E37" authorId="0" shapeId="0" xr:uid="{00000000-0006-0000-0200-000033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F37" authorId="0" shapeId="0" xr:uid="{00000000-0006-0000-0200-000034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M38" authorId="0" shapeId="0" xr:uid="{00000000-0006-0000-0200-000035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P38" authorId="0" shapeId="0" xr:uid="{00000000-0006-0000-0200-000036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S38" authorId="0" shapeId="0" xr:uid="{00000000-0006-0000-0200-000037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F38" authorId="0" shapeId="0" xr:uid="{00000000-0006-0000-0200-000038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I38" authorId="0" shapeId="0" xr:uid="{00000000-0006-0000-0200-000039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L38" authorId="0" shapeId="0" xr:uid="{00000000-0006-0000-0200-00003A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Y38" authorId="0" shapeId="0" xr:uid="{00000000-0006-0000-0200-00003B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B38" authorId="0" shapeId="0" xr:uid="{00000000-0006-0000-0200-00003C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D38" authorId="0" shapeId="0" xr:uid="{00000000-0006-0000-0200-00003D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E38" authorId="0" shapeId="0" xr:uid="{00000000-0006-0000-0200-00003E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R38" authorId="0" shapeId="0" xr:uid="{00000000-0006-0000-0200-00003F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T38" authorId="0" shapeId="0" xr:uid="{00000000-0006-0000-0200-000040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U38" authorId="0" shapeId="0" xr:uid="{00000000-0006-0000-0200-000041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V38" authorId="0" shapeId="0" xr:uid="{00000000-0006-0000-0200-000042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W38" authorId="0" shapeId="0" xr:uid="{00000000-0006-0000-0200-000043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X38" authorId="0" shapeId="0" xr:uid="{00000000-0006-0000-0200-000044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I38" authorId="0" shapeId="0" xr:uid="{00000000-0006-0000-0200-000045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J38" authorId="0" shapeId="0" xr:uid="{00000000-0006-0000-0200-000046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K38" authorId="0" shapeId="0" xr:uid="{00000000-0006-0000-0200-000047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L38" authorId="0" shapeId="0" xr:uid="{00000000-0006-0000-0200-000048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M38" authorId="0" shapeId="0" xr:uid="{00000000-0006-0000-0200-000049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N38" authorId="0" shapeId="0" xr:uid="{00000000-0006-0000-0200-00004A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O38" authorId="0" shapeId="0" xr:uid="{00000000-0006-0000-0200-00004B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P38" authorId="0" shapeId="0" xr:uid="{00000000-0006-0000-0200-00004C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Q38" authorId="0" shapeId="0" xr:uid="{00000000-0006-0000-0200-00004D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T38" authorId="0" shapeId="0" xr:uid="{00000000-0006-0000-0200-00004E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X38" authorId="0" shapeId="0" xr:uid="{00000000-0006-0000-0200-00004F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Y38" authorId="0" shapeId="0" xr:uid="{00000000-0006-0000-0200-000050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Z38" authorId="0" shapeId="0" xr:uid="{00000000-0006-0000-0200-000051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C38" authorId="0" shapeId="0" xr:uid="{00000000-0006-0000-0200-000052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F38" authorId="0" shapeId="0" xr:uid="{00000000-0006-0000-0200-000053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M39" authorId="0" shapeId="0" xr:uid="{00000000-0006-0000-0200-000054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O39" authorId="0" shapeId="0" xr:uid="{00000000-0006-0000-0200-000055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P39" authorId="0" shapeId="0" xr:uid="{00000000-0006-0000-0200-000056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S39" authorId="0" shapeId="0" xr:uid="{00000000-0006-0000-0200-000057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U39" authorId="0" shapeId="0" xr:uid="{00000000-0006-0000-0200-000058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I39" authorId="0" shapeId="0" xr:uid="{00000000-0006-0000-0200-000059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L39" authorId="0" shapeId="0" xr:uid="{00000000-0006-0000-0200-00005A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Y39" authorId="0" shapeId="0" xr:uid="{00000000-0006-0000-0200-00005B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B39" authorId="0" shapeId="0" xr:uid="{00000000-0006-0000-0200-00005C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E39" authorId="0" shapeId="0" xr:uid="{00000000-0006-0000-0200-00005D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R39" authorId="0" shapeId="0" xr:uid="{00000000-0006-0000-0200-00005E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U39" authorId="0" shapeId="0" xr:uid="{00000000-0006-0000-0200-00005F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W39" authorId="0" shapeId="0" xr:uid="{00000000-0006-0000-0200-000060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X39" authorId="0" shapeId="0" xr:uid="{00000000-0006-0000-0200-000061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H39" authorId="0" shapeId="0" xr:uid="{00000000-0006-0000-0200-000062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I39" authorId="0" shapeId="0" xr:uid="{00000000-0006-0000-0200-000063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J39" authorId="0" shapeId="0" xr:uid="{00000000-0006-0000-0200-000064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K39" authorId="0" shapeId="0" xr:uid="{00000000-0006-0000-0200-000065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L39" authorId="0" shapeId="0" xr:uid="{00000000-0006-0000-0200-000066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M39" authorId="0" shapeId="0" xr:uid="{00000000-0006-0000-0200-000067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N39" authorId="0" shapeId="0" xr:uid="{00000000-0006-0000-0200-000068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O39" authorId="0" shapeId="0" xr:uid="{00000000-0006-0000-0200-000069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P39" authorId="0" shapeId="0" xr:uid="{00000000-0006-0000-0200-00006A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Q39" authorId="0" shapeId="0" xr:uid="{00000000-0006-0000-0200-00006B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T39" authorId="0" shapeId="0" xr:uid="{00000000-0006-0000-0200-00006C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X39" authorId="0" shapeId="0" xr:uid="{00000000-0006-0000-0200-00006D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Y39" authorId="0" shapeId="0" xr:uid="{00000000-0006-0000-0200-00006E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Z39" authorId="0" shapeId="0" xr:uid="{00000000-0006-0000-0200-00006F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F39" authorId="0" shapeId="0" xr:uid="{00000000-0006-0000-0200-000070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M40" authorId="0" shapeId="0" xr:uid="{00000000-0006-0000-0200-000071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P40" authorId="0" shapeId="0" xr:uid="{00000000-0006-0000-0200-000072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S40" authorId="0" shapeId="0" xr:uid="{00000000-0006-0000-0200-000073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U40" authorId="0" shapeId="0" xr:uid="{00000000-0006-0000-0200-000074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I40" authorId="0" shapeId="0" xr:uid="{00000000-0006-0000-0200-000075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L40" authorId="0" shapeId="0" xr:uid="{00000000-0006-0000-0200-000076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Y40" authorId="0" shapeId="0" xr:uid="{00000000-0006-0000-0200-000077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B40" authorId="0" shapeId="0" xr:uid="{00000000-0006-0000-0200-000078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D40" authorId="0" shapeId="0" xr:uid="{00000000-0006-0000-0200-000079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E40" authorId="0" shapeId="0" xr:uid="{00000000-0006-0000-0200-00007A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R40" authorId="0" shapeId="0" xr:uid="{00000000-0006-0000-0200-00007B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U40" authorId="0" shapeId="0" xr:uid="{00000000-0006-0000-0200-00007C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V40" authorId="0" shapeId="0" xr:uid="{00000000-0006-0000-0200-00007D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W40" authorId="0" shapeId="0" xr:uid="{00000000-0006-0000-0200-00007E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X40" authorId="0" shapeId="0" xr:uid="{00000000-0006-0000-0200-00007F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H40" authorId="0" shapeId="0" xr:uid="{00000000-0006-0000-0200-000080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I40" authorId="0" shapeId="0" xr:uid="{00000000-0006-0000-0200-000081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J40" authorId="0" shapeId="0" xr:uid="{00000000-0006-0000-0200-000082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K40" authorId="0" shapeId="0" xr:uid="{00000000-0006-0000-0200-000083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L40" authorId="0" shapeId="0" xr:uid="{00000000-0006-0000-0200-000084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M40" authorId="0" shapeId="0" xr:uid="{00000000-0006-0000-0200-000085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N40" authorId="0" shapeId="0" xr:uid="{00000000-0006-0000-0200-000086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O40" authorId="0" shapeId="0" xr:uid="{00000000-0006-0000-0200-000087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P40" authorId="0" shapeId="0" xr:uid="{00000000-0006-0000-0200-000088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Q40" authorId="0" shapeId="0" xr:uid="{00000000-0006-0000-0200-000089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S40" authorId="0" shapeId="0" xr:uid="{00000000-0006-0000-0200-00008A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T40" authorId="0" shapeId="0" xr:uid="{00000000-0006-0000-0200-00008B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X40" authorId="0" shapeId="0" xr:uid="{00000000-0006-0000-0200-00008C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Y40" authorId="0" shapeId="0" xr:uid="{00000000-0006-0000-0200-00008D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Z40" authorId="0" shapeId="0" xr:uid="{00000000-0006-0000-0200-00008E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E40" authorId="0" shapeId="0" xr:uid="{00000000-0006-0000-0200-00008F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F40" authorId="0" shapeId="0" xr:uid="{00000000-0006-0000-0200-000090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P41" authorId="0" shapeId="0" xr:uid="{00000000-0006-0000-0200-000091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S41" authorId="0" shapeId="0" xr:uid="{00000000-0006-0000-0200-000092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I41" authorId="0" shapeId="0" xr:uid="{00000000-0006-0000-0200-000093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L41" authorId="0" shapeId="0" xr:uid="{00000000-0006-0000-0200-000094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Y41" authorId="0" shapeId="0" xr:uid="{00000000-0006-0000-0200-000095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B41" authorId="0" shapeId="0" xr:uid="{00000000-0006-0000-0200-000096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C41" authorId="0" shapeId="0" xr:uid="{00000000-0006-0000-0200-000097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D41" authorId="0" shapeId="0" xr:uid="{00000000-0006-0000-0200-000098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E41" authorId="0" shapeId="0" xr:uid="{00000000-0006-0000-0200-000099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R41" authorId="0" shapeId="0" xr:uid="{00000000-0006-0000-0200-00009A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U41" authorId="0" shapeId="0" xr:uid="{00000000-0006-0000-0200-00009B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V41" authorId="0" shapeId="0" xr:uid="{00000000-0006-0000-0200-00009C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W41" authorId="0" shapeId="0" xr:uid="{00000000-0006-0000-0200-00009D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X41" authorId="0" shapeId="0" xr:uid="{00000000-0006-0000-0200-00009E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H41" authorId="0" shapeId="0" xr:uid="{00000000-0006-0000-0200-00009F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I41" authorId="0" shapeId="0" xr:uid="{00000000-0006-0000-0200-0000A0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J41" authorId="0" shapeId="0" xr:uid="{00000000-0006-0000-0200-0000A1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K41" authorId="0" shapeId="0" xr:uid="{00000000-0006-0000-0200-0000A2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L41" authorId="0" shapeId="0" xr:uid="{00000000-0006-0000-0200-0000A3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M41" authorId="0" shapeId="0" xr:uid="{00000000-0006-0000-0200-0000A4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N41" authorId="0" shapeId="0" xr:uid="{00000000-0006-0000-0200-0000A5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O41" authorId="0" shapeId="0" xr:uid="{00000000-0006-0000-0200-0000A6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P41" authorId="0" shapeId="0" xr:uid="{00000000-0006-0000-0200-0000A7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Q41" authorId="0" shapeId="0" xr:uid="{00000000-0006-0000-0200-0000A8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T41" authorId="0" shapeId="0" xr:uid="{00000000-0006-0000-0200-0000A9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W41" authorId="0" shapeId="0" xr:uid="{00000000-0006-0000-0200-0000AA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X41" authorId="0" shapeId="0" xr:uid="{00000000-0006-0000-0200-0000AB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Y41" authorId="0" shapeId="0" xr:uid="{00000000-0006-0000-0200-0000AC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Z41" authorId="0" shapeId="0" xr:uid="{00000000-0006-0000-0200-0000AD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C41" authorId="0" shapeId="0" xr:uid="{00000000-0006-0000-0200-0000AE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D41" authorId="0" shapeId="0" xr:uid="{00000000-0006-0000-0200-0000AF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E41" authorId="0" shapeId="0" xr:uid="{00000000-0006-0000-0200-0000B0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F41" authorId="0" shapeId="0" xr:uid="{00000000-0006-0000-0200-0000B1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L41" authorId="0" shapeId="0" xr:uid="{00000000-0006-0000-0200-0000B2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P42" authorId="0" shapeId="0" xr:uid="{00000000-0006-0000-0200-0000B3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S42" authorId="0" shapeId="0" xr:uid="{00000000-0006-0000-0200-0000B4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I42" authorId="0" shapeId="0" xr:uid="{00000000-0006-0000-0200-0000B5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L42" authorId="0" shapeId="0" xr:uid="{00000000-0006-0000-0200-0000B6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Y42" authorId="0" shapeId="0" xr:uid="{00000000-0006-0000-0200-0000B7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B42" authorId="0" shapeId="0" xr:uid="{00000000-0006-0000-0200-0000B8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E42" authorId="0" shapeId="0" xr:uid="{00000000-0006-0000-0200-0000B9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R42" authorId="0" shapeId="0" xr:uid="{00000000-0006-0000-0200-0000BA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U42" authorId="0" shapeId="0" xr:uid="{00000000-0006-0000-0200-0000BB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X42" authorId="0" shapeId="0" xr:uid="{00000000-0006-0000-0200-0000BC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H42" authorId="0" shapeId="0" xr:uid="{00000000-0006-0000-0200-0000BD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I42" authorId="0" shapeId="0" xr:uid="{00000000-0006-0000-0200-0000BE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J42" authorId="0" shapeId="0" xr:uid="{00000000-0006-0000-0200-0000BF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K42" authorId="0" shapeId="0" xr:uid="{00000000-0006-0000-0200-0000C0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L42" authorId="0" shapeId="0" xr:uid="{00000000-0006-0000-0200-0000C1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M42" authorId="0" shapeId="0" xr:uid="{00000000-0006-0000-0200-0000C2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N42" authorId="0" shapeId="0" xr:uid="{00000000-0006-0000-0200-0000C3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O42" authorId="0" shapeId="0" xr:uid="{00000000-0006-0000-0200-0000C4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P42" authorId="0" shapeId="0" xr:uid="{00000000-0006-0000-0200-0000C5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Q42" authorId="0" shapeId="0" xr:uid="{00000000-0006-0000-0200-0000C6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T42" authorId="0" shapeId="0" xr:uid="{00000000-0006-0000-0200-0000C7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W42" authorId="0" shapeId="0" xr:uid="{00000000-0006-0000-0200-0000C8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X42" authorId="0" shapeId="0" xr:uid="{00000000-0006-0000-0200-0000C9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Y42" authorId="0" shapeId="0" xr:uid="{00000000-0006-0000-0200-0000CA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Z42" authorId="0" shapeId="0" xr:uid="{00000000-0006-0000-0200-0000CB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C42" authorId="0" shapeId="0" xr:uid="{00000000-0006-0000-0200-0000CC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D42" authorId="0" shapeId="0" xr:uid="{00000000-0006-0000-0200-0000CD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E42" authorId="0" shapeId="0" xr:uid="{00000000-0006-0000-0200-0000CE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F42" authorId="0" shapeId="0" xr:uid="{00000000-0006-0000-0200-0000CF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L42" authorId="0" shapeId="0" xr:uid="{00000000-0006-0000-0200-0000D0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M43" authorId="0" shapeId="0" xr:uid="{00000000-0006-0000-0200-0000D1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P43" authorId="0" shapeId="0" xr:uid="{00000000-0006-0000-0200-0000D2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S43" authorId="0" shapeId="0" xr:uid="{00000000-0006-0000-0200-0000D3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F43" authorId="0" shapeId="0" xr:uid="{00000000-0006-0000-0200-0000D4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I43" authorId="0" shapeId="0" xr:uid="{00000000-0006-0000-0200-0000D5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L43" authorId="0" shapeId="0" xr:uid="{00000000-0006-0000-0200-0000D6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Y43" authorId="0" shapeId="0" xr:uid="{00000000-0006-0000-0200-0000D7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B43" authorId="0" shapeId="0" xr:uid="{00000000-0006-0000-0200-0000D8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E43" authorId="0" shapeId="0" xr:uid="{00000000-0006-0000-0200-0000D9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R43" authorId="0" shapeId="0" xr:uid="{00000000-0006-0000-0200-0000DA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T43" authorId="0" shapeId="0" xr:uid="{00000000-0006-0000-0200-0000DB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U43" authorId="0" shapeId="0" xr:uid="{00000000-0006-0000-0200-0000DC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X43" authorId="0" shapeId="0" xr:uid="{00000000-0006-0000-0200-0000DD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H43" authorId="0" shapeId="0" xr:uid="{00000000-0006-0000-0200-0000DE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I43" authorId="0" shapeId="0" xr:uid="{00000000-0006-0000-0200-0000DF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J43" authorId="0" shapeId="0" xr:uid="{00000000-0006-0000-0200-0000E0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K43" authorId="0" shapeId="0" xr:uid="{00000000-0006-0000-0200-0000E1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L43" authorId="0" shapeId="0" xr:uid="{00000000-0006-0000-0200-0000E2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M43" authorId="0" shapeId="0" xr:uid="{00000000-0006-0000-0200-0000E3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N43" authorId="0" shapeId="0" xr:uid="{00000000-0006-0000-0200-0000E4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O43" authorId="0" shapeId="0" xr:uid="{00000000-0006-0000-0200-0000E5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P43" authorId="0" shapeId="0" xr:uid="{00000000-0006-0000-0200-0000E6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Q43" authorId="0" shapeId="0" xr:uid="{00000000-0006-0000-0200-0000E7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T43" authorId="0" shapeId="0" xr:uid="{00000000-0006-0000-0200-0000E8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W43" authorId="0" shapeId="0" xr:uid="{00000000-0006-0000-0200-0000E9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X43" authorId="0" shapeId="0" xr:uid="{00000000-0006-0000-0200-0000EA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Y43" authorId="0" shapeId="0" xr:uid="{00000000-0006-0000-0200-0000EB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Z43" authorId="0" shapeId="0" xr:uid="{00000000-0006-0000-0200-0000EC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C43" authorId="0" shapeId="0" xr:uid="{00000000-0006-0000-0200-0000ED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D43" authorId="0" shapeId="0" xr:uid="{00000000-0006-0000-0200-0000EE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E43" authorId="0" shapeId="0" xr:uid="{00000000-0006-0000-0200-0000EF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F43" authorId="0" shapeId="0" xr:uid="{00000000-0006-0000-0200-0000F0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L43" authorId="0" shapeId="0" xr:uid="{00000000-0006-0000-0200-0000F1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M44" authorId="0" shapeId="0" xr:uid="{00000000-0006-0000-0200-0000F2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P44" authorId="0" shapeId="0" xr:uid="{00000000-0006-0000-0200-0000F3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R44" authorId="0" shapeId="0" xr:uid="{00000000-0006-0000-0200-0000F4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S44" authorId="0" shapeId="0" xr:uid="{00000000-0006-0000-0200-0000F5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F44" authorId="0" shapeId="0" xr:uid="{00000000-0006-0000-0200-0000F6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H44" authorId="0" shapeId="0" xr:uid="{00000000-0006-0000-0200-0000F7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I44" authorId="0" shapeId="0" xr:uid="{00000000-0006-0000-0200-0000F8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K44" authorId="0" shapeId="0" xr:uid="{00000000-0006-0000-0200-0000F9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L44" authorId="0" shapeId="0" xr:uid="{00000000-0006-0000-0200-0000FA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Y44" authorId="0" shapeId="0" xr:uid="{00000000-0006-0000-0200-0000FB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A44" authorId="0" shapeId="0" xr:uid="{00000000-0006-0000-0200-0000FC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B44" authorId="0" shapeId="0" xr:uid="{00000000-0006-0000-0200-0000FD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D44" authorId="0" shapeId="0" xr:uid="{00000000-0006-0000-0200-0000FE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E44" authorId="0" shapeId="0" xr:uid="{00000000-0006-0000-0200-0000FF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R44" authorId="0" shapeId="0" xr:uid="{00000000-0006-0000-0200-000000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S44" authorId="0" shapeId="0" xr:uid="{00000000-0006-0000-0200-000001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T44" authorId="0" shapeId="0" xr:uid="{00000000-0006-0000-0200-000002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U44" authorId="0" shapeId="0" xr:uid="{00000000-0006-0000-0200-000003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V44" authorId="0" shapeId="0" xr:uid="{00000000-0006-0000-0200-000004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W44" authorId="0" shapeId="0" xr:uid="{00000000-0006-0000-0200-000005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X44" authorId="0" shapeId="0" xr:uid="{00000000-0006-0000-0200-000006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H44" authorId="0" shapeId="0" xr:uid="{00000000-0006-0000-0200-000007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I44" authorId="0" shapeId="0" xr:uid="{00000000-0006-0000-0200-000008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J44" authorId="0" shapeId="0" xr:uid="{00000000-0006-0000-0200-000009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K44" authorId="0" shapeId="0" xr:uid="{00000000-0006-0000-0200-00000A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L44" authorId="0" shapeId="0" xr:uid="{00000000-0006-0000-0200-00000B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M44" authorId="0" shapeId="0" xr:uid="{00000000-0006-0000-0200-00000C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N44" authorId="0" shapeId="0" xr:uid="{00000000-0006-0000-0200-00000D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O44" authorId="0" shapeId="0" xr:uid="{00000000-0006-0000-0200-00000E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P44" authorId="0" shapeId="0" xr:uid="{00000000-0006-0000-0200-00000F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Q44" authorId="0" shapeId="0" xr:uid="{00000000-0006-0000-0200-000010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T44" authorId="0" shapeId="0" xr:uid="{00000000-0006-0000-0200-000011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X44" authorId="0" shapeId="0" xr:uid="{00000000-0006-0000-0200-000012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Y44" authorId="0" shapeId="0" xr:uid="{00000000-0006-0000-0200-000013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Z44" authorId="0" shapeId="0" xr:uid="{00000000-0006-0000-0200-000014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D44" authorId="0" shapeId="0" xr:uid="{00000000-0006-0000-0200-000015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E44" authorId="0" shapeId="0" xr:uid="{00000000-0006-0000-0200-000016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F44" authorId="0" shapeId="0" xr:uid="{00000000-0006-0000-0200-000017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M45" authorId="0" shapeId="0" xr:uid="{00000000-0006-0000-0200-000018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P45" authorId="0" shapeId="0" xr:uid="{00000000-0006-0000-0200-000019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R45" authorId="0" shapeId="0" xr:uid="{00000000-0006-0000-0200-00001A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S45" authorId="0" shapeId="0" xr:uid="{00000000-0006-0000-0200-00001B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I45" authorId="0" shapeId="0" xr:uid="{00000000-0006-0000-0200-00001C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L45" authorId="0" shapeId="0" xr:uid="{00000000-0006-0000-0200-00001D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Y45" authorId="0" shapeId="0" xr:uid="{00000000-0006-0000-0200-00001E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B45" authorId="0" shapeId="0" xr:uid="{00000000-0006-0000-0200-00001F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D45" authorId="0" shapeId="0" xr:uid="{00000000-0006-0000-0200-000020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E45" authorId="0" shapeId="0" xr:uid="{00000000-0006-0000-0200-000021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R45" authorId="0" shapeId="0" xr:uid="{00000000-0006-0000-0200-000022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U45" authorId="0" shapeId="0" xr:uid="{00000000-0006-0000-0200-000023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W45" authorId="0" shapeId="0" xr:uid="{00000000-0006-0000-0200-000024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X45" authorId="0" shapeId="0" xr:uid="{00000000-0006-0000-0200-000025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H45" authorId="0" shapeId="0" xr:uid="{00000000-0006-0000-0200-000026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I45" authorId="0" shapeId="0" xr:uid="{00000000-0006-0000-0200-000027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J45" authorId="0" shapeId="0" xr:uid="{00000000-0006-0000-0200-000028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K45" authorId="0" shapeId="0" xr:uid="{00000000-0006-0000-0200-000029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L45" authorId="0" shapeId="0" xr:uid="{00000000-0006-0000-0200-00002A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M45" authorId="0" shapeId="0" xr:uid="{00000000-0006-0000-0200-00002B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N45" authorId="0" shapeId="0" xr:uid="{00000000-0006-0000-0200-00002C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O45" authorId="0" shapeId="0" xr:uid="{00000000-0006-0000-0200-00002D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P45" authorId="0" shapeId="0" xr:uid="{00000000-0006-0000-0200-00002E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Q45" authorId="0" shapeId="0" xr:uid="{00000000-0006-0000-0200-00002F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T45" authorId="0" shapeId="0" xr:uid="{00000000-0006-0000-0200-000030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X45" authorId="0" shapeId="0" xr:uid="{00000000-0006-0000-0200-000031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Y45" authorId="0" shapeId="0" xr:uid="{00000000-0006-0000-0200-000032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Z45" authorId="0" shapeId="0" xr:uid="{00000000-0006-0000-0200-000033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D45" authorId="0" shapeId="0" xr:uid="{00000000-0006-0000-0200-000034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E45" authorId="0" shapeId="0" xr:uid="{00000000-0006-0000-0200-000035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F45" authorId="0" shapeId="0" xr:uid="{00000000-0006-0000-0200-000036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M46" authorId="0" shapeId="0" xr:uid="{00000000-0006-0000-0200-000037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P46" authorId="0" shapeId="0" xr:uid="{00000000-0006-0000-0200-000038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S46" authorId="0" shapeId="0" xr:uid="{00000000-0006-0000-0200-000039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F46" authorId="0" shapeId="0" xr:uid="{00000000-0006-0000-0200-00003A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I46" authorId="0" shapeId="0" xr:uid="{00000000-0006-0000-0200-00003B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L46" authorId="0" shapeId="0" xr:uid="{00000000-0006-0000-0200-00003C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Y46" authorId="0" shapeId="0" xr:uid="{00000000-0006-0000-0200-00003D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B46" authorId="0" shapeId="0" xr:uid="{00000000-0006-0000-0200-00003E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E46" authorId="0" shapeId="0" xr:uid="{00000000-0006-0000-0200-00003F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R46" authorId="0" shapeId="0" xr:uid="{00000000-0006-0000-0200-000040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U46" authorId="0" shapeId="0" xr:uid="{00000000-0006-0000-0200-000041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W46" authorId="0" shapeId="0" xr:uid="{00000000-0006-0000-0200-000042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X46" authorId="0" shapeId="0" xr:uid="{00000000-0006-0000-0200-000043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H46" authorId="0" shapeId="0" xr:uid="{00000000-0006-0000-0200-000044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I46" authorId="0" shapeId="0" xr:uid="{00000000-0006-0000-0200-000045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J46" authorId="0" shapeId="0" xr:uid="{00000000-0006-0000-0200-000046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K46" authorId="0" shapeId="0" xr:uid="{00000000-0006-0000-0200-000047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L46" authorId="0" shapeId="0" xr:uid="{00000000-0006-0000-0200-000048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M46" authorId="0" shapeId="0" xr:uid="{00000000-0006-0000-0200-000049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N46" authorId="0" shapeId="0" xr:uid="{00000000-0006-0000-0200-00004A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O46" authorId="0" shapeId="0" xr:uid="{00000000-0006-0000-0200-00004B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P46" authorId="0" shapeId="0" xr:uid="{00000000-0006-0000-0200-00004C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Q46" authorId="0" shapeId="0" xr:uid="{00000000-0006-0000-0200-00004D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S46" authorId="0" shapeId="0" xr:uid="{00000000-0006-0000-0200-00004E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T46" authorId="0" shapeId="0" xr:uid="{00000000-0006-0000-0200-00004F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X46" authorId="0" shapeId="0" xr:uid="{00000000-0006-0000-0200-000050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Y46" authorId="0" shapeId="0" xr:uid="{00000000-0006-0000-0200-000051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Z46" authorId="0" shapeId="0" xr:uid="{00000000-0006-0000-0200-000052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C46" authorId="0" shapeId="0" xr:uid="{00000000-0006-0000-0200-000053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E46" authorId="0" shapeId="0" xr:uid="{00000000-0006-0000-0200-000054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F46" authorId="0" shapeId="0" xr:uid="{00000000-0006-0000-0200-000055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M47" authorId="0" shapeId="0" xr:uid="{00000000-0006-0000-0200-000056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P47" authorId="0" shapeId="0" xr:uid="{00000000-0006-0000-0200-000057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S47" authorId="0" shapeId="0" xr:uid="{00000000-0006-0000-0200-000058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F47" authorId="0" shapeId="0" xr:uid="{00000000-0006-0000-0200-000059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I47" authorId="0" shapeId="0" xr:uid="{00000000-0006-0000-0200-00005A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L47" authorId="0" shapeId="0" xr:uid="{00000000-0006-0000-0200-00005B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Y47" authorId="0" shapeId="0" xr:uid="{00000000-0006-0000-0200-00005C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B47" authorId="0" shapeId="0" xr:uid="{00000000-0006-0000-0200-00005D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C47" authorId="0" shapeId="0" xr:uid="{00000000-0006-0000-0200-00005E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D47" authorId="0" shapeId="0" xr:uid="{00000000-0006-0000-0200-00005F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E47" authorId="0" shapeId="0" xr:uid="{00000000-0006-0000-0200-000060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R47" authorId="0" shapeId="0" xr:uid="{00000000-0006-0000-0200-000061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U47" authorId="0" shapeId="0" xr:uid="{00000000-0006-0000-0200-000062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V47" authorId="0" shapeId="0" xr:uid="{00000000-0006-0000-0200-000063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W47" authorId="0" shapeId="0" xr:uid="{00000000-0006-0000-0200-000064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X47" authorId="0" shapeId="0" xr:uid="{00000000-0006-0000-0200-000065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H47" authorId="0" shapeId="0" xr:uid="{00000000-0006-0000-0200-000066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I47" authorId="0" shapeId="0" xr:uid="{00000000-0006-0000-0200-000067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J47" authorId="0" shapeId="0" xr:uid="{00000000-0006-0000-0200-000068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K47" authorId="0" shapeId="0" xr:uid="{00000000-0006-0000-0200-000069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L47" authorId="0" shapeId="0" xr:uid="{00000000-0006-0000-0200-00006A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M47" authorId="0" shapeId="0" xr:uid="{00000000-0006-0000-0200-00006B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N47" authorId="0" shapeId="0" xr:uid="{00000000-0006-0000-0200-00006C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O47" authorId="0" shapeId="0" xr:uid="{00000000-0006-0000-0200-00006D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P47" authorId="0" shapeId="0" xr:uid="{00000000-0006-0000-0200-00006E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Q47" authorId="0" shapeId="0" xr:uid="{00000000-0006-0000-0200-00006F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T47" authorId="0" shapeId="0" xr:uid="{00000000-0006-0000-0200-000070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X47" authorId="0" shapeId="0" xr:uid="{00000000-0006-0000-0200-000071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Y47" authorId="0" shapeId="0" xr:uid="{00000000-0006-0000-0200-000072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Z47" authorId="0" shapeId="0" xr:uid="{00000000-0006-0000-0200-000073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C47" authorId="0" shapeId="0" xr:uid="{00000000-0006-0000-0200-000074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E47" authorId="0" shapeId="0" xr:uid="{00000000-0006-0000-0200-000075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F47" authorId="0" shapeId="0" xr:uid="{00000000-0006-0000-0200-000076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L47" authorId="0" shapeId="0" xr:uid="{00000000-0006-0000-0200-000077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M48" authorId="0" shapeId="0" xr:uid="{00000000-0006-0000-0200-000078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P48" authorId="0" shapeId="0" xr:uid="{00000000-0006-0000-0200-000079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S48" authorId="0" shapeId="0" xr:uid="{00000000-0006-0000-0200-00007A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I48" authorId="0" shapeId="0" xr:uid="{00000000-0006-0000-0200-00007B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L48" authorId="0" shapeId="0" xr:uid="{00000000-0006-0000-0200-00007C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Y48" authorId="0" shapeId="0" xr:uid="{00000000-0006-0000-0200-00007D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B48" authorId="0" shapeId="0" xr:uid="{00000000-0006-0000-0200-00007E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E48" authorId="0" shapeId="0" xr:uid="{00000000-0006-0000-0200-00007F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R48" authorId="0" shapeId="0" xr:uid="{00000000-0006-0000-0200-000080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U48" authorId="0" shapeId="0" xr:uid="{00000000-0006-0000-0200-000081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W48" authorId="0" shapeId="0" xr:uid="{00000000-0006-0000-0200-000082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X48" authorId="0" shapeId="0" xr:uid="{00000000-0006-0000-0200-000083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H48" authorId="0" shapeId="0" xr:uid="{00000000-0006-0000-0200-000084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I48" authorId="0" shapeId="0" xr:uid="{00000000-0006-0000-0200-000085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J48" authorId="0" shapeId="0" xr:uid="{00000000-0006-0000-0200-000086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K48" authorId="0" shapeId="0" xr:uid="{00000000-0006-0000-0200-000087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L48" authorId="0" shapeId="0" xr:uid="{00000000-0006-0000-0200-000088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M48" authorId="0" shapeId="0" xr:uid="{00000000-0006-0000-0200-000089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N48" authorId="0" shapeId="0" xr:uid="{00000000-0006-0000-0200-00008A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O48" authorId="0" shapeId="0" xr:uid="{00000000-0006-0000-0200-00008B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P48" authorId="0" shapeId="0" xr:uid="{00000000-0006-0000-0200-00008C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Q48" authorId="0" shapeId="0" xr:uid="{00000000-0006-0000-0200-00008D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T48" authorId="0" shapeId="0" xr:uid="{00000000-0006-0000-0200-00008E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X48" authorId="0" shapeId="0" xr:uid="{00000000-0006-0000-0200-00008F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Y48" authorId="0" shapeId="0" xr:uid="{00000000-0006-0000-0200-000090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Z48" authorId="0" shapeId="0" xr:uid="{00000000-0006-0000-0200-000091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E48" authorId="0" shapeId="0" xr:uid="{00000000-0006-0000-0200-000092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F48" authorId="0" shapeId="0" xr:uid="{00000000-0006-0000-0200-000093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M49" authorId="0" shapeId="0" xr:uid="{00000000-0006-0000-0200-000094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P49" authorId="0" shapeId="0" xr:uid="{00000000-0006-0000-0200-000095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S49" authorId="0" shapeId="0" xr:uid="{00000000-0006-0000-0200-000096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F49" authorId="0" shapeId="0" xr:uid="{00000000-0006-0000-0200-000097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I49" authorId="0" shapeId="0" xr:uid="{00000000-0006-0000-0200-000098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L49" authorId="0" shapeId="0" xr:uid="{00000000-0006-0000-0200-000099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Y49" authorId="0" shapeId="0" xr:uid="{00000000-0006-0000-0200-00009A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B49" authorId="0" shapeId="0" xr:uid="{00000000-0006-0000-0200-00009B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D49" authorId="0" shapeId="0" xr:uid="{00000000-0006-0000-0200-00009C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E49" authorId="0" shapeId="0" xr:uid="{00000000-0006-0000-0200-00009D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R49" authorId="0" shapeId="0" xr:uid="{00000000-0006-0000-0200-00009E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U49" authorId="0" shapeId="0" xr:uid="{00000000-0006-0000-0200-00009F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V49" authorId="0" shapeId="0" xr:uid="{00000000-0006-0000-0200-0000A0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W49" authorId="0" shapeId="0" xr:uid="{00000000-0006-0000-0200-0000A1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X49" authorId="0" shapeId="0" xr:uid="{00000000-0006-0000-0200-0000A2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H49" authorId="0" shapeId="0" xr:uid="{00000000-0006-0000-0200-0000A3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I49" authorId="0" shapeId="0" xr:uid="{00000000-0006-0000-0200-0000A4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J49" authorId="0" shapeId="0" xr:uid="{00000000-0006-0000-0200-0000A5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K49" authorId="0" shapeId="0" xr:uid="{00000000-0006-0000-0200-0000A6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L49" authorId="0" shapeId="0" xr:uid="{00000000-0006-0000-0200-0000A7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M49" authorId="0" shapeId="0" xr:uid="{00000000-0006-0000-0200-0000A8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N49" authorId="0" shapeId="0" xr:uid="{00000000-0006-0000-0200-0000A9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O49" authorId="0" shapeId="0" xr:uid="{00000000-0006-0000-0200-0000AA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P49" authorId="0" shapeId="0" xr:uid="{00000000-0006-0000-0200-0000AB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Q49" authorId="0" shapeId="0" xr:uid="{00000000-0006-0000-0200-0000AC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T49" authorId="0" shapeId="0" xr:uid="{00000000-0006-0000-0200-0000AD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W49" authorId="0" shapeId="0" xr:uid="{00000000-0006-0000-0200-0000AE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X49" authorId="0" shapeId="0" xr:uid="{00000000-0006-0000-0200-0000AF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Y49" authorId="0" shapeId="0" xr:uid="{00000000-0006-0000-0200-0000B0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Z49" authorId="0" shapeId="0" xr:uid="{00000000-0006-0000-0200-0000B1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C49" authorId="0" shapeId="0" xr:uid="{00000000-0006-0000-0200-0000B2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E49" authorId="0" shapeId="0" xr:uid="{00000000-0006-0000-0200-0000B3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F49" authorId="0" shapeId="0" xr:uid="{00000000-0006-0000-0200-0000B4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I49" authorId="0" shapeId="0" xr:uid="{00000000-0006-0000-0200-0000B5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L49" authorId="0" shapeId="0" xr:uid="{00000000-0006-0000-0200-0000B6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M50" authorId="0" shapeId="0" xr:uid="{00000000-0006-0000-0200-0000B7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P50" authorId="0" shapeId="0" xr:uid="{00000000-0006-0000-0200-0000B8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Q50" authorId="0" shapeId="0" xr:uid="{00000000-0006-0000-0200-0000B9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R50" authorId="0" shapeId="0" xr:uid="{00000000-0006-0000-0200-0000BA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S50" authorId="0" shapeId="0" xr:uid="{00000000-0006-0000-0200-0000BB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F50" authorId="0" shapeId="0" xr:uid="{00000000-0006-0000-0200-0000BC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H50" authorId="0" shapeId="0" xr:uid="{00000000-0006-0000-0200-0000BD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I50" authorId="0" shapeId="0" xr:uid="{00000000-0006-0000-0200-0000BE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L50" authorId="0" shapeId="0" xr:uid="{00000000-0006-0000-0200-0000BF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Y50" authorId="0" shapeId="0" xr:uid="{00000000-0006-0000-0200-0000C0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B50" authorId="0" shapeId="0" xr:uid="{00000000-0006-0000-0200-0000C1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D50" authorId="0" shapeId="0" xr:uid="{00000000-0006-0000-0200-0000C2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E50" authorId="0" shapeId="0" xr:uid="{00000000-0006-0000-0200-0000C3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R50" authorId="0" shapeId="0" xr:uid="{00000000-0006-0000-0200-0000C4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U50" authorId="0" shapeId="0" xr:uid="{00000000-0006-0000-0200-0000C5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V50" authorId="0" shapeId="0" xr:uid="{00000000-0006-0000-0200-0000C6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W50" authorId="0" shapeId="0" xr:uid="{00000000-0006-0000-0200-0000C7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X50" authorId="0" shapeId="0" xr:uid="{00000000-0006-0000-0200-0000C8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H50" authorId="0" shapeId="0" xr:uid="{00000000-0006-0000-0200-0000C9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I50" authorId="0" shapeId="0" xr:uid="{00000000-0006-0000-0200-0000CA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J50" authorId="0" shapeId="0" xr:uid="{00000000-0006-0000-0200-0000CB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K50" authorId="0" shapeId="0" xr:uid="{00000000-0006-0000-0200-0000CC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L50" authorId="0" shapeId="0" xr:uid="{00000000-0006-0000-0200-0000CD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M50" authorId="0" shapeId="0" xr:uid="{00000000-0006-0000-0200-0000CE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N50" authorId="0" shapeId="0" xr:uid="{00000000-0006-0000-0200-0000CF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O50" authorId="0" shapeId="0" xr:uid="{00000000-0006-0000-0200-0000D0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P50" authorId="0" shapeId="0" xr:uid="{00000000-0006-0000-0200-0000D1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Q50" authorId="0" shapeId="0" xr:uid="{00000000-0006-0000-0200-0000D2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T50" authorId="0" shapeId="0" xr:uid="{00000000-0006-0000-0200-0000D3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Z50" authorId="0" shapeId="0" xr:uid="{00000000-0006-0000-0200-0000D4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F50" authorId="0" shapeId="0" xr:uid="{00000000-0006-0000-0200-0000D5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M51" authorId="0" shapeId="0" xr:uid="{00000000-0006-0000-0200-0000D6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P51" authorId="0" shapeId="0" xr:uid="{00000000-0006-0000-0200-0000D7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S51" authorId="0" shapeId="0" xr:uid="{00000000-0006-0000-0200-0000D8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F51" authorId="0" shapeId="0" xr:uid="{00000000-0006-0000-0200-0000D9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I51" authorId="0" shapeId="0" xr:uid="{00000000-0006-0000-0200-0000DA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L51" authorId="0" shapeId="0" xr:uid="{00000000-0006-0000-0200-0000DB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Y51" authorId="0" shapeId="0" xr:uid="{00000000-0006-0000-0200-0000DC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B51" authorId="0" shapeId="0" xr:uid="{00000000-0006-0000-0200-0000DD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E51" authorId="0" shapeId="0" xr:uid="{00000000-0006-0000-0200-0000DE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R51" authorId="0" shapeId="0" xr:uid="{00000000-0006-0000-0200-0000DF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U51" authorId="0" shapeId="0" xr:uid="{00000000-0006-0000-0200-0000E0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X51" authorId="0" shapeId="0" xr:uid="{00000000-0006-0000-0200-0000E1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H51" authorId="0" shapeId="0" xr:uid="{00000000-0006-0000-0200-0000E2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I51" authorId="0" shapeId="0" xr:uid="{00000000-0006-0000-0200-0000E3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J51" authorId="0" shapeId="0" xr:uid="{00000000-0006-0000-0200-0000E4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K51" authorId="0" shapeId="0" xr:uid="{00000000-0006-0000-0200-0000E5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L51" authorId="0" shapeId="0" xr:uid="{00000000-0006-0000-0200-0000E6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M51" authorId="0" shapeId="0" xr:uid="{00000000-0006-0000-0200-0000E7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N51" authorId="0" shapeId="0" xr:uid="{00000000-0006-0000-0200-0000E8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O51" authorId="0" shapeId="0" xr:uid="{00000000-0006-0000-0200-0000E9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P51" authorId="0" shapeId="0" xr:uid="{00000000-0006-0000-0200-0000EA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Q51" authorId="0" shapeId="0" xr:uid="{00000000-0006-0000-0200-0000EB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T51" authorId="0" shapeId="0" xr:uid="{00000000-0006-0000-0200-0000EC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W51" authorId="0" shapeId="0" xr:uid="{00000000-0006-0000-0200-0000ED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X51" authorId="0" shapeId="0" xr:uid="{00000000-0006-0000-0200-0000EE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Y51" authorId="0" shapeId="0" xr:uid="{00000000-0006-0000-0200-0000EF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Z51" authorId="0" shapeId="0" xr:uid="{00000000-0006-0000-0200-0000F0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C51" authorId="0" shapeId="0" xr:uid="{00000000-0006-0000-0200-0000F1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D51" authorId="0" shapeId="0" xr:uid="{00000000-0006-0000-0200-0000F2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E51" authorId="0" shapeId="0" xr:uid="{00000000-0006-0000-0200-0000F3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F51" authorId="0" shapeId="0" xr:uid="{00000000-0006-0000-0200-0000F4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L51" authorId="0" shapeId="0" xr:uid="{00000000-0006-0000-0200-0000F5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M52" authorId="0" shapeId="0" xr:uid="{00000000-0006-0000-0200-0000F6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P52" authorId="0" shapeId="0" xr:uid="{00000000-0006-0000-0200-0000F7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S52" authorId="0" shapeId="0" xr:uid="{00000000-0006-0000-0200-0000F8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F52" authorId="0" shapeId="0" xr:uid="{00000000-0006-0000-0200-0000F9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I52" authorId="0" shapeId="0" xr:uid="{00000000-0006-0000-0200-0000FA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L52" authorId="0" shapeId="0" xr:uid="{00000000-0006-0000-0200-0000FB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Y52" authorId="0" shapeId="0" xr:uid="{00000000-0006-0000-0200-0000FC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B52" authorId="0" shapeId="0" xr:uid="{00000000-0006-0000-0200-0000FD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E52" authorId="0" shapeId="0" xr:uid="{00000000-0006-0000-0200-0000FE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R52" authorId="0" shapeId="0" xr:uid="{00000000-0006-0000-0200-0000FF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U52" authorId="0" shapeId="0" xr:uid="{00000000-0006-0000-0200-000000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W52" authorId="0" shapeId="0" xr:uid="{00000000-0006-0000-0200-000001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X52" authorId="0" shapeId="0" xr:uid="{00000000-0006-0000-0200-000002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H52" authorId="0" shapeId="0" xr:uid="{00000000-0006-0000-0200-000003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I52" authorId="0" shapeId="0" xr:uid="{00000000-0006-0000-0200-000004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J52" authorId="0" shapeId="0" xr:uid="{00000000-0006-0000-0200-000005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K52" authorId="0" shapeId="0" xr:uid="{00000000-0006-0000-0200-000006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L52" authorId="0" shapeId="0" xr:uid="{00000000-0006-0000-0200-000007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M52" authorId="0" shapeId="0" xr:uid="{00000000-0006-0000-0200-000008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N52" authorId="0" shapeId="0" xr:uid="{00000000-0006-0000-0200-000009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O52" authorId="0" shapeId="0" xr:uid="{00000000-0006-0000-0200-00000A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P52" authorId="0" shapeId="0" xr:uid="{00000000-0006-0000-0200-00000B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Q52" authorId="0" shapeId="0" xr:uid="{00000000-0006-0000-0200-00000C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T52" authorId="0" shapeId="0" xr:uid="{00000000-0006-0000-0200-00000D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Y52" authorId="0" shapeId="0" xr:uid="{00000000-0006-0000-0200-00000E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Z52" authorId="0" shapeId="0" xr:uid="{00000000-0006-0000-0200-00000F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C52" authorId="0" shapeId="0" xr:uid="{00000000-0006-0000-0200-000010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F52" authorId="0" shapeId="0" xr:uid="{00000000-0006-0000-0200-000011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L52" authorId="0" shapeId="0" xr:uid="{00000000-0006-0000-0200-000012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P53" authorId="0" shapeId="0" xr:uid="{00000000-0006-0000-0200-000013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S53" authorId="0" shapeId="0" xr:uid="{00000000-0006-0000-0200-000014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I53" authorId="0" shapeId="0" xr:uid="{00000000-0006-0000-0200-000015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L53" authorId="0" shapeId="0" xr:uid="{00000000-0006-0000-0200-000016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Y53" authorId="0" shapeId="0" xr:uid="{00000000-0006-0000-0200-000017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B53" authorId="0" shapeId="0" xr:uid="{00000000-0006-0000-0200-000018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C53" authorId="0" shapeId="0" xr:uid="{00000000-0006-0000-0200-000019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D53" authorId="0" shapeId="0" xr:uid="{00000000-0006-0000-0200-00001A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E53" authorId="0" shapeId="0" xr:uid="{00000000-0006-0000-0200-00001B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R53" authorId="0" shapeId="0" xr:uid="{00000000-0006-0000-0200-00001C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T53" authorId="0" shapeId="0" xr:uid="{00000000-0006-0000-0200-00001D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U53" authorId="0" shapeId="0" xr:uid="{00000000-0006-0000-0200-00001E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V53" authorId="0" shapeId="0" xr:uid="{00000000-0006-0000-0200-00001F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W53" authorId="0" shapeId="0" xr:uid="{00000000-0006-0000-0200-000020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X53" authorId="0" shapeId="0" xr:uid="{00000000-0006-0000-0200-000021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H53" authorId="0" shapeId="0" xr:uid="{00000000-0006-0000-0200-000022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I53" authorId="0" shapeId="0" xr:uid="{00000000-0006-0000-0200-000023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J53" authorId="0" shapeId="0" xr:uid="{00000000-0006-0000-0200-000024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K53" authorId="0" shapeId="0" xr:uid="{00000000-0006-0000-0200-000025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L53" authorId="0" shapeId="0" xr:uid="{00000000-0006-0000-0200-000026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M53" authorId="0" shapeId="0" xr:uid="{00000000-0006-0000-0200-000027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N53" authorId="0" shapeId="0" xr:uid="{00000000-0006-0000-0200-000028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O53" authorId="0" shapeId="0" xr:uid="{00000000-0006-0000-0200-000029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P53" authorId="0" shapeId="0" xr:uid="{00000000-0006-0000-0200-00002A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Q53" authorId="0" shapeId="0" xr:uid="{00000000-0006-0000-0200-00002B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S53" authorId="0" shapeId="0" xr:uid="{00000000-0006-0000-0200-00002C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T53" authorId="0" shapeId="0" xr:uid="{00000000-0006-0000-0200-00002D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X53" authorId="0" shapeId="0" xr:uid="{00000000-0006-0000-0200-00002E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Y53" authorId="0" shapeId="0" xr:uid="{00000000-0006-0000-0200-00002F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Z53" authorId="0" shapeId="0" xr:uid="{00000000-0006-0000-0200-000030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C53" authorId="0" shapeId="0" xr:uid="{00000000-0006-0000-0200-000031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F53" authorId="0" shapeId="0" xr:uid="{00000000-0006-0000-0200-000032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M54" authorId="0" shapeId="0" xr:uid="{00000000-0006-0000-0200-000033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P54" authorId="0" shapeId="0" xr:uid="{00000000-0006-0000-0200-000034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S54" authorId="0" shapeId="0" xr:uid="{00000000-0006-0000-0200-000035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I54" authorId="0" shapeId="0" xr:uid="{00000000-0006-0000-0200-000036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L54" authorId="0" shapeId="0" xr:uid="{00000000-0006-0000-0200-000037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Y54" authorId="0" shapeId="0" xr:uid="{00000000-0006-0000-0200-000038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B54" authorId="0" shapeId="0" xr:uid="{00000000-0006-0000-0200-000039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E54" authorId="0" shapeId="0" xr:uid="{00000000-0006-0000-0200-00003A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R54" authorId="0" shapeId="0" xr:uid="{00000000-0006-0000-0200-00003B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U54" authorId="0" shapeId="0" xr:uid="{00000000-0006-0000-0200-00003C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W54" authorId="0" shapeId="0" xr:uid="{00000000-0006-0000-0200-00003D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X54" authorId="0" shapeId="0" xr:uid="{00000000-0006-0000-0200-00003E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H54" authorId="0" shapeId="0" xr:uid="{00000000-0006-0000-0200-00003F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I54" authorId="0" shapeId="0" xr:uid="{00000000-0006-0000-0200-000040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J54" authorId="0" shapeId="0" xr:uid="{00000000-0006-0000-0200-000041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K54" authorId="0" shapeId="0" xr:uid="{00000000-0006-0000-0200-000042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L54" authorId="0" shapeId="0" xr:uid="{00000000-0006-0000-0200-000043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M54" authorId="0" shapeId="0" xr:uid="{00000000-0006-0000-0200-000044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N54" authorId="0" shapeId="0" xr:uid="{00000000-0006-0000-0200-000045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O54" authorId="0" shapeId="0" xr:uid="{00000000-0006-0000-0200-000046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P54" authorId="0" shapeId="0" xr:uid="{00000000-0006-0000-0200-000047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Q54" authorId="0" shapeId="0" xr:uid="{00000000-0006-0000-0200-000048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T54" authorId="0" shapeId="0" xr:uid="{00000000-0006-0000-0200-000049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X54" authorId="0" shapeId="0" xr:uid="{00000000-0006-0000-0200-00004A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Y54" authorId="0" shapeId="0" xr:uid="{00000000-0006-0000-0200-00004B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Z54" authorId="0" shapeId="0" xr:uid="{00000000-0006-0000-0200-00004C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C54" authorId="0" shapeId="0" xr:uid="{00000000-0006-0000-0200-00004D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F54" authorId="0" shapeId="0" xr:uid="{00000000-0006-0000-0200-00004E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P55" authorId="0" shapeId="0" xr:uid="{00000000-0006-0000-0200-00004F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S55" authorId="0" shapeId="0" xr:uid="{00000000-0006-0000-0200-000050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F55" authorId="0" shapeId="0" xr:uid="{00000000-0006-0000-0200-000051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I55" authorId="0" shapeId="0" xr:uid="{00000000-0006-0000-0200-000052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L55" authorId="0" shapeId="0" xr:uid="{00000000-0006-0000-0200-000053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Y55" authorId="0" shapeId="0" xr:uid="{00000000-0006-0000-0200-000054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B55" authorId="0" shapeId="0" xr:uid="{00000000-0006-0000-0200-000055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C55" authorId="0" shapeId="0" xr:uid="{00000000-0006-0000-0200-000056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D55" authorId="0" shapeId="0" xr:uid="{00000000-0006-0000-0200-000057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E55" authorId="0" shapeId="0" xr:uid="{00000000-0006-0000-0200-000058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R55" authorId="0" shapeId="0" xr:uid="{00000000-0006-0000-0200-000059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T55" authorId="0" shapeId="0" xr:uid="{00000000-0006-0000-0200-00005A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U55" authorId="0" shapeId="0" xr:uid="{00000000-0006-0000-0200-00005B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V55" authorId="0" shapeId="0" xr:uid="{00000000-0006-0000-0200-00005C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W55" authorId="0" shapeId="0" xr:uid="{00000000-0006-0000-0200-00005D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X55" authorId="0" shapeId="0" xr:uid="{00000000-0006-0000-0200-00005E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H55" authorId="0" shapeId="0" xr:uid="{00000000-0006-0000-0200-00005F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I55" authorId="0" shapeId="0" xr:uid="{00000000-0006-0000-0200-000060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J55" authorId="0" shapeId="0" xr:uid="{00000000-0006-0000-0200-000061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K55" authorId="0" shapeId="0" xr:uid="{00000000-0006-0000-0200-000062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L55" authorId="0" shapeId="0" xr:uid="{00000000-0006-0000-0200-000063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M55" authorId="0" shapeId="0" xr:uid="{00000000-0006-0000-0200-000064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N55" authorId="0" shapeId="0" xr:uid="{00000000-0006-0000-0200-000065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O55" authorId="0" shapeId="0" xr:uid="{00000000-0006-0000-0200-000066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P55" authorId="0" shapeId="0" xr:uid="{00000000-0006-0000-0200-000067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Q55" authorId="0" shapeId="0" xr:uid="{00000000-0006-0000-0200-000068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T55" authorId="0" shapeId="0" xr:uid="{00000000-0006-0000-0200-000069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X55" authorId="0" shapeId="0" xr:uid="{00000000-0006-0000-0200-00006A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Y55" authorId="0" shapeId="0" xr:uid="{00000000-0006-0000-0200-00006B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Z55" authorId="0" shapeId="0" xr:uid="{00000000-0006-0000-0200-00006C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E55" authorId="0" shapeId="0" xr:uid="{00000000-0006-0000-0200-00006D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F55" authorId="0" shapeId="0" xr:uid="{00000000-0006-0000-0200-00006E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M56" authorId="0" shapeId="0" xr:uid="{00000000-0006-0000-0200-00006F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P56" authorId="0" shapeId="0" xr:uid="{00000000-0006-0000-0200-000070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R56" authorId="0" shapeId="0" xr:uid="{00000000-0006-0000-0200-000071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S56" authorId="0" shapeId="0" xr:uid="{00000000-0006-0000-0200-000072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F56" authorId="0" shapeId="0" xr:uid="{00000000-0006-0000-0200-000073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I56" authorId="0" shapeId="0" xr:uid="{00000000-0006-0000-0200-000074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K56" authorId="0" shapeId="0" xr:uid="{00000000-0006-0000-0200-000075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L56" authorId="0" shapeId="0" xr:uid="{00000000-0006-0000-0200-000076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Y56" authorId="0" shapeId="0" xr:uid="{00000000-0006-0000-0200-000077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B56" authorId="0" shapeId="0" xr:uid="{00000000-0006-0000-0200-000078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C56" authorId="0" shapeId="0" xr:uid="{00000000-0006-0000-0200-000079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D56" authorId="0" shapeId="0" xr:uid="{00000000-0006-0000-0200-00007A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E56" authorId="0" shapeId="0" xr:uid="{00000000-0006-0000-0200-00007B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R56" authorId="0" shapeId="0" xr:uid="{00000000-0006-0000-0200-00007C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U56" authorId="0" shapeId="0" xr:uid="{00000000-0006-0000-0200-00007D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V56" authorId="0" shapeId="0" xr:uid="{00000000-0006-0000-0200-00007E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W56" authorId="0" shapeId="0" xr:uid="{00000000-0006-0000-0200-00007F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X56" authorId="0" shapeId="0" xr:uid="{00000000-0006-0000-0200-000080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I56" authorId="0" shapeId="0" xr:uid="{00000000-0006-0000-0200-000081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J56" authorId="0" shapeId="0" xr:uid="{00000000-0006-0000-0200-000082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K56" authorId="0" shapeId="0" xr:uid="{00000000-0006-0000-0200-000083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L56" authorId="0" shapeId="0" xr:uid="{00000000-0006-0000-0200-000084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M56" authorId="0" shapeId="0" xr:uid="{00000000-0006-0000-0200-000085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N56" authorId="0" shapeId="0" xr:uid="{00000000-0006-0000-0200-000086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O56" authorId="0" shapeId="0" xr:uid="{00000000-0006-0000-0200-000087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P56" authorId="0" shapeId="0" xr:uid="{00000000-0006-0000-0200-000088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Q56" authorId="0" shapeId="0" xr:uid="{00000000-0006-0000-0200-000089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X56" authorId="0" shapeId="0" xr:uid="{00000000-0006-0000-0200-00008A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Y56" authorId="0" shapeId="0" xr:uid="{00000000-0006-0000-0200-00008B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Z56" authorId="0" shapeId="0" xr:uid="{00000000-0006-0000-0200-00008C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E56" authorId="0" shapeId="0" xr:uid="{00000000-0006-0000-0200-00008D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F56" authorId="0" shapeId="0" xr:uid="{00000000-0006-0000-0200-00008E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M57" authorId="0" shapeId="0" xr:uid="{00000000-0006-0000-0200-00008F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P57" authorId="0" shapeId="0" xr:uid="{00000000-0006-0000-0200-000090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S57" authorId="0" shapeId="0" xr:uid="{00000000-0006-0000-0200-000091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F57" authorId="0" shapeId="0" xr:uid="{00000000-0006-0000-0200-000092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I57" authorId="0" shapeId="0" xr:uid="{00000000-0006-0000-0200-000093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L57" authorId="0" shapeId="0" xr:uid="{00000000-0006-0000-0200-000094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Y57" authorId="0" shapeId="0" xr:uid="{00000000-0006-0000-0200-000095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B57" authorId="0" shapeId="0" xr:uid="{00000000-0006-0000-0200-000096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E57" authorId="0" shapeId="0" xr:uid="{00000000-0006-0000-0200-000097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R57" authorId="0" shapeId="0" xr:uid="{00000000-0006-0000-0200-000098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U57" authorId="0" shapeId="0" xr:uid="{00000000-0006-0000-0200-000099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X57" authorId="0" shapeId="0" xr:uid="{00000000-0006-0000-0200-00009A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I57" authorId="0" shapeId="0" xr:uid="{00000000-0006-0000-0200-00009B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J57" authorId="0" shapeId="0" xr:uid="{00000000-0006-0000-0200-00009C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K57" authorId="0" shapeId="0" xr:uid="{00000000-0006-0000-0200-00009D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L57" authorId="0" shapeId="0" xr:uid="{00000000-0006-0000-0200-00009E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M57" authorId="0" shapeId="0" xr:uid="{00000000-0006-0000-0200-00009F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N57" authorId="0" shapeId="0" xr:uid="{00000000-0006-0000-0200-0000A0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O57" authorId="0" shapeId="0" xr:uid="{00000000-0006-0000-0200-0000A1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P57" authorId="0" shapeId="0" xr:uid="{00000000-0006-0000-0200-0000A2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Q57" authorId="0" shapeId="0" xr:uid="{00000000-0006-0000-0200-0000A3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X57" authorId="0" shapeId="0" xr:uid="{00000000-0006-0000-0200-0000A4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Y57" authorId="0" shapeId="0" xr:uid="{00000000-0006-0000-0200-0000A5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Z57" authorId="0" shapeId="0" xr:uid="{00000000-0006-0000-0200-0000A6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F57" authorId="0" shapeId="0" xr:uid="{00000000-0006-0000-0200-0000A7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M58" authorId="0" shapeId="0" xr:uid="{00000000-0006-0000-0200-0000A8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P58" authorId="0" shapeId="0" xr:uid="{00000000-0006-0000-0200-0000A9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S58" authorId="0" shapeId="0" xr:uid="{00000000-0006-0000-0200-0000AA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F58" authorId="0" shapeId="0" xr:uid="{00000000-0006-0000-0200-0000AB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I58" authorId="0" shapeId="0" xr:uid="{00000000-0006-0000-0200-0000AC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K58" authorId="0" shapeId="0" xr:uid="{00000000-0006-0000-0200-0000AD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L58" authorId="0" shapeId="0" xr:uid="{00000000-0006-0000-0200-0000AE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Y58" authorId="0" shapeId="0" xr:uid="{00000000-0006-0000-0200-0000AF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B58" authorId="0" shapeId="0" xr:uid="{00000000-0006-0000-0200-0000B0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E58" authorId="0" shapeId="0" xr:uid="{00000000-0006-0000-0200-0000B1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R58" authorId="0" shapeId="0" xr:uid="{00000000-0006-0000-0200-0000B2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U58" authorId="0" shapeId="0" xr:uid="{00000000-0006-0000-0200-0000B3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W58" authorId="0" shapeId="0" xr:uid="{00000000-0006-0000-0200-0000B4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X58" authorId="0" shapeId="0" xr:uid="{00000000-0006-0000-0200-0000B5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H58" authorId="0" shapeId="0" xr:uid="{00000000-0006-0000-0200-0000B6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I58" authorId="0" shapeId="0" xr:uid="{00000000-0006-0000-0200-0000B7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J58" authorId="0" shapeId="0" xr:uid="{00000000-0006-0000-0200-0000B8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K58" authorId="0" shapeId="0" xr:uid="{00000000-0006-0000-0200-0000B9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L58" authorId="0" shapeId="0" xr:uid="{00000000-0006-0000-0200-0000BA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M58" authorId="0" shapeId="0" xr:uid="{00000000-0006-0000-0200-0000BB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N58" authorId="0" shapeId="0" xr:uid="{00000000-0006-0000-0200-0000BC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O58" authorId="0" shapeId="0" xr:uid="{00000000-0006-0000-0200-0000BD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P58" authorId="0" shapeId="0" xr:uid="{00000000-0006-0000-0200-0000BE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Q58" authorId="0" shapeId="0" xr:uid="{00000000-0006-0000-0200-0000BF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T58" authorId="0" shapeId="0" xr:uid="{00000000-0006-0000-0200-0000C0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X58" authorId="0" shapeId="0" xr:uid="{00000000-0006-0000-0200-0000C1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Y58" authorId="0" shapeId="0" xr:uid="{00000000-0006-0000-0200-0000C2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Z58" authorId="0" shapeId="0" xr:uid="{00000000-0006-0000-0200-0000C3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E58" authorId="0" shapeId="0" xr:uid="{00000000-0006-0000-0200-0000C4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F58" authorId="0" shapeId="0" xr:uid="{00000000-0006-0000-0200-0000C5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M59" authorId="0" shapeId="0" xr:uid="{00000000-0006-0000-0200-0000C6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P59" authorId="0" shapeId="0" xr:uid="{00000000-0006-0000-0200-0000C7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S59" authorId="0" shapeId="0" xr:uid="{00000000-0006-0000-0200-0000C8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U59" authorId="0" shapeId="0" xr:uid="{00000000-0006-0000-0200-0000C9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F59" authorId="0" shapeId="0" xr:uid="{00000000-0006-0000-0200-0000CA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I59" authorId="0" shapeId="0" xr:uid="{00000000-0006-0000-0200-0000CB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L59" authorId="0" shapeId="0" xr:uid="{00000000-0006-0000-0200-0000CC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Y59" authorId="0" shapeId="0" xr:uid="{00000000-0006-0000-0200-0000CD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B59" authorId="0" shapeId="0" xr:uid="{00000000-0006-0000-0200-0000CE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E59" authorId="0" shapeId="0" xr:uid="{00000000-0006-0000-0200-0000CF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R59" authorId="0" shapeId="0" xr:uid="{00000000-0006-0000-0200-0000D0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U59" authorId="0" shapeId="0" xr:uid="{00000000-0006-0000-0200-0000D1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X59" authorId="0" shapeId="0" xr:uid="{00000000-0006-0000-0200-0000D2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H59" authorId="0" shapeId="0" xr:uid="{00000000-0006-0000-0200-0000D3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I59" authorId="0" shapeId="0" xr:uid="{00000000-0006-0000-0200-0000D4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J59" authorId="0" shapeId="0" xr:uid="{00000000-0006-0000-0200-0000D5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K59" authorId="0" shapeId="0" xr:uid="{00000000-0006-0000-0200-0000D6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L59" authorId="0" shapeId="0" xr:uid="{00000000-0006-0000-0200-0000D7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M59" authorId="0" shapeId="0" xr:uid="{00000000-0006-0000-0200-0000D8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N59" authorId="0" shapeId="0" xr:uid="{00000000-0006-0000-0200-0000D9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O59" authorId="0" shapeId="0" xr:uid="{00000000-0006-0000-0200-0000DA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P59" authorId="0" shapeId="0" xr:uid="{00000000-0006-0000-0200-0000DB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Q59" authorId="0" shapeId="0" xr:uid="{00000000-0006-0000-0200-0000DC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T59" authorId="0" shapeId="0" xr:uid="{00000000-0006-0000-0200-0000DD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X59" authorId="0" shapeId="0" xr:uid="{00000000-0006-0000-0200-0000DE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Y59" authorId="0" shapeId="0" xr:uid="{00000000-0006-0000-0200-0000DF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Z59" authorId="0" shapeId="0" xr:uid="{00000000-0006-0000-0200-0000E0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F59" authorId="0" shapeId="0" xr:uid="{00000000-0006-0000-0200-0000E1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M60" authorId="0" shapeId="0" xr:uid="{00000000-0006-0000-0200-0000E2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O60" authorId="0" shapeId="0" xr:uid="{00000000-0006-0000-0200-0000E3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P60" authorId="0" shapeId="0" xr:uid="{00000000-0006-0000-0200-0000E4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S60" authorId="0" shapeId="0" xr:uid="{00000000-0006-0000-0200-0000E5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I60" authorId="0" shapeId="0" xr:uid="{00000000-0006-0000-0200-0000E6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L60" authorId="0" shapeId="0" xr:uid="{00000000-0006-0000-0200-0000E7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Y60" authorId="0" shapeId="0" xr:uid="{00000000-0006-0000-0200-0000E8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B60" authorId="0" shapeId="0" xr:uid="{00000000-0006-0000-0200-0000E9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E60" authorId="0" shapeId="0" xr:uid="{00000000-0006-0000-0200-0000EA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R60" authorId="0" shapeId="0" xr:uid="{00000000-0006-0000-0200-0000EB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U60" authorId="0" shapeId="0" xr:uid="{00000000-0006-0000-0200-0000EC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X60" authorId="0" shapeId="0" xr:uid="{00000000-0006-0000-0200-0000ED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I60" authorId="0" shapeId="0" xr:uid="{00000000-0006-0000-0200-0000EE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J60" authorId="0" shapeId="0" xr:uid="{00000000-0006-0000-0200-0000EF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K60" authorId="0" shapeId="0" xr:uid="{00000000-0006-0000-0200-0000F0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L60" authorId="0" shapeId="0" xr:uid="{00000000-0006-0000-0200-0000F1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M60" authorId="0" shapeId="0" xr:uid="{00000000-0006-0000-0200-0000F2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N60" authorId="0" shapeId="0" xr:uid="{00000000-0006-0000-0200-0000F3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O60" authorId="0" shapeId="0" xr:uid="{00000000-0006-0000-0200-0000F4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P60" authorId="0" shapeId="0" xr:uid="{00000000-0006-0000-0200-0000F5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Q60" authorId="0" shapeId="0" xr:uid="{00000000-0006-0000-0200-0000F6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T60" authorId="0" shapeId="0" xr:uid="{00000000-0006-0000-0200-0000F7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X60" authorId="0" shapeId="0" xr:uid="{00000000-0006-0000-0200-0000F8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Y60" authorId="0" shapeId="0" xr:uid="{00000000-0006-0000-0200-0000F9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Z60" authorId="0" shapeId="0" xr:uid="{00000000-0006-0000-0200-0000FA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F60" authorId="0" shapeId="0" xr:uid="{00000000-0006-0000-0200-0000FB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M61" authorId="0" shapeId="0" xr:uid="{00000000-0006-0000-0200-0000FC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P61" authorId="0" shapeId="0" xr:uid="{00000000-0006-0000-0200-0000FD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S61" authorId="0" shapeId="0" xr:uid="{00000000-0006-0000-0200-0000FE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F61" authorId="0" shapeId="0" xr:uid="{00000000-0006-0000-0200-0000FF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I61" authorId="0" shapeId="0" xr:uid="{00000000-0006-0000-0200-000000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L61" authorId="0" shapeId="0" xr:uid="{00000000-0006-0000-0200-000001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N61" authorId="0" shapeId="0" xr:uid="{00000000-0006-0000-0200-000002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Y61" authorId="0" shapeId="0" xr:uid="{00000000-0006-0000-0200-000003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B61" authorId="0" shapeId="0" xr:uid="{00000000-0006-0000-0200-000004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E61" authorId="0" shapeId="0" xr:uid="{00000000-0006-0000-0200-000005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R61" authorId="0" shapeId="0" xr:uid="{00000000-0006-0000-0200-000006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U61" authorId="0" shapeId="0" xr:uid="{00000000-0006-0000-0200-000007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W61" authorId="0" shapeId="0" xr:uid="{00000000-0006-0000-0200-000008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X61" authorId="0" shapeId="0" xr:uid="{00000000-0006-0000-0200-000009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H61" authorId="0" shapeId="0" xr:uid="{00000000-0006-0000-0200-00000A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I61" authorId="0" shapeId="0" xr:uid="{00000000-0006-0000-0200-00000B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J61" authorId="0" shapeId="0" xr:uid="{00000000-0006-0000-0200-00000C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K61" authorId="0" shapeId="0" xr:uid="{00000000-0006-0000-0200-00000D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L61" authorId="0" shapeId="0" xr:uid="{00000000-0006-0000-0200-00000E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M61" authorId="0" shapeId="0" xr:uid="{00000000-0006-0000-0200-00000F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N61" authorId="0" shapeId="0" xr:uid="{00000000-0006-0000-0200-000010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O61" authorId="0" shapeId="0" xr:uid="{00000000-0006-0000-0200-000011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P61" authorId="0" shapeId="0" xr:uid="{00000000-0006-0000-0200-000012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Q61" authorId="0" shapeId="0" xr:uid="{00000000-0006-0000-0200-000013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T61" authorId="0" shapeId="0" xr:uid="{00000000-0006-0000-0200-000014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Y61" authorId="0" shapeId="0" xr:uid="{00000000-0006-0000-0200-000015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Z61" authorId="0" shapeId="0" xr:uid="{00000000-0006-0000-0200-000016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F61" authorId="0" shapeId="0" xr:uid="{00000000-0006-0000-0200-000017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M62" authorId="0" shapeId="0" xr:uid="{00000000-0006-0000-0200-000018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O62" authorId="0" shapeId="0" xr:uid="{00000000-0006-0000-0200-000019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P62" authorId="0" shapeId="0" xr:uid="{00000000-0006-0000-0200-00001A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R62" authorId="0" shapeId="0" xr:uid="{00000000-0006-0000-0200-00001B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S62" authorId="0" shapeId="0" xr:uid="{00000000-0006-0000-0200-00001C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F62" authorId="0" shapeId="0" xr:uid="{00000000-0006-0000-0200-00001D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I62" authorId="0" shapeId="0" xr:uid="{00000000-0006-0000-0200-00001E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L62" authorId="0" shapeId="0" xr:uid="{00000000-0006-0000-0200-00001F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Y62" authorId="0" shapeId="0" xr:uid="{00000000-0006-0000-0200-000020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B62" authorId="0" shapeId="0" xr:uid="{00000000-0006-0000-0200-000021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D62" authorId="0" shapeId="0" xr:uid="{00000000-0006-0000-0200-000022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E62" authorId="0" shapeId="0" xr:uid="{00000000-0006-0000-0200-000023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R62" authorId="0" shapeId="0" xr:uid="{00000000-0006-0000-0200-000024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U62" authorId="0" shapeId="0" xr:uid="{00000000-0006-0000-0200-000025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V62" authorId="0" shapeId="0" xr:uid="{00000000-0006-0000-0200-000026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W62" authorId="0" shapeId="0" xr:uid="{00000000-0006-0000-0200-000027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X62" authorId="0" shapeId="0" xr:uid="{00000000-0006-0000-0200-000028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H62" authorId="0" shapeId="0" xr:uid="{00000000-0006-0000-0200-000029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I62" authorId="0" shapeId="0" xr:uid="{00000000-0006-0000-0200-00002A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J62" authorId="0" shapeId="0" xr:uid="{00000000-0006-0000-0200-00002B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K62" authorId="0" shapeId="0" xr:uid="{00000000-0006-0000-0200-00002C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L62" authorId="0" shapeId="0" xr:uid="{00000000-0006-0000-0200-00002D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M62" authorId="0" shapeId="0" xr:uid="{00000000-0006-0000-0200-00002E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N62" authorId="0" shapeId="0" xr:uid="{00000000-0006-0000-0200-00002F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O62" authorId="0" shapeId="0" xr:uid="{00000000-0006-0000-0200-000030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P62" authorId="0" shapeId="0" xr:uid="{00000000-0006-0000-0200-000031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Q62" authorId="0" shapeId="0" xr:uid="{00000000-0006-0000-0200-000032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S62" authorId="0" shapeId="0" xr:uid="{00000000-0006-0000-0200-000033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T62" authorId="0" shapeId="0" xr:uid="{00000000-0006-0000-0200-000034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W62" authorId="0" shapeId="0" xr:uid="{00000000-0006-0000-0200-000035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X62" authorId="0" shapeId="0" xr:uid="{00000000-0006-0000-0200-000036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Y62" authorId="0" shapeId="0" xr:uid="{00000000-0006-0000-0200-000037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Z62" authorId="0" shapeId="0" xr:uid="{00000000-0006-0000-0200-000038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C62" authorId="0" shapeId="0" xr:uid="{00000000-0006-0000-0200-000039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F62" authorId="0" shapeId="0" xr:uid="{00000000-0006-0000-0200-00003A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L62" authorId="0" shapeId="0" xr:uid="{00000000-0006-0000-0200-00003B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M63" authorId="0" shapeId="0" xr:uid="{00000000-0006-0000-0200-00003C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P63" authorId="0" shapeId="0" xr:uid="{00000000-0006-0000-0200-00003D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S63" authorId="0" shapeId="0" xr:uid="{00000000-0006-0000-0200-00003E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U63" authorId="0" shapeId="0" xr:uid="{00000000-0006-0000-0200-00003F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F63" authorId="0" shapeId="0" xr:uid="{00000000-0006-0000-0200-000040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I63" authorId="0" shapeId="0" xr:uid="{00000000-0006-0000-0200-000041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L63" authorId="0" shapeId="0" xr:uid="{00000000-0006-0000-0200-000042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Y63" authorId="0" shapeId="0" xr:uid="{00000000-0006-0000-0200-000043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B63" authorId="0" shapeId="0" xr:uid="{00000000-0006-0000-0200-000044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E63" authorId="0" shapeId="0" xr:uid="{00000000-0006-0000-0200-000045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R63" authorId="0" shapeId="0" xr:uid="{00000000-0006-0000-0200-000046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U63" authorId="0" shapeId="0" xr:uid="{00000000-0006-0000-0200-000047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X63" authorId="0" shapeId="0" xr:uid="{00000000-0006-0000-0200-000048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H63" authorId="0" shapeId="0" xr:uid="{00000000-0006-0000-0200-000049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I63" authorId="0" shapeId="0" xr:uid="{00000000-0006-0000-0200-00004A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J63" authorId="0" shapeId="0" xr:uid="{00000000-0006-0000-0200-00004B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K63" authorId="0" shapeId="0" xr:uid="{00000000-0006-0000-0200-00004C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L63" authorId="0" shapeId="0" xr:uid="{00000000-0006-0000-0200-00004D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M63" authorId="0" shapeId="0" xr:uid="{00000000-0006-0000-0200-00004E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N63" authorId="0" shapeId="0" xr:uid="{00000000-0006-0000-0200-00004F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O63" authorId="0" shapeId="0" xr:uid="{00000000-0006-0000-0200-000050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P63" authorId="0" shapeId="0" xr:uid="{00000000-0006-0000-0200-000051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Q63" authorId="0" shapeId="0" xr:uid="{00000000-0006-0000-0200-000052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T63" authorId="0" shapeId="0" xr:uid="{00000000-0006-0000-0200-000053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X63" authorId="0" shapeId="0" xr:uid="{00000000-0006-0000-0200-000054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Y63" authorId="0" shapeId="0" xr:uid="{00000000-0006-0000-0200-000055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Z63" authorId="0" shapeId="0" xr:uid="{00000000-0006-0000-0200-000056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F63" authorId="0" shapeId="0" xr:uid="{00000000-0006-0000-0200-000057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P64" authorId="0" shapeId="0" xr:uid="{00000000-0006-0000-0200-000058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S64" authorId="0" shapeId="0" xr:uid="{00000000-0006-0000-0200-000059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F64" authorId="0" shapeId="0" xr:uid="{00000000-0006-0000-0200-00005A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I64" authorId="0" shapeId="0" xr:uid="{00000000-0006-0000-0200-00005B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L64" authorId="0" shapeId="0" xr:uid="{00000000-0006-0000-0200-00005C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Y64" authorId="0" shapeId="0" xr:uid="{00000000-0006-0000-0200-00005D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B64" authorId="0" shapeId="0" xr:uid="{00000000-0006-0000-0200-00005E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E64" authorId="0" shapeId="0" xr:uid="{00000000-0006-0000-0200-00005F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R64" authorId="0" shapeId="0" xr:uid="{00000000-0006-0000-0200-000060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U64" authorId="0" shapeId="0" xr:uid="{00000000-0006-0000-0200-000061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W64" authorId="0" shapeId="0" xr:uid="{00000000-0006-0000-0200-000062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X64" authorId="0" shapeId="0" xr:uid="{00000000-0006-0000-0200-000063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I64" authorId="0" shapeId="0" xr:uid="{00000000-0006-0000-0200-000064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J64" authorId="0" shapeId="0" xr:uid="{00000000-0006-0000-0200-000065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K64" authorId="0" shapeId="0" xr:uid="{00000000-0006-0000-0200-000066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L64" authorId="0" shapeId="0" xr:uid="{00000000-0006-0000-0200-000067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M64" authorId="0" shapeId="0" xr:uid="{00000000-0006-0000-0200-000068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N64" authorId="0" shapeId="0" xr:uid="{00000000-0006-0000-0200-000069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O64" authorId="0" shapeId="0" xr:uid="{00000000-0006-0000-0200-00006A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P64" authorId="0" shapeId="0" xr:uid="{00000000-0006-0000-0200-00006B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Q64" authorId="0" shapeId="0" xr:uid="{00000000-0006-0000-0200-00006C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T64" authorId="0" shapeId="0" xr:uid="{00000000-0006-0000-0200-00006D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Y64" authorId="0" shapeId="0" xr:uid="{00000000-0006-0000-0200-00006E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Z64" authorId="0" shapeId="0" xr:uid="{00000000-0006-0000-0200-00006F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F64" authorId="0" shapeId="0" xr:uid="{00000000-0006-0000-0200-000070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P65" authorId="0" shapeId="0" xr:uid="{00000000-0006-0000-0200-000071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S65" authorId="0" shapeId="0" xr:uid="{00000000-0006-0000-0200-000072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F65" authorId="0" shapeId="0" xr:uid="{00000000-0006-0000-0200-000073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I65" authorId="0" shapeId="0" xr:uid="{00000000-0006-0000-0200-000074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L65" authorId="0" shapeId="0" xr:uid="{00000000-0006-0000-0200-000075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Y65" authorId="0" shapeId="0" xr:uid="{00000000-0006-0000-0200-000076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B65" authorId="0" shapeId="0" xr:uid="{00000000-0006-0000-0200-000077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E65" authorId="0" shapeId="0" xr:uid="{00000000-0006-0000-0200-000078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R65" authorId="0" shapeId="0" xr:uid="{00000000-0006-0000-0200-000079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U65" authorId="0" shapeId="0" xr:uid="{00000000-0006-0000-0200-00007A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X65" authorId="0" shapeId="0" xr:uid="{00000000-0006-0000-0200-00007B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H65" authorId="0" shapeId="0" xr:uid="{00000000-0006-0000-0200-00007C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I65" authorId="0" shapeId="0" xr:uid="{00000000-0006-0000-0200-00007D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J65" authorId="0" shapeId="0" xr:uid="{00000000-0006-0000-0200-00007E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K65" authorId="0" shapeId="0" xr:uid="{00000000-0006-0000-0200-00007F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L65" authorId="0" shapeId="0" xr:uid="{00000000-0006-0000-0200-000080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M65" authorId="0" shapeId="0" xr:uid="{00000000-0006-0000-0200-000081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N65" authorId="0" shapeId="0" xr:uid="{00000000-0006-0000-0200-000082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O65" authorId="0" shapeId="0" xr:uid="{00000000-0006-0000-0200-000083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P65" authorId="0" shapeId="0" xr:uid="{00000000-0006-0000-0200-000084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Q65" authorId="0" shapeId="0" xr:uid="{00000000-0006-0000-0200-000085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T65" authorId="0" shapeId="0" xr:uid="{00000000-0006-0000-0200-000086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Y65" authorId="0" shapeId="0" xr:uid="{00000000-0006-0000-0200-000087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Z65" authorId="0" shapeId="0" xr:uid="{00000000-0006-0000-0200-000088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C65" authorId="0" shapeId="0" xr:uid="{00000000-0006-0000-0200-000089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F65" authorId="0" shapeId="0" xr:uid="{00000000-0006-0000-0200-00008A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L65" authorId="0" shapeId="0" xr:uid="{00000000-0006-0000-0200-00008B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P66" authorId="0" shapeId="0" xr:uid="{00000000-0006-0000-0200-00008C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S66" authorId="0" shapeId="0" xr:uid="{00000000-0006-0000-0200-00008D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I66" authorId="0" shapeId="0" xr:uid="{00000000-0006-0000-0200-00008E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L66" authorId="0" shapeId="0" xr:uid="{00000000-0006-0000-0200-00008F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Y66" authorId="0" shapeId="0" xr:uid="{00000000-0006-0000-0200-000090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B66" authorId="0" shapeId="0" xr:uid="{00000000-0006-0000-0200-000091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E66" authorId="0" shapeId="0" xr:uid="{00000000-0006-0000-0200-000092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R66" authorId="0" shapeId="0" xr:uid="{00000000-0006-0000-0200-000093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T66" authorId="0" shapeId="0" xr:uid="{00000000-0006-0000-0200-000094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U66" authorId="0" shapeId="0" xr:uid="{00000000-0006-0000-0200-000095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X66" authorId="0" shapeId="0" xr:uid="{00000000-0006-0000-0200-000096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H66" authorId="0" shapeId="0" xr:uid="{00000000-0006-0000-0200-000097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I66" authorId="0" shapeId="0" xr:uid="{00000000-0006-0000-0200-000098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J66" authorId="0" shapeId="0" xr:uid="{00000000-0006-0000-0200-000099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K66" authorId="0" shapeId="0" xr:uid="{00000000-0006-0000-0200-00009A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L66" authorId="0" shapeId="0" xr:uid="{00000000-0006-0000-0200-00009B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M66" authorId="0" shapeId="0" xr:uid="{00000000-0006-0000-0200-00009C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N66" authorId="0" shapeId="0" xr:uid="{00000000-0006-0000-0200-00009D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O66" authorId="0" shapeId="0" xr:uid="{00000000-0006-0000-0200-00009E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P66" authorId="0" shapeId="0" xr:uid="{00000000-0006-0000-0200-00009F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Q66" authorId="0" shapeId="0" xr:uid="{00000000-0006-0000-0200-0000A0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T66" authorId="0" shapeId="0" xr:uid="{00000000-0006-0000-0200-0000A1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Z66" authorId="0" shapeId="0" xr:uid="{00000000-0006-0000-0200-0000A2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F66" authorId="0" shapeId="0" xr:uid="{00000000-0006-0000-0200-0000A3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M67" authorId="0" shapeId="0" xr:uid="{00000000-0006-0000-0200-0000A4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P67" authorId="0" shapeId="0" xr:uid="{00000000-0006-0000-0200-0000A5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S67" authorId="0" shapeId="0" xr:uid="{00000000-0006-0000-0200-0000A6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I67" authorId="0" shapeId="0" xr:uid="{00000000-0006-0000-0200-0000A7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L67" authorId="0" shapeId="0" xr:uid="{00000000-0006-0000-0200-0000A8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Y67" authorId="0" shapeId="0" xr:uid="{00000000-0006-0000-0200-0000A9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B67" authorId="0" shapeId="0" xr:uid="{00000000-0006-0000-0200-0000AA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D67" authorId="0" shapeId="0" xr:uid="{00000000-0006-0000-0200-0000AB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E67" authorId="0" shapeId="0" xr:uid="{00000000-0006-0000-0200-0000AC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R67" authorId="0" shapeId="0" xr:uid="{00000000-0006-0000-0200-0000AD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U67" authorId="0" shapeId="0" xr:uid="{00000000-0006-0000-0200-0000AE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V67" authorId="0" shapeId="0" xr:uid="{00000000-0006-0000-0200-0000AF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W67" authorId="0" shapeId="0" xr:uid="{00000000-0006-0000-0200-0000B0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X67" authorId="0" shapeId="0" xr:uid="{00000000-0006-0000-0200-0000B1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H67" authorId="0" shapeId="0" xr:uid="{00000000-0006-0000-0200-0000B2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J67" authorId="0" shapeId="0" xr:uid="{00000000-0006-0000-0200-0000B3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K67" authorId="0" shapeId="0" xr:uid="{00000000-0006-0000-0200-0000B4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L67" authorId="0" shapeId="0" xr:uid="{00000000-0006-0000-0200-0000B5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M67" authorId="0" shapeId="0" xr:uid="{00000000-0006-0000-0200-0000B6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N67" authorId="0" shapeId="0" xr:uid="{00000000-0006-0000-0200-0000B7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O67" authorId="0" shapeId="0" xr:uid="{00000000-0006-0000-0200-0000B8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P67" authorId="0" shapeId="0" xr:uid="{00000000-0006-0000-0200-0000B9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Q67" authorId="0" shapeId="0" xr:uid="{00000000-0006-0000-0200-0000BA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T67" authorId="0" shapeId="0" xr:uid="{00000000-0006-0000-0200-0000BB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X67" authorId="0" shapeId="0" xr:uid="{00000000-0006-0000-0200-0000BC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Y67" authorId="0" shapeId="0" xr:uid="{00000000-0006-0000-0200-0000BD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Z67" authorId="0" shapeId="0" xr:uid="{00000000-0006-0000-0200-0000BE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F67" authorId="0" shapeId="0" xr:uid="{00000000-0006-0000-0200-0000BF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M68" authorId="0" shapeId="0" xr:uid="{00000000-0006-0000-0200-0000C0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P68" authorId="0" shapeId="0" xr:uid="{00000000-0006-0000-0200-0000C1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S68" authorId="0" shapeId="0" xr:uid="{00000000-0006-0000-0200-0000C2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F68" authorId="0" shapeId="0" xr:uid="{00000000-0006-0000-0200-0000C3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I68" authorId="0" shapeId="0" xr:uid="{00000000-0006-0000-0200-0000C4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L68" authorId="0" shapeId="0" xr:uid="{00000000-0006-0000-0200-0000C5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Y68" authorId="0" shapeId="0" xr:uid="{00000000-0006-0000-0200-0000C6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B68" authorId="0" shapeId="0" xr:uid="{00000000-0006-0000-0200-0000C7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E68" authorId="0" shapeId="0" xr:uid="{00000000-0006-0000-0200-0000C8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R68" authorId="0" shapeId="0" xr:uid="{00000000-0006-0000-0200-0000C9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U68" authorId="0" shapeId="0" xr:uid="{00000000-0006-0000-0200-0000CA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V68" authorId="0" shapeId="0" xr:uid="{00000000-0006-0000-0200-0000CB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W68" authorId="0" shapeId="0" xr:uid="{00000000-0006-0000-0200-0000CC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X68" authorId="0" shapeId="0" xr:uid="{00000000-0006-0000-0200-0000CD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H68" authorId="0" shapeId="0" xr:uid="{00000000-0006-0000-0200-0000CE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I68" authorId="0" shapeId="0" xr:uid="{00000000-0006-0000-0200-0000CF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J68" authorId="0" shapeId="0" xr:uid="{00000000-0006-0000-0200-0000D0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K68" authorId="0" shapeId="0" xr:uid="{00000000-0006-0000-0200-0000D1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L68" authorId="0" shapeId="0" xr:uid="{00000000-0006-0000-0200-0000D2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M68" authorId="0" shapeId="0" xr:uid="{00000000-0006-0000-0200-0000D3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N68" authorId="0" shapeId="0" xr:uid="{00000000-0006-0000-0200-0000D4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O68" authorId="0" shapeId="0" xr:uid="{00000000-0006-0000-0200-0000D5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P68" authorId="0" shapeId="0" xr:uid="{00000000-0006-0000-0200-0000D6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Q68" authorId="0" shapeId="0" xr:uid="{00000000-0006-0000-0200-0000D7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T68" authorId="0" shapeId="0" xr:uid="{00000000-0006-0000-0200-0000D8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Y68" authorId="0" shapeId="0" xr:uid="{00000000-0006-0000-0200-0000D9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Z68" authorId="0" shapeId="0" xr:uid="{00000000-0006-0000-0200-0000DA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F68" authorId="0" shapeId="0" xr:uid="{00000000-0006-0000-0200-0000DB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M69" authorId="0" shapeId="0" xr:uid="{00000000-0006-0000-0200-0000DC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P69" authorId="0" shapeId="0" xr:uid="{00000000-0006-0000-0200-0000DD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S69" authorId="0" shapeId="0" xr:uid="{00000000-0006-0000-0200-0000DE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F69" authorId="0" shapeId="0" xr:uid="{00000000-0006-0000-0200-0000DF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I69" authorId="0" shapeId="0" xr:uid="{00000000-0006-0000-0200-0000E0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L69" authorId="0" shapeId="0" xr:uid="{00000000-0006-0000-0200-0000E1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Y69" authorId="0" shapeId="0" xr:uid="{00000000-0006-0000-0200-0000E2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B69" authorId="0" shapeId="0" xr:uid="{00000000-0006-0000-0200-0000E3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E69" authorId="0" shapeId="0" xr:uid="{00000000-0006-0000-0200-0000E4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R69" authorId="0" shapeId="0" xr:uid="{00000000-0006-0000-0200-0000E5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U69" authorId="0" shapeId="0" xr:uid="{00000000-0006-0000-0200-0000E6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W69" authorId="0" shapeId="0" xr:uid="{00000000-0006-0000-0200-0000E7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X69" authorId="0" shapeId="0" xr:uid="{00000000-0006-0000-0200-0000E8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H69" authorId="0" shapeId="0" xr:uid="{00000000-0006-0000-0200-0000E9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I69" authorId="0" shapeId="0" xr:uid="{00000000-0006-0000-0200-0000EA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J69" authorId="0" shapeId="0" xr:uid="{00000000-0006-0000-0200-0000EB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K69" authorId="0" shapeId="0" xr:uid="{00000000-0006-0000-0200-0000EC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L69" authorId="0" shapeId="0" xr:uid="{00000000-0006-0000-0200-0000ED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M69" authorId="0" shapeId="0" xr:uid="{00000000-0006-0000-0200-0000EE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N69" authorId="0" shapeId="0" xr:uid="{00000000-0006-0000-0200-0000EF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O69" authorId="0" shapeId="0" xr:uid="{00000000-0006-0000-0200-0000F0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P69" authorId="0" shapeId="0" xr:uid="{00000000-0006-0000-0200-0000F1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Q69" authorId="0" shapeId="0" xr:uid="{00000000-0006-0000-0200-0000F2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T69" authorId="0" shapeId="0" xr:uid="{00000000-0006-0000-0200-0000F3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X69" authorId="0" shapeId="0" xr:uid="{00000000-0006-0000-0200-0000F4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Y69" authorId="0" shapeId="0" xr:uid="{00000000-0006-0000-0200-0000F5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Z69" authorId="0" shapeId="0" xr:uid="{00000000-0006-0000-0200-0000F6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C69" authorId="0" shapeId="0" xr:uid="{00000000-0006-0000-0200-0000F7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F69" authorId="0" shapeId="0" xr:uid="{00000000-0006-0000-0200-0000F8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P70" authorId="0" shapeId="0" xr:uid="{00000000-0006-0000-0200-0000F9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S70" authorId="0" shapeId="0" xr:uid="{00000000-0006-0000-0200-0000FA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F70" authorId="0" shapeId="0" xr:uid="{00000000-0006-0000-0200-0000FB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I70" authorId="0" shapeId="0" xr:uid="{00000000-0006-0000-0200-0000FC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L70" authorId="0" shapeId="0" xr:uid="{00000000-0006-0000-0200-0000FD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Y70" authorId="0" shapeId="0" xr:uid="{00000000-0006-0000-0200-0000FE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B70" authorId="0" shapeId="0" xr:uid="{00000000-0006-0000-0200-0000FF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D70" authorId="0" shapeId="0" xr:uid="{00000000-0006-0000-0200-000000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E70" authorId="0" shapeId="0" xr:uid="{00000000-0006-0000-0200-000001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R70" authorId="0" shapeId="0" xr:uid="{00000000-0006-0000-0200-000002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U70" authorId="0" shapeId="0" xr:uid="{00000000-0006-0000-0200-000003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V70" authorId="0" shapeId="0" xr:uid="{00000000-0006-0000-0200-000004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W70" authorId="0" shapeId="0" xr:uid="{00000000-0006-0000-0200-000005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X70" authorId="0" shapeId="0" xr:uid="{00000000-0006-0000-0200-000006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I70" authorId="0" shapeId="0" xr:uid="{00000000-0006-0000-0200-000007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J70" authorId="0" shapeId="0" xr:uid="{00000000-0006-0000-0200-000008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K70" authorId="0" shapeId="0" xr:uid="{00000000-0006-0000-0200-000009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L70" authorId="0" shapeId="0" xr:uid="{00000000-0006-0000-0200-00000A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M70" authorId="0" shapeId="0" xr:uid="{00000000-0006-0000-0200-00000B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N70" authorId="0" shapeId="0" xr:uid="{00000000-0006-0000-0200-00000C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O70" authorId="0" shapeId="0" xr:uid="{00000000-0006-0000-0200-00000D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P70" authorId="0" shapeId="0" xr:uid="{00000000-0006-0000-0200-00000E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Q70" authorId="0" shapeId="0" xr:uid="{00000000-0006-0000-0200-00000F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T70" authorId="0" shapeId="0" xr:uid="{00000000-0006-0000-0200-000010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Y70" authorId="0" shapeId="0" xr:uid="{00000000-0006-0000-0200-000011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Z70" authorId="0" shapeId="0" xr:uid="{00000000-0006-0000-0200-000012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F70" authorId="0" shapeId="0" xr:uid="{00000000-0006-0000-0200-000013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M71" authorId="0" shapeId="0" xr:uid="{00000000-0006-0000-0200-000014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P71" authorId="0" shapeId="0" xr:uid="{00000000-0006-0000-0200-000015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S71" authorId="0" shapeId="0" xr:uid="{00000000-0006-0000-0200-000016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L71" authorId="0" shapeId="0" xr:uid="{00000000-0006-0000-0200-000017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Y71" authorId="0" shapeId="0" xr:uid="{00000000-0006-0000-0200-000018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B71" authorId="0" shapeId="0" xr:uid="{00000000-0006-0000-0200-000019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E71" authorId="0" shapeId="0" xr:uid="{00000000-0006-0000-0200-00001A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R71" authorId="0" shapeId="0" xr:uid="{00000000-0006-0000-0200-00001B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U71" authorId="0" shapeId="0" xr:uid="{00000000-0006-0000-0200-00001C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W71" authorId="0" shapeId="0" xr:uid="{00000000-0006-0000-0200-00001D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X71" authorId="0" shapeId="0" xr:uid="{00000000-0006-0000-0200-00001E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I71" authorId="0" shapeId="0" xr:uid="{00000000-0006-0000-0200-00001F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J71" authorId="0" shapeId="0" xr:uid="{00000000-0006-0000-0200-000020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K71" authorId="0" shapeId="0" xr:uid="{00000000-0006-0000-0200-000021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L71" authorId="0" shapeId="0" xr:uid="{00000000-0006-0000-0200-000022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M71" authorId="0" shapeId="0" xr:uid="{00000000-0006-0000-0200-000023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N71" authorId="0" shapeId="0" xr:uid="{00000000-0006-0000-0200-000024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O71" authorId="0" shapeId="0" xr:uid="{00000000-0006-0000-0200-000025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P71" authorId="0" shapeId="0" xr:uid="{00000000-0006-0000-0200-000026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Q71" authorId="0" shapeId="0" xr:uid="{00000000-0006-0000-0200-000027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X71" authorId="0" shapeId="0" xr:uid="{00000000-0006-0000-0200-000028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Y71" authorId="0" shapeId="0" xr:uid="{00000000-0006-0000-0200-000029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Z71" authorId="0" shapeId="0" xr:uid="{00000000-0006-0000-0200-00002A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F71" authorId="0" shapeId="0" xr:uid="{00000000-0006-0000-0200-00002B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M72" authorId="0" shapeId="0" xr:uid="{00000000-0006-0000-0200-00002C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P72" authorId="0" shapeId="0" xr:uid="{00000000-0006-0000-0200-00002D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S72" authorId="0" shapeId="0" xr:uid="{00000000-0006-0000-0200-00002E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F72" authorId="0" shapeId="0" xr:uid="{00000000-0006-0000-0200-00002F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I72" authorId="0" shapeId="0" xr:uid="{00000000-0006-0000-0200-000030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L72" authorId="0" shapeId="0" xr:uid="{00000000-0006-0000-0200-000031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Y72" authorId="0" shapeId="0" xr:uid="{00000000-0006-0000-0200-000032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B72" authorId="0" shapeId="0" xr:uid="{00000000-0006-0000-0200-000033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E72" authorId="0" shapeId="0" xr:uid="{00000000-0006-0000-0200-000034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R72" authorId="0" shapeId="0" xr:uid="{00000000-0006-0000-0200-000035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U72" authorId="0" shapeId="0" xr:uid="{00000000-0006-0000-0200-000036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V72" authorId="0" shapeId="0" xr:uid="{00000000-0006-0000-0200-000037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W72" authorId="0" shapeId="0" xr:uid="{00000000-0006-0000-0200-000038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X72" authorId="0" shapeId="0" xr:uid="{00000000-0006-0000-0200-000039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J72" authorId="0" shapeId="0" xr:uid="{00000000-0006-0000-0200-00003A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K72" authorId="0" shapeId="0" xr:uid="{00000000-0006-0000-0200-00003B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L72" authorId="0" shapeId="0" xr:uid="{00000000-0006-0000-0200-00003C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M72" authorId="0" shapeId="0" xr:uid="{00000000-0006-0000-0200-00003D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N72" authorId="0" shapeId="0" xr:uid="{00000000-0006-0000-0200-00003E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O72" authorId="0" shapeId="0" xr:uid="{00000000-0006-0000-0200-00003F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P72" authorId="0" shapeId="0" xr:uid="{00000000-0006-0000-0200-000040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Q72" authorId="0" shapeId="0" xr:uid="{00000000-0006-0000-0200-000041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T72" authorId="0" shapeId="0" xr:uid="{00000000-0006-0000-0200-000042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X72" authorId="0" shapeId="0" xr:uid="{00000000-0006-0000-0200-000043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Y72" authorId="0" shapeId="0" xr:uid="{00000000-0006-0000-0200-000044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Z72" authorId="0" shapeId="0" xr:uid="{00000000-0006-0000-0200-000045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F72" authorId="0" shapeId="0" xr:uid="{00000000-0006-0000-0200-000046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P73" authorId="0" shapeId="0" xr:uid="{00000000-0006-0000-0200-000047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S73" authorId="0" shapeId="0" xr:uid="{00000000-0006-0000-0200-000048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U73" authorId="0" shapeId="0" xr:uid="{00000000-0006-0000-0200-000049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F73" authorId="0" shapeId="0" xr:uid="{00000000-0006-0000-0200-00004A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I73" authorId="0" shapeId="0" xr:uid="{00000000-0006-0000-0200-00004B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L73" authorId="0" shapeId="0" xr:uid="{00000000-0006-0000-0200-00004C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Y73" authorId="0" shapeId="0" xr:uid="{00000000-0006-0000-0200-00004D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B73" authorId="0" shapeId="0" xr:uid="{00000000-0006-0000-0200-00004E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E73" authorId="0" shapeId="0" xr:uid="{00000000-0006-0000-0200-00004F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R73" authorId="0" shapeId="0" xr:uid="{00000000-0006-0000-0200-000050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U73" authorId="0" shapeId="0" xr:uid="{00000000-0006-0000-0200-000051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X73" authorId="0" shapeId="0" xr:uid="{00000000-0006-0000-0200-000052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H73" authorId="0" shapeId="0" xr:uid="{00000000-0006-0000-0200-000053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I73" authorId="0" shapeId="0" xr:uid="{00000000-0006-0000-0200-000054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J73" authorId="0" shapeId="0" xr:uid="{00000000-0006-0000-0200-000055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K73" authorId="0" shapeId="0" xr:uid="{00000000-0006-0000-0200-000056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L73" authorId="0" shapeId="0" xr:uid="{00000000-0006-0000-0200-000057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M73" authorId="0" shapeId="0" xr:uid="{00000000-0006-0000-0200-000058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N73" authorId="0" shapeId="0" xr:uid="{00000000-0006-0000-0200-000059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O73" authorId="0" shapeId="0" xr:uid="{00000000-0006-0000-0200-00005A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P73" authorId="0" shapeId="0" xr:uid="{00000000-0006-0000-0200-00005B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Q73" authorId="0" shapeId="0" xr:uid="{00000000-0006-0000-0200-00005C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T73" authorId="0" shapeId="0" xr:uid="{00000000-0006-0000-0200-00005D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X73" authorId="0" shapeId="0" xr:uid="{00000000-0006-0000-0200-00005E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Y73" authorId="0" shapeId="0" xr:uid="{00000000-0006-0000-0200-00005F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Z73" authorId="0" shapeId="0" xr:uid="{00000000-0006-0000-0200-000060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F73" authorId="0" shapeId="0" xr:uid="{00000000-0006-0000-0200-000061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M74" authorId="0" shapeId="0" xr:uid="{00000000-0006-0000-0200-000062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P74" authorId="0" shapeId="0" xr:uid="{00000000-0006-0000-0200-000063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S74" authorId="0" shapeId="0" xr:uid="{00000000-0006-0000-0200-000064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U74" authorId="0" shapeId="0" xr:uid="{00000000-0006-0000-0200-000065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F74" authorId="0" shapeId="0" xr:uid="{00000000-0006-0000-0200-000066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I74" authorId="0" shapeId="0" xr:uid="{00000000-0006-0000-0200-000067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K74" authorId="0" shapeId="0" xr:uid="{00000000-0006-0000-0200-000068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L74" authorId="0" shapeId="0" xr:uid="{00000000-0006-0000-0200-000069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Y74" authorId="0" shapeId="0" xr:uid="{00000000-0006-0000-0200-00006A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B74" authorId="0" shapeId="0" xr:uid="{00000000-0006-0000-0200-00006B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E74" authorId="0" shapeId="0" xr:uid="{00000000-0006-0000-0200-00006C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R74" authorId="0" shapeId="0" xr:uid="{00000000-0006-0000-0200-00006D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U74" authorId="0" shapeId="0" xr:uid="{00000000-0006-0000-0200-00006E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W74" authorId="0" shapeId="0" xr:uid="{00000000-0006-0000-0200-00006F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X74" authorId="0" shapeId="0" xr:uid="{00000000-0006-0000-0200-000070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H74" authorId="0" shapeId="0" xr:uid="{00000000-0006-0000-0200-000071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I74" authorId="0" shapeId="0" xr:uid="{00000000-0006-0000-0200-000072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J74" authorId="0" shapeId="0" xr:uid="{00000000-0006-0000-0200-000073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K74" authorId="0" shapeId="0" xr:uid="{00000000-0006-0000-0200-000074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L74" authorId="0" shapeId="0" xr:uid="{00000000-0006-0000-0200-000075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M74" authorId="0" shapeId="0" xr:uid="{00000000-0006-0000-0200-000076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N74" authorId="0" shapeId="0" xr:uid="{00000000-0006-0000-0200-000077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O74" authorId="0" shapeId="0" xr:uid="{00000000-0006-0000-0200-000078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P74" authorId="0" shapeId="0" xr:uid="{00000000-0006-0000-0200-000079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Q74" authorId="0" shapeId="0" xr:uid="{00000000-0006-0000-0200-00007A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T74" authorId="0" shapeId="0" xr:uid="{00000000-0006-0000-0200-00007B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X74" authorId="0" shapeId="0" xr:uid="{00000000-0006-0000-0200-00007C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Y74" authorId="0" shapeId="0" xr:uid="{00000000-0006-0000-0200-00007D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Z74" authorId="0" shapeId="0" xr:uid="{00000000-0006-0000-0200-00007E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F74" authorId="0" shapeId="0" xr:uid="{00000000-0006-0000-0200-00007F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P75" authorId="0" shapeId="0" xr:uid="{00000000-0006-0000-0200-000080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R75" authorId="0" shapeId="0" xr:uid="{00000000-0006-0000-0200-000081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S75" authorId="0" shapeId="0" xr:uid="{00000000-0006-0000-0200-000082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F75" authorId="0" shapeId="0" xr:uid="{00000000-0006-0000-0200-000083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I75" authorId="0" shapeId="0" xr:uid="{00000000-0006-0000-0200-000084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L75" authorId="0" shapeId="0" xr:uid="{00000000-0006-0000-0200-000085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Y75" authorId="0" shapeId="0" xr:uid="{00000000-0006-0000-0200-000086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B75" authorId="0" shapeId="0" xr:uid="{00000000-0006-0000-0200-000087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E75" authorId="0" shapeId="0" xr:uid="{00000000-0006-0000-0200-000088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R75" authorId="0" shapeId="0" xr:uid="{00000000-0006-0000-0200-000089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U75" authorId="0" shapeId="0" xr:uid="{00000000-0006-0000-0200-00008A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X75" authorId="0" shapeId="0" xr:uid="{00000000-0006-0000-0200-00008B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H75" authorId="0" shapeId="0" xr:uid="{00000000-0006-0000-0200-00008C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I75" authorId="0" shapeId="0" xr:uid="{00000000-0006-0000-0200-00008D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J75" authorId="0" shapeId="0" xr:uid="{00000000-0006-0000-0200-00008E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K75" authorId="0" shapeId="0" xr:uid="{00000000-0006-0000-0200-00008F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L75" authorId="0" shapeId="0" xr:uid="{00000000-0006-0000-0200-000090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M75" authorId="0" shapeId="0" xr:uid="{00000000-0006-0000-0200-000091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N75" authorId="0" shapeId="0" xr:uid="{00000000-0006-0000-0200-000092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O75" authorId="0" shapeId="0" xr:uid="{00000000-0006-0000-0200-000093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P75" authorId="0" shapeId="0" xr:uid="{00000000-0006-0000-0200-000094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Q75" authorId="0" shapeId="0" xr:uid="{00000000-0006-0000-0200-000095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T75" authorId="0" shapeId="0" xr:uid="{00000000-0006-0000-0200-000096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Z75" authorId="0" shapeId="0" xr:uid="{00000000-0006-0000-0200-000097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F75" authorId="0" shapeId="0" xr:uid="{00000000-0006-0000-0200-000098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M76" authorId="0" shapeId="0" xr:uid="{00000000-0006-0000-0200-000099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P76" authorId="0" shapeId="0" xr:uid="{00000000-0006-0000-0200-00009A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S76" authorId="0" shapeId="0" xr:uid="{00000000-0006-0000-0200-00009B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I76" authorId="0" shapeId="0" xr:uid="{00000000-0006-0000-0200-00009C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L76" authorId="0" shapeId="0" xr:uid="{00000000-0006-0000-0200-00009D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B76" authorId="0" shapeId="0" xr:uid="{00000000-0006-0000-0200-00009E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E76" authorId="0" shapeId="0" xr:uid="{00000000-0006-0000-0200-00009F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U76" authorId="0" shapeId="0" xr:uid="{00000000-0006-0000-0200-0000A0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W76" authorId="0" shapeId="0" xr:uid="{00000000-0006-0000-0200-0000A1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X76" authorId="0" shapeId="0" xr:uid="{00000000-0006-0000-0200-0000A2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H76" authorId="0" shapeId="0" xr:uid="{00000000-0006-0000-0200-0000A3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I76" authorId="0" shapeId="0" xr:uid="{00000000-0006-0000-0200-0000A4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J76" authorId="0" shapeId="0" xr:uid="{00000000-0006-0000-0200-0000A5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K76" authorId="0" shapeId="0" xr:uid="{00000000-0006-0000-0200-0000A6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L76" authorId="0" shapeId="0" xr:uid="{00000000-0006-0000-0200-0000A7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M76" authorId="0" shapeId="0" xr:uid="{00000000-0006-0000-0200-0000A8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N76" authorId="0" shapeId="0" xr:uid="{00000000-0006-0000-0200-0000A9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O76" authorId="0" shapeId="0" xr:uid="{00000000-0006-0000-0200-0000AA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P76" authorId="0" shapeId="0" xr:uid="{00000000-0006-0000-0200-0000AB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Q76" authorId="0" shapeId="0" xr:uid="{00000000-0006-0000-0200-0000AC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T76" authorId="0" shapeId="0" xr:uid="{00000000-0006-0000-0200-0000AD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Z76" authorId="0" shapeId="0" xr:uid="{00000000-0006-0000-0200-0000AE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C76" authorId="0" shapeId="0" xr:uid="{00000000-0006-0000-0200-0000AF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F76" authorId="0" shapeId="0" xr:uid="{00000000-0006-0000-0200-0000B0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M77" authorId="0" shapeId="0" xr:uid="{00000000-0006-0000-0200-0000B1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P77" authorId="0" shapeId="0" xr:uid="{00000000-0006-0000-0200-0000B2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S77" authorId="0" shapeId="0" xr:uid="{00000000-0006-0000-0200-0000B3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L77" authorId="0" shapeId="0" xr:uid="{00000000-0006-0000-0200-0000B4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B77" authorId="0" shapeId="0" xr:uid="{00000000-0006-0000-0200-0000B5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E77" authorId="0" shapeId="0" xr:uid="{00000000-0006-0000-0200-0000B6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U77" authorId="0" shapeId="0" xr:uid="{00000000-0006-0000-0200-0000B7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X77" authorId="0" shapeId="0" xr:uid="{00000000-0006-0000-0200-0000B8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I77" authorId="0" shapeId="0" xr:uid="{00000000-0006-0000-0200-0000B9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J77" authorId="0" shapeId="0" xr:uid="{00000000-0006-0000-0200-0000BA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K77" authorId="0" shapeId="0" xr:uid="{00000000-0006-0000-0200-0000BB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L77" authorId="0" shapeId="0" xr:uid="{00000000-0006-0000-0200-0000BC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M77" authorId="0" shapeId="0" xr:uid="{00000000-0006-0000-0200-0000BD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N77" authorId="0" shapeId="0" xr:uid="{00000000-0006-0000-0200-0000BE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O77" authorId="0" shapeId="0" xr:uid="{00000000-0006-0000-0200-0000BF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P77" authorId="0" shapeId="0" xr:uid="{00000000-0006-0000-0200-0000C0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Q77" authorId="0" shapeId="0" xr:uid="{00000000-0006-0000-0200-0000C1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T77" authorId="0" shapeId="0" xr:uid="{00000000-0006-0000-0200-0000C2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Y77" authorId="0" shapeId="0" xr:uid="{00000000-0006-0000-0200-0000C3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Z77" authorId="0" shapeId="0" xr:uid="{00000000-0006-0000-0200-0000C4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F77" authorId="0" shapeId="0" xr:uid="{00000000-0006-0000-0200-0000C5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M78" authorId="0" shapeId="0" xr:uid="{00000000-0006-0000-0200-0000C6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P78" authorId="0" shapeId="0" xr:uid="{00000000-0006-0000-0200-0000C7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S78" authorId="0" shapeId="0" xr:uid="{00000000-0006-0000-0200-0000C8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I78" authorId="0" shapeId="0" xr:uid="{00000000-0006-0000-0200-0000C9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L78" authorId="0" shapeId="0" xr:uid="{00000000-0006-0000-0200-0000CA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Y78" authorId="0" shapeId="0" xr:uid="{00000000-0006-0000-0200-0000CB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B78" authorId="0" shapeId="0" xr:uid="{00000000-0006-0000-0200-0000CC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E78" authorId="0" shapeId="0" xr:uid="{00000000-0006-0000-0200-0000CD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R78" authorId="0" shapeId="0" xr:uid="{00000000-0006-0000-0200-0000CE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U78" authorId="0" shapeId="0" xr:uid="{00000000-0006-0000-0200-0000CF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W78" authorId="0" shapeId="0" xr:uid="{00000000-0006-0000-0200-0000D0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X78" authorId="0" shapeId="0" xr:uid="{00000000-0006-0000-0200-0000D1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H78" authorId="0" shapeId="0" xr:uid="{00000000-0006-0000-0200-0000D2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I78" authorId="0" shapeId="0" xr:uid="{00000000-0006-0000-0200-0000D3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J78" authorId="0" shapeId="0" xr:uid="{00000000-0006-0000-0200-0000D4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K78" authorId="0" shapeId="0" xr:uid="{00000000-0006-0000-0200-0000D5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L78" authorId="0" shapeId="0" xr:uid="{00000000-0006-0000-0200-0000D6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M78" authorId="0" shapeId="0" xr:uid="{00000000-0006-0000-0200-0000D7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N78" authorId="0" shapeId="0" xr:uid="{00000000-0006-0000-0200-0000D8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O78" authorId="0" shapeId="0" xr:uid="{00000000-0006-0000-0200-0000D9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P78" authorId="0" shapeId="0" xr:uid="{00000000-0006-0000-0200-0000DA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Q78" authorId="0" shapeId="0" xr:uid="{00000000-0006-0000-0200-0000DB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T78" authorId="0" shapeId="0" xr:uid="{00000000-0006-0000-0200-0000DC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Z78" authorId="0" shapeId="0" xr:uid="{00000000-0006-0000-0200-0000DD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F78" authorId="0" shapeId="0" xr:uid="{00000000-0006-0000-0200-0000DE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P79" authorId="0" shapeId="0" xr:uid="{00000000-0006-0000-0200-0000DF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S79" authorId="0" shapeId="0" xr:uid="{00000000-0006-0000-0200-0000E0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I79" authorId="0" shapeId="0" xr:uid="{00000000-0006-0000-0200-0000E1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L79" authorId="0" shapeId="0" xr:uid="{00000000-0006-0000-0200-0000E2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B79" authorId="0" shapeId="0" xr:uid="{00000000-0006-0000-0200-0000E3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E79" authorId="0" shapeId="0" xr:uid="{00000000-0006-0000-0200-0000E4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U79" authorId="0" shapeId="0" xr:uid="{00000000-0006-0000-0200-0000E5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X79" authorId="0" shapeId="0" xr:uid="{00000000-0006-0000-0200-0000E6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H79" authorId="0" shapeId="0" xr:uid="{00000000-0006-0000-0200-0000E7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I79" authorId="0" shapeId="0" xr:uid="{00000000-0006-0000-0200-0000E8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J79" authorId="0" shapeId="0" xr:uid="{00000000-0006-0000-0200-0000E9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K79" authorId="0" shapeId="0" xr:uid="{00000000-0006-0000-0200-0000EA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L79" authorId="0" shapeId="0" xr:uid="{00000000-0006-0000-0200-0000EB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M79" authorId="0" shapeId="0" xr:uid="{00000000-0006-0000-0200-0000EC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N79" authorId="0" shapeId="0" xr:uid="{00000000-0006-0000-0200-0000ED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O79" authorId="0" shapeId="0" xr:uid="{00000000-0006-0000-0200-0000EE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P79" authorId="0" shapeId="0" xr:uid="{00000000-0006-0000-0200-0000EF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Q79" authorId="0" shapeId="0" xr:uid="{00000000-0006-0000-0200-0000F0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T79" authorId="0" shapeId="0" xr:uid="{00000000-0006-0000-0200-0000F1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Y79" authorId="0" shapeId="0" xr:uid="{00000000-0006-0000-0200-0000F2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Z79" authorId="0" shapeId="0" xr:uid="{00000000-0006-0000-0200-0000F3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F79" authorId="0" shapeId="0" xr:uid="{00000000-0006-0000-0200-0000F4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E80" authorId="0" shapeId="0" xr:uid="{00000000-0006-0000-0200-0000F5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X80" authorId="0" shapeId="0" xr:uid="{00000000-0006-0000-0200-0000F6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K80" authorId="0" shapeId="0" xr:uid="{00000000-0006-0000-0200-0000F7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N80" authorId="0" shapeId="0" xr:uid="{00000000-0006-0000-0200-0000F8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O80" authorId="0" shapeId="0" xr:uid="{00000000-0006-0000-0200-0000F9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P80" authorId="0" shapeId="0" xr:uid="{00000000-0006-0000-0200-0000FA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Q80" authorId="0" shapeId="0" xr:uid="{00000000-0006-0000-0200-0000FB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X80" authorId="0" shapeId="0" xr:uid="{00000000-0006-0000-0200-0000FC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Y80" authorId="0" shapeId="0" xr:uid="{00000000-0006-0000-0200-0000FD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Z80" authorId="0" shapeId="0" xr:uid="{00000000-0006-0000-0200-0000FE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F80" authorId="0" shapeId="0" xr:uid="{00000000-0006-0000-0200-0000FF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E81" authorId="0" shapeId="0" xr:uid="{00000000-0006-0000-0200-000000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X81" authorId="0" shapeId="0" xr:uid="{00000000-0006-0000-0200-000001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K81" authorId="0" shapeId="0" xr:uid="{00000000-0006-0000-0200-000002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N81" authorId="0" shapeId="0" xr:uid="{00000000-0006-0000-0200-000003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O81" authorId="0" shapeId="0" xr:uid="{00000000-0006-0000-0200-000004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P81" authorId="0" shapeId="0" xr:uid="{00000000-0006-0000-0200-000005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Q81" authorId="0" shapeId="0" xr:uid="{00000000-0006-0000-0200-000006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Y81" authorId="0" shapeId="0" xr:uid="{00000000-0006-0000-0200-000007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Z81" authorId="0" shapeId="0" xr:uid="{00000000-0006-0000-0200-000008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F81" authorId="0" shapeId="0" xr:uid="{00000000-0006-0000-0200-000009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S82" authorId="0" shapeId="0" xr:uid="{00000000-0006-0000-0200-00000A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L82" authorId="0" shapeId="0" xr:uid="{00000000-0006-0000-0200-00000B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E82" authorId="0" shapeId="0" xr:uid="{00000000-0006-0000-0200-00000C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X82" authorId="0" shapeId="0" xr:uid="{00000000-0006-0000-0200-00000D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K82" authorId="0" shapeId="0" xr:uid="{00000000-0006-0000-0200-00000E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N82" authorId="0" shapeId="0" xr:uid="{00000000-0006-0000-0200-00000F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O82" authorId="0" shapeId="0" xr:uid="{00000000-0006-0000-0200-000010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P82" authorId="0" shapeId="0" xr:uid="{00000000-0006-0000-0200-000011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Q82" authorId="0" shapeId="0" xr:uid="{00000000-0006-0000-0200-000012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Z82" authorId="0" shapeId="0" xr:uid="{00000000-0006-0000-0200-000013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F82" authorId="0" shapeId="0" xr:uid="{00000000-0006-0000-0200-000014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L83" authorId="0" shapeId="0" xr:uid="{00000000-0006-0000-0200-000015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E83" authorId="0" shapeId="0" xr:uid="{00000000-0006-0000-0200-000016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X83" authorId="0" shapeId="0" xr:uid="{00000000-0006-0000-0200-000017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K83" authorId="0" shapeId="0" xr:uid="{00000000-0006-0000-0200-000018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N83" authorId="0" shapeId="0" xr:uid="{00000000-0006-0000-0200-000019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O83" authorId="0" shapeId="0" xr:uid="{00000000-0006-0000-0200-00001A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P83" authorId="0" shapeId="0" xr:uid="{00000000-0006-0000-0200-00001B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Q83" authorId="0" shapeId="0" xr:uid="{00000000-0006-0000-0200-00001C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Y83" authorId="0" shapeId="0" xr:uid="{00000000-0006-0000-0200-00001D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Z83" authorId="0" shapeId="0" xr:uid="{00000000-0006-0000-0200-00001E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F83" authorId="0" shapeId="0" xr:uid="{00000000-0006-0000-0200-00001F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S84" authorId="0" shapeId="0" xr:uid="{00000000-0006-0000-0200-000020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E84" authorId="0" shapeId="0" xr:uid="{00000000-0006-0000-0200-000021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X84" authorId="0" shapeId="0" xr:uid="{00000000-0006-0000-0200-000022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K84" authorId="0" shapeId="0" xr:uid="{00000000-0006-0000-0200-000023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N84" authorId="0" shapeId="0" xr:uid="{00000000-0006-0000-0200-000024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O84" authorId="0" shapeId="0" xr:uid="{00000000-0006-0000-0200-000025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P84" authorId="0" shapeId="0" xr:uid="{00000000-0006-0000-0200-000026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Q84" authorId="0" shapeId="0" xr:uid="{00000000-0006-0000-0200-000027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Z84" authorId="0" shapeId="0" xr:uid="{00000000-0006-0000-0200-000028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F84" authorId="0" shapeId="0" xr:uid="{00000000-0006-0000-0200-000029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S85" authorId="0" shapeId="0" xr:uid="{00000000-0006-0000-0200-00002A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E85" authorId="0" shapeId="0" xr:uid="{00000000-0006-0000-0200-00002B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X85" authorId="0" shapeId="0" xr:uid="{00000000-0006-0000-0200-00002C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K85" authorId="0" shapeId="0" xr:uid="{00000000-0006-0000-0200-00002D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N85" authorId="0" shapeId="0" xr:uid="{00000000-0006-0000-0200-00002E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O85" authorId="0" shapeId="0" xr:uid="{00000000-0006-0000-0200-00002F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P85" authorId="0" shapeId="0" xr:uid="{00000000-0006-0000-0200-000030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Q85" authorId="0" shapeId="0" xr:uid="{00000000-0006-0000-0200-000031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Z85" authorId="0" shapeId="0" xr:uid="{00000000-0006-0000-0200-000032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F85" authorId="0" shapeId="0" xr:uid="{00000000-0006-0000-0200-000033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S86" authorId="0" shapeId="0" xr:uid="{00000000-0006-0000-0200-000034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L86" authorId="0" shapeId="0" xr:uid="{00000000-0006-0000-0200-000035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E86" authorId="0" shapeId="0" xr:uid="{00000000-0006-0000-0200-000036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X86" authorId="0" shapeId="0" xr:uid="{00000000-0006-0000-0200-000037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K86" authorId="0" shapeId="0" xr:uid="{00000000-0006-0000-0200-000038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N86" authorId="0" shapeId="0" xr:uid="{00000000-0006-0000-0200-000039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O86" authorId="0" shapeId="0" xr:uid="{00000000-0006-0000-0200-00003A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P86" authorId="0" shapeId="0" xr:uid="{00000000-0006-0000-0200-00003B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Q86" authorId="0" shapeId="0" xr:uid="{00000000-0006-0000-0200-00003C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Z86" authorId="0" shapeId="0" xr:uid="{00000000-0006-0000-0200-00003D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F86" authorId="0" shapeId="0" xr:uid="{00000000-0006-0000-0200-00003E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S87" authorId="0" shapeId="0" xr:uid="{00000000-0006-0000-0200-00003F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L87" authorId="0" shapeId="0" xr:uid="{00000000-0006-0000-0200-000040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E87" authorId="0" shapeId="0" xr:uid="{00000000-0006-0000-0200-000041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X87" authorId="0" shapeId="0" xr:uid="{00000000-0006-0000-0200-000042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K87" authorId="0" shapeId="0" xr:uid="{00000000-0006-0000-0200-000043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M87" authorId="0" shapeId="0" xr:uid="{00000000-0006-0000-0200-000044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N87" authorId="0" shapeId="0" xr:uid="{00000000-0006-0000-0200-000045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O87" authorId="0" shapeId="0" xr:uid="{00000000-0006-0000-0200-000046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P87" authorId="0" shapeId="0" xr:uid="{00000000-0006-0000-0200-000047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Q87" authorId="0" shapeId="0" xr:uid="{00000000-0006-0000-0200-000048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Z87" authorId="0" shapeId="0" xr:uid="{00000000-0006-0000-0200-000049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F87" authorId="0" shapeId="0" xr:uid="{00000000-0006-0000-0200-00004A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S88" authorId="0" shapeId="0" xr:uid="{00000000-0006-0000-0200-00004B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L88" authorId="0" shapeId="0" xr:uid="{00000000-0006-0000-0200-00004C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E88" authorId="0" shapeId="0" xr:uid="{00000000-0006-0000-0200-00004D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X88" authorId="0" shapeId="0" xr:uid="{00000000-0006-0000-0200-00004E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K88" authorId="0" shapeId="0" xr:uid="{00000000-0006-0000-0200-00004F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L88" authorId="0" shapeId="0" xr:uid="{00000000-0006-0000-0200-000050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M88" authorId="0" shapeId="0" xr:uid="{00000000-0006-0000-0200-000051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N88" authorId="0" shapeId="0" xr:uid="{00000000-0006-0000-0200-000052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O88" authorId="0" shapeId="0" xr:uid="{00000000-0006-0000-0200-000053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P88" authorId="0" shapeId="0" xr:uid="{00000000-0006-0000-0200-000054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Q88" authorId="0" shapeId="0" xr:uid="{00000000-0006-0000-0200-000055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Y88" authorId="0" shapeId="0" xr:uid="{00000000-0006-0000-0200-000056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Z88" authorId="0" shapeId="0" xr:uid="{00000000-0006-0000-0200-000057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F88" authorId="0" shapeId="0" xr:uid="{00000000-0006-0000-0200-000058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S89" authorId="0" shapeId="0" xr:uid="{00000000-0006-0000-0200-000059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L89" authorId="0" shapeId="0" xr:uid="{00000000-0006-0000-0200-00005A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E89" authorId="0" shapeId="0" xr:uid="{00000000-0006-0000-0200-00005B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X89" authorId="0" shapeId="0" xr:uid="{00000000-0006-0000-0200-00005C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H89" authorId="0" shapeId="0" xr:uid="{00000000-0006-0000-0200-00005D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K89" authorId="0" shapeId="0" xr:uid="{00000000-0006-0000-0200-00005E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L89" authorId="0" shapeId="0" xr:uid="{00000000-0006-0000-0200-00005F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M89" authorId="0" shapeId="0" xr:uid="{00000000-0006-0000-0200-000060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N89" authorId="0" shapeId="0" xr:uid="{00000000-0006-0000-0200-000061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O89" authorId="0" shapeId="0" xr:uid="{00000000-0006-0000-0200-000062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P89" authorId="0" shapeId="0" xr:uid="{00000000-0006-0000-0200-000063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Q89" authorId="0" shapeId="0" xr:uid="{00000000-0006-0000-0200-000064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T89" authorId="0" shapeId="0" xr:uid="{00000000-0006-0000-0200-000065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Z89" authorId="0" shapeId="0" xr:uid="{00000000-0006-0000-0200-000066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F89" authorId="0" shapeId="0" xr:uid="{00000000-0006-0000-0200-000067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S90" authorId="0" shapeId="0" xr:uid="{00000000-0006-0000-0200-000068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L90" authorId="0" shapeId="0" xr:uid="{00000000-0006-0000-0200-000069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E90" authorId="0" shapeId="0" xr:uid="{00000000-0006-0000-0200-00006A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X90" authorId="0" shapeId="0" xr:uid="{00000000-0006-0000-0200-00006B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J90" authorId="0" shapeId="0" xr:uid="{00000000-0006-0000-0200-00006C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K90" authorId="0" shapeId="0" xr:uid="{00000000-0006-0000-0200-00006D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L90" authorId="0" shapeId="0" xr:uid="{00000000-0006-0000-0200-00006E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M90" authorId="0" shapeId="0" xr:uid="{00000000-0006-0000-0200-00006F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N90" authorId="0" shapeId="0" xr:uid="{00000000-0006-0000-0200-000070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O90" authorId="0" shapeId="0" xr:uid="{00000000-0006-0000-0200-000071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P90" authorId="0" shapeId="0" xr:uid="{00000000-0006-0000-0200-000072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Q90" authorId="0" shapeId="0" xr:uid="{00000000-0006-0000-0200-000073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Z90" authorId="0" shapeId="0" xr:uid="{00000000-0006-0000-0200-000074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F90" authorId="0" shapeId="0" xr:uid="{00000000-0006-0000-0200-000075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P91" authorId="0" shapeId="0" xr:uid="{00000000-0006-0000-0200-000076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S91" authorId="0" shapeId="0" xr:uid="{00000000-0006-0000-0200-000077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U91" authorId="0" shapeId="0" xr:uid="{00000000-0006-0000-0200-000078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F91" authorId="0" shapeId="0" xr:uid="{00000000-0006-0000-0200-000079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I91" authorId="0" shapeId="0" xr:uid="{00000000-0006-0000-0200-00007A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L91" authorId="0" shapeId="0" xr:uid="{00000000-0006-0000-0200-00007B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B91" authorId="0" shapeId="0" xr:uid="{00000000-0006-0000-0200-00007C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E91" authorId="0" shapeId="0" xr:uid="{00000000-0006-0000-0200-00007D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R91" authorId="0" shapeId="0" xr:uid="{00000000-0006-0000-0200-00007E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U91" authorId="0" shapeId="0" xr:uid="{00000000-0006-0000-0200-00007F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W91" authorId="0" shapeId="0" xr:uid="{00000000-0006-0000-0200-000080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X91" authorId="0" shapeId="0" xr:uid="{00000000-0006-0000-0200-000081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K91" authorId="0" shapeId="0" xr:uid="{00000000-0006-0000-0200-000082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L91" authorId="0" shapeId="0" xr:uid="{00000000-0006-0000-0200-000083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M91" authorId="0" shapeId="0" xr:uid="{00000000-0006-0000-0200-000084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N91" authorId="0" shapeId="0" xr:uid="{00000000-0006-0000-0200-000085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O91" authorId="0" shapeId="0" xr:uid="{00000000-0006-0000-0200-000086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P91" authorId="0" shapeId="0" xr:uid="{00000000-0006-0000-0200-000087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Q91" authorId="0" shapeId="0" xr:uid="{00000000-0006-0000-0200-000088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Z91" authorId="0" shapeId="0" xr:uid="{00000000-0006-0000-0200-000089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F91" authorId="0" shapeId="0" xr:uid="{00000000-0006-0000-0200-00008A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S92" authorId="0" shapeId="0" xr:uid="{00000000-0006-0000-0200-00008B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L92" authorId="0" shapeId="0" xr:uid="{00000000-0006-0000-0200-00008C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Y92" authorId="0" shapeId="0" xr:uid="{00000000-0006-0000-0200-00008D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B92" authorId="0" shapeId="0" xr:uid="{00000000-0006-0000-0200-00008E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D92" authorId="0" shapeId="0" xr:uid="{00000000-0006-0000-0200-00008F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E92" authorId="0" shapeId="0" xr:uid="{00000000-0006-0000-0200-000090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R92" authorId="0" shapeId="0" xr:uid="{00000000-0006-0000-0200-000091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U92" authorId="0" shapeId="0" xr:uid="{00000000-0006-0000-0200-000092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V92" authorId="0" shapeId="0" xr:uid="{00000000-0006-0000-0200-000093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W92" authorId="0" shapeId="0" xr:uid="{00000000-0006-0000-0200-000094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X92" authorId="0" shapeId="0" xr:uid="{00000000-0006-0000-0200-000095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H92" authorId="0" shapeId="0" xr:uid="{00000000-0006-0000-0200-000096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I92" authorId="0" shapeId="0" xr:uid="{00000000-0006-0000-0200-000097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J92" authorId="0" shapeId="0" xr:uid="{00000000-0006-0000-0200-000098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K92" authorId="0" shapeId="0" xr:uid="{00000000-0006-0000-0200-000099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L92" authorId="0" shapeId="0" xr:uid="{00000000-0006-0000-0200-00009A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M92" authorId="0" shapeId="0" xr:uid="{00000000-0006-0000-0200-00009B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N92" authorId="0" shapeId="0" xr:uid="{00000000-0006-0000-0200-00009C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O92" authorId="0" shapeId="0" xr:uid="{00000000-0006-0000-0200-00009D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P92" authorId="0" shapeId="0" xr:uid="{00000000-0006-0000-0200-00009E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Q92" authorId="0" shapeId="0" xr:uid="{00000000-0006-0000-0200-00009F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T92" authorId="0" shapeId="0" xr:uid="{00000000-0006-0000-0200-0000A0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X92" authorId="0" shapeId="0" xr:uid="{00000000-0006-0000-0200-0000A1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Y92" authorId="0" shapeId="0" xr:uid="{00000000-0006-0000-0200-0000A2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Z92" authorId="0" shapeId="0" xr:uid="{00000000-0006-0000-0200-0000A3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F92" authorId="0" shapeId="0" xr:uid="{00000000-0006-0000-0200-0000A4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P93" authorId="0" shapeId="0" xr:uid="{00000000-0006-0000-0200-0000A5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S93" authorId="0" shapeId="0" xr:uid="{00000000-0006-0000-0200-0000A6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F93" authorId="0" shapeId="0" xr:uid="{00000000-0006-0000-0200-0000A7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I93" authorId="0" shapeId="0" xr:uid="{00000000-0006-0000-0200-0000A8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K93" authorId="0" shapeId="0" xr:uid="{00000000-0006-0000-0200-0000A9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L93" authorId="0" shapeId="0" xr:uid="{00000000-0006-0000-0200-0000AA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Y93" authorId="0" shapeId="0" xr:uid="{00000000-0006-0000-0200-0000AB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B93" authorId="0" shapeId="0" xr:uid="{00000000-0006-0000-0200-0000AC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E93" authorId="0" shapeId="0" xr:uid="{00000000-0006-0000-0200-0000AD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R93" authorId="0" shapeId="0" xr:uid="{00000000-0006-0000-0200-0000AE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U93" authorId="0" shapeId="0" xr:uid="{00000000-0006-0000-0200-0000AF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X93" authorId="0" shapeId="0" xr:uid="{00000000-0006-0000-0200-0000B0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I93" authorId="0" shapeId="0" xr:uid="{00000000-0006-0000-0200-0000B1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J93" authorId="0" shapeId="0" xr:uid="{00000000-0006-0000-0200-0000B2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K93" authorId="0" shapeId="0" xr:uid="{00000000-0006-0000-0200-0000B3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L93" authorId="0" shapeId="0" xr:uid="{00000000-0006-0000-0200-0000B4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M93" authorId="0" shapeId="0" xr:uid="{00000000-0006-0000-0200-0000B5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N93" authorId="0" shapeId="0" xr:uid="{00000000-0006-0000-0200-0000B6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O93" authorId="0" shapeId="0" xr:uid="{00000000-0006-0000-0200-0000B7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P93" authorId="0" shapeId="0" xr:uid="{00000000-0006-0000-0200-0000B8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Q93" authorId="0" shapeId="0" xr:uid="{00000000-0006-0000-0200-0000B9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Z93" authorId="0" shapeId="0" xr:uid="{00000000-0006-0000-0200-0000BA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F93" authorId="0" shapeId="0" xr:uid="{00000000-0006-0000-0200-0000BB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S94" authorId="0" shapeId="0" xr:uid="{00000000-0006-0000-0200-0000BC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I94" authorId="0" shapeId="0" xr:uid="{00000000-0006-0000-0200-0000BD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L94" authorId="0" shapeId="0" xr:uid="{00000000-0006-0000-0200-0000BE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E94" authorId="0" shapeId="0" xr:uid="{00000000-0006-0000-0200-0000BF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X94" authorId="0" shapeId="0" xr:uid="{00000000-0006-0000-0200-0000C0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K94" authorId="0" shapeId="0" xr:uid="{00000000-0006-0000-0200-0000C1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L94" authorId="0" shapeId="0" xr:uid="{00000000-0006-0000-0200-0000C2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M94" authorId="0" shapeId="0" xr:uid="{00000000-0006-0000-0200-0000C3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N94" authorId="0" shapeId="0" xr:uid="{00000000-0006-0000-0200-0000C4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O94" authorId="0" shapeId="0" xr:uid="{00000000-0006-0000-0200-0000C5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P94" authorId="0" shapeId="0" xr:uid="{00000000-0006-0000-0200-0000C6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Q94" authorId="0" shapeId="0" xr:uid="{00000000-0006-0000-0200-0000C7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T94" authorId="0" shapeId="0" xr:uid="{00000000-0006-0000-0200-0000C8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Z94" authorId="0" shapeId="0" xr:uid="{00000000-0006-0000-0200-0000C9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F94" authorId="0" shapeId="0" xr:uid="{00000000-0006-0000-0200-0000CA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S95" authorId="0" shapeId="0" xr:uid="{00000000-0006-0000-0200-0000CB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L95" authorId="0" shapeId="0" xr:uid="{00000000-0006-0000-0200-0000CC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E95" authorId="0" shapeId="0" xr:uid="{00000000-0006-0000-0200-0000CD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W95" authorId="0" shapeId="0" xr:uid="{00000000-0006-0000-0200-0000CE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X95" authorId="0" shapeId="0" xr:uid="{00000000-0006-0000-0200-0000CF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K95" authorId="0" shapeId="0" xr:uid="{00000000-0006-0000-0200-0000D0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L95" authorId="0" shapeId="0" xr:uid="{00000000-0006-0000-0200-0000D1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M95" authorId="0" shapeId="0" xr:uid="{00000000-0006-0000-0200-0000D2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N95" authorId="0" shapeId="0" xr:uid="{00000000-0006-0000-0200-0000D3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O95" authorId="0" shapeId="0" xr:uid="{00000000-0006-0000-0200-0000D4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P95" authorId="0" shapeId="0" xr:uid="{00000000-0006-0000-0200-0000D5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Q95" authorId="0" shapeId="0" xr:uid="{00000000-0006-0000-0200-0000D6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Z95" authorId="0" shapeId="0" xr:uid="{00000000-0006-0000-0200-0000D7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F95" authorId="0" shapeId="0" xr:uid="{00000000-0006-0000-0200-0000D8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S96" authorId="0" shapeId="0" xr:uid="{00000000-0006-0000-0200-0000D9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L96" authorId="0" shapeId="0" xr:uid="{00000000-0006-0000-0200-0000DA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E96" authorId="0" shapeId="0" xr:uid="{00000000-0006-0000-0200-0000DB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X96" authorId="0" shapeId="0" xr:uid="{00000000-0006-0000-0200-0000DC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K96" authorId="0" shapeId="0" xr:uid="{00000000-0006-0000-0200-0000DD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N96" authorId="0" shapeId="0" xr:uid="{00000000-0006-0000-0200-0000DE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O96" authorId="0" shapeId="0" xr:uid="{00000000-0006-0000-0200-0000DF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P96" authorId="0" shapeId="0" xr:uid="{00000000-0006-0000-0200-0000E0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Q96" authorId="0" shapeId="0" xr:uid="{00000000-0006-0000-0200-0000E1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Z96" authorId="0" shapeId="0" xr:uid="{00000000-0006-0000-0200-0000E2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F96" authorId="0" shapeId="0" xr:uid="{00000000-0006-0000-0200-0000E3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S97" authorId="0" shapeId="0" xr:uid="{00000000-0006-0000-0200-0000E4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L97" authorId="0" shapeId="0" xr:uid="{00000000-0006-0000-0200-0000E5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E97" authorId="0" shapeId="0" xr:uid="{00000000-0006-0000-0200-0000E6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X97" authorId="0" shapeId="0" xr:uid="{00000000-0006-0000-0200-0000E7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K97" authorId="0" shapeId="0" xr:uid="{00000000-0006-0000-0200-0000E8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N97" authorId="0" shapeId="0" xr:uid="{00000000-0006-0000-0200-0000E9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O97" authorId="0" shapeId="0" xr:uid="{00000000-0006-0000-0200-0000EA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P97" authorId="0" shapeId="0" xr:uid="{00000000-0006-0000-0200-0000EB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Q97" authorId="0" shapeId="0" xr:uid="{00000000-0006-0000-0200-0000EC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Z97" authorId="0" shapeId="0" xr:uid="{00000000-0006-0000-0200-0000ED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F97" authorId="0" shapeId="0" xr:uid="{00000000-0006-0000-0200-0000EE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S98" authorId="0" shapeId="0" xr:uid="{00000000-0006-0000-0200-0000EF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L98" authorId="0" shapeId="0" xr:uid="{00000000-0006-0000-0200-0000F0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E98" authorId="0" shapeId="0" xr:uid="{00000000-0006-0000-0200-0000F1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X98" authorId="0" shapeId="0" xr:uid="{00000000-0006-0000-0200-0000F2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K98" authorId="0" shapeId="0" xr:uid="{00000000-0006-0000-0200-0000F3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N98" authorId="0" shapeId="0" xr:uid="{00000000-0006-0000-0200-0000F4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O98" authorId="0" shapeId="0" xr:uid="{00000000-0006-0000-0200-0000F5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P98" authorId="0" shapeId="0" xr:uid="{00000000-0006-0000-0200-0000F6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Q98" authorId="0" shapeId="0" xr:uid="{00000000-0006-0000-0200-0000F7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Z98" authorId="0" shapeId="0" xr:uid="{00000000-0006-0000-0200-0000F8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F98" authorId="0" shapeId="0" xr:uid="{00000000-0006-0000-0200-0000F9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S99" authorId="0" shapeId="0" xr:uid="{00000000-0006-0000-0200-0000FA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I99" authorId="0" shapeId="0" xr:uid="{00000000-0006-0000-0200-0000FB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L99" authorId="0" shapeId="0" xr:uid="{00000000-0006-0000-0200-0000FC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B99" authorId="0" shapeId="0" xr:uid="{00000000-0006-0000-0200-0000FD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E99" authorId="0" shapeId="0" xr:uid="{00000000-0006-0000-0200-0000FE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R99" authorId="0" shapeId="0" xr:uid="{00000000-0006-0000-0200-0000FF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U99" authorId="0" shapeId="0" xr:uid="{00000000-0006-0000-0200-00000009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X99" authorId="0" shapeId="0" xr:uid="{00000000-0006-0000-0200-00000109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K99" authorId="0" shapeId="0" xr:uid="{00000000-0006-0000-0200-00000209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M99" authorId="0" shapeId="0" xr:uid="{00000000-0006-0000-0200-00000309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N99" authorId="0" shapeId="0" xr:uid="{00000000-0006-0000-0200-00000409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O99" authorId="0" shapeId="0" xr:uid="{00000000-0006-0000-0200-00000509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P99" authorId="0" shapeId="0" xr:uid="{00000000-0006-0000-0200-00000609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Q99" authorId="0" shapeId="0" xr:uid="{00000000-0006-0000-0200-00000709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Z99" authorId="0" shapeId="0" xr:uid="{00000000-0006-0000-0200-00000809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F99" authorId="0" shapeId="0" xr:uid="{00000000-0006-0000-0200-00000909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P100" authorId="0" shapeId="0" xr:uid="{00000000-0006-0000-0200-00000A09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S100" authorId="0" shapeId="0" xr:uid="{00000000-0006-0000-0200-00000B09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I100" authorId="0" shapeId="0" xr:uid="{00000000-0006-0000-0200-00000C09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L100" authorId="0" shapeId="0" xr:uid="{00000000-0006-0000-0200-00000D09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B100" authorId="0" shapeId="0" xr:uid="{00000000-0006-0000-0200-00000E09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D100" authorId="0" shapeId="0" xr:uid="{00000000-0006-0000-0200-00000F09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E100" authorId="0" shapeId="0" xr:uid="{00000000-0006-0000-0200-00001009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R100" authorId="0" shapeId="0" xr:uid="{00000000-0006-0000-0200-00001109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U100" authorId="0" shapeId="0" xr:uid="{00000000-0006-0000-0200-00001209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W100" authorId="0" shapeId="0" xr:uid="{00000000-0006-0000-0200-00001309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X100" authorId="0" shapeId="0" xr:uid="{00000000-0006-0000-0200-00001409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K100" authorId="0" shapeId="0" xr:uid="{00000000-0006-0000-0200-00001509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M100" authorId="0" shapeId="0" xr:uid="{00000000-0006-0000-0200-00001609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N100" authorId="0" shapeId="0" xr:uid="{00000000-0006-0000-0200-00001709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O100" authorId="0" shapeId="0" xr:uid="{00000000-0006-0000-0200-00001809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P100" authorId="0" shapeId="0" xr:uid="{00000000-0006-0000-0200-00001909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Q100" authorId="0" shapeId="0" xr:uid="{00000000-0006-0000-0200-00001A09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T100" authorId="0" shapeId="0" xr:uid="{00000000-0006-0000-0200-00001B09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Y100" authorId="0" shapeId="0" xr:uid="{00000000-0006-0000-0200-00001C09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Z100" authorId="0" shapeId="0" xr:uid="{00000000-0006-0000-0200-00001D09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F100" authorId="0" shapeId="0" xr:uid="{00000000-0006-0000-0200-00001E09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M101" authorId="0" shapeId="0" xr:uid="{00000000-0006-0000-0200-00001F09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P101" authorId="0" shapeId="0" xr:uid="{00000000-0006-0000-0200-00002009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S101" authorId="0" shapeId="0" xr:uid="{00000000-0006-0000-0200-00002109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I101" authorId="0" shapeId="0" xr:uid="{00000000-0006-0000-0200-00002209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L101" authorId="0" shapeId="0" xr:uid="{00000000-0006-0000-0200-00002309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Y101" authorId="0" shapeId="0" xr:uid="{00000000-0006-0000-0200-00002409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B101" authorId="0" shapeId="0" xr:uid="{00000000-0006-0000-0200-00002509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C101" authorId="0" shapeId="0" xr:uid="{00000000-0006-0000-0200-00002609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D101" authorId="0" shapeId="0" xr:uid="{00000000-0006-0000-0200-00002709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E101" authorId="0" shapeId="0" xr:uid="{00000000-0006-0000-0200-00002809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R101" authorId="0" shapeId="0" xr:uid="{00000000-0006-0000-0200-00002909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U101" authorId="0" shapeId="0" xr:uid="{00000000-0006-0000-0200-00002A09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V101" authorId="0" shapeId="0" xr:uid="{00000000-0006-0000-0200-00002B09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W101" authorId="0" shapeId="0" xr:uid="{00000000-0006-0000-0200-00002C09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X101" authorId="0" shapeId="0" xr:uid="{00000000-0006-0000-0200-00002D09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I101" authorId="0" shapeId="0" xr:uid="{00000000-0006-0000-0200-00002E09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J101" authorId="0" shapeId="0" xr:uid="{00000000-0006-0000-0200-00002F09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K101" authorId="0" shapeId="0" xr:uid="{00000000-0006-0000-0200-00003009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L101" authorId="0" shapeId="0" xr:uid="{00000000-0006-0000-0200-00003109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M101" authorId="0" shapeId="0" xr:uid="{00000000-0006-0000-0200-00003209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N101" authorId="0" shapeId="0" xr:uid="{00000000-0006-0000-0200-00003309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O101" authorId="0" shapeId="0" xr:uid="{00000000-0006-0000-0200-00003409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P101" authorId="0" shapeId="0" xr:uid="{00000000-0006-0000-0200-00003509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Q101" authorId="0" shapeId="0" xr:uid="{00000000-0006-0000-0200-00003609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X101" authorId="0" shapeId="0" xr:uid="{00000000-0006-0000-0200-00003709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Y101" authorId="0" shapeId="0" xr:uid="{00000000-0006-0000-0200-00003809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Z101" authorId="0" shapeId="0" xr:uid="{00000000-0006-0000-0200-00003909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F101" authorId="0" shapeId="0" xr:uid="{00000000-0006-0000-0200-00003A09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M102" authorId="0" shapeId="0" xr:uid="{00000000-0006-0000-0200-00003B09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P102" authorId="0" shapeId="0" xr:uid="{00000000-0006-0000-0200-00003C09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S102" authorId="0" shapeId="0" xr:uid="{00000000-0006-0000-0200-00003D09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L102" authorId="0" shapeId="0" xr:uid="{00000000-0006-0000-0200-00003E09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B102" authorId="0" shapeId="0" xr:uid="{00000000-0006-0000-0200-00003F09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E102" authorId="0" shapeId="0" xr:uid="{00000000-0006-0000-0200-00004009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R102" authorId="0" shapeId="0" xr:uid="{00000000-0006-0000-0200-00004109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U102" authorId="0" shapeId="0" xr:uid="{00000000-0006-0000-0200-00004209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X102" authorId="0" shapeId="0" xr:uid="{00000000-0006-0000-0200-00004309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I102" authorId="0" shapeId="0" xr:uid="{00000000-0006-0000-0200-00004409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J102" authorId="0" shapeId="0" xr:uid="{00000000-0006-0000-0200-00004509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K102" authorId="0" shapeId="0" xr:uid="{00000000-0006-0000-0200-00004609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L102" authorId="0" shapeId="0" xr:uid="{00000000-0006-0000-0200-00004709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M102" authorId="0" shapeId="0" xr:uid="{00000000-0006-0000-0200-00004809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N102" authorId="0" shapeId="0" xr:uid="{00000000-0006-0000-0200-00004909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O102" authorId="0" shapeId="0" xr:uid="{00000000-0006-0000-0200-00004A09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P102" authorId="0" shapeId="0" xr:uid="{00000000-0006-0000-0200-00004B09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Q102" authorId="0" shapeId="0" xr:uid="{00000000-0006-0000-0200-00004C09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W102" authorId="0" shapeId="0" xr:uid="{00000000-0006-0000-0200-00004D09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Y102" authorId="0" shapeId="0" xr:uid="{00000000-0006-0000-0200-00004E09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Z102" authorId="0" shapeId="0" xr:uid="{00000000-0006-0000-0200-00004F09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C102" authorId="0" shapeId="0" xr:uid="{00000000-0006-0000-0200-00005009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F102" authorId="0" shapeId="0" xr:uid="{00000000-0006-0000-0200-00005109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3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Q11" authorId="0" shapeId="0" xr:uid="{00000000-0006-0000-0300-000002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T11" authorId="0" shapeId="0" xr:uid="{00000000-0006-0000-0300-000003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M11" authorId="0" shapeId="0" xr:uid="{00000000-0006-0000-0300-000004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Z11" authorId="0" shapeId="0" xr:uid="{00000000-0006-0000-0300-000005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C11" authorId="0" shapeId="0" xr:uid="{00000000-0006-0000-0300-000006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F11" authorId="0" shapeId="0" xr:uid="{00000000-0006-0000-0300-000007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S11" authorId="0" shapeId="0" xr:uid="{00000000-0006-0000-0300-000008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T11" authorId="0" shapeId="0" xr:uid="{00000000-0006-0000-0300-000009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U11" authorId="0" shapeId="0" xr:uid="{00000000-0006-0000-0300-00000A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11" authorId="0" shapeId="0" xr:uid="{00000000-0006-0000-0300-00000B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11" authorId="0" shapeId="0" xr:uid="{00000000-0006-0000-0300-00000C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L11" authorId="0" shapeId="0" xr:uid="{00000000-0006-0000-0300-00000D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O11" authorId="0" shapeId="0" xr:uid="{00000000-0006-0000-0300-00000E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R11" authorId="0" shapeId="0" xr:uid="{00000000-0006-0000-0300-00000F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E11" authorId="0" shapeId="0" xr:uid="{00000000-0006-0000-0300-000010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H11" authorId="0" shapeId="0" xr:uid="{00000000-0006-0000-0300-000011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J11" authorId="0" shapeId="0" xr:uid="{00000000-0006-0000-0300-000012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K11" authorId="0" shapeId="0" xr:uid="{00000000-0006-0000-0300-000013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N12" authorId="0" shapeId="0" xr:uid="{00000000-0006-0000-0300-000014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Q12" authorId="0" shapeId="0" xr:uid="{00000000-0006-0000-0300-000015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T12" authorId="0" shapeId="0" xr:uid="{00000000-0006-0000-0300-000016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J12" authorId="0" shapeId="0" xr:uid="{00000000-0006-0000-0300-000017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M12" authorId="0" shapeId="0" xr:uid="{00000000-0006-0000-0300-000018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Z12" authorId="0" shapeId="0" xr:uid="{00000000-0006-0000-0300-000019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C12" authorId="0" shapeId="0" xr:uid="{00000000-0006-0000-0300-00001A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F12" authorId="0" shapeId="0" xr:uid="{00000000-0006-0000-0300-00001B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12" authorId="0" shapeId="0" xr:uid="{00000000-0006-0000-0300-00001C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12" authorId="0" shapeId="0" xr:uid="{00000000-0006-0000-0300-00001D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L12" authorId="0" shapeId="0" xr:uid="{00000000-0006-0000-0300-00001E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O12" authorId="0" shapeId="0" xr:uid="{00000000-0006-0000-0300-00001F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R12" authorId="0" shapeId="0" xr:uid="{00000000-0006-0000-0300-000020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E12" authorId="0" shapeId="0" xr:uid="{00000000-0006-0000-0300-000021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G12" authorId="0" shapeId="0" xr:uid="{00000000-0006-0000-0300-000022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H12" authorId="0" shapeId="0" xr:uid="{00000000-0006-0000-0300-000023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I12" authorId="0" shapeId="0" xr:uid="{00000000-0006-0000-0300-000024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J12" authorId="0" shapeId="0" xr:uid="{00000000-0006-0000-0300-000025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K12" authorId="0" shapeId="0" xr:uid="{00000000-0006-0000-0300-000026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Q13" authorId="0" shapeId="0" xr:uid="{00000000-0006-0000-0300-000027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C13" authorId="0" shapeId="0" xr:uid="{00000000-0006-0000-0300-000028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F13" authorId="0" shapeId="0" xr:uid="{00000000-0006-0000-0300-000029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S13" authorId="0" shapeId="0" xr:uid="{00000000-0006-0000-0300-00002A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13" authorId="0" shapeId="0" xr:uid="{00000000-0006-0000-0300-00002B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13" authorId="0" shapeId="0" xr:uid="{00000000-0006-0000-0300-00002C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L13" authorId="0" shapeId="0" xr:uid="{00000000-0006-0000-0300-00002D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O13" authorId="0" shapeId="0" xr:uid="{00000000-0006-0000-0300-00002E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R13" authorId="0" shapeId="0" xr:uid="{00000000-0006-0000-0300-00002F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E13" authorId="0" shapeId="0" xr:uid="{00000000-0006-0000-0300-000030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H13" authorId="0" shapeId="0" xr:uid="{00000000-0006-0000-0300-000031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I13" authorId="0" shapeId="0" xr:uid="{00000000-0006-0000-0300-000032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J13" authorId="0" shapeId="0" xr:uid="{00000000-0006-0000-0300-000033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K13" authorId="0" shapeId="0" xr:uid="{00000000-0006-0000-0300-000034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N14" authorId="0" shapeId="0" xr:uid="{00000000-0006-0000-0300-000035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Q14" authorId="0" shapeId="0" xr:uid="{00000000-0006-0000-0300-000036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T14" authorId="0" shapeId="0" xr:uid="{00000000-0006-0000-0300-000037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J14" authorId="0" shapeId="0" xr:uid="{00000000-0006-0000-0300-000038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M14" authorId="0" shapeId="0" xr:uid="{00000000-0006-0000-0300-000039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Z14" authorId="0" shapeId="0" xr:uid="{00000000-0006-0000-0300-00003A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C14" authorId="0" shapeId="0" xr:uid="{00000000-0006-0000-0300-00003B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F14" authorId="0" shapeId="0" xr:uid="{00000000-0006-0000-0300-00003C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S14" authorId="0" shapeId="0" xr:uid="{00000000-0006-0000-0300-00003D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14" authorId="0" shapeId="0" xr:uid="{00000000-0006-0000-0300-00003E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14" authorId="0" shapeId="0" xr:uid="{00000000-0006-0000-0300-00003F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L14" authorId="0" shapeId="0" xr:uid="{00000000-0006-0000-0300-000040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N14" authorId="0" shapeId="0" xr:uid="{00000000-0006-0000-0300-000041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O14" authorId="0" shapeId="0" xr:uid="{00000000-0006-0000-0300-000042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Q14" authorId="0" shapeId="0" xr:uid="{00000000-0006-0000-0300-000043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R14" authorId="0" shapeId="0" xr:uid="{00000000-0006-0000-0300-000044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E14" authorId="0" shapeId="0" xr:uid="{00000000-0006-0000-0300-000045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G14" authorId="0" shapeId="0" xr:uid="{00000000-0006-0000-0300-000046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H14" authorId="0" shapeId="0" xr:uid="{00000000-0006-0000-0300-000047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I14" authorId="0" shapeId="0" xr:uid="{00000000-0006-0000-0300-000048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J14" authorId="0" shapeId="0" xr:uid="{00000000-0006-0000-0300-000049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K14" authorId="0" shapeId="0" xr:uid="{00000000-0006-0000-0300-00004A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Q15" authorId="0" shapeId="0" xr:uid="{00000000-0006-0000-0300-00004B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T15" authorId="0" shapeId="0" xr:uid="{00000000-0006-0000-0300-00004C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J15" authorId="0" shapeId="0" xr:uid="{00000000-0006-0000-0300-00004D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M15" authorId="0" shapeId="0" xr:uid="{00000000-0006-0000-0300-00004E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Z15" authorId="0" shapeId="0" xr:uid="{00000000-0006-0000-0300-00004F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C15" authorId="0" shapeId="0" xr:uid="{00000000-0006-0000-0300-000050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F15" authorId="0" shapeId="0" xr:uid="{00000000-0006-0000-0300-000051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S15" authorId="0" shapeId="0" xr:uid="{00000000-0006-0000-0300-000052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15" authorId="0" shapeId="0" xr:uid="{00000000-0006-0000-0300-000053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X15" authorId="0" shapeId="0" xr:uid="{00000000-0006-0000-0300-000054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15" authorId="0" shapeId="0" xr:uid="{00000000-0006-0000-0300-000055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L15" authorId="0" shapeId="0" xr:uid="{00000000-0006-0000-0300-000056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O15" authorId="0" shapeId="0" xr:uid="{00000000-0006-0000-0300-000057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R15" authorId="0" shapeId="0" xr:uid="{00000000-0006-0000-0300-000058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C15" authorId="0" shapeId="0" xr:uid="{00000000-0006-0000-0300-000059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D15" authorId="0" shapeId="0" xr:uid="{00000000-0006-0000-0300-00005A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E15" authorId="0" shapeId="0" xr:uid="{00000000-0006-0000-0300-00005B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F15" authorId="0" shapeId="0" xr:uid="{00000000-0006-0000-0300-00005C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G15" authorId="0" shapeId="0" xr:uid="{00000000-0006-0000-0300-00005D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H15" authorId="0" shapeId="0" xr:uid="{00000000-0006-0000-0300-00005E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I15" authorId="0" shapeId="0" xr:uid="{00000000-0006-0000-0300-00005F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J15" authorId="0" shapeId="0" xr:uid="{00000000-0006-0000-0300-000060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K15" authorId="0" shapeId="0" xr:uid="{00000000-0006-0000-0300-000061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Q16" authorId="0" shapeId="0" xr:uid="{00000000-0006-0000-0300-000062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T16" authorId="0" shapeId="0" xr:uid="{00000000-0006-0000-0300-000063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M16" authorId="0" shapeId="0" xr:uid="{00000000-0006-0000-0300-000064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F16" authorId="0" shapeId="0" xr:uid="{00000000-0006-0000-0300-000065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S16" authorId="0" shapeId="0" xr:uid="{00000000-0006-0000-0300-000066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U16" authorId="0" shapeId="0" xr:uid="{00000000-0006-0000-0300-000067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16" authorId="0" shapeId="0" xr:uid="{00000000-0006-0000-0300-000068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X16" authorId="0" shapeId="0" xr:uid="{00000000-0006-0000-0300-000069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16" authorId="0" shapeId="0" xr:uid="{00000000-0006-0000-0300-00006A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L16" authorId="0" shapeId="0" xr:uid="{00000000-0006-0000-0300-00006B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O16" authorId="0" shapeId="0" xr:uid="{00000000-0006-0000-0300-00006C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R16" authorId="0" shapeId="0" xr:uid="{00000000-0006-0000-0300-00006D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E16" authorId="0" shapeId="0" xr:uid="{00000000-0006-0000-0300-00006E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F16" authorId="0" shapeId="0" xr:uid="{00000000-0006-0000-0300-00006F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G16" authorId="0" shapeId="0" xr:uid="{00000000-0006-0000-0300-000070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H16" authorId="0" shapeId="0" xr:uid="{00000000-0006-0000-0300-000071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I16" authorId="0" shapeId="0" xr:uid="{00000000-0006-0000-0300-000072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J16" authorId="0" shapeId="0" xr:uid="{00000000-0006-0000-0300-000073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K16" authorId="0" shapeId="0" xr:uid="{00000000-0006-0000-0300-000074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T17" authorId="0" shapeId="0" xr:uid="{00000000-0006-0000-0300-000075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F17" authorId="0" shapeId="0" xr:uid="{00000000-0006-0000-0300-000076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17" authorId="0" shapeId="0" xr:uid="{00000000-0006-0000-0300-000077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17" authorId="0" shapeId="0" xr:uid="{00000000-0006-0000-0300-000078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L17" authorId="0" shapeId="0" xr:uid="{00000000-0006-0000-0300-000079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O17" authorId="0" shapeId="0" xr:uid="{00000000-0006-0000-0300-00007A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R17" authorId="0" shapeId="0" xr:uid="{00000000-0006-0000-0300-00007B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E17" authorId="0" shapeId="0" xr:uid="{00000000-0006-0000-0300-00007C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F17" authorId="0" shapeId="0" xr:uid="{00000000-0006-0000-0300-00007D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G17" authorId="0" shapeId="0" xr:uid="{00000000-0006-0000-0300-00007E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H17" authorId="0" shapeId="0" xr:uid="{00000000-0006-0000-0300-00007F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I17" authorId="0" shapeId="0" xr:uid="{00000000-0006-0000-0300-000080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J17" authorId="0" shapeId="0" xr:uid="{00000000-0006-0000-0300-000081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K17" authorId="0" shapeId="0" xr:uid="{00000000-0006-0000-0300-000082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Q18" authorId="0" shapeId="0" xr:uid="{00000000-0006-0000-0300-000083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T18" authorId="0" shapeId="0" xr:uid="{00000000-0006-0000-0300-000084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M18" authorId="0" shapeId="0" xr:uid="{00000000-0006-0000-0300-000085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C18" authorId="0" shapeId="0" xr:uid="{00000000-0006-0000-0300-000086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F18" authorId="0" shapeId="0" xr:uid="{00000000-0006-0000-0300-000087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S18" authorId="0" shapeId="0" xr:uid="{00000000-0006-0000-0300-000088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18" authorId="0" shapeId="0" xr:uid="{00000000-0006-0000-0300-000089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18" authorId="0" shapeId="0" xr:uid="{00000000-0006-0000-0300-00008A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L18" authorId="0" shapeId="0" xr:uid="{00000000-0006-0000-0300-00008B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O18" authorId="0" shapeId="0" xr:uid="{00000000-0006-0000-0300-00008C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R18" authorId="0" shapeId="0" xr:uid="{00000000-0006-0000-0300-00008D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E18" authorId="0" shapeId="0" xr:uid="{00000000-0006-0000-0300-00008E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F18" authorId="0" shapeId="0" xr:uid="{00000000-0006-0000-0300-00008F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G18" authorId="0" shapeId="0" xr:uid="{00000000-0006-0000-0300-000090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H18" authorId="0" shapeId="0" xr:uid="{00000000-0006-0000-0300-000091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I18" authorId="0" shapeId="0" xr:uid="{00000000-0006-0000-0300-000092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J18" authorId="0" shapeId="0" xr:uid="{00000000-0006-0000-0300-000093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K18" authorId="0" shapeId="0" xr:uid="{00000000-0006-0000-0300-000094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Q19" authorId="0" shapeId="0" xr:uid="{00000000-0006-0000-0300-000095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T19" authorId="0" shapeId="0" xr:uid="{00000000-0006-0000-0300-000096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M19" authorId="0" shapeId="0" xr:uid="{00000000-0006-0000-0300-000097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C19" authorId="0" shapeId="0" xr:uid="{00000000-0006-0000-0300-000098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F19" authorId="0" shapeId="0" xr:uid="{00000000-0006-0000-0300-000099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S19" authorId="0" shapeId="0" xr:uid="{00000000-0006-0000-0300-00009A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19" authorId="0" shapeId="0" xr:uid="{00000000-0006-0000-0300-00009B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19" authorId="0" shapeId="0" xr:uid="{00000000-0006-0000-0300-00009C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L19" authorId="0" shapeId="0" xr:uid="{00000000-0006-0000-0300-00009D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O19" authorId="0" shapeId="0" xr:uid="{00000000-0006-0000-0300-00009E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R19" authorId="0" shapeId="0" xr:uid="{00000000-0006-0000-0300-00009F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E19" authorId="0" shapeId="0" xr:uid="{00000000-0006-0000-0300-0000A0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F19" authorId="0" shapeId="0" xr:uid="{00000000-0006-0000-0300-0000A1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G19" authorId="0" shapeId="0" xr:uid="{00000000-0006-0000-0300-0000A2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H19" authorId="0" shapeId="0" xr:uid="{00000000-0006-0000-0300-0000A3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J19" authorId="0" shapeId="0" xr:uid="{00000000-0006-0000-0300-0000A4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K19" authorId="0" shapeId="0" xr:uid="{00000000-0006-0000-0300-0000A5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N20" authorId="0" shapeId="0" xr:uid="{00000000-0006-0000-0300-0000A6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Q20" authorId="0" shapeId="0" xr:uid="{00000000-0006-0000-0300-0000A7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R20" authorId="0" shapeId="0" xr:uid="{00000000-0006-0000-0300-0000A8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S20" authorId="0" shapeId="0" xr:uid="{00000000-0006-0000-0300-0000A9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T20" authorId="0" shapeId="0" xr:uid="{00000000-0006-0000-0300-0000AA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J20" authorId="0" shapeId="0" xr:uid="{00000000-0006-0000-0300-0000AB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L20" authorId="0" shapeId="0" xr:uid="{00000000-0006-0000-0300-0000AC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M20" authorId="0" shapeId="0" xr:uid="{00000000-0006-0000-0300-0000AD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Z20" authorId="0" shapeId="0" xr:uid="{00000000-0006-0000-0300-0000AE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C20" authorId="0" shapeId="0" xr:uid="{00000000-0006-0000-0300-0000AF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E20" authorId="0" shapeId="0" xr:uid="{00000000-0006-0000-0300-0000B0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F20" authorId="0" shapeId="0" xr:uid="{00000000-0006-0000-0300-0000B1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R20" authorId="0" shapeId="0" xr:uid="{00000000-0006-0000-0300-0000B2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S20" authorId="0" shapeId="0" xr:uid="{00000000-0006-0000-0300-0000B3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T20" authorId="0" shapeId="0" xr:uid="{00000000-0006-0000-0300-0000B4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U20" authorId="0" shapeId="0" xr:uid="{00000000-0006-0000-0300-0000B5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20" authorId="0" shapeId="0" xr:uid="{00000000-0006-0000-0300-0000B6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W20" authorId="0" shapeId="0" xr:uid="{00000000-0006-0000-0300-0000B7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X20" authorId="0" shapeId="0" xr:uid="{00000000-0006-0000-0300-0000B8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20" authorId="0" shapeId="0" xr:uid="{00000000-0006-0000-0300-0000B9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L20" authorId="0" shapeId="0" xr:uid="{00000000-0006-0000-0300-0000BA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O20" authorId="0" shapeId="0" xr:uid="{00000000-0006-0000-0300-0000BB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R20" authorId="0" shapeId="0" xr:uid="{00000000-0006-0000-0300-0000BC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D20" authorId="0" shapeId="0" xr:uid="{00000000-0006-0000-0300-0000BD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E20" authorId="0" shapeId="0" xr:uid="{00000000-0006-0000-0300-0000BE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F20" authorId="0" shapeId="0" xr:uid="{00000000-0006-0000-0300-0000BF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G20" authorId="0" shapeId="0" xr:uid="{00000000-0006-0000-0300-0000C0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H20" authorId="0" shapeId="0" xr:uid="{00000000-0006-0000-0300-0000C1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I20" authorId="0" shapeId="0" xr:uid="{00000000-0006-0000-0300-0000C2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J20" authorId="0" shapeId="0" xr:uid="{00000000-0006-0000-0300-0000C3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K20" authorId="0" shapeId="0" xr:uid="{00000000-0006-0000-0300-0000C4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N21" authorId="0" shapeId="0" xr:uid="{00000000-0006-0000-0300-0000C5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Q21" authorId="0" shapeId="0" xr:uid="{00000000-0006-0000-0300-0000C6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T21" authorId="0" shapeId="0" xr:uid="{00000000-0006-0000-0300-0000C7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M21" authorId="0" shapeId="0" xr:uid="{00000000-0006-0000-0300-0000C8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Z21" authorId="0" shapeId="0" xr:uid="{00000000-0006-0000-0300-0000C9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C21" authorId="0" shapeId="0" xr:uid="{00000000-0006-0000-0300-0000CA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F21" authorId="0" shapeId="0" xr:uid="{00000000-0006-0000-0300-0000CB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S21" authorId="0" shapeId="0" xr:uid="{00000000-0006-0000-0300-0000CC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21" authorId="0" shapeId="0" xr:uid="{00000000-0006-0000-0300-0000CD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21" authorId="0" shapeId="0" xr:uid="{00000000-0006-0000-0300-0000CE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O21" authorId="0" shapeId="0" xr:uid="{00000000-0006-0000-0300-0000CF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R21" authorId="0" shapeId="0" xr:uid="{00000000-0006-0000-0300-0000D0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E21" authorId="0" shapeId="0" xr:uid="{00000000-0006-0000-0300-0000D1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G21" authorId="0" shapeId="0" xr:uid="{00000000-0006-0000-0300-0000D2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H21" authorId="0" shapeId="0" xr:uid="{00000000-0006-0000-0300-0000D3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I21" authorId="0" shapeId="0" xr:uid="{00000000-0006-0000-0300-0000D4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J21" authorId="0" shapeId="0" xr:uid="{00000000-0006-0000-0300-0000D5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K21" authorId="0" shapeId="0" xr:uid="{00000000-0006-0000-0300-0000D6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N22" authorId="0" shapeId="0" xr:uid="{00000000-0006-0000-0300-0000D7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Q22" authorId="0" shapeId="0" xr:uid="{00000000-0006-0000-0300-0000D8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T22" authorId="0" shapeId="0" xr:uid="{00000000-0006-0000-0300-0000D9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M22" authorId="0" shapeId="0" xr:uid="{00000000-0006-0000-0300-0000DA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Z22" authorId="0" shapeId="0" xr:uid="{00000000-0006-0000-0300-0000DB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C22" authorId="0" shapeId="0" xr:uid="{00000000-0006-0000-0300-0000DC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F22" authorId="0" shapeId="0" xr:uid="{00000000-0006-0000-0300-0000DD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S22" authorId="0" shapeId="0" xr:uid="{00000000-0006-0000-0300-0000DE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22" authorId="0" shapeId="0" xr:uid="{00000000-0006-0000-0300-0000DF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22" authorId="0" shapeId="0" xr:uid="{00000000-0006-0000-0300-0000E0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L22" authorId="0" shapeId="0" xr:uid="{00000000-0006-0000-0300-0000E1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O22" authorId="0" shapeId="0" xr:uid="{00000000-0006-0000-0300-0000E2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P22" authorId="0" shapeId="0" xr:uid="{00000000-0006-0000-0300-0000E3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Q22" authorId="0" shapeId="0" xr:uid="{00000000-0006-0000-0300-0000E4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R22" authorId="0" shapeId="0" xr:uid="{00000000-0006-0000-0300-0000E5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E22" authorId="0" shapeId="0" xr:uid="{00000000-0006-0000-0300-0000E6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F22" authorId="0" shapeId="0" xr:uid="{00000000-0006-0000-0300-0000E7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G22" authorId="0" shapeId="0" xr:uid="{00000000-0006-0000-0300-0000E8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H22" authorId="0" shapeId="0" xr:uid="{00000000-0006-0000-0300-0000E9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I22" authorId="0" shapeId="0" xr:uid="{00000000-0006-0000-0300-0000EA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J22" authorId="0" shapeId="0" xr:uid="{00000000-0006-0000-0300-0000EB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K22" authorId="0" shapeId="0" xr:uid="{00000000-0006-0000-0300-0000EC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Q23" authorId="0" shapeId="0" xr:uid="{00000000-0006-0000-0300-0000ED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T23" authorId="0" shapeId="0" xr:uid="{00000000-0006-0000-0300-0000EE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M23" authorId="0" shapeId="0" xr:uid="{00000000-0006-0000-0300-0000EF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C23" authorId="0" shapeId="0" xr:uid="{00000000-0006-0000-0300-0000F0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F23" authorId="0" shapeId="0" xr:uid="{00000000-0006-0000-0300-0000F1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23" authorId="0" shapeId="0" xr:uid="{00000000-0006-0000-0300-0000F2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23" authorId="0" shapeId="0" xr:uid="{00000000-0006-0000-0300-0000F3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L23" authorId="0" shapeId="0" xr:uid="{00000000-0006-0000-0300-0000F4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O23" authorId="0" shapeId="0" xr:uid="{00000000-0006-0000-0300-0000F5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R23" authorId="0" shapeId="0" xr:uid="{00000000-0006-0000-0300-0000F6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D23" authorId="0" shapeId="0" xr:uid="{00000000-0006-0000-0300-0000F7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E23" authorId="0" shapeId="0" xr:uid="{00000000-0006-0000-0300-0000F8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F23" authorId="0" shapeId="0" xr:uid="{00000000-0006-0000-0300-0000F9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G23" authorId="0" shapeId="0" xr:uid="{00000000-0006-0000-0300-0000FA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H23" authorId="0" shapeId="0" xr:uid="{00000000-0006-0000-0300-0000FB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I23" authorId="0" shapeId="0" xr:uid="{00000000-0006-0000-0300-0000FC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J23" authorId="0" shapeId="0" xr:uid="{00000000-0006-0000-0300-0000FD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K23" authorId="0" shapeId="0" xr:uid="{00000000-0006-0000-0300-0000FE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N24" authorId="0" shapeId="0" xr:uid="{00000000-0006-0000-0300-0000FF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Q24" authorId="0" shapeId="0" xr:uid="{00000000-0006-0000-0300-000000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T24" authorId="0" shapeId="0" xr:uid="{00000000-0006-0000-0300-000001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G24" authorId="0" shapeId="0" xr:uid="{00000000-0006-0000-0300-000002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J24" authorId="0" shapeId="0" xr:uid="{00000000-0006-0000-0300-000003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M24" authorId="0" shapeId="0" xr:uid="{00000000-0006-0000-0300-000004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Z24" authorId="0" shapeId="0" xr:uid="{00000000-0006-0000-0300-000005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C24" authorId="0" shapeId="0" xr:uid="{00000000-0006-0000-0300-000006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F24" authorId="0" shapeId="0" xr:uid="{00000000-0006-0000-0300-000007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S24" authorId="0" shapeId="0" xr:uid="{00000000-0006-0000-0300-000008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U24" authorId="0" shapeId="0" xr:uid="{00000000-0006-0000-0300-000009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24" authorId="0" shapeId="0" xr:uid="{00000000-0006-0000-0300-00000A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24" authorId="0" shapeId="0" xr:uid="{00000000-0006-0000-0300-00000B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L24" authorId="0" shapeId="0" xr:uid="{00000000-0006-0000-0300-00000C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O24" authorId="0" shapeId="0" xr:uid="{00000000-0006-0000-0300-00000D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R24" authorId="0" shapeId="0" xr:uid="{00000000-0006-0000-0300-00000E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D24" authorId="0" shapeId="0" xr:uid="{00000000-0006-0000-0300-00000F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E24" authorId="0" shapeId="0" xr:uid="{00000000-0006-0000-0300-000010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F24" authorId="0" shapeId="0" xr:uid="{00000000-0006-0000-0300-000011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G24" authorId="0" shapeId="0" xr:uid="{00000000-0006-0000-0300-000012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H24" authorId="0" shapeId="0" xr:uid="{00000000-0006-0000-0300-000013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I24" authorId="0" shapeId="0" xr:uid="{00000000-0006-0000-0300-000014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J24" authorId="0" shapeId="0" xr:uid="{00000000-0006-0000-0300-000015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K24" authorId="0" shapeId="0" xr:uid="{00000000-0006-0000-0300-000016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M24" authorId="0" shapeId="0" xr:uid="{00000000-0006-0000-0300-000017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P25" authorId="0" shapeId="0" xr:uid="{00000000-0006-0000-0300-000018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Q25" authorId="0" shapeId="0" xr:uid="{00000000-0006-0000-0300-000019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T25" authorId="0" shapeId="0" xr:uid="{00000000-0006-0000-0300-00001A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Z25" authorId="0" shapeId="0" xr:uid="{00000000-0006-0000-0300-00001B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C25" authorId="0" shapeId="0" xr:uid="{00000000-0006-0000-0300-00001C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F25" authorId="0" shapeId="0" xr:uid="{00000000-0006-0000-0300-00001D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S25" authorId="0" shapeId="0" xr:uid="{00000000-0006-0000-0300-00001E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25" authorId="0" shapeId="0" xr:uid="{00000000-0006-0000-0300-00001F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25" authorId="0" shapeId="0" xr:uid="{00000000-0006-0000-0300-000020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L25" authorId="0" shapeId="0" xr:uid="{00000000-0006-0000-0300-000021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O25" authorId="0" shapeId="0" xr:uid="{00000000-0006-0000-0300-000022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R25" authorId="0" shapeId="0" xr:uid="{00000000-0006-0000-0300-000023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E25" authorId="0" shapeId="0" xr:uid="{00000000-0006-0000-0300-000024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F25" authorId="0" shapeId="0" xr:uid="{00000000-0006-0000-0300-000025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G25" authorId="0" shapeId="0" xr:uid="{00000000-0006-0000-0300-000026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H25" authorId="0" shapeId="0" xr:uid="{00000000-0006-0000-0300-000027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I25" authorId="0" shapeId="0" xr:uid="{00000000-0006-0000-0300-000028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J25" authorId="0" shapeId="0" xr:uid="{00000000-0006-0000-0300-000029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K25" authorId="0" shapeId="0" xr:uid="{00000000-0006-0000-0300-00002A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Q26" authorId="0" shapeId="0" xr:uid="{00000000-0006-0000-0300-00002B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S26" authorId="0" shapeId="0" xr:uid="{00000000-0006-0000-0300-00002C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T26" authorId="0" shapeId="0" xr:uid="{00000000-0006-0000-0300-00002D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M26" authorId="0" shapeId="0" xr:uid="{00000000-0006-0000-0300-00002E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Z26" authorId="0" shapeId="0" xr:uid="{00000000-0006-0000-0300-00002F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C26" authorId="0" shapeId="0" xr:uid="{00000000-0006-0000-0300-000030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F26" authorId="0" shapeId="0" xr:uid="{00000000-0006-0000-0300-000031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S26" authorId="0" shapeId="0" xr:uid="{00000000-0006-0000-0300-000032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U26" authorId="0" shapeId="0" xr:uid="{00000000-0006-0000-0300-000033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26" authorId="0" shapeId="0" xr:uid="{00000000-0006-0000-0300-000034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W26" authorId="0" shapeId="0" xr:uid="{00000000-0006-0000-0300-000035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X26" authorId="0" shapeId="0" xr:uid="{00000000-0006-0000-0300-000036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26" authorId="0" shapeId="0" xr:uid="{00000000-0006-0000-0300-000037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O26" authorId="0" shapeId="0" xr:uid="{00000000-0006-0000-0300-000038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R26" authorId="0" shapeId="0" xr:uid="{00000000-0006-0000-0300-000039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E26" authorId="0" shapeId="0" xr:uid="{00000000-0006-0000-0300-00003A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F26" authorId="0" shapeId="0" xr:uid="{00000000-0006-0000-0300-00003B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G26" authorId="0" shapeId="0" xr:uid="{00000000-0006-0000-0300-00003C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H26" authorId="0" shapeId="0" xr:uid="{00000000-0006-0000-0300-00003D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J26" authorId="0" shapeId="0" xr:uid="{00000000-0006-0000-0300-00003E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K26" authorId="0" shapeId="0" xr:uid="{00000000-0006-0000-0300-00003F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Q27" authorId="0" shapeId="0" xr:uid="{00000000-0006-0000-0300-000040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T27" authorId="0" shapeId="0" xr:uid="{00000000-0006-0000-0300-000041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M27" authorId="0" shapeId="0" xr:uid="{00000000-0006-0000-0300-000042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C27" authorId="0" shapeId="0" xr:uid="{00000000-0006-0000-0300-000043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F27" authorId="0" shapeId="0" xr:uid="{00000000-0006-0000-0300-000044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S27" authorId="0" shapeId="0" xr:uid="{00000000-0006-0000-0300-000045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27" authorId="0" shapeId="0" xr:uid="{00000000-0006-0000-0300-000046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X27" authorId="0" shapeId="0" xr:uid="{00000000-0006-0000-0300-000047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27" authorId="0" shapeId="0" xr:uid="{00000000-0006-0000-0300-000048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L27" authorId="0" shapeId="0" xr:uid="{00000000-0006-0000-0300-000049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O27" authorId="0" shapeId="0" xr:uid="{00000000-0006-0000-0300-00004A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R27" authorId="0" shapeId="0" xr:uid="{00000000-0006-0000-0300-00004B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E27" authorId="0" shapeId="0" xr:uid="{00000000-0006-0000-0300-00004C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F27" authorId="0" shapeId="0" xr:uid="{00000000-0006-0000-0300-00004D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G27" authorId="0" shapeId="0" xr:uid="{00000000-0006-0000-0300-00004E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H27" authorId="0" shapeId="0" xr:uid="{00000000-0006-0000-0300-00004F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I27" authorId="0" shapeId="0" xr:uid="{00000000-0006-0000-0300-000050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J27" authorId="0" shapeId="0" xr:uid="{00000000-0006-0000-0300-000051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K27" authorId="0" shapeId="0" xr:uid="{00000000-0006-0000-0300-000052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N28" authorId="0" shapeId="0" xr:uid="{00000000-0006-0000-0300-000053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Q28" authorId="0" shapeId="0" xr:uid="{00000000-0006-0000-0300-000054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T28" authorId="0" shapeId="0" xr:uid="{00000000-0006-0000-0300-000055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C28" authorId="0" shapeId="0" xr:uid="{00000000-0006-0000-0300-000056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F28" authorId="0" shapeId="0" xr:uid="{00000000-0006-0000-0300-000057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S28" authorId="0" shapeId="0" xr:uid="{00000000-0006-0000-0300-000058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28" authorId="0" shapeId="0" xr:uid="{00000000-0006-0000-0300-000059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X28" authorId="0" shapeId="0" xr:uid="{00000000-0006-0000-0300-00005A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28" authorId="0" shapeId="0" xr:uid="{00000000-0006-0000-0300-00005B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R28" authorId="0" shapeId="0" xr:uid="{00000000-0006-0000-0300-00005C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C28" authorId="0" shapeId="0" xr:uid="{00000000-0006-0000-0300-00005D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D28" authorId="0" shapeId="0" xr:uid="{00000000-0006-0000-0300-00005E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E28" authorId="0" shapeId="0" xr:uid="{00000000-0006-0000-0300-00005F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F28" authorId="0" shapeId="0" xr:uid="{00000000-0006-0000-0300-000060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G28" authorId="0" shapeId="0" xr:uid="{00000000-0006-0000-0300-000061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H28" authorId="0" shapeId="0" xr:uid="{00000000-0006-0000-0300-000062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I28" authorId="0" shapeId="0" xr:uid="{00000000-0006-0000-0300-000063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J28" authorId="0" shapeId="0" xr:uid="{00000000-0006-0000-0300-000064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K28" authorId="0" shapeId="0" xr:uid="{00000000-0006-0000-0300-000065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Q29" authorId="0" shapeId="0" xr:uid="{00000000-0006-0000-0300-000066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T29" authorId="0" shapeId="0" xr:uid="{00000000-0006-0000-0300-000067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F29" authorId="0" shapeId="0" xr:uid="{00000000-0006-0000-0300-000068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29" authorId="0" shapeId="0" xr:uid="{00000000-0006-0000-0300-000069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29" authorId="0" shapeId="0" xr:uid="{00000000-0006-0000-0300-00006A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O29" authorId="0" shapeId="0" xr:uid="{00000000-0006-0000-0300-00006B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R29" authorId="0" shapeId="0" xr:uid="{00000000-0006-0000-0300-00006C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E29" authorId="0" shapeId="0" xr:uid="{00000000-0006-0000-0300-00006D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G29" authorId="0" shapeId="0" xr:uid="{00000000-0006-0000-0300-00006E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H29" authorId="0" shapeId="0" xr:uid="{00000000-0006-0000-0300-00006F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J29" authorId="0" shapeId="0" xr:uid="{00000000-0006-0000-0300-000070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K29" authorId="0" shapeId="0" xr:uid="{00000000-0006-0000-0300-000071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N30" authorId="0" shapeId="0" xr:uid="{00000000-0006-0000-0300-000072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Q30" authorId="0" shapeId="0" xr:uid="{00000000-0006-0000-0300-000073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T30" authorId="0" shapeId="0" xr:uid="{00000000-0006-0000-0300-000074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J30" authorId="0" shapeId="0" xr:uid="{00000000-0006-0000-0300-000075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M30" authorId="0" shapeId="0" xr:uid="{00000000-0006-0000-0300-000076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F30" authorId="0" shapeId="0" xr:uid="{00000000-0006-0000-0300-000077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30" authorId="0" shapeId="0" xr:uid="{00000000-0006-0000-0300-000078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30" authorId="0" shapeId="0" xr:uid="{00000000-0006-0000-0300-000079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L30" authorId="0" shapeId="0" xr:uid="{00000000-0006-0000-0300-00007A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O30" authorId="0" shapeId="0" xr:uid="{00000000-0006-0000-0300-00007B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R30" authorId="0" shapeId="0" xr:uid="{00000000-0006-0000-0300-00007C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D30" authorId="0" shapeId="0" xr:uid="{00000000-0006-0000-0300-00007D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E30" authorId="0" shapeId="0" xr:uid="{00000000-0006-0000-0300-00007E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G30" authorId="0" shapeId="0" xr:uid="{00000000-0006-0000-0300-00007F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H30" authorId="0" shapeId="0" xr:uid="{00000000-0006-0000-0300-000080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I30" authorId="0" shapeId="0" xr:uid="{00000000-0006-0000-0300-000081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J30" authorId="0" shapeId="0" xr:uid="{00000000-0006-0000-0300-000082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K30" authorId="0" shapeId="0" xr:uid="{00000000-0006-0000-0300-000083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Q31" authorId="0" shapeId="0" xr:uid="{00000000-0006-0000-0300-000084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T31" authorId="0" shapeId="0" xr:uid="{00000000-0006-0000-0300-000085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J31" authorId="0" shapeId="0" xr:uid="{00000000-0006-0000-0300-000086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M31" authorId="0" shapeId="0" xr:uid="{00000000-0006-0000-0300-000087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C31" authorId="0" shapeId="0" xr:uid="{00000000-0006-0000-0300-000088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F31" authorId="0" shapeId="0" xr:uid="{00000000-0006-0000-0300-000089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S31" authorId="0" shapeId="0" xr:uid="{00000000-0006-0000-0300-00008A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31" authorId="0" shapeId="0" xr:uid="{00000000-0006-0000-0300-00008B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31" authorId="0" shapeId="0" xr:uid="{00000000-0006-0000-0300-00008C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L31" authorId="0" shapeId="0" xr:uid="{00000000-0006-0000-0300-00008D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O31" authorId="0" shapeId="0" xr:uid="{00000000-0006-0000-0300-00008E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R31" authorId="0" shapeId="0" xr:uid="{00000000-0006-0000-0300-00008F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E31" authorId="0" shapeId="0" xr:uid="{00000000-0006-0000-0300-000090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H31" authorId="0" shapeId="0" xr:uid="{00000000-0006-0000-0300-000091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I31" authorId="0" shapeId="0" xr:uid="{00000000-0006-0000-0300-000092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J31" authorId="0" shapeId="0" xr:uid="{00000000-0006-0000-0300-000093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K31" authorId="0" shapeId="0" xr:uid="{00000000-0006-0000-0300-000094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Q32" authorId="0" shapeId="0" xr:uid="{00000000-0006-0000-0300-000095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T32" authorId="0" shapeId="0" xr:uid="{00000000-0006-0000-0300-000096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M32" authorId="0" shapeId="0" xr:uid="{00000000-0006-0000-0300-000097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C32" authorId="0" shapeId="0" xr:uid="{00000000-0006-0000-0300-000098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F32" authorId="0" shapeId="0" xr:uid="{00000000-0006-0000-0300-000099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S32" authorId="0" shapeId="0" xr:uid="{00000000-0006-0000-0300-00009A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32" authorId="0" shapeId="0" xr:uid="{00000000-0006-0000-0300-00009B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32" authorId="0" shapeId="0" xr:uid="{00000000-0006-0000-0300-00009C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L32" authorId="0" shapeId="0" xr:uid="{00000000-0006-0000-0300-00009D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O32" authorId="0" shapeId="0" xr:uid="{00000000-0006-0000-0300-00009E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R32" authorId="0" shapeId="0" xr:uid="{00000000-0006-0000-0300-00009F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E32" authorId="0" shapeId="0" xr:uid="{00000000-0006-0000-0300-0000A0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F32" authorId="0" shapeId="0" xr:uid="{00000000-0006-0000-0300-0000A1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G32" authorId="0" shapeId="0" xr:uid="{00000000-0006-0000-0300-0000A2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H32" authorId="0" shapeId="0" xr:uid="{00000000-0006-0000-0300-0000A3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I32" authorId="0" shapeId="0" xr:uid="{00000000-0006-0000-0300-0000A4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J32" authorId="0" shapeId="0" xr:uid="{00000000-0006-0000-0300-0000A5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K32" authorId="0" shapeId="0" xr:uid="{00000000-0006-0000-0300-0000A6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M32" authorId="0" shapeId="0" xr:uid="{00000000-0006-0000-0300-0000A7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Q33" authorId="0" shapeId="0" xr:uid="{00000000-0006-0000-0300-0000A8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T33" authorId="0" shapeId="0" xr:uid="{00000000-0006-0000-0300-0000A9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C33" authorId="0" shapeId="0" xr:uid="{00000000-0006-0000-0300-0000AA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F33" authorId="0" shapeId="0" xr:uid="{00000000-0006-0000-0300-0000AB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33" authorId="0" shapeId="0" xr:uid="{00000000-0006-0000-0300-0000AC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33" authorId="0" shapeId="0" xr:uid="{00000000-0006-0000-0300-0000AD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O33" authorId="0" shapeId="0" xr:uid="{00000000-0006-0000-0300-0000AE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R33" authorId="0" shapeId="0" xr:uid="{00000000-0006-0000-0300-0000AF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E33" authorId="0" shapeId="0" xr:uid="{00000000-0006-0000-0300-0000B0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F33" authorId="0" shapeId="0" xr:uid="{00000000-0006-0000-0300-0000B1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G33" authorId="0" shapeId="0" xr:uid="{00000000-0006-0000-0300-0000B2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H33" authorId="0" shapeId="0" xr:uid="{00000000-0006-0000-0300-0000B3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I33" authorId="0" shapeId="0" xr:uid="{00000000-0006-0000-0300-0000B4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J33" authorId="0" shapeId="0" xr:uid="{00000000-0006-0000-0300-0000B5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K33" authorId="0" shapeId="0" xr:uid="{00000000-0006-0000-0300-0000B6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T34" authorId="0" shapeId="0" xr:uid="{00000000-0006-0000-0300-0000B7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C34" authorId="0" shapeId="0" xr:uid="{00000000-0006-0000-0300-0000B8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F34" authorId="0" shapeId="0" xr:uid="{00000000-0006-0000-0300-0000B9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S34" authorId="0" shapeId="0" xr:uid="{00000000-0006-0000-0300-0000BA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U34" authorId="0" shapeId="0" xr:uid="{00000000-0006-0000-0300-0000BB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34" authorId="0" shapeId="0" xr:uid="{00000000-0006-0000-0300-0000BC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34" authorId="0" shapeId="0" xr:uid="{00000000-0006-0000-0300-0000BD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O34" authorId="0" shapeId="0" xr:uid="{00000000-0006-0000-0300-0000BE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R34" authorId="0" shapeId="0" xr:uid="{00000000-0006-0000-0300-0000BF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E34" authorId="0" shapeId="0" xr:uid="{00000000-0006-0000-0300-0000C0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F34" authorId="0" shapeId="0" xr:uid="{00000000-0006-0000-0300-0000C1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G34" authorId="0" shapeId="0" xr:uid="{00000000-0006-0000-0300-0000C2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H34" authorId="0" shapeId="0" xr:uid="{00000000-0006-0000-0300-0000C3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I34" authorId="0" shapeId="0" xr:uid="{00000000-0006-0000-0300-0000C4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J34" authorId="0" shapeId="0" xr:uid="{00000000-0006-0000-0300-0000C5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K34" authorId="0" shapeId="0" xr:uid="{00000000-0006-0000-0300-0000C6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Q35" authorId="0" shapeId="0" xr:uid="{00000000-0006-0000-0300-0000C7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T35" authorId="0" shapeId="0" xr:uid="{00000000-0006-0000-0300-0000C8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J35" authorId="0" shapeId="0" xr:uid="{00000000-0006-0000-0300-0000C9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M35" authorId="0" shapeId="0" xr:uid="{00000000-0006-0000-0300-0000CA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F35" authorId="0" shapeId="0" xr:uid="{00000000-0006-0000-0300-0000CB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S35" authorId="0" shapeId="0" xr:uid="{00000000-0006-0000-0300-0000CC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35" authorId="0" shapeId="0" xr:uid="{00000000-0006-0000-0300-0000CD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35" authorId="0" shapeId="0" xr:uid="{00000000-0006-0000-0300-0000CE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R35" authorId="0" shapeId="0" xr:uid="{00000000-0006-0000-0300-0000CF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E35" authorId="0" shapeId="0" xr:uid="{00000000-0006-0000-0300-0000D0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G35" authorId="0" shapeId="0" xr:uid="{00000000-0006-0000-0300-0000D1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H35" authorId="0" shapeId="0" xr:uid="{00000000-0006-0000-0300-0000D2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K35" authorId="0" shapeId="0" xr:uid="{00000000-0006-0000-0300-0000D3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N36" authorId="0" shapeId="0" xr:uid="{00000000-0006-0000-0300-0000D4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Q36" authorId="0" shapeId="0" xr:uid="{00000000-0006-0000-0300-0000D5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T36" authorId="0" shapeId="0" xr:uid="{00000000-0006-0000-0300-0000D6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C36" authorId="0" shapeId="0" xr:uid="{00000000-0006-0000-0300-0000D7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F36" authorId="0" shapeId="0" xr:uid="{00000000-0006-0000-0300-0000D8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S36" authorId="0" shapeId="0" xr:uid="{00000000-0006-0000-0300-0000D9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36" authorId="0" shapeId="0" xr:uid="{00000000-0006-0000-0300-0000DA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36" authorId="0" shapeId="0" xr:uid="{00000000-0006-0000-0300-0000DB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L36" authorId="0" shapeId="0" xr:uid="{00000000-0006-0000-0300-0000DC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O36" authorId="0" shapeId="0" xr:uid="{00000000-0006-0000-0300-0000DD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R36" authorId="0" shapeId="0" xr:uid="{00000000-0006-0000-0300-0000DE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E36" authorId="0" shapeId="0" xr:uid="{00000000-0006-0000-0300-0000DF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F36" authorId="0" shapeId="0" xr:uid="{00000000-0006-0000-0300-0000E0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G36" authorId="0" shapeId="0" xr:uid="{00000000-0006-0000-0300-0000E1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H36" authorId="0" shapeId="0" xr:uid="{00000000-0006-0000-0300-0000E2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J36" authorId="0" shapeId="0" xr:uid="{00000000-0006-0000-0300-0000E3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K36" authorId="0" shapeId="0" xr:uid="{00000000-0006-0000-0300-0000E4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Q37" authorId="0" shapeId="0" xr:uid="{00000000-0006-0000-0300-0000E5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T37" authorId="0" shapeId="0" xr:uid="{00000000-0006-0000-0300-0000E6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J37" authorId="0" shapeId="0" xr:uid="{00000000-0006-0000-0300-0000E7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M37" authorId="0" shapeId="0" xr:uid="{00000000-0006-0000-0300-0000E8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C37" authorId="0" shapeId="0" xr:uid="{00000000-0006-0000-0300-0000E9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F37" authorId="0" shapeId="0" xr:uid="{00000000-0006-0000-0300-0000EA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37" authorId="0" shapeId="0" xr:uid="{00000000-0006-0000-0300-0000EB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37" authorId="0" shapeId="0" xr:uid="{00000000-0006-0000-0300-0000EC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L37" authorId="0" shapeId="0" xr:uid="{00000000-0006-0000-0300-0000ED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O37" authorId="0" shapeId="0" xr:uid="{00000000-0006-0000-0300-0000EE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R37" authorId="0" shapeId="0" xr:uid="{00000000-0006-0000-0300-0000EF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E37" authorId="0" shapeId="0" xr:uid="{00000000-0006-0000-0300-0000F0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F37" authorId="0" shapeId="0" xr:uid="{00000000-0006-0000-0300-0000F1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G37" authorId="0" shapeId="0" xr:uid="{00000000-0006-0000-0300-0000F2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H37" authorId="0" shapeId="0" xr:uid="{00000000-0006-0000-0300-0000F3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J37" authorId="0" shapeId="0" xr:uid="{00000000-0006-0000-0300-0000F4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K37" authorId="0" shapeId="0" xr:uid="{00000000-0006-0000-0300-0000F5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N38" authorId="0" shapeId="0" xr:uid="{00000000-0006-0000-0300-0000F6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Q38" authorId="0" shapeId="0" xr:uid="{00000000-0006-0000-0300-0000F7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T38" authorId="0" shapeId="0" xr:uid="{00000000-0006-0000-0300-0000F8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J38" authorId="0" shapeId="0" xr:uid="{00000000-0006-0000-0300-0000F9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Z38" authorId="0" shapeId="0" xr:uid="{00000000-0006-0000-0300-0000FA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C38" authorId="0" shapeId="0" xr:uid="{00000000-0006-0000-0300-0000FB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F38" authorId="0" shapeId="0" xr:uid="{00000000-0006-0000-0300-0000FC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S38" authorId="0" shapeId="0" xr:uid="{00000000-0006-0000-0300-0000FD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38" authorId="0" shapeId="0" xr:uid="{00000000-0006-0000-0300-0000FE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W38" authorId="0" shapeId="0" xr:uid="{00000000-0006-0000-0300-0000FF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X38" authorId="0" shapeId="0" xr:uid="{00000000-0006-0000-0300-000000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38" authorId="0" shapeId="0" xr:uid="{00000000-0006-0000-0300-000001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L38" authorId="0" shapeId="0" xr:uid="{00000000-0006-0000-0300-000002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O38" authorId="0" shapeId="0" xr:uid="{00000000-0006-0000-0300-000003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R38" authorId="0" shapeId="0" xr:uid="{00000000-0006-0000-0300-000004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E38" authorId="0" shapeId="0" xr:uid="{00000000-0006-0000-0300-000005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F38" authorId="0" shapeId="0" xr:uid="{00000000-0006-0000-0300-000006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G38" authorId="0" shapeId="0" xr:uid="{00000000-0006-0000-0300-000007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H38" authorId="0" shapeId="0" xr:uid="{00000000-0006-0000-0300-000008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K38" authorId="0" shapeId="0" xr:uid="{00000000-0006-0000-0300-000009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N39" authorId="0" shapeId="0" xr:uid="{00000000-0006-0000-0300-00000A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Q39" authorId="0" shapeId="0" xr:uid="{00000000-0006-0000-0300-00000B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T39" authorId="0" shapeId="0" xr:uid="{00000000-0006-0000-0300-00000C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M39" authorId="0" shapeId="0" xr:uid="{00000000-0006-0000-0300-00000D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Z39" authorId="0" shapeId="0" xr:uid="{00000000-0006-0000-0300-00000E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C39" authorId="0" shapeId="0" xr:uid="{00000000-0006-0000-0300-00000F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F39" authorId="0" shapeId="0" xr:uid="{00000000-0006-0000-0300-000010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S39" authorId="0" shapeId="0" xr:uid="{00000000-0006-0000-0300-000011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39" authorId="0" shapeId="0" xr:uid="{00000000-0006-0000-0300-000012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39" authorId="0" shapeId="0" xr:uid="{00000000-0006-0000-0300-000013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O39" authorId="0" shapeId="0" xr:uid="{00000000-0006-0000-0300-000014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R39" authorId="0" shapeId="0" xr:uid="{00000000-0006-0000-0300-000015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E39" authorId="0" shapeId="0" xr:uid="{00000000-0006-0000-0300-000016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G39" authorId="0" shapeId="0" xr:uid="{00000000-0006-0000-0300-000017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H39" authorId="0" shapeId="0" xr:uid="{00000000-0006-0000-0300-000018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I39" authorId="0" shapeId="0" xr:uid="{00000000-0006-0000-0300-000019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J39" authorId="0" shapeId="0" xr:uid="{00000000-0006-0000-0300-00001A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K39" authorId="0" shapeId="0" xr:uid="{00000000-0006-0000-0300-00001B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Q40" authorId="0" shapeId="0" xr:uid="{00000000-0006-0000-0300-00001C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T40" authorId="0" shapeId="0" xr:uid="{00000000-0006-0000-0300-00001D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J40" authorId="0" shapeId="0" xr:uid="{00000000-0006-0000-0300-00001E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M40" authorId="0" shapeId="0" xr:uid="{00000000-0006-0000-0300-00001F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Z40" authorId="0" shapeId="0" xr:uid="{00000000-0006-0000-0300-000020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C40" authorId="0" shapeId="0" xr:uid="{00000000-0006-0000-0300-000021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D40" authorId="0" shapeId="0" xr:uid="{00000000-0006-0000-0300-000022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E40" authorId="0" shapeId="0" xr:uid="{00000000-0006-0000-0300-000023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F40" authorId="0" shapeId="0" xr:uid="{00000000-0006-0000-0300-000024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40" authorId="0" shapeId="0" xr:uid="{00000000-0006-0000-0300-000025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X40" authorId="0" shapeId="0" xr:uid="{00000000-0006-0000-0300-000026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40" authorId="0" shapeId="0" xr:uid="{00000000-0006-0000-0300-000027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R40" authorId="0" shapeId="0" xr:uid="{00000000-0006-0000-0300-000028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D40" authorId="0" shapeId="0" xr:uid="{00000000-0006-0000-0300-000029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E40" authorId="0" shapeId="0" xr:uid="{00000000-0006-0000-0300-00002A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F40" authorId="0" shapeId="0" xr:uid="{00000000-0006-0000-0300-00002B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G40" authorId="0" shapeId="0" xr:uid="{00000000-0006-0000-0300-00002C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H40" authorId="0" shapeId="0" xr:uid="{00000000-0006-0000-0300-00002D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I40" authorId="0" shapeId="0" xr:uid="{00000000-0006-0000-0300-00002E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J40" authorId="0" shapeId="0" xr:uid="{00000000-0006-0000-0300-00002F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K40" authorId="0" shapeId="0" xr:uid="{00000000-0006-0000-0300-000030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T41" authorId="0" shapeId="0" xr:uid="{00000000-0006-0000-0300-000031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C41" authorId="0" shapeId="0" xr:uid="{00000000-0006-0000-0300-000032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F41" authorId="0" shapeId="0" xr:uid="{00000000-0006-0000-0300-000033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S41" authorId="0" shapeId="0" xr:uid="{00000000-0006-0000-0300-000034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41" authorId="0" shapeId="0" xr:uid="{00000000-0006-0000-0300-000035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X41" authorId="0" shapeId="0" xr:uid="{00000000-0006-0000-0300-000036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41" authorId="0" shapeId="0" xr:uid="{00000000-0006-0000-0300-000037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L41" authorId="0" shapeId="0" xr:uid="{00000000-0006-0000-0300-000038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O41" authorId="0" shapeId="0" xr:uid="{00000000-0006-0000-0300-000039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R41" authorId="0" shapeId="0" xr:uid="{00000000-0006-0000-0300-00003A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D41" authorId="0" shapeId="0" xr:uid="{00000000-0006-0000-0300-00003B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E41" authorId="0" shapeId="0" xr:uid="{00000000-0006-0000-0300-00003C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F41" authorId="0" shapeId="0" xr:uid="{00000000-0006-0000-0300-00003D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G41" authorId="0" shapeId="0" xr:uid="{00000000-0006-0000-0300-00003E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H41" authorId="0" shapeId="0" xr:uid="{00000000-0006-0000-0300-00003F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I41" authorId="0" shapeId="0" xr:uid="{00000000-0006-0000-0300-000040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J41" authorId="0" shapeId="0" xr:uid="{00000000-0006-0000-0300-000041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K41" authorId="0" shapeId="0" xr:uid="{00000000-0006-0000-0300-000042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T42" authorId="0" shapeId="0" xr:uid="{00000000-0006-0000-0300-000043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F42" authorId="0" shapeId="0" xr:uid="{00000000-0006-0000-0300-000044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S42" authorId="0" shapeId="0" xr:uid="{00000000-0006-0000-0300-000045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42" authorId="0" shapeId="0" xr:uid="{00000000-0006-0000-0300-000046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X42" authorId="0" shapeId="0" xr:uid="{00000000-0006-0000-0300-000047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42" authorId="0" shapeId="0" xr:uid="{00000000-0006-0000-0300-000048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O42" authorId="0" shapeId="0" xr:uid="{00000000-0006-0000-0300-000049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R42" authorId="0" shapeId="0" xr:uid="{00000000-0006-0000-0300-00004A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E42" authorId="0" shapeId="0" xr:uid="{00000000-0006-0000-0300-00004B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F42" authorId="0" shapeId="0" xr:uid="{00000000-0006-0000-0300-00004C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G42" authorId="0" shapeId="0" xr:uid="{00000000-0006-0000-0300-00004D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H42" authorId="0" shapeId="0" xr:uid="{00000000-0006-0000-0300-00004E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J42" authorId="0" shapeId="0" xr:uid="{00000000-0006-0000-0300-00004F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K42" authorId="0" shapeId="0" xr:uid="{00000000-0006-0000-0300-000050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N43" authorId="0" shapeId="0" xr:uid="{00000000-0006-0000-0300-000051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Q43" authorId="0" shapeId="0" xr:uid="{00000000-0006-0000-0300-000052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T43" authorId="0" shapeId="0" xr:uid="{00000000-0006-0000-0300-000053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J43" authorId="0" shapeId="0" xr:uid="{00000000-0006-0000-0300-000054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C43" authorId="0" shapeId="0" xr:uid="{00000000-0006-0000-0300-000055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F43" authorId="0" shapeId="0" xr:uid="{00000000-0006-0000-0300-000056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S43" authorId="0" shapeId="0" xr:uid="{00000000-0006-0000-0300-000057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43" authorId="0" shapeId="0" xr:uid="{00000000-0006-0000-0300-000058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43" authorId="0" shapeId="0" xr:uid="{00000000-0006-0000-0300-000059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L43" authorId="0" shapeId="0" xr:uid="{00000000-0006-0000-0300-00005A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O43" authorId="0" shapeId="0" xr:uid="{00000000-0006-0000-0300-00005B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R43" authorId="0" shapeId="0" xr:uid="{00000000-0006-0000-0300-00005C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D43" authorId="0" shapeId="0" xr:uid="{00000000-0006-0000-0300-00005D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E43" authorId="0" shapeId="0" xr:uid="{00000000-0006-0000-0300-00005E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F43" authorId="0" shapeId="0" xr:uid="{00000000-0006-0000-0300-00005F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G43" authorId="0" shapeId="0" xr:uid="{00000000-0006-0000-0300-000060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H43" authorId="0" shapeId="0" xr:uid="{00000000-0006-0000-0300-000061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I43" authorId="0" shapeId="0" xr:uid="{00000000-0006-0000-0300-000062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J43" authorId="0" shapeId="0" xr:uid="{00000000-0006-0000-0300-000063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K43" authorId="0" shapeId="0" xr:uid="{00000000-0006-0000-0300-000064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N44" authorId="0" shapeId="0" xr:uid="{00000000-0006-0000-0300-000065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Q44" authorId="0" shapeId="0" xr:uid="{00000000-0006-0000-0300-000066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S44" authorId="0" shapeId="0" xr:uid="{00000000-0006-0000-0300-000067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T44" authorId="0" shapeId="0" xr:uid="{00000000-0006-0000-0300-000068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J44" authorId="0" shapeId="0" xr:uid="{00000000-0006-0000-0300-000069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Z44" authorId="0" shapeId="0" xr:uid="{00000000-0006-0000-0300-00006A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C44" authorId="0" shapeId="0" xr:uid="{00000000-0006-0000-0300-00006B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F44" authorId="0" shapeId="0" xr:uid="{00000000-0006-0000-0300-00006C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S44" authorId="0" shapeId="0" xr:uid="{00000000-0006-0000-0300-00006D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44" authorId="0" shapeId="0" xr:uid="{00000000-0006-0000-0300-00006E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X44" authorId="0" shapeId="0" xr:uid="{00000000-0006-0000-0300-00006F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44" authorId="0" shapeId="0" xr:uid="{00000000-0006-0000-0300-000070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L44" authorId="0" shapeId="0" xr:uid="{00000000-0006-0000-0300-000071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O44" authorId="0" shapeId="0" xr:uid="{00000000-0006-0000-0300-000072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P44" authorId="0" shapeId="0" xr:uid="{00000000-0006-0000-0300-000073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Q44" authorId="0" shapeId="0" xr:uid="{00000000-0006-0000-0300-000074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R44" authorId="0" shapeId="0" xr:uid="{00000000-0006-0000-0300-000075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E44" authorId="0" shapeId="0" xr:uid="{00000000-0006-0000-0300-000076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H44" authorId="0" shapeId="0" xr:uid="{00000000-0006-0000-0300-000077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I44" authorId="0" shapeId="0" xr:uid="{00000000-0006-0000-0300-000078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J44" authorId="0" shapeId="0" xr:uid="{00000000-0006-0000-0300-000079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K44" authorId="0" shapeId="0" xr:uid="{00000000-0006-0000-0300-00007A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Q45" authorId="0" shapeId="0" xr:uid="{00000000-0006-0000-0300-00007B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T45" authorId="0" shapeId="0" xr:uid="{00000000-0006-0000-0300-00007C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J45" authorId="0" shapeId="0" xr:uid="{00000000-0006-0000-0300-00007D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Z45" authorId="0" shapeId="0" xr:uid="{00000000-0006-0000-0300-00007E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C45" authorId="0" shapeId="0" xr:uid="{00000000-0006-0000-0300-00007F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D45" authorId="0" shapeId="0" xr:uid="{00000000-0006-0000-0300-000080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E45" authorId="0" shapeId="0" xr:uid="{00000000-0006-0000-0300-000081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F45" authorId="0" shapeId="0" xr:uid="{00000000-0006-0000-0300-000082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S45" authorId="0" shapeId="0" xr:uid="{00000000-0006-0000-0300-000083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U45" authorId="0" shapeId="0" xr:uid="{00000000-0006-0000-0300-000084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45" authorId="0" shapeId="0" xr:uid="{00000000-0006-0000-0300-000085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45" authorId="0" shapeId="0" xr:uid="{00000000-0006-0000-0300-000086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L45" authorId="0" shapeId="0" xr:uid="{00000000-0006-0000-0300-000087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O45" authorId="0" shapeId="0" xr:uid="{00000000-0006-0000-0300-000088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R45" authorId="0" shapeId="0" xr:uid="{00000000-0006-0000-0300-000089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E45" authorId="0" shapeId="0" xr:uid="{00000000-0006-0000-0300-00008A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F45" authorId="0" shapeId="0" xr:uid="{00000000-0006-0000-0300-00008B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G45" authorId="0" shapeId="0" xr:uid="{00000000-0006-0000-0300-00008C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H45" authorId="0" shapeId="0" xr:uid="{00000000-0006-0000-0300-00008D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I45" authorId="0" shapeId="0" xr:uid="{00000000-0006-0000-0300-00008E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J45" authorId="0" shapeId="0" xr:uid="{00000000-0006-0000-0300-00008F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K45" authorId="0" shapeId="0" xr:uid="{00000000-0006-0000-0300-000090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Q46" authorId="0" shapeId="0" xr:uid="{00000000-0006-0000-0300-000091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T46" authorId="0" shapeId="0" xr:uid="{00000000-0006-0000-0300-000092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Z46" authorId="0" shapeId="0" xr:uid="{00000000-0006-0000-0300-000093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C46" authorId="0" shapeId="0" xr:uid="{00000000-0006-0000-0300-000094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F46" authorId="0" shapeId="0" xr:uid="{00000000-0006-0000-0300-000095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S46" authorId="0" shapeId="0" xr:uid="{00000000-0006-0000-0300-000096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46" authorId="0" shapeId="0" xr:uid="{00000000-0006-0000-0300-000097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46" authorId="0" shapeId="0" xr:uid="{00000000-0006-0000-0300-000098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L46" authorId="0" shapeId="0" xr:uid="{00000000-0006-0000-0300-000099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O46" authorId="0" shapeId="0" xr:uid="{00000000-0006-0000-0300-00009A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R46" authorId="0" shapeId="0" xr:uid="{00000000-0006-0000-0300-00009B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E46" authorId="0" shapeId="0" xr:uid="{00000000-0006-0000-0300-00009C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F46" authorId="0" shapeId="0" xr:uid="{00000000-0006-0000-0300-00009D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G46" authorId="0" shapeId="0" xr:uid="{00000000-0006-0000-0300-00009E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H46" authorId="0" shapeId="0" xr:uid="{00000000-0006-0000-0300-00009F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J46" authorId="0" shapeId="0" xr:uid="{00000000-0006-0000-0300-0000A0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K46" authorId="0" shapeId="0" xr:uid="{00000000-0006-0000-0300-0000A1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Q47" authorId="0" shapeId="0" xr:uid="{00000000-0006-0000-0300-0000A2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T47" authorId="0" shapeId="0" xr:uid="{00000000-0006-0000-0300-0000A3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Z47" authorId="0" shapeId="0" xr:uid="{00000000-0006-0000-0300-0000A4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C47" authorId="0" shapeId="0" xr:uid="{00000000-0006-0000-0300-0000A5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F47" authorId="0" shapeId="0" xr:uid="{00000000-0006-0000-0300-0000A6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S47" authorId="0" shapeId="0" xr:uid="{00000000-0006-0000-0300-0000A7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47" authorId="0" shapeId="0" xr:uid="{00000000-0006-0000-0300-0000A8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47" authorId="0" shapeId="0" xr:uid="{00000000-0006-0000-0300-0000A9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L47" authorId="0" shapeId="0" xr:uid="{00000000-0006-0000-0300-0000AA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O47" authorId="0" shapeId="0" xr:uid="{00000000-0006-0000-0300-0000AB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R47" authorId="0" shapeId="0" xr:uid="{00000000-0006-0000-0300-0000AC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E47" authorId="0" shapeId="0" xr:uid="{00000000-0006-0000-0300-0000AD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F47" authorId="0" shapeId="0" xr:uid="{00000000-0006-0000-0300-0000AE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G47" authorId="0" shapeId="0" xr:uid="{00000000-0006-0000-0300-0000AF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H47" authorId="0" shapeId="0" xr:uid="{00000000-0006-0000-0300-0000B0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K47" authorId="0" shapeId="0" xr:uid="{00000000-0006-0000-0300-0000B1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Q48" authorId="0" shapeId="0" xr:uid="{00000000-0006-0000-0300-0000B2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S48" authorId="0" shapeId="0" xr:uid="{00000000-0006-0000-0300-0000B3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T48" authorId="0" shapeId="0" xr:uid="{00000000-0006-0000-0300-0000B4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J48" authorId="0" shapeId="0" xr:uid="{00000000-0006-0000-0300-0000B5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C48" authorId="0" shapeId="0" xr:uid="{00000000-0006-0000-0300-0000B6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F48" authorId="0" shapeId="0" xr:uid="{00000000-0006-0000-0300-0000B7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T48" authorId="0" shapeId="0" xr:uid="{00000000-0006-0000-0300-0000B8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U48" authorId="0" shapeId="0" xr:uid="{00000000-0006-0000-0300-0000B9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48" authorId="0" shapeId="0" xr:uid="{00000000-0006-0000-0300-0000BA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O48" authorId="0" shapeId="0" xr:uid="{00000000-0006-0000-0300-0000BB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R48" authorId="0" shapeId="0" xr:uid="{00000000-0006-0000-0300-0000BC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E48" authorId="0" shapeId="0" xr:uid="{00000000-0006-0000-0300-0000BD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F48" authorId="0" shapeId="0" xr:uid="{00000000-0006-0000-0300-0000BE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G48" authorId="0" shapeId="0" xr:uid="{00000000-0006-0000-0300-0000BF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H48" authorId="0" shapeId="0" xr:uid="{00000000-0006-0000-0300-0000C0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J48" authorId="0" shapeId="0" xr:uid="{00000000-0006-0000-0300-0000C1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K48" authorId="0" shapeId="0" xr:uid="{00000000-0006-0000-0300-0000C2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Q49" authorId="0" shapeId="0" xr:uid="{00000000-0006-0000-0300-0000C3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T49" authorId="0" shapeId="0" xr:uid="{00000000-0006-0000-0300-0000C4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J49" authorId="0" shapeId="0" xr:uid="{00000000-0006-0000-0300-0000C5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F49" authorId="0" shapeId="0" xr:uid="{00000000-0006-0000-0300-0000C6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S49" authorId="0" shapeId="0" xr:uid="{00000000-0006-0000-0300-0000C7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49" authorId="0" shapeId="0" xr:uid="{00000000-0006-0000-0300-0000C8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49" authorId="0" shapeId="0" xr:uid="{00000000-0006-0000-0300-0000C9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L49" authorId="0" shapeId="0" xr:uid="{00000000-0006-0000-0300-0000CA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O49" authorId="0" shapeId="0" xr:uid="{00000000-0006-0000-0300-0000CB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R49" authorId="0" shapeId="0" xr:uid="{00000000-0006-0000-0300-0000CC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E49" authorId="0" shapeId="0" xr:uid="{00000000-0006-0000-0300-0000CD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F49" authorId="0" shapeId="0" xr:uid="{00000000-0006-0000-0300-0000CE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G49" authorId="0" shapeId="0" xr:uid="{00000000-0006-0000-0300-0000CF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H49" authorId="0" shapeId="0" xr:uid="{00000000-0006-0000-0300-0000D0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K49" authorId="0" shapeId="0" xr:uid="{00000000-0006-0000-0300-0000D1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N50" authorId="0" shapeId="0" xr:uid="{00000000-0006-0000-0300-0000D2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Q50" authorId="0" shapeId="0" xr:uid="{00000000-0006-0000-0300-0000D3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T50" authorId="0" shapeId="0" xr:uid="{00000000-0006-0000-0300-0000D4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M50" authorId="0" shapeId="0" xr:uid="{00000000-0006-0000-0300-0000D5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Z50" authorId="0" shapeId="0" xr:uid="{00000000-0006-0000-0300-0000D6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C50" authorId="0" shapeId="0" xr:uid="{00000000-0006-0000-0300-0000D7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D50" authorId="0" shapeId="0" xr:uid="{00000000-0006-0000-0300-0000D8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E50" authorId="0" shapeId="0" xr:uid="{00000000-0006-0000-0300-0000D9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F50" authorId="0" shapeId="0" xr:uid="{00000000-0006-0000-0300-0000DA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S50" authorId="0" shapeId="0" xr:uid="{00000000-0006-0000-0300-0000DB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U50" authorId="0" shapeId="0" xr:uid="{00000000-0006-0000-0300-0000DC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50" authorId="0" shapeId="0" xr:uid="{00000000-0006-0000-0300-0000DD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X50" authorId="0" shapeId="0" xr:uid="{00000000-0006-0000-0300-0000DE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50" authorId="0" shapeId="0" xr:uid="{00000000-0006-0000-0300-0000DF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L50" authorId="0" shapeId="0" xr:uid="{00000000-0006-0000-0300-0000E0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O50" authorId="0" shapeId="0" xr:uid="{00000000-0006-0000-0300-0000E1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R50" authorId="0" shapeId="0" xr:uid="{00000000-0006-0000-0300-0000E2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E50" authorId="0" shapeId="0" xr:uid="{00000000-0006-0000-0300-0000E3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F50" authorId="0" shapeId="0" xr:uid="{00000000-0006-0000-0300-0000E4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G50" authorId="0" shapeId="0" xr:uid="{00000000-0006-0000-0300-0000E5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H50" authorId="0" shapeId="0" xr:uid="{00000000-0006-0000-0300-0000E6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I50" authorId="0" shapeId="0" xr:uid="{00000000-0006-0000-0300-0000E7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J50" authorId="0" shapeId="0" xr:uid="{00000000-0006-0000-0300-0000E8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K50" authorId="0" shapeId="0" xr:uid="{00000000-0006-0000-0300-0000E9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N51" authorId="0" shapeId="0" xr:uid="{00000000-0006-0000-0300-0000EA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Q51" authorId="0" shapeId="0" xr:uid="{00000000-0006-0000-0300-0000EB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T51" authorId="0" shapeId="0" xr:uid="{00000000-0006-0000-0300-0000EC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M51" authorId="0" shapeId="0" xr:uid="{00000000-0006-0000-0300-0000ED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C51" authorId="0" shapeId="0" xr:uid="{00000000-0006-0000-0300-0000EE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F51" authorId="0" shapeId="0" xr:uid="{00000000-0006-0000-0300-0000EF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S51" authorId="0" shapeId="0" xr:uid="{00000000-0006-0000-0300-0000F0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T51" authorId="0" shapeId="0" xr:uid="{00000000-0006-0000-0300-0000F1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U51" authorId="0" shapeId="0" xr:uid="{00000000-0006-0000-0300-0000F2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51" authorId="0" shapeId="0" xr:uid="{00000000-0006-0000-0300-0000F3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51" authorId="0" shapeId="0" xr:uid="{00000000-0006-0000-0300-0000F4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L51" authorId="0" shapeId="0" xr:uid="{00000000-0006-0000-0300-0000F5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O51" authorId="0" shapeId="0" xr:uid="{00000000-0006-0000-0300-0000F6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R51" authorId="0" shapeId="0" xr:uid="{00000000-0006-0000-0300-0000F7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E51" authorId="0" shapeId="0" xr:uid="{00000000-0006-0000-0300-0000F8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F51" authorId="0" shapeId="0" xr:uid="{00000000-0006-0000-0300-0000F9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G51" authorId="0" shapeId="0" xr:uid="{00000000-0006-0000-0300-0000FA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H51" authorId="0" shapeId="0" xr:uid="{00000000-0006-0000-0300-0000FB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I51" authorId="0" shapeId="0" xr:uid="{00000000-0006-0000-0300-0000FC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J51" authorId="0" shapeId="0" xr:uid="{00000000-0006-0000-0300-0000FD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K51" authorId="0" shapeId="0" xr:uid="{00000000-0006-0000-0300-0000FE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Q52" authorId="0" shapeId="0" xr:uid="{00000000-0006-0000-0300-0000FF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T52" authorId="0" shapeId="0" xr:uid="{00000000-0006-0000-0300-000000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M52" authorId="0" shapeId="0" xr:uid="{00000000-0006-0000-0300-000001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C52" authorId="0" shapeId="0" xr:uid="{00000000-0006-0000-0300-000002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F52" authorId="0" shapeId="0" xr:uid="{00000000-0006-0000-0300-000003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S52" authorId="0" shapeId="0" xr:uid="{00000000-0006-0000-0300-000004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52" authorId="0" shapeId="0" xr:uid="{00000000-0006-0000-0300-000005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52" authorId="0" shapeId="0" xr:uid="{00000000-0006-0000-0300-000006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O52" authorId="0" shapeId="0" xr:uid="{00000000-0006-0000-0300-000007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R52" authorId="0" shapeId="0" xr:uid="{00000000-0006-0000-0300-000008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E52" authorId="0" shapeId="0" xr:uid="{00000000-0006-0000-0300-000009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F52" authorId="0" shapeId="0" xr:uid="{00000000-0006-0000-0300-00000A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G52" authorId="0" shapeId="0" xr:uid="{00000000-0006-0000-0300-00000B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H52" authorId="0" shapeId="0" xr:uid="{00000000-0006-0000-0300-00000C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I52" authorId="0" shapeId="0" xr:uid="{00000000-0006-0000-0300-00000D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J52" authorId="0" shapeId="0" xr:uid="{00000000-0006-0000-0300-00000E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K52" authorId="0" shapeId="0" xr:uid="{00000000-0006-0000-0300-00000F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Q53" authorId="0" shapeId="0" xr:uid="{00000000-0006-0000-0300-000010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T53" authorId="0" shapeId="0" xr:uid="{00000000-0006-0000-0300-000011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C53" authorId="0" shapeId="0" xr:uid="{00000000-0006-0000-0300-000012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F53" authorId="0" shapeId="0" xr:uid="{00000000-0006-0000-0300-000013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X53" authorId="0" shapeId="0" xr:uid="{00000000-0006-0000-0300-000014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53" authorId="0" shapeId="0" xr:uid="{00000000-0006-0000-0300-000015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O53" authorId="0" shapeId="0" xr:uid="{00000000-0006-0000-0300-000016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R53" authorId="0" shapeId="0" xr:uid="{00000000-0006-0000-0300-000017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D53" authorId="0" shapeId="0" xr:uid="{00000000-0006-0000-0300-000018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E53" authorId="0" shapeId="0" xr:uid="{00000000-0006-0000-0300-000019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F53" authorId="0" shapeId="0" xr:uid="{00000000-0006-0000-0300-00001A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G53" authorId="0" shapeId="0" xr:uid="{00000000-0006-0000-0300-00001B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H53" authorId="0" shapeId="0" xr:uid="{00000000-0006-0000-0300-00001C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I53" authorId="0" shapeId="0" xr:uid="{00000000-0006-0000-0300-00001D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J53" authorId="0" shapeId="0" xr:uid="{00000000-0006-0000-0300-00001E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K53" authorId="0" shapeId="0" xr:uid="{00000000-0006-0000-0300-00001F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Q54" authorId="0" shapeId="0" xr:uid="{00000000-0006-0000-0300-000020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T54" authorId="0" shapeId="0" xr:uid="{00000000-0006-0000-0300-000021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J54" authorId="0" shapeId="0" xr:uid="{00000000-0006-0000-0300-000022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M54" authorId="0" shapeId="0" xr:uid="{00000000-0006-0000-0300-000023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C54" authorId="0" shapeId="0" xr:uid="{00000000-0006-0000-0300-000024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F54" authorId="0" shapeId="0" xr:uid="{00000000-0006-0000-0300-000025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S54" authorId="0" shapeId="0" xr:uid="{00000000-0006-0000-0300-000026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54" authorId="0" shapeId="0" xr:uid="{00000000-0006-0000-0300-000027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54" authorId="0" shapeId="0" xr:uid="{00000000-0006-0000-0300-000028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L54" authorId="0" shapeId="0" xr:uid="{00000000-0006-0000-0300-000029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O54" authorId="0" shapeId="0" xr:uid="{00000000-0006-0000-0300-00002A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R54" authorId="0" shapeId="0" xr:uid="{00000000-0006-0000-0300-00002B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E54" authorId="0" shapeId="0" xr:uid="{00000000-0006-0000-0300-00002C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F54" authorId="0" shapeId="0" xr:uid="{00000000-0006-0000-0300-00002D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G54" authorId="0" shapeId="0" xr:uid="{00000000-0006-0000-0300-00002E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H54" authorId="0" shapeId="0" xr:uid="{00000000-0006-0000-0300-00002F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I54" authorId="0" shapeId="0" xr:uid="{00000000-0006-0000-0300-000030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J54" authorId="0" shapeId="0" xr:uid="{00000000-0006-0000-0300-000031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K54" authorId="0" shapeId="0" xr:uid="{00000000-0006-0000-0300-000032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Q55" authorId="0" shapeId="0" xr:uid="{00000000-0006-0000-0300-000033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T55" authorId="0" shapeId="0" xr:uid="{00000000-0006-0000-0300-000034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M55" authorId="0" shapeId="0" xr:uid="{00000000-0006-0000-0300-000035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F55" authorId="0" shapeId="0" xr:uid="{00000000-0006-0000-0300-000036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S55" authorId="0" shapeId="0" xr:uid="{00000000-0006-0000-0300-000037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55" authorId="0" shapeId="0" xr:uid="{00000000-0006-0000-0300-000038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55" authorId="0" shapeId="0" xr:uid="{00000000-0006-0000-0300-000039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O55" authorId="0" shapeId="0" xr:uid="{00000000-0006-0000-0300-00003A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R55" authorId="0" shapeId="0" xr:uid="{00000000-0006-0000-0300-00003B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E55" authorId="0" shapeId="0" xr:uid="{00000000-0006-0000-0300-00003C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F55" authorId="0" shapeId="0" xr:uid="{00000000-0006-0000-0300-00003D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G55" authorId="0" shapeId="0" xr:uid="{00000000-0006-0000-0300-00003E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H55" authorId="0" shapeId="0" xr:uid="{00000000-0006-0000-0300-00003F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I55" authorId="0" shapeId="0" xr:uid="{00000000-0006-0000-0300-000040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J55" authorId="0" shapeId="0" xr:uid="{00000000-0006-0000-0300-000041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K55" authorId="0" shapeId="0" xr:uid="{00000000-0006-0000-0300-000042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Q56" authorId="0" shapeId="0" xr:uid="{00000000-0006-0000-0300-000043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T56" authorId="0" shapeId="0" xr:uid="{00000000-0006-0000-0300-000044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J56" authorId="0" shapeId="0" xr:uid="{00000000-0006-0000-0300-000045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M56" authorId="0" shapeId="0" xr:uid="{00000000-0006-0000-0300-000046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Z56" authorId="0" shapeId="0" xr:uid="{00000000-0006-0000-0300-000047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C56" authorId="0" shapeId="0" xr:uid="{00000000-0006-0000-0300-000048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D56" authorId="0" shapeId="0" xr:uid="{00000000-0006-0000-0300-000049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E56" authorId="0" shapeId="0" xr:uid="{00000000-0006-0000-0300-00004A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F56" authorId="0" shapeId="0" xr:uid="{00000000-0006-0000-0300-00004B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S56" authorId="0" shapeId="0" xr:uid="{00000000-0006-0000-0300-00004C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56" authorId="0" shapeId="0" xr:uid="{00000000-0006-0000-0300-00004D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X56" authorId="0" shapeId="0" xr:uid="{00000000-0006-0000-0300-00004E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56" authorId="0" shapeId="0" xr:uid="{00000000-0006-0000-0300-00004F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L56" authorId="0" shapeId="0" xr:uid="{00000000-0006-0000-0300-000050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O56" authorId="0" shapeId="0" xr:uid="{00000000-0006-0000-0300-000051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R56" authorId="0" shapeId="0" xr:uid="{00000000-0006-0000-0300-000052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D56" authorId="0" shapeId="0" xr:uid="{00000000-0006-0000-0300-000053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E56" authorId="0" shapeId="0" xr:uid="{00000000-0006-0000-0300-000054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F56" authorId="0" shapeId="0" xr:uid="{00000000-0006-0000-0300-000055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G56" authorId="0" shapeId="0" xr:uid="{00000000-0006-0000-0300-000056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H56" authorId="0" shapeId="0" xr:uid="{00000000-0006-0000-0300-000057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I56" authorId="0" shapeId="0" xr:uid="{00000000-0006-0000-0300-000058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J56" authorId="0" shapeId="0" xr:uid="{00000000-0006-0000-0300-000059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K56" authorId="0" shapeId="0" xr:uid="{00000000-0006-0000-0300-00005A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Q57" authorId="0" shapeId="0" xr:uid="{00000000-0006-0000-0300-00005B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T57" authorId="0" shapeId="0" xr:uid="{00000000-0006-0000-0300-00005C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Z57" authorId="0" shapeId="0" xr:uid="{00000000-0006-0000-0300-00005D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C57" authorId="0" shapeId="0" xr:uid="{00000000-0006-0000-0300-00005E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F57" authorId="0" shapeId="0" xr:uid="{00000000-0006-0000-0300-00005F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S57" authorId="0" shapeId="0" xr:uid="{00000000-0006-0000-0300-000060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U57" authorId="0" shapeId="0" xr:uid="{00000000-0006-0000-0300-000061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57" authorId="0" shapeId="0" xr:uid="{00000000-0006-0000-0300-000062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X57" authorId="0" shapeId="0" xr:uid="{00000000-0006-0000-0300-000063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57" authorId="0" shapeId="0" xr:uid="{00000000-0006-0000-0300-000064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L57" authorId="0" shapeId="0" xr:uid="{00000000-0006-0000-0300-000065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O57" authorId="0" shapeId="0" xr:uid="{00000000-0006-0000-0300-000066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R57" authorId="0" shapeId="0" xr:uid="{00000000-0006-0000-0300-000067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E57" authorId="0" shapeId="0" xr:uid="{00000000-0006-0000-0300-000068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H57" authorId="0" shapeId="0" xr:uid="{00000000-0006-0000-0300-000069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I57" authorId="0" shapeId="0" xr:uid="{00000000-0006-0000-0300-00006A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J57" authorId="0" shapeId="0" xr:uid="{00000000-0006-0000-0300-00006B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K57" authorId="0" shapeId="0" xr:uid="{00000000-0006-0000-0300-00006C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N58" authorId="0" shapeId="0" xr:uid="{00000000-0006-0000-0300-00006D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Q58" authorId="0" shapeId="0" xr:uid="{00000000-0006-0000-0300-00006E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R58" authorId="0" shapeId="0" xr:uid="{00000000-0006-0000-0300-00006F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S58" authorId="0" shapeId="0" xr:uid="{00000000-0006-0000-0300-000070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T58" authorId="0" shapeId="0" xr:uid="{00000000-0006-0000-0300-000071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M58" authorId="0" shapeId="0" xr:uid="{00000000-0006-0000-0300-000072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C58" authorId="0" shapeId="0" xr:uid="{00000000-0006-0000-0300-000073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F58" authorId="0" shapeId="0" xr:uid="{00000000-0006-0000-0300-000074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S58" authorId="0" shapeId="0" xr:uid="{00000000-0006-0000-0300-000075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58" authorId="0" shapeId="0" xr:uid="{00000000-0006-0000-0300-000076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58" authorId="0" shapeId="0" xr:uid="{00000000-0006-0000-0300-000077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L58" authorId="0" shapeId="0" xr:uid="{00000000-0006-0000-0300-000078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O58" authorId="0" shapeId="0" xr:uid="{00000000-0006-0000-0300-000079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R58" authorId="0" shapeId="0" xr:uid="{00000000-0006-0000-0300-00007A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E58" authorId="0" shapeId="0" xr:uid="{00000000-0006-0000-0300-00007B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F58" authorId="0" shapeId="0" xr:uid="{00000000-0006-0000-0300-00007C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G58" authorId="0" shapeId="0" xr:uid="{00000000-0006-0000-0300-00007D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H58" authorId="0" shapeId="0" xr:uid="{00000000-0006-0000-0300-00007E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K58" authorId="0" shapeId="0" xr:uid="{00000000-0006-0000-0300-00007F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Q59" authorId="0" shapeId="0" xr:uid="{00000000-0006-0000-0300-000080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T59" authorId="0" shapeId="0" xr:uid="{00000000-0006-0000-0300-000081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M59" authorId="0" shapeId="0" xr:uid="{00000000-0006-0000-0300-000082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C59" authorId="0" shapeId="0" xr:uid="{00000000-0006-0000-0300-000083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F59" authorId="0" shapeId="0" xr:uid="{00000000-0006-0000-0300-000084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S59" authorId="0" shapeId="0" xr:uid="{00000000-0006-0000-0300-000085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U59" authorId="0" shapeId="0" xr:uid="{00000000-0006-0000-0300-000086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59" authorId="0" shapeId="0" xr:uid="{00000000-0006-0000-0300-000087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59" authorId="0" shapeId="0" xr:uid="{00000000-0006-0000-0300-000088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L59" authorId="0" shapeId="0" xr:uid="{00000000-0006-0000-0300-000089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O59" authorId="0" shapeId="0" xr:uid="{00000000-0006-0000-0300-00008A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R59" authorId="0" shapeId="0" xr:uid="{00000000-0006-0000-0300-00008B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E59" authorId="0" shapeId="0" xr:uid="{00000000-0006-0000-0300-00008C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G59" authorId="0" shapeId="0" xr:uid="{00000000-0006-0000-0300-00008D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H59" authorId="0" shapeId="0" xr:uid="{00000000-0006-0000-0300-00008E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K59" authorId="0" shapeId="0" xr:uid="{00000000-0006-0000-0300-00008F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N60" authorId="0" shapeId="0" xr:uid="{00000000-0006-0000-0300-000090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Q60" authorId="0" shapeId="0" xr:uid="{00000000-0006-0000-0300-000091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T60" authorId="0" shapeId="0" xr:uid="{00000000-0006-0000-0300-000092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J60" authorId="0" shapeId="0" xr:uid="{00000000-0006-0000-0300-000093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C60" authorId="0" shapeId="0" xr:uid="{00000000-0006-0000-0300-000094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F60" authorId="0" shapeId="0" xr:uid="{00000000-0006-0000-0300-000095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S60" authorId="0" shapeId="0" xr:uid="{00000000-0006-0000-0300-000096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60" authorId="0" shapeId="0" xr:uid="{00000000-0006-0000-0300-000097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60" authorId="0" shapeId="0" xr:uid="{00000000-0006-0000-0300-000098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O60" authorId="0" shapeId="0" xr:uid="{00000000-0006-0000-0300-000099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R60" authorId="0" shapeId="0" xr:uid="{00000000-0006-0000-0300-00009A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E60" authorId="0" shapeId="0" xr:uid="{00000000-0006-0000-0300-00009B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F60" authorId="0" shapeId="0" xr:uid="{00000000-0006-0000-0300-00009C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G60" authorId="0" shapeId="0" xr:uid="{00000000-0006-0000-0300-00009D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H60" authorId="0" shapeId="0" xr:uid="{00000000-0006-0000-0300-00009E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J60" authorId="0" shapeId="0" xr:uid="{00000000-0006-0000-0300-00009F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K60" authorId="0" shapeId="0" xr:uid="{00000000-0006-0000-0300-0000A0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Q61" authorId="0" shapeId="0" xr:uid="{00000000-0006-0000-0300-0000A1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T61" authorId="0" shapeId="0" xr:uid="{00000000-0006-0000-0300-0000A2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M61" authorId="0" shapeId="0" xr:uid="{00000000-0006-0000-0300-0000A3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C61" authorId="0" shapeId="0" xr:uid="{00000000-0006-0000-0300-0000A4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F61" authorId="0" shapeId="0" xr:uid="{00000000-0006-0000-0300-0000A5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S61" authorId="0" shapeId="0" xr:uid="{00000000-0006-0000-0300-0000A6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T61" authorId="0" shapeId="0" xr:uid="{00000000-0006-0000-0300-0000A7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U61" authorId="0" shapeId="0" xr:uid="{00000000-0006-0000-0300-0000A8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61" authorId="0" shapeId="0" xr:uid="{00000000-0006-0000-0300-0000A9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61" authorId="0" shapeId="0" xr:uid="{00000000-0006-0000-0300-0000AA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L61" authorId="0" shapeId="0" xr:uid="{00000000-0006-0000-0300-0000AB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O61" authorId="0" shapeId="0" xr:uid="{00000000-0006-0000-0300-0000AC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R61" authorId="0" shapeId="0" xr:uid="{00000000-0006-0000-0300-0000AD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E61" authorId="0" shapeId="0" xr:uid="{00000000-0006-0000-0300-0000AE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F61" authorId="0" shapeId="0" xr:uid="{00000000-0006-0000-0300-0000AF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G61" authorId="0" shapeId="0" xr:uid="{00000000-0006-0000-0300-0000B0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H61" authorId="0" shapeId="0" xr:uid="{00000000-0006-0000-0300-0000B1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I61" authorId="0" shapeId="0" xr:uid="{00000000-0006-0000-0300-0000B2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J61" authorId="0" shapeId="0" xr:uid="{00000000-0006-0000-0300-0000B3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K61" authorId="0" shapeId="0" xr:uid="{00000000-0006-0000-0300-0000B4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Q62" authorId="0" shapeId="0" xr:uid="{00000000-0006-0000-0300-0000B5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S62" authorId="0" shapeId="0" xr:uid="{00000000-0006-0000-0300-0000B6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T62" authorId="0" shapeId="0" xr:uid="{00000000-0006-0000-0300-0000B7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J62" authorId="0" shapeId="0" xr:uid="{00000000-0006-0000-0300-0000B8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M62" authorId="0" shapeId="0" xr:uid="{00000000-0006-0000-0300-0000B9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Z62" authorId="0" shapeId="0" xr:uid="{00000000-0006-0000-0300-0000BA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C62" authorId="0" shapeId="0" xr:uid="{00000000-0006-0000-0300-0000BB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E62" authorId="0" shapeId="0" xr:uid="{00000000-0006-0000-0300-0000BC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F62" authorId="0" shapeId="0" xr:uid="{00000000-0006-0000-0300-0000BD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S62" authorId="0" shapeId="0" xr:uid="{00000000-0006-0000-0300-0000BE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62" authorId="0" shapeId="0" xr:uid="{00000000-0006-0000-0300-0000BF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62" authorId="0" shapeId="0" xr:uid="{00000000-0006-0000-0300-0000C0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L62" authorId="0" shapeId="0" xr:uid="{00000000-0006-0000-0300-0000C1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O62" authorId="0" shapeId="0" xr:uid="{00000000-0006-0000-0300-0000C2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R62" authorId="0" shapeId="0" xr:uid="{00000000-0006-0000-0300-0000C3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E62" authorId="0" shapeId="0" xr:uid="{00000000-0006-0000-0300-0000C4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F62" authorId="0" shapeId="0" xr:uid="{00000000-0006-0000-0300-0000C5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G62" authorId="0" shapeId="0" xr:uid="{00000000-0006-0000-0300-0000C6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H62" authorId="0" shapeId="0" xr:uid="{00000000-0006-0000-0300-0000C7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I62" authorId="0" shapeId="0" xr:uid="{00000000-0006-0000-0300-0000C8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J62" authorId="0" shapeId="0" xr:uid="{00000000-0006-0000-0300-0000C9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K62" authorId="0" shapeId="0" xr:uid="{00000000-0006-0000-0300-0000CA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Q63" authorId="0" shapeId="0" xr:uid="{00000000-0006-0000-0300-0000CB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T63" authorId="0" shapeId="0" xr:uid="{00000000-0006-0000-0300-0000CC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M63" authorId="0" shapeId="0" xr:uid="{00000000-0006-0000-0300-0000CD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C63" authorId="0" shapeId="0" xr:uid="{00000000-0006-0000-0300-0000CE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F63" authorId="0" shapeId="0" xr:uid="{00000000-0006-0000-0300-0000CF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S63" authorId="0" shapeId="0" xr:uid="{00000000-0006-0000-0300-0000D0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63" authorId="0" shapeId="0" xr:uid="{00000000-0006-0000-0300-0000D1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63" authorId="0" shapeId="0" xr:uid="{00000000-0006-0000-0300-0000D2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O63" authorId="0" shapeId="0" xr:uid="{00000000-0006-0000-0300-0000D3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R63" authorId="0" shapeId="0" xr:uid="{00000000-0006-0000-0300-0000D4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D63" authorId="0" shapeId="0" xr:uid="{00000000-0006-0000-0300-0000D5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E63" authorId="0" shapeId="0" xr:uid="{00000000-0006-0000-0300-0000D6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F63" authorId="0" shapeId="0" xr:uid="{00000000-0006-0000-0300-0000D7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G63" authorId="0" shapeId="0" xr:uid="{00000000-0006-0000-0300-0000D8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H63" authorId="0" shapeId="0" xr:uid="{00000000-0006-0000-0300-0000D9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I63" authorId="0" shapeId="0" xr:uid="{00000000-0006-0000-0300-0000DA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J63" authorId="0" shapeId="0" xr:uid="{00000000-0006-0000-0300-0000DB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K63" authorId="0" shapeId="0" xr:uid="{00000000-0006-0000-0300-0000DC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Q64" authorId="0" shapeId="0" xr:uid="{00000000-0006-0000-0300-0000DD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T64" authorId="0" shapeId="0" xr:uid="{00000000-0006-0000-0300-0000DE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C64" authorId="0" shapeId="0" xr:uid="{00000000-0006-0000-0300-0000DF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F64" authorId="0" shapeId="0" xr:uid="{00000000-0006-0000-0300-0000E0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U64" authorId="0" shapeId="0" xr:uid="{00000000-0006-0000-0300-0000E1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64" authorId="0" shapeId="0" xr:uid="{00000000-0006-0000-0300-0000E2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64" authorId="0" shapeId="0" xr:uid="{00000000-0006-0000-0300-0000E3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L64" authorId="0" shapeId="0" xr:uid="{00000000-0006-0000-0300-0000E4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O64" authorId="0" shapeId="0" xr:uid="{00000000-0006-0000-0300-0000E5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R64" authorId="0" shapeId="0" xr:uid="{00000000-0006-0000-0300-0000E6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E64" authorId="0" shapeId="0" xr:uid="{00000000-0006-0000-0300-0000E7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F64" authorId="0" shapeId="0" xr:uid="{00000000-0006-0000-0300-0000E8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G64" authorId="0" shapeId="0" xr:uid="{00000000-0006-0000-0300-0000E9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H64" authorId="0" shapeId="0" xr:uid="{00000000-0006-0000-0300-0000EA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I64" authorId="0" shapeId="0" xr:uid="{00000000-0006-0000-0300-0000EB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J64" authorId="0" shapeId="0" xr:uid="{00000000-0006-0000-0300-0000EC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K64" authorId="0" shapeId="0" xr:uid="{00000000-0006-0000-0300-0000ED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T65" authorId="0" shapeId="0" xr:uid="{00000000-0006-0000-0300-0000EE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C65" authorId="0" shapeId="0" xr:uid="{00000000-0006-0000-0300-0000EF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F65" authorId="0" shapeId="0" xr:uid="{00000000-0006-0000-0300-0000F0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S65" authorId="0" shapeId="0" xr:uid="{00000000-0006-0000-0300-0000F1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65" authorId="0" shapeId="0" xr:uid="{00000000-0006-0000-0300-0000F2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65" authorId="0" shapeId="0" xr:uid="{00000000-0006-0000-0300-0000F3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L65" authorId="0" shapeId="0" xr:uid="{00000000-0006-0000-0300-0000F4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O65" authorId="0" shapeId="0" xr:uid="{00000000-0006-0000-0300-0000F5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R65" authorId="0" shapeId="0" xr:uid="{00000000-0006-0000-0300-0000F6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E65" authorId="0" shapeId="0" xr:uid="{00000000-0006-0000-0300-0000F7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F65" authorId="0" shapeId="0" xr:uid="{00000000-0006-0000-0300-0000F8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G65" authorId="0" shapeId="0" xr:uid="{00000000-0006-0000-0300-0000F9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H65" authorId="0" shapeId="0" xr:uid="{00000000-0006-0000-0300-0000FA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I65" authorId="0" shapeId="0" xr:uid="{00000000-0006-0000-0300-0000FB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J65" authorId="0" shapeId="0" xr:uid="{00000000-0006-0000-0300-0000FC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K65" authorId="0" shapeId="0" xr:uid="{00000000-0006-0000-0300-0000FD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T66" authorId="0" shapeId="0" xr:uid="{00000000-0006-0000-0300-0000FE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M66" authorId="0" shapeId="0" xr:uid="{00000000-0006-0000-0300-0000FF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F66" authorId="0" shapeId="0" xr:uid="{00000000-0006-0000-0300-000000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S66" authorId="0" shapeId="0" xr:uid="{00000000-0006-0000-0300-000001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66" authorId="0" shapeId="0" xr:uid="{00000000-0006-0000-0300-000002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66" authorId="0" shapeId="0" xr:uid="{00000000-0006-0000-0300-000003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L66" authorId="0" shapeId="0" xr:uid="{00000000-0006-0000-0300-000004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O66" authorId="0" shapeId="0" xr:uid="{00000000-0006-0000-0300-000005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R66" authorId="0" shapeId="0" xr:uid="{00000000-0006-0000-0300-000006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E66" authorId="0" shapeId="0" xr:uid="{00000000-0006-0000-0300-000007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G66" authorId="0" shapeId="0" xr:uid="{00000000-0006-0000-0300-000008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H66" authorId="0" shapeId="0" xr:uid="{00000000-0006-0000-0300-000009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I66" authorId="0" shapeId="0" xr:uid="{00000000-0006-0000-0300-00000A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J66" authorId="0" shapeId="0" xr:uid="{00000000-0006-0000-0300-00000B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K66" authorId="0" shapeId="0" xr:uid="{00000000-0006-0000-0300-00000C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Q67" authorId="0" shapeId="0" xr:uid="{00000000-0006-0000-0300-00000D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T67" authorId="0" shapeId="0" xr:uid="{00000000-0006-0000-0300-00000E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C67" authorId="0" shapeId="0" xr:uid="{00000000-0006-0000-0300-00000F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F67" authorId="0" shapeId="0" xr:uid="{00000000-0006-0000-0300-000010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S67" authorId="0" shapeId="0" xr:uid="{00000000-0006-0000-0300-000011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U67" authorId="0" shapeId="0" xr:uid="{00000000-0006-0000-0300-000012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67" authorId="0" shapeId="0" xr:uid="{00000000-0006-0000-0300-000013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W67" authorId="0" shapeId="0" xr:uid="{00000000-0006-0000-0300-000014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X67" authorId="0" shapeId="0" xr:uid="{00000000-0006-0000-0300-000015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67" authorId="0" shapeId="0" xr:uid="{00000000-0006-0000-0300-000016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L67" authorId="0" shapeId="0" xr:uid="{00000000-0006-0000-0300-000017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O67" authorId="0" shapeId="0" xr:uid="{00000000-0006-0000-0300-000018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R67" authorId="0" shapeId="0" xr:uid="{00000000-0006-0000-0300-000019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C67" authorId="0" shapeId="0" xr:uid="{00000000-0006-0000-0300-00001A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D67" authorId="0" shapeId="0" xr:uid="{00000000-0006-0000-0300-00001B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E67" authorId="0" shapeId="0" xr:uid="{00000000-0006-0000-0300-00001C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F67" authorId="0" shapeId="0" xr:uid="{00000000-0006-0000-0300-00001D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G67" authorId="0" shapeId="0" xr:uid="{00000000-0006-0000-0300-00001E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H67" authorId="0" shapeId="0" xr:uid="{00000000-0006-0000-0300-00001F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I67" authorId="0" shapeId="0" xr:uid="{00000000-0006-0000-0300-000020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J67" authorId="0" shapeId="0" xr:uid="{00000000-0006-0000-0300-000021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K67" authorId="0" shapeId="0" xr:uid="{00000000-0006-0000-0300-000022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N68" authorId="0" shapeId="0" xr:uid="{00000000-0006-0000-0300-000023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Q68" authorId="0" shapeId="0" xr:uid="{00000000-0006-0000-0300-000024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T68" authorId="0" shapeId="0" xr:uid="{00000000-0006-0000-0300-000025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M68" authorId="0" shapeId="0" xr:uid="{00000000-0006-0000-0300-000026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C68" authorId="0" shapeId="0" xr:uid="{00000000-0006-0000-0300-000027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F68" authorId="0" shapeId="0" xr:uid="{00000000-0006-0000-0300-000028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68" authorId="0" shapeId="0" xr:uid="{00000000-0006-0000-0300-000029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68" authorId="0" shapeId="0" xr:uid="{00000000-0006-0000-0300-00002A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L68" authorId="0" shapeId="0" xr:uid="{00000000-0006-0000-0300-00002B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O68" authorId="0" shapeId="0" xr:uid="{00000000-0006-0000-0300-00002C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R68" authorId="0" shapeId="0" xr:uid="{00000000-0006-0000-0300-00002D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E68" authorId="0" shapeId="0" xr:uid="{00000000-0006-0000-0300-00002E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F68" authorId="0" shapeId="0" xr:uid="{00000000-0006-0000-0300-00002F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G68" authorId="0" shapeId="0" xr:uid="{00000000-0006-0000-0300-000030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H68" authorId="0" shapeId="0" xr:uid="{00000000-0006-0000-0300-000031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I68" authorId="0" shapeId="0" xr:uid="{00000000-0006-0000-0300-000032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J68" authorId="0" shapeId="0" xr:uid="{00000000-0006-0000-0300-000033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K68" authorId="0" shapeId="0" xr:uid="{00000000-0006-0000-0300-000034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Q69" authorId="0" shapeId="0" xr:uid="{00000000-0006-0000-0300-000035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T69" authorId="0" shapeId="0" xr:uid="{00000000-0006-0000-0300-000036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M69" authorId="0" shapeId="0" xr:uid="{00000000-0006-0000-0300-000037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Z69" authorId="0" shapeId="0" xr:uid="{00000000-0006-0000-0300-000038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C69" authorId="0" shapeId="0" xr:uid="{00000000-0006-0000-0300-000039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F69" authorId="0" shapeId="0" xr:uid="{00000000-0006-0000-0300-00003A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S69" authorId="0" shapeId="0" xr:uid="{00000000-0006-0000-0300-00003B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69" authorId="0" shapeId="0" xr:uid="{00000000-0006-0000-0300-00003C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69" authorId="0" shapeId="0" xr:uid="{00000000-0006-0000-0300-00003D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O69" authorId="0" shapeId="0" xr:uid="{00000000-0006-0000-0300-00003E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R69" authorId="0" shapeId="0" xr:uid="{00000000-0006-0000-0300-00003F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D69" authorId="0" shapeId="0" xr:uid="{00000000-0006-0000-0300-000040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E69" authorId="0" shapeId="0" xr:uid="{00000000-0006-0000-0300-000041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F69" authorId="0" shapeId="0" xr:uid="{00000000-0006-0000-0300-000042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G69" authorId="0" shapeId="0" xr:uid="{00000000-0006-0000-0300-000043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H69" authorId="0" shapeId="0" xr:uid="{00000000-0006-0000-0300-000044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I69" authorId="0" shapeId="0" xr:uid="{00000000-0006-0000-0300-000045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J69" authorId="0" shapeId="0" xr:uid="{00000000-0006-0000-0300-000046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K69" authorId="0" shapeId="0" xr:uid="{00000000-0006-0000-0300-000047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Q70" authorId="0" shapeId="0" xr:uid="{00000000-0006-0000-0300-000048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T70" authorId="0" shapeId="0" xr:uid="{00000000-0006-0000-0300-000049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M70" authorId="0" shapeId="0" xr:uid="{00000000-0006-0000-0300-00004A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C70" authorId="0" shapeId="0" xr:uid="{00000000-0006-0000-0300-00004B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F70" authorId="0" shapeId="0" xr:uid="{00000000-0006-0000-0300-00004C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70" authorId="0" shapeId="0" xr:uid="{00000000-0006-0000-0300-00004D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70" authorId="0" shapeId="0" xr:uid="{00000000-0006-0000-0300-00004E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O70" authorId="0" shapeId="0" xr:uid="{00000000-0006-0000-0300-00004F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R70" authorId="0" shapeId="0" xr:uid="{00000000-0006-0000-0300-000050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D70" authorId="0" shapeId="0" xr:uid="{00000000-0006-0000-0300-000051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E70" authorId="0" shapeId="0" xr:uid="{00000000-0006-0000-0300-000052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F70" authorId="0" shapeId="0" xr:uid="{00000000-0006-0000-0300-000053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G70" authorId="0" shapeId="0" xr:uid="{00000000-0006-0000-0300-000054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H70" authorId="0" shapeId="0" xr:uid="{00000000-0006-0000-0300-000055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I70" authorId="0" shapeId="0" xr:uid="{00000000-0006-0000-0300-000056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J70" authorId="0" shapeId="0" xr:uid="{00000000-0006-0000-0300-000057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K70" authorId="0" shapeId="0" xr:uid="{00000000-0006-0000-0300-000058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Q71" authorId="0" shapeId="0" xr:uid="{00000000-0006-0000-0300-000059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T71" authorId="0" shapeId="0" xr:uid="{00000000-0006-0000-0300-00005A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M71" authorId="0" shapeId="0" xr:uid="{00000000-0006-0000-0300-00005B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C71" authorId="0" shapeId="0" xr:uid="{00000000-0006-0000-0300-00005C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F71" authorId="0" shapeId="0" xr:uid="{00000000-0006-0000-0300-00005D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71" authorId="0" shapeId="0" xr:uid="{00000000-0006-0000-0300-00005E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O71" authorId="0" shapeId="0" xr:uid="{00000000-0006-0000-0300-00005F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R71" authorId="0" shapeId="0" xr:uid="{00000000-0006-0000-0300-000060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E71" authorId="0" shapeId="0" xr:uid="{00000000-0006-0000-0300-000061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F71" authorId="0" shapeId="0" xr:uid="{00000000-0006-0000-0300-000062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G71" authorId="0" shapeId="0" xr:uid="{00000000-0006-0000-0300-000063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H71" authorId="0" shapeId="0" xr:uid="{00000000-0006-0000-0300-000064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K71" authorId="0" shapeId="0" xr:uid="{00000000-0006-0000-0300-000065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Q72" authorId="0" shapeId="0" xr:uid="{00000000-0006-0000-0300-000066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T72" authorId="0" shapeId="0" xr:uid="{00000000-0006-0000-0300-000067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Z72" authorId="0" shapeId="0" xr:uid="{00000000-0006-0000-0300-000068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C72" authorId="0" shapeId="0" xr:uid="{00000000-0006-0000-0300-000069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F72" authorId="0" shapeId="0" xr:uid="{00000000-0006-0000-0300-00006A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S72" authorId="0" shapeId="0" xr:uid="{00000000-0006-0000-0300-00006B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72" authorId="0" shapeId="0" xr:uid="{00000000-0006-0000-0300-00006C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72" authorId="0" shapeId="0" xr:uid="{00000000-0006-0000-0300-00006D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O72" authorId="0" shapeId="0" xr:uid="{00000000-0006-0000-0300-00006E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R72" authorId="0" shapeId="0" xr:uid="{00000000-0006-0000-0300-00006F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D72" authorId="0" shapeId="0" xr:uid="{00000000-0006-0000-0300-000070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E72" authorId="0" shapeId="0" xr:uid="{00000000-0006-0000-0300-000071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F72" authorId="0" shapeId="0" xr:uid="{00000000-0006-0000-0300-000072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G72" authorId="0" shapeId="0" xr:uid="{00000000-0006-0000-0300-000073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H72" authorId="0" shapeId="0" xr:uid="{00000000-0006-0000-0300-000074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I72" authorId="0" shapeId="0" xr:uid="{00000000-0006-0000-0300-000075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J72" authorId="0" shapeId="0" xr:uid="{00000000-0006-0000-0300-000076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K72" authorId="0" shapeId="0" xr:uid="{00000000-0006-0000-0300-000077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T73" authorId="0" shapeId="0" xr:uid="{00000000-0006-0000-0300-000078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J73" authorId="0" shapeId="0" xr:uid="{00000000-0006-0000-0300-000079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Z73" authorId="0" shapeId="0" xr:uid="{00000000-0006-0000-0300-00007A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C73" authorId="0" shapeId="0" xr:uid="{00000000-0006-0000-0300-00007B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F73" authorId="0" shapeId="0" xr:uid="{00000000-0006-0000-0300-00007C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S73" authorId="0" shapeId="0" xr:uid="{00000000-0006-0000-0300-00007D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73" authorId="0" shapeId="0" xr:uid="{00000000-0006-0000-0300-00007E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73" authorId="0" shapeId="0" xr:uid="{00000000-0006-0000-0300-00007F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L73" authorId="0" shapeId="0" xr:uid="{00000000-0006-0000-0300-000080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O73" authorId="0" shapeId="0" xr:uid="{00000000-0006-0000-0300-000081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R73" authorId="0" shapeId="0" xr:uid="{00000000-0006-0000-0300-000082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E73" authorId="0" shapeId="0" xr:uid="{00000000-0006-0000-0300-000083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G73" authorId="0" shapeId="0" xr:uid="{00000000-0006-0000-0300-000084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H73" authorId="0" shapeId="0" xr:uid="{00000000-0006-0000-0300-000085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I73" authorId="0" shapeId="0" xr:uid="{00000000-0006-0000-0300-000086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J73" authorId="0" shapeId="0" xr:uid="{00000000-0006-0000-0300-000087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K73" authorId="0" shapeId="0" xr:uid="{00000000-0006-0000-0300-000088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N74" authorId="0" shapeId="0" xr:uid="{00000000-0006-0000-0300-000089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Q74" authorId="0" shapeId="0" xr:uid="{00000000-0006-0000-0300-00008A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T74" authorId="0" shapeId="0" xr:uid="{00000000-0006-0000-0300-00008B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M74" authorId="0" shapeId="0" xr:uid="{00000000-0006-0000-0300-00008C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Z74" authorId="0" shapeId="0" xr:uid="{00000000-0006-0000-0300-00008D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C74" authorId="0" shapeId="0" xr:uid="{00000000-0006-0000-0300-00008E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F74" authorId="0" shapeId="0" xr:uid="{00000000-0006-0000-0300-00008F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U74" authorId="0" shapeId="0" xr:uid="{00000000-0006-0000-0300-000090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74" authorId="0" shapeId="0" xr:uid="{00000000-0006-0000-0300-000091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74" authorId="0" shapeId="0" xr:uid="{00000000-0006-0000-0300-000092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L74" authorId="0" shapeId="0" xr:uid="{00000000-0006-0000-0300-000093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O74" authorId="0" shapeId="0" xr:uid="{00000000-0006-0000-0300-000094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R74" authorId="0" shapeId="0" xr:uid="{00000000-0006-0000-0300-000095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E74" authorId="0" shapeId="0" xr:uid="{00000000-0006-0000-0300-000096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F74" authorId="0" shapeId="0" xr:uid="{00000000-0006-0000-0300-000097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G74" authorId="0" shapeId="0" xr:uid="{00000000-0006-0000-0300-000098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H74" authorId="0" shapeId="0" xr:uid="{00000000-0006-0000-0300-000099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I74" authorId="0" shapeId="0" xr:uid="{00000000-0006-0000-0300-00009A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J74" authorId="0" shapeId="0" xr:uid="{00000000-0006-0000-0300-00009B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K74" authorId="0" shapeId="0" xr:uid="{00000000-0006-0000-0300-00009C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M74" authorId="0" shapeId="0" xr:uid="{00000000-0006-0000-0300-00009D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Q75" authorId="0" shapeId="0" xr:uid="{00000000-0006-0000-0300-00009E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T75" authorId="0" shapeId="0" xr:uid="{00000000-0006-0000-0300-00009F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M75" authorId="0" shapeId="0" xr:uid="{00000000-0006-0000-0300-0000A0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Z75" authorId="0" shapeId="0" xr:uid="{00000000-0006-0000-0300-0000A1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C75" authorId="0" shapeId="0" xr:uid="{00000000-0006-0000-0300-0000A2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F75" authorId="0" shapeId="0" xr:uid="{00000000-0006-0000-0300-0000A3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S75" authorId="0" shapeId="0" xr:uid="{00000000-0006-0000-0300-0000A4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U75" authorId="0" shapeId="0" xr:uid="{00000000-0006-0000-0300-0000A5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75" authorId="0" shapeId="0" xr:uid="{00000000-0006-0000-0300-0000A6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75" authorId="0" shapeId="0" xr:uid="{00000000-0006-0000-0300-0000A7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O75" authorId="0" shapeId="0" xr:uid="{00000000-0006-0000-0300-0000A8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R75" authorId="0" shapeId="0" xr:uid="{00000000-0006-0000-0300-0000A9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E75" authorId="0" shapeId="0" xr:uid="{00000000-0006-0000-0300-0000AA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G75" authorId="0" shapeId="0" xr:uid="{00000000-0006-0000-0300-0000AB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H75" authorId="0" shapeId="0" xr:uid="{00000000-0006-0000-0300-0000AC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I75" authorId="0" shapeId="0" xr:uid="{00000000-0006-0000-0300-0000AD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J75" authorId="0" shapeId="0" xr:uid="{00000000-0006-0000-0300-0000AE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K75" authorId="0" shapeId="0" xr:uid="{00000000-0006-0000-0300-0000AF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T76" authorId="0" shapeId="0" xr:uid="{00000000-0006-0000-0300-0000B0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M76" authorId="0" shapeId="0" xr:uid="{00000000-0006-0000-0300-0000B1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C76" authorId="0" shapeId="0" xr:uid="{00000000-0006-0000-0300-0000B2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F76" authorId="0" shapeId="0" xr:uid="{00000000-0006-0000-0300-0000B3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76" authorId="0" shapeId="0" xr:uid="{00000000-0006-0000-0300-0000B4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X76" authorId="0" shapeId="0" xr:uid="{00000000-0006-0000-0300-0000B5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76" authorId="0" shapeId="0" xr:uid="{00000000-0006-0000-0300-0000B6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L76" authorId="0" shapeId="0" xr:uid="{00000000-0006-0000-0300-0000B7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O76" authorId="0" shapeId="0" xr:uid="{00000000-0006-0000-0300-0000B8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R76" authorId="0" shapeId="0" xr:uid="{00000000-0006-0000-0300-0000B9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D76" authorId="0" shapeId="0" xr:uid="{00000000-0006-0000-0300-0000BA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E76" authorId="0" shapeId="0" xr:uid="{00000000-0006-0000-0300-0000BB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F76" authorId="0" shapeId="0" xr:uid="{00000000-0006-0000-0300-0000BC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G76" authorId="0" shapeId="0" xr:uid="{00000000-0006-0000-0300-0000BD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H76" authorId="0" shapeId="0" xr:uid="{00000000-0006-0000-0300-0000BE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I76" authorId="0" shapeId="0" xr:uid="{00000000-0006-0000-0300-0000BF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J76" authorId="0" shapeId="0" xr:uid="{00000000-0006-0000-0300-0000C0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K76" authorId="0" shapeId="0" xr:uid="{00000000-0006-0000-0300-0000C1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Q77" authorId="0" shapeId="0" xr:uid="{00000000-0006-0000-0300-0000C2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C77" authorId="0" shapeId="0" xr:uid="{00000000-0006-0000-0300-0000C3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F77" authorId="0" shapeId="0" xr:uid="{00000000-0006-0000-0300-0000C4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77" authorId="0" shapeId="0" xr:uid="{00000000-0006-0000-0300-0000C5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77" authorId="0" shapeId="0" xr:uid="{00000000-0006-0000-0300-0000C6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L77" authorId="0" shapeId="0" xr:uid="{00000000-0006-0000-0300-0000C7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O77" authorId="0" shapeId="0" xr:uid="{00000000-0006-0000-0300-0000C8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R77" authorId="0" shapeId="0" xr:uid="{00000000-0006-0000-0300-0000C9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D77" authorId="0" shapeId="0" xr:uid="{00000000-0006-0000-0300-0000CA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E77" authorId="0" shapeId="0" xr:uid="{00000000-0006-0000-0300-0000CB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F77" authorId="0" shapeId="0" xr:uid="{00000000-0006-0000-0300-0000CC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G77" authorId="0" shapeId="0" xr:uid="{00000000-0006-0000-0300-0000CD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H77" authorId="0" shapeId="0" xr:uid="{00000000-0006-0000-0300-0000CE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I77" authorId="0" shapeId="0" xr:uid="{00000000-0006-0000-0300-0000CF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J77" authorId="0" shapeId="0" xr:uid="{00000000-0006-0000-0300-0000D0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K77" authorId="0" shapeId="0" xr:uid="{00000000-0006-0000-0300-0000D1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T78" authorId="0" shapeId="0" xr:uid="{00000000-0006-0000-0300-0000D2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C78" authorId="0" shapeId="0" xr:uid="{00000000-0006-0000-0300-0000D3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F78" authorId="0" shapeId="0" xr:uid="{00000000-0006-0000-0300-0000D4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S78" authorId="0" shapeId="0" xr:uid="{00000000-0006-0000-0300-0000D5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78" authorId="0" shapeId="0" xr:uid="{00000000-0006-0000-0300-0000D6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78" authorId="0" shapeId="0" xr:uid="{00000000-0006-0000-0300-0000D7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L78" authorId="0" shapeId="0" xr:uid="{00000000-0006-0000-0300-0000D8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O78" authorId="0" shapeId="0" xr:uid="{00000000-0006-0000-0300-0000D9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R78" authorId="0" shapeId="0" xr:uid="{00000000-0006-0000-0300-0000DA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E78" authorId="0" shapeId="0" xr:uid="{00000000-0006-0000-0300-0000DB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H78" authorId="0" shapeId="0" xr:uid="{00000000-0006-0000-0300-0000DC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J78" authorId="0" shapeId="0" xr:uid="{00000000-0006-0000-0300-0000DD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K78" authorId="0" shapeId="0" xr:uid="{00000000-0006-0000-0300-0000DE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M79" authorId="0" shapeId="0" xr:uid="{00000000-0006-0000-0300-0000DF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C79" authorId="0" shapeId="0" xr:uid="{00000000-0006-0000-0300-0000E0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F79" authorId="0" shapeId="0" xr:uid="{00000000-0006-0000-0300-0000E1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S79" authorId="0" shapeId="0" xr:uid="{00000000-0006-0000-0300-0000E2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79" authorId="0" shapeId="0" xr:uid="{00000000-0006-0000-0300-0000E3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79" authorId="0" shapeId="0" xr:uid="{00000000-0006-0000-0300-0000E4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O79" authorId="0" shapeId="0" xr:uid="{00000000-0006-0000-0300-0000E5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R79" authorId="0" shapeId="0" xr:uid="{00000000-0006-0000-0300-0000E6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E79" authorId="0" shapeId="0" xr:uid="{00000000-0006-0000-0300-0000E7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H79" authorId="0" shapeId="0" xr:uid="{00000000-0006-0000-0300-0000E8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K79" authorId="0" shapeId="0" xr:uid="{00000000-0006-0000-0300-0000E9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80" authorId="0" shapeId="0" xr:uid="{00000000-0006-0000-0300-0000EA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R80" authorId="0" shapeId="0" xr:uid="{00000000-0006-0000-0300-0000EB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K80" authorId="0" shapeId="0" xr:uid="{00000000-0006-0000-0300-0000EC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81" authorId="0" shapeId="0" xr:uid="{00000000-0006-0000-0300-0000ED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K81" authorId="0" shapeId="0" xr:uid="{00000000-0006-0000-0300-0000EE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82" authorId="0" shapeId="0" xr:uid="{00000000-0006-0000-0300-0000EF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R82" authorId="0" shapeId="0" xr:uid="{00000000-0006-0000-0300-0000F0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K82" authorId="0" shapeId="0" xr:uid="{00000000-0006-0000-0300-0000F1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R83" authorId="0" shapeId="0" xr:uid="{00000000-0006-0000-0300-0000F2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K83" authorId="0" shapeId="0" xr:uid="{00000000-0006-0000-0300-0000F3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84" authorId="0" shapeId="0" xr:uid="{00000000-0006-0000-0300-0000F4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R84" authorId="0" shapeId="0" xr:uid="{00000000-0006-0000-0300-0000F5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K84" authorId="0" shapeId="0" xr:uid="{00000000-0006-0000-0300-0000F6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F85" authorId="0" shapeId="0" xr:uid="{00000000-0006-0000-0300-0000F7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X85" authorId="0" shapeId="0" xr:uid="{00000000-0006-0000-0300-0000F8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85" authorId="0" shapeId="0" xr:uid="{00000000-0006-0000-0300-0000F9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R85" authorId="0" shapeId="0" xr:uid="{00000000-0006-0000-0300-0000FA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H85" authorId="0" shapeId="0" xr:uid="{00000000-0006-0000-0300-0000FB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J85" authorId="0" shapeId="0" xr:uid="{00000000-0006-0000-0300-0000FC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K85" authorId="0" shapeId="0" xr:uid="{00000000-0006-0000-0300-0000FD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T86" authorId="0" shapeId="0" xr:uid="{00000000-0006-0000-0300-0000FE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F86" authorId="0" shapeId="0" xr:uid="{00000000-0006-0000-0300-0000FF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S86" authorId="0" shapeId="0" xr:uid="{00000000-0006-0000-0300-000000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86" authorId="0" shapeId="0" xr:uid="{00000000-0006-0000-0300-000001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X86" authorId="0" shapeId="0" xr:uid="{00000000-0006-0000-0300-000002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86" authorId="0" shapeId="0" xr:uid="{00000000-0006-0000-0300-000003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L86" authorId="0" shapeId="0" xr:uid="{00000000-0006-0000-0300-000004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O86" authorId="0" shapeId="0" xr:uid="{00000000-0006-0000-0300-000005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R86" authorId="0" shapeId="0" xr:uid="{00000000-0006-0000-0300-000006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E86" authorId="0" shapeId="0" xr:uid="{00000000-0006-0000-0300-000007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H86" authorId="0" shapeId="0" xr:uid="{00000000-0006-0000-0300-000008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I86" authorId="0" shapeId="0" xr:uid="{00000000-0006-0000-0300-000009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J86" authorId="0" shapeId="0" xr:uid="{00000000-0006-0000-0300-00000A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K86" authorId="0" shapeId="0" xr:uid="{00000000-0006-0000-0300-00000B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T87" authorId="0" shapeId="0" xr:uid="{00000000-0006-0000-0300-00000C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F87" authorId="0" shapeId="0" xr:uid="{00000000-0006-0000-0300-00000D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87" authorId="0" shapeId="0" xr:uid="{00000000-0006-0000-0300-00000E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87" authorId="0" shapeId="0" xr:uid="{00000000-0006-0000-0300-00000F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L87" authorId="0" shapeId="0" xr:uid="{00000000-0006-0000-0300-000010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O87" authorId="0" shapeId="0" xr:uid="{00000000-0006-0000-0300-000011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R87" authorId="0" shapeId="0" xr:uid="{00000000-0006-0000-0300-000012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E87" authorId="0" shapeId="0" xr:uid="{00000000-0006-0000-0300-000013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H87" authorId="0" shapeId="0" xr:uid="{00000000-0006-0000-0300-000014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I87" authorId="0" shapeId="0" xr:uid="{00000000-0006-0000-0300-000015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J87" authorId="0" shapeId="0" xr:uid="{00000000-0006-0000-0300-000016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K87" authorId="0" shapeId="0" xr:uid="{00000000-0006-0000-0300-000017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T88" authorId="0" shapeId="0" xr:uid="{00000000-0006-0000-0300-000018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F88" authorId="0" shapeId="0" xr:uid="{00000000-0006-0000-0300-000019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W88" authorId="0" shapeId="0" xr:uid="{00000000-0006-0000-0300-00001A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X88" authorId="0" shapeId="0" xr:uid="{00000000-0006-0000-0300-00001B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88" authorId="0" shapeId="0" xr:uid="{00000000-0006-0000-0300-00001C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O88" authorId="0" shapeId="0" xr:uid="{00000000-0006-0000-0300-00001D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Q88" authorId="0" shapeId="0" xr:uid="{00000000-0006-0000-0300-00001E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R88" authorId="0" shapeId="0" xr:uid="{00000000-0006-0000-0300-00001F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D88" authorId="0" shapeId="0" xr:uid="{00000000-0006-0000-0300-000020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G88" authorId="0" shapeId="0" xr:uid="{00000000-0006-0000-0300-000021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H88" authorId="0" shapeId="0" xr:uid="{00000000-0006-0000-0300-000022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I88" authorId="0" shapeId="0" xr:uid="{00000000-0006-0000-0300-000023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J88" authorId="0" shapeId="0" xr:uid="{00000000-0006-0000-0300-000024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K88" authorId="0" shapeId="0" xr:uid="{00000000-0006-0000-0300-000025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T89" authorId="0" shapeId="0" xr:uid="{00000000-0006-0000-0300-000026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F89" authorId="0" shapeId="0" xr:uid="{00000000-0006-0000-0300-000027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S89" authorId="0" shapeId="0" xr:uid="{00000000-0006-0000-0300-000028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89" authorId="0" shapeId="0" xr:uid="{00000000-0006-0000-0300-000029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89" authorId="0" shapeId="0" xr:uid="{00000000-0006-0000-0300-00002A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R89" authorId="0" shapeId="0" xr:uid="{00000000-0006-0000-0300-00002B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E89" authorId="0" shapeId="0" xr:uid="{00000000-0006-0000-0300-00002C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G89" authorId="0" shapeId="0" xr:uid="{00000000-0006-0000-0300-00002D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H89" authorId="0" shapeId="0" xr:uid="{00000000-0006-0000-0300-00002E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I89" authorId="0" shapeId="0" xr:uid="{00000000-0006-0000-0300-00002F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J89" authorId="0" shapeId="0" xr:uid="{00000000-0006-0000-0300-000030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K89" authorId="0" shapeId="0" xr:uid="{00000000-0006-0000-0300-000031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T90" authorId="0" shapeId="0" xr:uid="{00000000-0006-0000-0300-000032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F90" authorId="0" shapeId="0" xr:uid="{00000000-0006-0000-0300-000033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X90" authorId="0" shapeId="0" xr:uid="{00000000-0006-0000-0300-000034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90" authorId="0" shapeId="0" xr:uid="{00000000-0006-0000-0300-000035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R90" authorId="0" shapeId="0" xr:uid="{00000000-0006-0000-0300-000036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E90" authorId="0" shapeId="0" xr:uid="{00000000-0006-0000-0300-000037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F90" authorId="0" shapeId="0" xr:uid="{00000000-0006-0000-0300-000038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G90" authorId="0" shapeId="0" xr:uid="{00000000-0006-0000-0300-000039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H90" authorId="0" shapeId="0" xr:uid="{00000000-0006-0000-0300-00003A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I90" authorId="0" shapeId="0" xr:uid="{00000000-0006-0000-0300-00003B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J90" authorId="0" shapeId="0" xr:uid="{00000000-0006-0000-0300-00003C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K90" authorId="0" shapeId="0" xr:uid="{00000000-0006-0000-0300-00003D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T91" authorId="0" shapeId="0" xr:uid="{00000000-0006-0000-0300-00003E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C91" authorId="0" shapeId="0" xr:uid="{00000000-0006-0000-0300-00003F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F91" authorId="0" shapeId="0" xr:uid="{00000000-0006-0000-0300-000040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S91" authorId="0" shapeId="0" xr:uid="{00000000-0006-0000-0300-000041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91" authorId="0" shapeId="0" xr:uid="{00000000-0006-0000-0300-000042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X91" authorId="0" shapeId="0" xr:uid="{00000000-0006-0000-0300-000043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91" authorId="0" shapeId="0" xr:uid="{00000000-0006-0000-0300-000044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L91" authorId="0" shapeId="0" xr:uid="{00000000-0006-0000-0300-000045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O91" authorId="0" shapeId="0" xr:uid="{00000000-0006-0000-0300-000046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Q91" authorId="0" shapeId="0" xr:uid="{00000000-0006-0000-0300-000047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R91" authorId="0" shapeId="0" xr:uid="{00000000-0006-0000-0300-000048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C91" authorId="0" shapeId="0" xr:uid="{00000000-0006-0000-0300-000049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D91" authorId="0" shapeId="0" xr:uid="{00000000-0006-0000-0300-00004A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E91" authorId="0" shapeId="0" xr:uid="{00000000-0006-0000-0300-00004B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F91" authorId="0" shapeId="0" xr:uid="{00000000-0006-0000-0300-00004C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G91" authorId="0" shapeId="0" xr:uid="{00000000-0006-0000-0300-00004D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H91" authorId="0" shapeId="0" xr:uid="{00000000-0006-0000-0300-00004E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I91" authorId="0" shapeId="0" xr:uid="{00000000-0006-0000-0300-00004F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J91" authorId="0" shapeId="0" xr:uid="{00000000-0006-0000-0300-000050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K91" authorId="0" shapeId="0" xr:uid="{00000000-0006-0000-0300-000051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T92" authorId="0" shapeId="0" xr:uid="{00000000-0006-0000-0300-000052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M92" authorId="0" shapeId="0" xr:uid="{00000000-0006-0000-0300-000053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E92" authorId="0" shapeId="0" xr:uid="{00000000-0006-0000-0300-000054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F92" authorId="0" shapeId="0" xr:uid="{00000000-0006-0000-0300-000055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S92" authorId="0" shapeId="0" xr:uid="{00000000-0006-0000-0300-000056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92" authorId="0" shapeId="0" xr:uid="{00000000-0006-0000-0300-000057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92" authorId="0" shapeId="0" xr:uid="{00000000-0006-0000-0300-000058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L92" authorId="0" shapeId="0" xr:uid="{00000000-0006-0000-0300-000059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O92" authorId="0" shapeId="0" xr:uid="{00000000-0006-0000-0300-00005A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Q92" authorId="0" shapeId="0" xr:uid="{00000000-0006-0000-0300-00005B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R92" authorId="0" shapeId="0" xr:uid="{00000000-0006-0000-0300-00005C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C92" authorId="0" shapeId="0" xr:uid="{00000000-0006-0000-0300-00005D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D92" authorId="0" shapeId="0" xr:uid="{00000000-0006-0000-0300-00005E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E92" authorId="0" shapeId="0" xr:uid="{00000000-0006-0000-0300-00005F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F92" authorId="0" shapeId="0" xr:uid="{00000000-0006-0000-0300-000060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G92" authorId="0" shapeId="0" xr:uid="{00000000-0006-0000-0300-000061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H92" authorId="0" shapeId="0" xr:uid="{00000000-0006-0000-0300-000062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I92" authorId="0" shapeId="0" xr:uid="{00000000-0006-0000-0300-000063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J92" authorId="0" shapeId="0" xr:uid="{00000000-0006-0000-0300-000064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K92" authorId="0" shapeId="0" xr:uid="{00000000-0006-0000-0300-000065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Q93" authorId="0" shapeId="0" xr:uid="{00000000-0006-0000-0300-000066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T93" authorId="0" shapeId="0" xr:uid="{00000000-0006-0000-0300-000067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Z93" authorId="0" shapeId="0" xr:uid="{00000000-0006-0000-0300-000068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C93" authorId="0" shapeId="0" xr:uid="{00000000-0006-0000-0300-000069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E93" authorId="0" shapeId="0" xr:uid="{00000000-0006-0000-0300-00006A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F93" authorId="0" shapeId="0" xr:uid="{00000000-0006-0000-0300-00006B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S93" authorId="0" shapeId="0" xr:uid="{00000000-0006-0000-0300-00006C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93" authorId="0" shapeId="0" xr:uid="{00000000-0006-0000-0300-00006D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93" authorId="0" shapeId="0" xr:uid="{00000000-0006-0000-0300-00006E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L93" authorId="0" shapeId="0" xr:uid="{00000000-0006-0000-0300-00006F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O93" authorId="0" shapeId="0" xr:uid="{00000000-0006-0000-0300-000070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Q93" authorId="0" shapeId="0" xr:uid="{00000000-0006-0000-0300-000071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R93" authorId="0" shapeId="0" xr:uid="{00000000-0006-0000-0300-000072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D93" authorId="0" shapeId="0" xr:uid="{00000000-0006-0000-0300-000073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E93" authorId="0" shapeId="0" xr:uid="{00000000-0006-0000-0300-000074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F93" authorId="0" shapeId="0" xr:uid="{00000000-0006-0000-0300-000075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G93" authorId="0" shapeId="0" xr:uid="{00000000-0006-0000-0300-000076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H93" authorId="0" shapeId="0" xr:uid="{00000000-0006-0000-0300-000077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I93" authorId="0" shapeId="0" xr:uid="{00000000-0006-0000-0300-000078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J93" authorId="0" shapeId="0" xr:uid="{00000000-0006-0000-0300-000079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K93" authorId="0" shapeId="0" xr:uid="{00000000-0006-0000-0300-00007A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Q94" authorId="0" shapeId="0" xr:uid="{00000000-0006-0000-0300-00007B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T94" authorId="0" shapeId="0" xr:uid="{00000000-0006-0000-0300-00007C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F94" authorId="0" shapeId="0" xr:uid="{00000000-0006-0000-0300-00007D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S94" authorId="0" shapeId="0" xr:uid="{00000000-0006-0000-0300-00007E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94" authorId="0" shapeId="0" xr:uid="{00000000-0006-0000-0300-00007F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X94" authorId="0" shapeId="0" xr:uid="{00000000-0006-0000-0300-000080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94" authorId="0" shapeId="0" xr:uid="{00000000-0006-0000-0300-000081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L94" authorId="0" shapeId="0" xr:uid="{00000000-0006-0000-0300-000082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O94" authorId="0" shapeId="0" xr:uid="{00000000-0006-0000-0300-000083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R94" authorId="0" shapeId="0" xr:uid="{00000000-0006-0000-0300-000084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E94" authorId="0" shapeId="0" xr:uid="{00000000-0006-0000-0300-000085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G94" authorId="0" shapeId="0" xr:uid="{00000000-0006-0000-0300-000086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H94" authorId="0" shapeId="0" xr:uid="{00000000-0006-0000-0300-000087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J94" authorId="0" shapeId="0" xr:uid="{00000000-0006-0000-0300-000088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K94" authorId="0" shapeId="0" xr:uid="{00000000-0006-0000-0300-000089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C95" authorId="0" shapeId="0" xr:uid="{00000000-0006-0000-0300-00008A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F95" authorId="0" shapeId="0" xr:uid="{00000000-0006-0000-0300-00008B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S95" authorId="0" shapeId="0" xr:uid="{00000000-0006-0000-0300-00008C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95" authorId="0" shapeId="0" xr:uid="{00000000-0006-0000-0300-00008D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95" authorId="0" shapeId="0" xr:uid="{00000000-0006-0000-0300-00008E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N95" authorId="0" shapeId="0" xr:uid="{00000000-0006-0000-0300-00008F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O95" authorId="0" shapeId="0" xr:uid="{00000000-0006-0000-0300-000090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Q95" authorId="0" shapeId="0" xr:uid="{00000000-0006-0000-0300-000091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R95" authorId="0" shapeId="0" xr:uid="{00000000-0006-0000-0300-000092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E95" authorId="0" shapeId="0" xr:uid="{00000000-0006-0000-0300-000093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G95" authorId="0" shapeId="0" xr:uid="{00000000-0006-0000-0300-000094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H95" authorId="0" shapeId="0" xr:uid="{00000000-0006-0000-0300-000095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J95" authorId="0" shapeId="0" xr:uid="{00000000-0006-0000-0300-000096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K95" authorId="0" shapeId="0" xr:uid="{00000000-0006-0000-0300-000097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T96" authorId="0" shapeId="0" xr:uid="{00000000-0006-0000-0300-000098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F96" authorId="0" shapeId="0" xr:uid="{00000000-0006-0000-0300-000099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96" authorId="0" shapeId="0" xr:uid="{00000000-0006-0000-0300-00009A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96" authorId="0" shapeId="0" xr:uid="{00000000-0006-0000-0300-00009B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L96" authorId="0" shapeId="0" xr:uid="{00000000-0006-0000-0300-00009C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O96" authorId="0" shapeId="0" xr:uid="{00000000-0006-0000-0300-00009D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R96" authorId="0" shapeId="0" xr:uid="{00000000-0006-0000-0300-00009E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D96" authorId="0" shapeId="0" xr:uid="{00000000-0006-0000-0300-00009F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E96" authorId="0" shapeId="0" xr:uid="{00000000-0006-0000-0300-0000A0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G96" authorId="0" shapeId="0" xr:uid="{00000000-0006-0000-0300-0000A1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H96" authorId="0" shapeId="0" xr:uid="{00000000-0006-0000-0300-0000A2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I96" authorId="0" shapeId="0" xr:uid="{00000000-0006-0000-0300-0000A3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J96" authorId="0" shapeId="0" xr:uid="{00000000-0006-0000-0300-0000A4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K96" authorId="0" shapeId="0" xr:uid="{00000000-0006-0000-0300-0000A5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T97" authorId="0" shapeId="0" xr:uid="{00000000-0006-0000-0300-0000A6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F97" authorId="0" shapeId="0" xr:uid="{00000000-0006-0000-0300-0000A7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97" authorId="0" shapeId="0" xr:uid="{00000000-0006-0000-0300-0000A8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97" authorId="0" shapeId="0" xr:uid="{00000000-0006-0000-0300-0000A9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O97" authorId="0" shapeId="0" xr:uid="{00000000-0006-0000-0300-0000AA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R97" authorId="0" shapeId="0" xr:uid="{00000000-0006-0000-0300-0000AB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E97" authorId="0" shapeId="0" xr:uid="{00000000-0006-0000-0300-0000AC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F97" authorId="0" shapeId="0" xr:uid="{00000000-0006-0000-0300-0000AD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G97" authorId="0" shapeId="0" xr:uid="{00000000-0006-0000-0300-0000AE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H97" authorId="0" shapeId="0" xr:uid="{00000000-0006-0000-0300-0000AF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J97" authorId="0" shapeId="0" xr:uid="{00000000-0006-0000-0300-0000B0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K97" authorId="0" shapeId="0" xr:uid="{00000000-0006-0000-0300-0000B1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T98" authorId="0" shapeId="0" xr:uid="{00000000-0006-0000-0300-0000B2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C98" authorId="0" shapeId="0" xr:uid="{00000000-0006-0000-0300-0000B3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F98" authorId="0" shapeId="0" xr:uid="{00000000-0006-0000-0300-0000B4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98" authorId="0" shapeId="0" xr:uid="{00000000-0006-0000-0300-0000B5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X98" authorId="0" shapeId="0" xr:uid="{00000000-0006-0000-0300-0000B6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98" authorId="0" shapeId="0" xr:uid="{00000000-0006-0000-0300-0000B7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L98" authorId="0" shapeId="0" xr:uid="{00000000-0006-0000-0300-0000B8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O98" authorId="0" shapeId="0" xr:uid="{00000000-0006-0000-0300-0000B9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P98" authorId="0" shapeId="0" xr:uid="{00000000-0006-0000-0300-0000BA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Q98" authorId="0" shapeId="0" xr:uid="{00000000-0006-0000-0300-0000BB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R98" authorId="0" shapeId="0" xr:uid="{00000000-0006-0000-0300-0000BC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D98" authorId="0" shapeId="0" xr:uid="{00000000-0006-0000-0300-0000BD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E98" authorId="0" shapeId="0" xr:uid="{00000000-0006-0000-0300-0000BE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F98" authorId="0" shapeId="0" xr:uid="{00000000-0006-0000-0300-0000BF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G98" authorId="0" shapeId="0" xr:uid="{00000000-0006-0000-0300-0000C0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H98" authorId="0" shapeId="0" xr:uid="{00000000-0006-0000-0300-0000C1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I98" authorId="0" shapeId="0" xr:uid="{00000000-0006-0000-0300-0000C2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J98" authorId="0" shapeId="0" xr:uid="{00000000-0006-0000-0300-0000C3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K98" authorId="0" shapeId="0" xr:uid="{00000000-0006-0000-0300-0000C4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T99" authorId="0" shapeId="0" xr:uid="{00000000-0006-0000-0300-0000C5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M99" authorId="0" shapeId="0" xr:uid="{00000000-0006-0000-0300-0000C6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C99" authorId="0" shapeId="0" xr:uid="{00000000-0006-0000-0300-0000C7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F99" authorId="0" shapeId="0" xr:uid="{00000000-0006-0000-0300-0000C8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S99" authorId="0" shapeId="0" xr:uid="{00000000-0006-0000-0300-0000C9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99" authorId="0" shapeId="0" xr:uid="{00000000-0006-0000-0300-0000CA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99" authorId="0" shapeId="0" xr:uid="{00000000-0006-0000-0300-0000CB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L99" authorId="0" shapeId="0" xr:uid="{00000000-0006-0000-0300-0000CC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O99" authorId="0" shapeId="0" xr:uid="{00000000-0006-0000-0300-0000CD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R99" authorId="0" shapeId="0" xr:uid="{00000000-0006-0000-0300-0000CE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D99" authorId="0" shapeId="0" xr:uid="{00000000-0006-0000-0300-0000CF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E99" authorId="0" shapeId="0" xr:uid="{00000000-0006-0000-0300-0000D0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F99" authorId="0" shapeId="0" xr:uid="{00000000-0006-0000-0300-0000D1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G99" authorId="0" shapeId="0" xr:uid="{00000000-0006-0000-0300-0000D2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H99" authorId="0" shapeId="0" xr:uid="{00000000-0006-0000-0300-0000D3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I99" authorId="0" shapeId="0" xr:uid="{00000000-0006-0000-0300-0000D4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J99" authorId="0" shapeId="0" xr:uid="{00000000-0006-0000-0300-0000D5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K99" authorId="0" shapeId="0" xr:uid="{00000000-0006-0000-0300-0000D6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T100" authorId="0" shapeId="0" xr:uid="{00000000-0006-0000-0300-0000D7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C100" authorId="0" shapeId="0" xr:uid="{00000000-0006-0000-0300-0000D8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F100" authorId="0" shapeId="0" xr:uid="{00000000-0006-0000-0300-0000D9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U100" authorId="0" shapeId="0" xr:uid="{00000000-0006-0000-0300-0000DA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100" authorId="0" shapeId="0" xr:uid="{00000000-0006-0000-0300-0000DB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100" authorId="0" shapeId="0" xr:uid="{00000000-0006-0000-0300-0000DC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O100" authorId="0" shapeId="0" xr:uid="{00000000-0006-0000-0300-0000DD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R100" authorId="0" shapeId="0" xr:uid="{00000000-0006-0000-0300-0000DE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D100" authorId="0" shapeId="0" xr:uid="{00000000-0006-0000-0300-0000DF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E100" authorId="0" shapeId="0" xr:uid="{00000000-0006-0000-0300-0000E0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F100" authorId="0" shapeId="0" xr:uid="{00000000-0006-0000-0300-0000E1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G100" authorId="0" shapeId="0" xr:uid="{00000000-0006-0000-0300-0000E2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H100" authorId="0" shapeId="0" xr:uid="{00000000-0006-0000-0300-0000E3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I100" authorId="0" shapeId="0" xr:uid="{00000000-0006-0000-0300-0000E4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J100" authorId="0" shapeId="0" xr:uid="{00000000-0006-0000-0300-0000E5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K100" authorId="0" shapeId="0" xr:uid="{00000000-0006-0000-0300-0000E6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T101" authorId="0" shapeId="0" xr:uid="{00000000-0006-0000-0300-0000E7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M101" authorId="0" shapeId="0" xr:uid="{00000000-0006-0000-0300-0000E8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F101" authorId="0" shapeId="0" xr:uid="{00000000-0006-0000-0300-0000E9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101" authorId="0" shapeId="0" xr:uid="{00000000-0006-0000-0300-0000EA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X101" authorId="0" shapeId="0" xr:uid="{00000000-0006-0000-0300-0000EB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101" authorId="0" shapeId="0" xr:uid="{00000000-0006-0000-0300-0000EC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O101" authorId="0" shapeId="0" xr:uid="{00000000-0006-0000-0300-0000ED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R101" authorId="0" shapeId="0" xr:uid="{00000000-0006-0000-0300-0000EE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D101" authorId="0" shapeId="0" xr:uid="{00000000-0006-0000-0300-0000EF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G101" authorId="0" shapeId="0" xr:uid="{00000000-0006-0000-0300-0000F0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H101" authorId="0" shapeId="0" xr:uid="{00000000-0006-0000-0300-0000F1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I101" authorId="0" shapeId="0" xr:uid="{00000000-0006-0000-0300-0000F2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J101" authorId="0" shapeId="0" xr:uid="{00000000-0006-0000-0300-0000F3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K101" authorId="0" shapeId="0" xr:uid="{00000000-0006-0000-0300-0000F4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T102" authorId="0" shapeId="0" xr:uid="{00000000-0006-0000-0300-0000F5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F102" authorId="0" shapeId="0" xr:uid="{00000000-0006-0000-0300-0000F6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102" authorId="0" shapeId="0" xr:uid="{00000000-0006-0000-0300-0000F7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O102" authorId="0" shapeId="0" xr:uid="{00000000-0006-0000-0300-0000F8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R102" authorId="0" shapeId="0" xr:uid="{00000000-0006-0000-0300-0000F9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E102" authorId="0" shapeId="0" xr:uid="{00000000-0006-0000-0300-0000FA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F102" authorId="0" shapeId="0" xr:uid="{00000000-0006-0000-0300-0000FB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G102" authorId="0" shapeId="0" xr:uid="{00000000-0006-0000-0300-0000FC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H102" authorId="0" shapeId="0" xr:uid="{00000000-0006-0000-0300-0000FD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K102" authorId="0" shapeId="0" xr:uid="{00000000-0006-0000-0300-0000FE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4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AH11" authorId="0" shapeId="0" xr:uid="{00000000-0006-0000-0400-000002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K11" authorId="0" shapeId="0" xr:uid="{00000000-0006-0000-0400-000003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N11" authorId="0" shapeId="0" xr:uid="{00000000-0006-0000-0400-000004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P11" authorId="0" shapeId="0" xr:uid="{00000000-0006-0000-0400-000005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Z11" authorId="0" shapeId="0" xr:uid="{00000000-0006-0000-0400-000006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A11" authorId="0" shapeId="0" xr:uid="{00000000-0006-0000-0400-000007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B11" authorId="0" shapeId="0" xr:uid="{00000000-0006-0000-0400-000008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C11" authorId="0" shapeId="0" xr:uid="{00000000-0006-0000-0400-000009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D11" authorId="0" shapeId="0" xr:uid="{00000000-0006-0000-0400-00000A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F11" authorId="0" shapeId="0" xr:uid="{00000000-0006-0000-0400-00000B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G11" authorId="0" shapeId="0" xr:uid="{00000000-0006-0000-0400-00000C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I11" authorId="0" shapeId="0" xr:uid="{00000000-0006-0000-0400-00000D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H12" authorId="0" shapeId="0" xr:uid="{00000000-0006-0000-0400-00000E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K12" authorId="0" shapeId="0" xr:uid="{00000000-0006-0000-0400-00000F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N12" authorId="0" shapeId="0" xr:uid="{00000000-0006-0000-0400-000010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X12" authorId="0" shapeId="0" xr:uid="{00000000-0006-0000-0400-000011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Z12" authorId="0" shapeId="0" xr:uid="{00000000-0006-0000-0400-000012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A12" authorId="0" shapeId="0" xr:uid="{00000000-0006-0000-0400-000013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B12" authorId="0" shapeId="0" xr:uid="{00000000-0006-0000-0400-000014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C12" authorId="0" shapeId="0" xr:uid="{00000000-0006-0000-0400-000015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D12" authorId="0" shapeId="0" xr:uid="{00000000-0006-0000-0400-000016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E12" authorId="0" shapeId="0" xr:uid="{00000000-0006-0000-0400-000017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F12" authorId="0" shapeId="0" xr:uid="{00000000-0006-0000-0400-000018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G12" authorId="0" shapeId="0" xr:uid="{00000000-0006-0000-0400-000019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I12" authorId="0" shapeId="0" xr:uid="{00000000-0006-0000-0400-00001A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J12" authorId="0" shapeId="0" xr:uid="{00000000-0006-0000-0400-00001B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H13" authorId="0" shapeId="0" xr:uid="{00000000-0006-0000-0400-00001C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I13" authorId="0" shapeId="0" xr:uid="{00000000-0006-0000-0400-00001D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J13" authorId="0" shapeId="0" xr:uid="{00000000-0006-0000-0400-00001E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K13" authorId="0" shapeId="0" xr:uid="{00000000-0006-0000-0400-00001F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M13" authorId="0" shapeId="0" xr:uid="{00000000-0006-0000-0400-000020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N13" authorId="0" shapeId="0" xr:uid="{00000000-0006-0000-0400-000021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P13" authorId="0" shapeId="0" xr:uid="{00000000-0006-0000-0400-000022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Q13" authorId="0" shapeId="0" xr:uid="{00000000-0006-0000-0400-000023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Z13" authorId="0" shapeId="0" xr:uid="{00000000-0006-0000-0400-000024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A13" authorId="0" shapeId="0" xr:uid="{00000000-0006-0000-0400-000025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B13" authorId="0" shapeId="0" xr:uid="{00000000-0006-0000-0400-000026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C13" authorId="0" shapeId="0" xr:uid="{00000000-0006-0000-0400-000027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D13" authorId="0" shapeId="0" xr:uid="{00000000-0006-0000-0400-000028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E13" authorId="0" shapeId="0" xr:uid="{00000000-0006-0000-0400-000029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F13" authorId="0" shapeId="0" xr:uid="{00000000-0006-0000-0400-00002A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G13" authorId="0" shapeId="0" xr:uid="{00000000-0006-0000-0400-00002B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I13" authorId="0" shapeId="0" xr:uid="{00000000-0006-0000-0400-00002C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H14" authorId="0" shapeId="0" xr:uid="{00000000-0006-0000-0400-00002D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K14" authorId="0" shapeId="0" xr:uid="{00000000-0006-0000-0400-00002E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L14" authorId="0" shapeId="0" xr:uid="{00000000-0006-0000-0400-00002F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M14" authorId="0" shapeId="0" xr:uid="{00000000-0006-0000-0400-000030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N14" authorId="0" shapeId="0" xr:uid="{00000000-0006-0000-0400-000031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P14" authorId="0" shapeId="0" xr:uid="{00000000-0006-0000-0400-000032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Q14" authorId="0" shapeId="0" xr:uid="{00000000-0006-0000-0400-000033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W14" authorId="0" shapeId="0" xr:uid="{00000000-0006-0000-0400-000034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Y14" authorId="0" shapeId="0" xr:uid="{00000000-0006-0000-0400-000035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Z14" authorId="0" shapeId="0" xr:uid="{00000000-0006-0000-0400-000036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A14" authorId="0" shapeId="0" xr:uid="{00000000-0006-0000-0400-000037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B14" authorId="0" shapeId="0" xr:uid="{00000000-0006-0000-0400-000038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C14" authorId="0" shapeId="0" xr:uid="{00000000-0006-0000-0400-000039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D14" authorId="0" shapeId="0" xr:uid="{00000000-0006-0000-0400-00003A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E14" authorId="0" shapeId="0" xr:uid="{00000000-0006-0000-0400-00003B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F14" authorId="0" shapeId="0" xr:uid="{00000000-0006-0000-0400-00003C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G14" authorId="0" shapeId="0" xr:uid="{00000000-0006-0000-0400-00003D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I14" authorId="0" shapeId="0" xr:uid="{00000000-0006-0000-0400-00003E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H15" authorId="0" shapeId="0" xr:uid="{00000000-0006-0000-0400-00003F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J15" authorId="0" shapeId="0" xr:uid="{00000000-0006-0000-0400-000040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K15" authorId="0" shapeId="0" xr:uid="{00000000-0006-0000-0400-000041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M15" authorId="0" shapeId="0" xr:uid="{00000000-0006-0000-0400-000042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N15" authorId="0" shapeId="0" xr:uid="{00000000-0006-0000-0400-000043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P15" authorId="0" shapeId="0" xr:uid="{00000000-0006-0000-0400-000044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Z15" authorId="0" shapeId="0" xr:uid="{00000000-0006-0000-0400-000045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A15" authorId="0" shapeId="0" xr:uid="{00000000-0006-0000-0400-000046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B15" authorId="0" shapeId="0" xr:uid="{00000000-0006-0000-0400-000047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C15" authorId="0" shapeId="0" xr:uid="{00000000-0006-0000-0400-000048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D15" authorId="0" shapeId="0" xr:uid="{00000000-0006-0000-0400-000049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E15" authorId="0" shapeId="0" xr:uid="{00000000-0006-0000-0400-00004A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F15" authorId="0" shapeId="0" xr:uid="{00000000-0006-0000-0400-00004B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G15" authorId="0" shapeId="0" xr:uid="{00000000-0006-0000-0400-00004C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I15" authorId="0" shapeId="0" xr:uid="{00000000-0006-0000-0400-00004D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E16" authorId="0" shapeId="0" xr:uid="{00000000-0006-0000-0400-00004E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H16" authorId="0" shapeId="0" xr:uid="{00000000-0006-0000-0400-00004F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K16" authorId="0" shapeId="0" xr:uid="{00000000-0006-0000-0400-000050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L16" authorId="0" shapeId="0" xr:uid="{00000000-0006-0000-0400-000051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M16" authorId="0" shapeId="0" xr:uid="{00000000-0006-0000-0400-000052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N16" authorId="0" shapeId="0" xr:uid="{00000000-0006-0000-0400-000053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O16" authorId="0" shapeId="0" xr:uid="{00000000-0006-0000-0400-000054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P16" authorId="0" shapeId="0" xr:uid="{00000000-0006-0000-0400-000055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Q16" authorId="0" shapeId="0" xr:uid="{00000000-0006-0000-0400-000056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Z16" authorId="0" shapeId="0" xr:uid="{00000000-0006-0000-0400-000057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A16" authorId="0" shapeId="0" xr:uid="{00000000-0006-0000-0400-000058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B16" authorId="0" shapeId="0" xr:uid="{00000000-0006-0000-0400-000059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C16" authorId="0" shapeId="0" xr:uid="{00000000-0006-0000-0400-00005A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D16" authorId="0" shapeId="0" xr:uid="{00000000-0006-0000-0400-00005B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E16" authorId="0" shapeId="0" xr:uid="{00000000-0006-0000-0400-00005C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F16" authorId="0" shapeId="0" xr:uid="{00000000-0006-0000-0400-00005D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G16" authorId="0" shapeId="0" xr:uid="{00000000-0006-0000-0400-00005E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I16" authorId="0" shapeId="0" xr:uid="{00000000-0006-0000-0400-00005F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H17" authorId="0" shapeId="0" xr:uid="{00000000-0006-0000-0400-000060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J17" authorId="0" shapeId="0" xr:uid="{00000000-0006-0000-0400-000061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K17" authorId="0" shapeId="0" xr:uid="{00000000-0006-0000-0400-000062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L17" authorId="0" shapeId="0" xr:uid="{00000000-0006-0000-0400-000063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M17" authorId="0" shapeId="0" xr:uid="{00000000-0006-0000-0400-000064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N17" authorId="0" shapeId="0" xr:uid="{00000000-0006-0000-0400-000065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A17" authorId="0" shapeId="0" xr:uid="{00000000-0006-0000-0400-000066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B17" authorId="0" shapeId="0" xr:uid="{00000000-0006-0000-0400-000067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C17" authorId="0" shapeId="0" xr:uid="{00000000-0006-0000-0400-000068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D17" authorId="0" shapeId="0" xr:uid="{00000000-0006-0000-0400-000069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G17" authorId="0" shapeId="0" xr:uid="{00000000-0006-0000-0400-00006A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I17" authorId="0" shapeId="0" xr:uid="{00000000-0006-0000-0400-00006B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H18" authorId="0" shapeId="0" xr:uid="{00000000-0006-0000-0400-00006C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K18" authorId="0" shapeId="0" xr:uid="{00000000-0006-0000-0400-00006D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L18" authorId="0" shapeId="0" xr:uid="{00000000-0006-0000-0400-00006E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M18" authorId="0" shapeId="0" xr:uid="{00000000-0006-0000-0400-00006F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N18" authorId="0" shapeId="0" xr:uid="{00000000-0006-0000-0400-000070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A18" authorId="0" shapeId="0" xr:uid="{00000000-0006-0000-0400-000071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B18" authorId="0" shapeId="0" xr:uid="{00000000-0006-0000-0400-000072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C18" authorId="0" shapeId="0" xr:uid="{00000000-0006-0000-0400-000073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D18" authorId="0" shapeId="0" xr:uid="{00000000-0006-0000-0400-000074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E18" authorId="0" shapeId="0" xr:uid="{00000000-0006-0000-0400-000075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F18" authorId="0" shapeId="0" xr:uid="{00000000-0006-0000-0400-000076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G18" authorId="0" shapeId="0" xr:uid="{00000000-0006-0000-0400-000077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I18" authorId="0" shapeId="0" xr:uid="{00000000-0006-0000-0400-000078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H19" authorId="0" shapeId="0" xr:uid="{00000000-0006-0000-0400-000079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K19" authorId="0" shapeId="0" xr:uid="{00000000-0006-0000-0400-00007A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N19" authorId="0" shapeId="0" xr:uid="{00000000-0006-0000-0400-00007B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X19" authorId="0" shapeId="0" xr:uid="{00000000-0006-0000-0400-00007C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Y19" authorId="0" shapeId="0" xr:uid="{00000000-0006-0000-0400-00007D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Z19" authorId="0" shapeId="0" xr:uid="{00000000-0006-0000-0400-00007E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A19" authorId="0" shapeId="0" xr:uid="{00000000-0006-0000-0400-00007F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B19" authorId="0" shapeId="0" xr:uid="{00000000-0006-0000-0400-000080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C19" authorId="0" shapeId="0" xr:uid="{00000000-0006-0000-0400-000081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D19" authorId="0" shapeId="0" xr:uid="{00000000-0006-0000-0400-000082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E19" authorId="0" shapeId="0" xr:uid="{00000000-0006-0000-0400-000083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F19" authorId="0" shapeId="0" xr:uid="{00000000-0006-0000-0400-000084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G19" authorId="0" shapeId="0" xr:uid="{00000000-0006-0000-0400-000085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I19" authorId="0" shapeId="0" xr:uid="{00000000-0006-0000-0400-000086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J19" authorId="0" shapeId="0" xr:uid="{00000000-0006-0000-0400-000087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G20" authorId="0" shapeId="0" xr:uid="{00000000-0006-0000-0400-000088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H20" authorId="0" shapeId="0" xr:uid="{00000000-0006-0000-0400-000089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J20" authorId="0" shapeId="0" xr:uid="{00000000-0006-0000-0400-00008A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K20" authorId="0" shapeId="0" xr:uid="{00000000-0006-0000-0400-00008B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L20" authorId="0" shapeId="0" xr:uid="{00000000-0006-0000-0400-00008C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M20" authorId="0" shapeId="0" xr:uid="{00000000-0006-0000-0400-00008D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N20" authorId="0" shapeId="0" xr:uid="{00000000-0006-0000-0400-00008E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P20" authorId="0" shapeId="0" xr:uid="{00000000-0006-0000-0400-00008F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Y20" authorId="0" shapeId="0" xr:uid="{00000000-0006-0000-0400-000090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Z20" authorId="0" shapeId="0" xr:uid="{00000000-0006-0000-0400-000091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A20" authorId="0" shapeId="0" xr:uid="{00000000-0006-0000-0400-000092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B20" authorId="0" shapeId="0" xr:uid="{00000000-0006-0000-0400-000093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C20" authorId="0" shapeId="0" xr:uid="{00000000-0006-0000-0400-000094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D20" authorId="0" shapeId="0" xr:uid="{00000000-0006-0000-0400-000095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E20" authorId="0" shapeId="0" xr:uid="{00000000-0006-0000-0400-000096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F20" authorId="0" shapeId="0" xr:uid="{00000000-0006-0000-0400-000097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G20" authorId="0" shapeId="0" xr:uid="{00000000-0006-0000-0400-000098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I20" authorId="0" shapeId="0" xr:uid="{00000000-0006-0000-0400-000099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H21" authorId="0" shapeId="0" xr:uid="{00000000-0006-0000-0400-00009A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K21" authorId="0" shapeId="0" xr:uid="{00000000-0006-0000-0400-00009B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N21" authorId="0" shapeId="0" xr:uid="{00000000-0006-0000-0400-00009C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A21" authorId="0" shapeId="0" xr:uid="{00000000-0006-0000-0400-00009D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B21" authorId="0" shapeId="0" xr:uid="{00000000-0006-0000-0400-00009E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C21" authorId="0" shapeId="0" xr:uid="{00000000-0006-0000-0400-00009F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D21" authorId="0" shapeId="0" xr:uid="{00000000-0006-0000-0400-0000A0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E21" authorId="0" shapeId="0" xr:uid="{00000000-0006-0000-0400-0000A1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F21" authorId="0" shapeId="0" xr:uid="{00000000-0006-0000-0400-0000A2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G21" authorId="0" shapeId="0" xr:uid="{00000000-0006-0000-0400-0000A3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I21" authorId="0" shapeId="0" xr:uid="{00000000-0006-0000-0400-0000A4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H22" authorId="0" shapeId="0" xr:uid="{00000000-0006-0000-0400-0000A5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K22" authorId="0" shapeId="0" xr:uid="{00000000-0006-0000-0400-0000A6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N22" authorId="0" shapeId="0" xr:uid="{00000000-0006-0000-0400-0000A7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X22" authorId="0" shapeId="0" xr:uid="{00000000-0006-0000-0400-0000A8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Y22" authorId="0" shapeId="0" xr:uid="{00000000-0006-0000-0400-0000A9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Z22" authorId="0" shapeId="0" xr:uid="{00000000-0006-0000-0400-0000AA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A22" authorId="0" shapeId="0" xr:uid="{00000000-0006-0000-0400-0000AB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B22" authorId="0" shapeId="0" xr:uid="{00000000-0006-0000-0400-0000AC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C22" authorId="0" shapeId="0" xr:uid="{00000000-0006-0000-0400-0000AD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D22" authorId="0" shapeId="0" xr:uid="{00000000-0006-0000-0400-0000AE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E22" authorId="0" shapeId="0" xr:uid="{00000000-0006-0000-0400-0000AF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F22" authorId="0" shapeId="0" xr:uid="{00000000-0006-0000-0400-0000B0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G22" authorId="0" shapeId="0" xr:uid="{00000000-0006-0000-0400-0000B1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J22" authorId="0" shapeId="0" xr:uid="{00000000-0006-0000-0400-0000B2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P22" authorId="0" shapeId="0" xr:uid="{00000000-0006-0000-0400-0000B3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V22" authorId="0" shapeId="0" xr:uid="{00000000-0006-0000-0400-0000B4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J23" authorId="0" shapeId="0" xr:uid="{00000000-0006-0000-0400-0000B5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K23" authorId="0" shapeId="0" xr:uid="{00000000-0006-0000-0400-0000B6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L23" authorId="0" shapeId="0" xr:uid="{00000000-0006-0000-0400-0000B7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M23" authorId="0" shapeId="0" xr:uid="{00000000-0006-0000-0400-0000B8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N23" authorId="0" shapeId="0" xr:uid="{00000000-0006-0000-0400-0000B9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Q23" authorId="0" shapeId="0" xr:uid="{00000000-0006-0000-0400-0000BA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X23" authorId="0" shapeId="0" xr:uid="{00000000-0006-0000-0400-0000BB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Z23" authorId="0" shapeId="0" xr:uid="{00000000-0006-0000-0400-0000BC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A23" authorId="0" shapeId="0" xr:uid="{00000000-0006-0000-0400-0000BD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B23" authorId="0" shapeId="0" xr:uid="{00000000-0006-0000-0400-0000BE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C23" authorId="0" shapeId="0" xr:uid="{00000000-0006-0000-0400-0000BF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D23" authorId="0" shapeId="0" xr:uid="{00000000-0006-0000-0400-0000C0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E23" authorId="0" shapeId="0" xr:uid="{00000000-0006-0000-0400-0000C1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F23" authorId="0" shapeId="0" xr:uid="{00000000-0006-0000-0400-0000C2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G23" authorId="0" shapeId="0" xr:uid="{00000000-0006-0000-0400-0000C3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I23" authorId="0" shapeId="0" xr:uid="{00000000-0006-0000-0400-0000C4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J23" authorId="0" shapeId="0" xr:uid="{00000000-0006-0000-0400-0000C5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P23" authorId="0" shapeId="0" xr:uid="{00000000-0006-0000-0400-0000C6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H24" authorId="0" shapeId="0" xr:uid="{00000000-0006-0000-0400-0000C7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K24" authorId="0" shapeId="0" xr:uid="{00000000-0006-0000-0400-0000C8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L24" authorId="0" shapeId="0" xr:uid="{00000000-0006-0000-0400-0000C9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M24" authorId="0" shapeId="0" xr:uid="{00000000-0006-0000-0400-0000CA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N24" authorId="0" shapeId="0" xr:uid="{00000000-0006-0000-0400-0000CB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A24" authorId="0" shapeId="0" xr:uid="{00000000-0006-0000-0400-0000CC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B24" authorId="0" shapeId="0" xr:uid="{00000000-0006-0000-0400-0000CD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C24" authorId="0" shapeId="0" xr:uid="{00000000-0006-0000-0400-0000CE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D24" authorId="0" shapeId="0" xr:uid="{00000000-0006-0000-0400-0000CF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E24" authorId="0" shapeId="0" xr:uid="{00000000-0006-0000-0400-0000D0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F24" authorId="0" shapeId="0" xr:uid="{00000000-0006-0000-0400-0000D1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G24" authorId="0" shapeId="0" xr:uid="{00000000-0006-0000-0400-0000D2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I24" authorId="0" shapeId="0" xr:uid="{00000000-0006-0000-0400-0000D3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J24" authorId="0" shapeId="0" xr:uid="{00000000-0006-0000-0400-0000D4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P24" authorId="0" shapeId="0" xr:uid="{00000000-0006-0000-0400-0000D5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K25" authorId="0" shapeId="0" xr:uid="{00000000-0006-0000-0400-0000D6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M25" authorId="0" shapeId="0" xr:uid="{00000000-0006-0000-0400-0000D7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N25" authorId="0" shapeId="0" xr:uid="{00000000-0006-0000-0400-0000D8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P25" authorId="0" shapeId="0" xr:uid="{00000000-0006-0000-0400-0000D9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X25" authorId="0" shapeId="0" xr:uid="{00000000-0006-0000-0400-0000DA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A25" authorId="0" shapeId="0" xr:uid="{00000000-0006-0000-0400-0000DB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B25" authorId="0" shapeId="0" xr:uid="{00000000-0006-0000-0400-0000DC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C25" authorId="0" shapeId="0" xr:uid="{00000000-0006-0000-0400-0000DD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D25" authorId="0" shapeId="0" xr:uid="{00000000-0006-0000-0400-0000DE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E25" authorId="0" shapeId="0" xr:uid="{00000000-0006-0000-0400-0000DF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F25" authorId="0" shapeId="0" xr:uid="{00000000-0006-0000-0400-0000E0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G25" authorId="0" shapeId="0" xr:uid="{00000000-0006-0000-0400-0000E1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I25" authorId="0" shapeId="0" xr:uid="{00000000-0006-0000-0400-0000E2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J25" authorId="0" shapeId="0" xr:uid="{00000000-0006-0000-0400-0000E3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P25" authorId="0" shapeId="0" xr:uid="{00000000-0006-0000-0400-0000E4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H26" authorId="0" shapeId="0" xr:uid="{00000000-0006-0000-0400-0000E5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K26" authorId="0" shapeId="0" xr:uid="{00000000-0006-0000-0400-0000E6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N26" authorId="0" shapeId="0" xr:uid="{00000000-0006-0000-0400-0000E7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P26" authorId="0" shapeId="0" xr:uid="{00000000-0006-0000-0400-0000E8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X26" authorId="0" shapeId="0" xr:uid="{00000000-0006-0000-0400-0000E9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Y26" authorId="0" shapeId="0" xr:uid="{00000000-0006-0000-0400-0000EA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Z26" authorId="0" shapeId="0" xr:uid="{00000000-0006-0000-0400-0000EB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A26" authorId="0" shapeId="0" xr:uid="{00000000-0006-0000-0400-0000EC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B26" authorId="0" shapeId="0" xr:uid="{00000000-0006-0000-0400-0000ED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C26" authorId="0" shapeId="0" xr:uid="{00000000-0006-0000-0400-0000EE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D26" authorId="0" shapeId="0" xr:uid="{00000000-0006-0000-0400-0000EF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E26" authorId="0" shapeId="0" xr:uid="{00000000-0006-0000-0400-0000F0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F26" authorId="0" shapeId="0" xr:uid="{00000000-0006-0000-0400-0000F1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G26" authorId="0" shapeId="0" xr:uid="{00000000-0006-0000-0400-0000F2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I26" authorId="0" shapeId="0" xr:uid="{00000000-0006-0000-0400-0000F3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J26" authorId="0" shapeId="0" xr:uid="{00000000-0006-0000-0400-0000F4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H27" authorId="0" shapeId="0" xr:uid="{00000000-0006-0000-0400-0000F5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K27" authorId="0" shapeId="0" xr:uid="{00000000-0006-0000-0400-0000F6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M27" authorId="0" shapeId="0" xr:uid="{00000000-0006-0000-0400-0000F7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N27" authorId="0" shapeId="0" xr:uid="{00000000-0006-0000-0400-0000F8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O27" authorId="0" shapeId="0" xr:uid="{00000000-0006-0000-0400-0000F9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P27" authorId="0" shapeId="0" xr:uid="{00000000-0006-0000-0400-0000FA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Q27" authorId="0" shapeId="0" xr:uid="{00000000-0006-0000-0400-0000FB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X27" authorId="0" shapeId="0" xr:uid="{00000000-0006-0000-0400-0000FC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Y27" authorId="0" shapeId="0" xr:uid="{00000000-0006-0000-0400-0000FD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Z27" authorId="0" shapeId="0" xr:uid="{00000000-0006-0000-0400-0000FE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A27" authorId="0" shapeId="0" xr:uid="{00000000-0006-0000-0400-0000FF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B27" authorId="0" shapeId="0" xr:uid="{00000000-0006-0000-0400-000000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C27" authorId="0" shapeId="0" xr:uid="{00000000-0006-0000-0400-000001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D27" authorId="0" shapeId="0" xr:uid="{00000000-0006-0000-0400-000002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E27" authorId="0" shapeId="0" xr:uid="{00000000-0006-0000-0400-000003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F27" authorId="0" shapeId="0" xr:uid="{00000000-0006-0000-0400-000004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G27" authorId="0" shapeId="0" xr:uid="{00000000-0006-0000-0400-000005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I27" authorId="0" shapeId="0" xr:uid="{00000000-0006-0000-0400-000006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J27" authorId="0" shapeId="0" xr:uid="{00000000-0006-0000-0400-000007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P27" authorId="0" shapeId="0" xr:uid="{00000000-0006-0000-0400-000008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V27" authorId="0" shapeId="0" xr:uid="{00000000-0006-0000-0400-000009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H28" authorId="0" shapeId="0" xr:uid="{00000000-0006-0000-0400-00000A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K28" authorId="0" shapeId="0" xr:uid="{00000000-0006-0000-0400-00000B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M28" authorId="0" shapeId="0" xr:uid="{00000000-0006-0000-0400-00000C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N28" authorId="0" shapeId="0" xr:uid="{00000000-0006-0000-0400-00000D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Z28" authorId="0" shapeId="0" xr:uid="{00000000-0006-0000-0400-00000E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A28" authorId="0" shapeId="0" xr:uid="{00000000-0006-0000-0400-00000F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B28" authorId="0" shapeId="0" xr:uid="{00000000-0006-0000-0400-000010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C28" authorId="0" shapeId="0" xr:uid="{00000000-0006-0000-0400-000011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D28" authorId="0" shapeId="0" xr:uid="{00000000-0006-0000-0400-000012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E28" authorId="0" shapeId="0" xr:uid="{00000000-0006-0000-0400-000013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F28" authorId="0" shapeId="0" xr:uid="{00000000-0006-0000-0400-000014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G28" authorId="0" shapeId="0" xr:uid="{00000000-0006-0000-0400-000015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I28" authorId="0" shapeId="0" xr:uid="{00000000-0006-0000-0400-000016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P28" authorId="0" shapeId="0" xr:uid="{00000000-0006-0000-0400-000017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K29" authorId="0" shapeId="0" xr:uid="{00000000-0006-0000-0400-000018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N29" authorId="0" shapeId="0" xr:uid="{00000000-0006-0000-0400-000019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Z29" authorId="0" shapeId="0" xr:uid="{00000000-0006-0000-0400-00001A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A29" authorId="0" shapeId="0" xr:uid="{00000000-0006-0000-0400-00001B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B29" authorId="0" shapeId="0" xr:uid="{00000000-0006-0000-0400-00001C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C29" authorId="0" shapeId="0" xr:uid="{00000000-0006-0000-0400-00001D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D29" authorId="0" shapeId="0" xr:uid="{00000000-0006-0000-0400-00001E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E29" authorId="0" shapeId="0" xr:uid="{00000000-0006-0000-0400-00001F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F29" authorId="0" shapeId="0" xr:uid="{00000000-0006-0000-0400-000020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G29" authorId="0" shapeId="0" xr:uid="{00000000-0006-0000-0400-000021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H30" authorId="0" shapeId="0" xr:uid="{00000000-0006-0000-0400-000022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K30" authorId="0" shapeId="0" xr:uid="{00000000-0006-0000-0400-000023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N30" authorId="0" shapeId="0" xr:uid="{00000000-0006-0000-0400-000024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X30" authorId="0" shapeId="0" xr:uid="{00000000-0006-0000-0400-000025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Y30" authorId="0" shapeId="0" xr:uid="{00000000-0006-0000-0400-000026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Z30" authorId="0" shapeId="0" xr:uid="{00000000-0006-0000-0400-000027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A30" authorId="0" shapeId="0" xr:uid="{00000000-0006-0000-0400-000028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B30" authorId="0" shapeId="0" xr:uid="{00000000-0006-0000-0400-000029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C30" authorId="0" shapeId="0" xr:uid="{00000000-0006-0000-0400-00002A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D30" authorId="0" shapeId="0" xr:uid="{00000000-0006-0000-0400-00002B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E30" authorId="0" shapeId="0" xr:uid="{00000000-0006-0000-0400-00002C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F30" authorId="0" shapeId="0" xr:uid="{00000000-0006-0000-0400-00002D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G30" authorId="0" shapeId="0" xr:uid="{00000000-0006-0000-0400-00002E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J30" authorId="0" shapeId="0" xr:uid="{00000000-0006-0000-0400-00002F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H31" authorId="0" shapeId="0" xr:uid="{00000000-0006-0000-0400-000030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J31" authorId="0" shapeId="0" xr:uid="{00000000-0006-0000-0400-000031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K31" authorId="0" shapeId="0" xr:uid="{00000000-0006-0000-0400-000032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N31" authorId="0" shapeId="0" xr:uid="{00000000-0006-0000-0400-000033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Q31" authorId="0" shapeId="0" xr:uid="{00000000-0006-0000-0400-000034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X31" authorId="0" shapeId="0" xr:uid="{00000000-0006-0000-0400-000035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Y31" authorId="0" shapeId="0" xr:uid="{00000000-0006-0000-0400-000036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Z31" authorId="0" shapeId="0" xr:uid="{00000000-0006-0000-0400-000037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A31" authorId="0" shapeId="0" xr:uid="{00000000-0006-0000-0400-000038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B31" authorId="0" shapeId="0" xr:uid="{00000000-0006-0000-0400-000039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C31" authorId="0" shapeId="0" xr:uid="{00000000-0006-0000-0400-00003A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D31" authorId="0" shapeId="0" xr:uid="{00000000-0006-0000-0400-00003B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E31" authorId="0" shapeId="0" xr:uid="{00000000-0006-0000-0400-00003C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F31" authorId="0" shapeId="0" xr:uid="{00000000-0006-0000-0400-00003D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G31" authorId="0" shapeId="0" xr:uid="{00000000-0006-0000-0400-00003E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I31" authorId="0" shapeId="0" xr:uid="{00000000-0006-0000-0400-00003F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J31" authorId="0" shapeId="0" xr:uid="{00000000-0006-0000-0400-000040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H32" authorId="0" shapeId="0" xr:uid="{00000000-0006-0000-0400-000041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K32" authorId="0" shapeId="0" xr:uid="{00000000-0006-0000-0400-000042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N32" authorId="0" shapeId="0" xr:uid="{00000000-0006-0000-0400-000043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Y32" authorId="0" shapeId="0" xr:uid="{00000000-0006-0000-0400-000044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Z32" authorId="0" shapeId="0" xr:uid="{00000000-0006-0000-0400-000045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A32" authorId="0" shapeId="0" xr:uid="{00000000-0006-0000-0400-000046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B32" authorId="0" shapeId="0" xr:uid="{00000000-0006-0000-0400-000047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C32" authorId="0" shapeId="0" xr:uid="{00000000-0006-0000-0400-000048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D32" authorId="0" shapeId="0" xr:uid="{00000000-0006-0000-0400-000049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E32" authorId="0" shapeId="0" xr:uid="{00000000-0006-0000-0400-00004A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F32" authorId="0" shapeId="0" xr:uid="{00000000-0006-0000-0400-00004B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G32" authorId="0" shapeId="0" xr:uid="{00000000-0006-0000-0400-00004C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I32" authorId="0" shapeId="0" xr:uid="{00000000-0006-0000-0400-00004D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H33" authorId="0" shapeId="0" xr:uid="{00000000-0006-0000-0400-00004E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J33" authorId="0" shapeId="0" xr:uid="{00000000-0006-0000-0400-00004F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K33" authorId="0" shapeId="0" xr:uid="{00000000-0006-0000-0400-000050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N33" authorId="0" shapeId="0" xr:uid="{00000000-0006-0000-0400-000051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P33" authorId="0" shapeId="0" xr:uid="{00000000-0006-0000-0400-000052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Q33" authorId="0" shapeId="0" xr:uid="{00000000-0006-0000-0400-000053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Y33" authorId="0" shapeId="0" xr:uid="{00000000-0006-0000-0400-000054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Z33" authorId="0" shapeId="0" xr:uid="{00000000-0006-0000-0400-000055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A33" authorId="0" shapeId="0" xr:uid="{00000000-0006-0000-0400-000056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B33" authorId="0" shapeId="0" xr:uid="{00000000-0006-0000-0400-000057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C33" authorId="0" shapeId="0" xr:uid="{00000000-0006-0000-0400-000058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D33" authorId="0" shapeId="0" xr:uid="{00000000-0006-0000-0400-000059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E33" authorId="0" shapeId="0" xr:uid="{00000000-0006-0000-0400-00005A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F33" authorId="0" shapeId="0" xr:uid="{00000000-0006-0000-0400-00005B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G33" authorId="0" shapeId="0" xr:uid="{00000000-0006-0000-0400-00005C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I33" authorId="0" shapeId="0" xr:uid="{00000000-0006-0000-0400-00005D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H34" authorId="0" shapeId="0" xr:uid="{00000000-0006-0000-0400-00005E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K34" authorId="0" shapeId="0" xr:uid="{00000000-0006-0000-0400-00005F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N34" authorId="0" shapeId="0" xr:uid="{00000000-0006-0000-0400-000060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Q34" authorId="0" shapeId="0" xr:uid="{00000000-0006-0000-0400-000061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Z34" authorId="0" shapeId="0" xr:uid="{00000000-0006-0000-0400-000062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A34" authorId="0" shapeId="0" xr:uid="{00000000-0006-0000-0400-000063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B34" authorId="0" shapeId="0" xr:uid="{00000000-0006-0000-0400-000064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C34" authorId="0" shapeId="0" xr:uid="{00000000-0006-0000-0400-000065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D34" authorId="0" shapeId="0" xr:uid="{00000000-0006-0000-0400-000066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E34" authorId="0" shapeId="0" xr:uid="{00000000-0006-0000-0400-000067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F34" authorId="0" shapeId="0" xr:uid="{00000000-0006-0000-0400-000068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G34" authorId="0" shapeId="0" xr:uid="{00000000-0006-0000-0400-000069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I34" authorId="0" shapeId="0" xr:uid="{00000000-0006-0000-0400-00006A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J34" authorId="0" shapeId="0" xr:uid="{00000000-0006-0000-0400-00006B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P34" authorId="0" shapeId="0" xr:uid="{00000000-0006-0000-0400-00006C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H35" authorId="0" shapeId="0" xr:uid="{00000000-0006-0000-0400-00006D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K35" authorId="0" shapeId="0" xr:uid="{00000000-0006-0000-0400-00006E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N35" authorId="0" shapeId="0" xr:uid="{00000000-0006-0000-0400-00006F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X35" authorId="0" shapeId="0" xr:uid="{00000000-0006-0000-0400-000070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Y35" authorId="0" shapeId="0" xr:uid="{00000000-0006-0000-0400-000071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Z35" authorId="0" shapeId="0" xr:uid="{00000000-0006-0000-0400-000072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A35" authorId="0" shapeId="0" xr:uid="{00000000-0006-0000-0400-000073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B35" authorId="0" shapeId="0" xr:uid="{00000000-0006-0000-0400-000074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C35" authorId="0" shapeId="0" xr:uid="{00000000-0006-0000-0400-000075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D35" authorId="0" shapeId="0" xr:uid="{00000000-0006-0000-0400-000076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E35" authorId="0" shapeId="0" xr:uid="{00000000-0006-0000-0400-000077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F35" authorId="0" shapeId="0" xr:uid="{00000000-0006-0000-0400-000078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G35" authorId="0" shapeId="0" xr:uid="{00000000-0006-0000-0400-000079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J35" authorId="0" shapeId="0" xr:uid="{00000000-0006-0000-0400-00007A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H36" authorId="0" shapeId="0" xr:uid="{00000000-0006-0000-0400-00007B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K36" authorId="0" shapeId="0" xr:uid="{00000000-0006-0000-0400-00007C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N36" authorId="0" shapeId="0" xr:uid="{00000000-0006-0000-0400-00007D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X36" authorId="0" shapeId="0" xr:uid="{00000000-0006-0000-0400-00007E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Z36" authorId="0" shapeId="0" xr:uid="{00000000-0006-0000-0400-00007F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A36" authorId="0" shapeId="0" xr:uid="{00000000-0006-0000-0400-000080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B36" authorId="0" shapeId="0" xr:uid="{00000000-0006-0000-0400-000081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C36" authorId="0" shapeId="0" xr:uid="{00000000-0006-0000-0400-000082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D36" authorId="0" shapeId="0" xr:uid="{00000000-0006-0000-0400-000083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E36" authorId="0" shapeId="0" xr:uid="{00000000-0006-0000-0400-000084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F36" authorId="0" shapeId="0" xr:uid="{00000000-0006-0000-0400-000085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G36" authorId="0" shapeId="0" xr:uid="{00000000-0006-0000-0400-000086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I36" authorId="0" shapeId="0" xr:uid="{00000000-0006-0000-0400-000087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J36" authorId="0" shapeId="0" xr:uid="{00000000-0006-0000-0400-000088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E37" authorId="0" shapeId="0" xr:uid="{00000000-0006-0000-0400-000089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H37" authorId="0" shapeId="0" xr:uid="{00000000-0006-0000-0400-00008A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K37" authorId="0" shapeId="0" xr:uid="{00000000-0006-0000-0400-00008B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L37" authorId="0" shapeId="0" xr:uid="{00000000-0006-0000-0400-00008C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M37" authorId="0" shapeId="0" xr:uid="{00000000-0006-0000-0400-00008D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N37" authorId="0" shapeId="0" xr:uid="{00000000-0006-0000-0400-00008E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P37" authorId="0" shapeId="0" xr:uid="{00000000-0006-0000-0400-00008F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Q37" authorId="0" shapeId="0" xr:uid="{00000000-0006-0000-0400-000090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Y37" authorId="0" shapeId="0" xr:uid="{00000000-0006-0000-0400-000091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Z37" authorId="0" shapeId="0" xr:uid="{00000000-0006-0000-0400-000092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A37" authorId="0" shapeId="0" xr:uid="{00000000-0006-0000-0400-000093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B37" authorId="0" shapeId="0" xr:uid="{00000000-0006-0000-0400-000094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C37" authorId="0" shapeId="0" xr:uid="{00000000-0006-0000-0400-000095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D37" authorId="0" shapeId="0" xr:uid="{00000000-0006-0000-0400-000096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E37" authorId="0" shapeId="0" xr:uid="{00000000-0006-0000-0400-000097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F37" authorId="0" shapeId="0" xr:uid="{00000000-0006-0000-0400-000098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G37" authorId="0" shapeId="0" xr:uid="{00000000-0006-0000-0400-000099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P37" authorId="0" shapeId="0" xr:uid="{00000000-0006-0000-0400-00009A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H38" authorId="0" shapeId="0" xr:uid="{00000000-0006-0000-0400-00009B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K38" authorId="0" shapeId="0" xr:uid="{00000000-0006-0000-0400-00009C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L38" authorId="0" shapeId="0" xr:uid="{00000000-0006-0000-0400-00009D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M38" authorId="0" shapeId="0" xr:uid="{00000000-0006-0000-0400-00009E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N38" authorId="0" shapeId="0" xr:uid="{00000000-0006-0000-0400-00009F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P38" authorId="0" shapeId="0" xr:uid="{00000000-0006-0000-0400-0000A0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X38" authorId="0" shapeId="0" xr:uid="{00000000-0006-0000-0400-0000A1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Y38" authorId="0" shapeId="0" xr:uid="{00000000-0006-0000-0400-0000A2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Z38" authorId="0" shapeId="0" xr:uid="{00000000-0006-0000-0400-0000A3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A38" authorId="0" shapeId="0" xr:uid="{00000000-0006-0000-0400-0000A4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B38" authorId="0" shapeId="0" xr:uid="{00000000-0006-0000-0400-0000A5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C38" authorId="0" shapeId="0" xr:uid="{00000000-0006-0000-0400-0000A6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D38" authorId="0" shapeId="0" xr:uid="{00000000-0006-0000-0400-0000A7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E38" authorId="0" shapeId="0" xr:uid="{00000000-0006-0000-0400-0000A8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F38" authorId="0" shapeId="0" xr:uid="{00000000-0006-0000-0400-0000A9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G38" authorId="0" shapeId="0" xr:uid="{00000000-0006-0000-0400-0000AA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I38" authorId="0" shapeId="0" xr:uid="{00000000-0006-0000-0400-0000AB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J38" authorId="0" shapeId="0" xr:uid="{00000000-0006-0000-0400-0000AC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H39" authorId="0" shapeId="0" xr:uid="{00000000-0006-0000-0400-0000AD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J39" authorId="0" shapeId="0" xr:uid="{00000000-0006-0000-0400-0000AE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K39" authorId="0" shapeId="0" xr:uid="{00000000-0006-0000-0400-0000AF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M39" authorId="0" shapeId="0" xr:uid="{00000000-0006-0000-0400-0000B0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N39" authorId="0" shapeId="0" xr:uid="{00000000-0006-0000-0400-0000B1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P39" authorId="0" shapeId="0" xr:uid="{00000000-0006-0000-0400-0000B2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X39" authorId="0" shapeId="0" xr:uid="{00000000-0006-0000-0400-0000B3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Y39" authorId="0" shapeId="0" xr:uid="{00000000-0006-0000-0400-0000B4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Z39" authorId="0" shapeId="0" xr:uid="{00000000-0006-0000-0400-0000B5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A39" authorId="0" shapeId="0" xr:uid="{00000000-0006-0000-0400-0000B6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B39" authorId="0" shapeId="0" xr:uid="{00000000-0006-0000-0400-0000B7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C39" authorId="0" shapeId="0" xr:uid="{00000000-0006-0000-0400-0000B8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D39" authorId="0" shapeId="0" xr:uid="{00000000-0006-0000-0400-0000B9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E39" authorId="0" shapeId="0" xr:uid="{00000000-0006-0000-0400-0000BA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F39" authorId="0" shapeId="0" xr:uid="{00000000-0006-0000-0400-0000BB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G39" authorId="0" shapeId="0" xr:uid="{00000000-0006-0000-0400-0000BC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I39" authorId="0" shapeId="0" xr:uid="{00000000-0006-0000-0400-0000BD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J39" authorId="0" shapeId="0" xr:uid="{00000000-0006-0000-0400-0000BE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P39" authorId="0" shapeId="0" xr:uid="{00000000-0006-0000-0400-0000BF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Y40" authorId="0" shapeId="0" xr:uid="{00000000-0006-0000-0400-0000C0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Z40" authorId="0" shapeId="0" xr:uid="{00000000-0006-0000-0400-0000C1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A40" authorId="0" shapeId="0" xr:uid="{00000000-0006-0000-0400-0000C2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B40" authorId="0" shapeId="0" xr:uid="{00000000-0006-0000-0400-0000C3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C40" authorId="0" shapeId="0" xr:uid="{00000000-0006-0000-0400-0000C4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D40" authorId="0" shapeId="0" xr:uid="{00000000-0006-0000-0400-0000C5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E40" authorId="0" shapeId="0" xr:uid="{00000000-0006-0000-0400-0000C6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F40" authorId="0" shapeId="0" xr:uid="{00000000-0006-0000-0400-0000C7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G40" authorId="0" shapeId="0" xr:uid="{00000000-0006-0000-0400-0000C8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I40" authorId="0" shapeId="0" xr:uid="{00000000-0006-0000-0400-0000C9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K41" authorId="0" shapeId="0" xr:uid="{00000000-0006-0000-0400-0000CA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L41" authorId="0" shapeId="0" xr:uid="{00000000-0006-0000-0400-0000CB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M41" authorId="0" shapeId="0" xr:uid="{00000000-0006-0000-0400-0000CC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N41" authorId="0" shapeId="0" xr:uid="{00000000-0006-0000-0400-0000CD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Y41" authorId="0" shapeId="0" xr:uid="{00000000-0006-0000-0400-0000CE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Z41" authorId="0" shapeId="0" xr:uid="{00000000-0006-0000-0400-0000CF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A41" authorId="0" shapeId="0" xr:uid="{00000000-0006-0000-0400-0000D0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B41" authorId="0" shapeId="0" xr:uid="{00000000-0006-0000-0400-0000D1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C41" authorId="0" shapeId="0" xr:uid="{00000000-0006-0000-0400-0000D2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D41" authorId="0" shapeId="0" xr:uid="{00000000-0006-0000-0400-0000D3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E41" authorId="0" shapeId="0" xr:uid="{00000000-0006-0000-0400-0000D4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F41" authorId="0" shapeId="0" xr:uid="{00000000-0006-0000-0400-0000D5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G41" authorId="0" shapeId="0" xr:uid="{00000000-0006-0000-0400-0000D6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I41" authorId="0" shapeId="0" xr:uid="{00000000-0006-0000-0400-0000D7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H42" authorId="0" shapeId="0" xr:uid="{00000000-0006-0000-0400-0000D8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K42" authorId="0" shapeId="0" xr:uid="{00000000-0006-0000-0400-0000D9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N42" authorId="0" shapeId="0" xr:uid="{00000000-0006-0000-0400-0000DA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W42" authorId="0" shapeId="0" xr:uid="{00000000-0006-0000-0400-0000DB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Z42" authorId="0" shapeId="0" xr:uid="{00000000-0006-0000-0400-0000DC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A42" authorId="0" shapeId="0" xr:uid="{00000000-0006-0000-0400-0000DD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B42" authorId="0" shapeId="0" xr:uid="{00000000-0006-0000-0400-0000DE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C42" authorId="0" shapeId="0" xr:uid="{00000000-0006-0000-0400-0000DF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D42" authorId="0" shapeId="0" xr:uid="{00000000-0006-0000-0400-0000E0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E42" authorId="0" shapeId="0" xr:uid="{00000000-0006-0000-0400-0000E1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F42" authorId="0" shapeId="0" xr:uid="{00000000-0006-0000-0400-0000E2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G42" authorId="0" shapeId="0" xr:uid="{00000000-0006-0000-0400-0000E3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I42" authorId="0" shapeId="0" xr:uid="{00000000-0006-0000-0400-0000E4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H43" authorId="0" shapeId="0" xr:uid="{00000000-0006-0000-0400-0000E5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K43" authorId="0" shapeId="0" xr:uid="{00000000-0006-0000-0400-0000E6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N43" authorId="0" shapeId="0" xr:uid="{00000000-0006-0000-0400-0000E7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Y43" authorId="0" shapeId="0" xr:uid="{00000000-0006-0000-0400-0000E8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Z43" authorId="0" shapeId="0" xr:uid="{00000000-0006-0000-0400-0000E9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A43" authorId="0" shapeId="0" xr:uid="{00000000-0006-0000-0400-0000EA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B43" authorId="0" shapeId="0" xr:uid="{00000000-0006-0000-0400-0000EB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C43" authorId="0" shapeId="0" xr:uid="{00000000-0006-0000-0400-0000EC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D43" authorId="0" shapeId="0" xr:uid="{00000000-0006-0000-0400-0000ED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E43" authorId="0" shapeId="0" xr:uid="{00000000-0006-0000-0400-0000EE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F43" authorId="0" shapeId="0" xr:uid="{00000000-0006-0000-0400-0000EF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G43" authorId="0" shapeId="0" xr:uid="{00000000-0006-0000-0400-0000F0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I43" authorId="0" shapeId="0" xr:uid="{00000000-0006-0000-0400-0000F1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G44" authorId="0" shapeId="0" xr:uid="{00000000-0006-0000-0400-0000F2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H44" authorId="0" shapeId="0" xr:uid="{00000000-0006-0000-0400-0000F3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I44" authorId="0" shapeId="0" xr:uid="{00000000-0006-0000-0400-0000F4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J44" authorId="0" shapeId="0" xr:uid="{00000000-0006-0000-0400-0000F5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K44" authorId="0" shapeId="0" xr:uid="{00000000-0006-0000-0400-0000F6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L44" authorId="0" shapeId="0" xr:uid="{00000000-0006-0000-0400-0000F7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M44" authorId="0" shapeId="0" xr:uid="{00000000-0006-0000-0400-0000F8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N44" authorId="0" shapeId="0" xr:uid="{00000000-0006-0000-0400-0000F9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Z44" authorId="0" shapeId="0" xr:uid="{00000000-0006-0000-0400-0000FA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A44" authorId="0" shapeId="0" xr:uid="{00000000-0006-0000-0400-0000FB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B44" authorId="0" shapeId="0" xr:uid="{00000000-0006-0000-0400-0000FC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C44" authorId="0" shapeId="0" xr:uid="{00000000-0006-0000-0400-0000FD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D44" authorId="0" shapeId="0" xr:uid="{00000000-0006-0000-0400-0000FE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E44" authorId="0" shapeId="0" xr:uid="{00000000-0006-0000-0400-0000FF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F44" authorId="0" shapeId="0" xr:uid="{00000000-0006-0000-0400-000000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G44" authorId="0" shapeId="0" xr:uid="{00000000-0006-0000-0400-000001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I44" authorId="0" shapeId="0" xr:uid="{00000000-0006-0000-0400-000002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J44" authorId="0" shapeId="0" xr:uid="{00000000-0006-0000-0400-000003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H45" authorId="0" shapeId="0" xr:uid="{00000000-0006-0000-0400-000004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K45" authorId="0" shapeId="0" xr:uid="{00000000-0006-0000-0400-000005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M45" authorId="0" shapeId="0" xr:uid="{00000000-0006-0000-0400-000006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N45" authorId="0" shapeId="0" xr:uid="{00000000-0006-0000-0400-000007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Z45" authorId="0" shapeId="0" xr:uid="{00000000-0006-0000-0400-000008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A45" authorId="0" shapeId="0" xr:uid="{00000000-0006-0000-0400-000009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B45" authorId="0" shapeId="0" xr:uid="{00000000-0006-0000-0400-00000A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C45" authorId="0" shapeId="0" xr:uid="{00000000-0006-0000-0400-00000B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D45" authorId="0" shapeId="0" xr:uid="{00000000-0006-0000-0400-00000C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E45" authorId="0" shapeId="0" xr:uid="{00000000-0006-0000-0400-00000D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F45" authorId="0" shapeId="0" xr:uid="{00000000-0006-0000-0400-00000E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G45" authorId="0" shapeId="0" xr:uid="{00000000-0006-0000-0400-00000F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I45" authorId="0" shapeId="0" xr:uid="{00000000-0006-0000-0400-000010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J45" authorId="0" shapeId="0" xr:uid="{00000000-0006-0000-0400-000011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H46" authorId="0" shapeId="0" xr:uid="{00000000-0006-0000-0400-000012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I46" authorId="0" shapeId="0" xr:uid="{00000000-0006-0000-0400-000013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J46" authorId="0" shapeId="0" xr:uid="{00000000-0006-0000-0400-000014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K46" authorId="0" shapeId="0" xr:uid="{00000000-0006-0000-0400-000015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N46" authorId="0" shapeId="0" xr:uid="{00000000-0006-0000-0400-000016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X46" authorId="0" shapeId="0" xr:uid="{00000000-0006-0000-0400-000017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Y46" authorId="0" shapeId="0" xr:uid="{00000000-0006-0000-0400-000018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Z46" authorId="0" shapeId="0" xr:uid="{00000000-0006-0000-0400-000019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A46" authorId="0" shapeId="0" xr:uid="{00000000-0006-0000-0400-00001A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B46" authorId="0" shapeId="0" xr:uid="{00000000-0006-0000-0400-00001B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C46" authorId="0" shapeId="0" xr:uid="{00000000-0006-0000-0400-00001C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D46" authorId="0" shapeId="0" xr:uid="{00000000-0006-0000-0400-00001D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E46" authorId="0" shapeId="0" xr:uid="{00000000-0006-0000-0400-00001E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F46" authorId="0" shapeId="0" xr:uid="{00000000-0006-0000-0400-00001F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G46" authorId="0" shapeId="0" xr:uid="{00000000-0006-0000-0400-000020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I46" authorId="0" shapeId="0" xr:uid="{00000000-0006-0000-0400-000021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J46" authorId="0" shapeId="0" xr:uid="{00000000-0006-0000-0400-000022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H47" authorId="0" shapeId="0" xr:uid="{00000000-0006-0000-0400-000023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I47" authorId="0" shapeId="0" xr:uid="{00000000-0006-0000-0400-000024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J47" authorId="0" shapeId="0" xr:uid="{00000000-0006-0000-0400-000025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K47" authorId="0" shapeId="0" xr:uid="{00000000-0006-0000-0400-000026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N47" authorId="0" shapeId="0" xr:uid="{00000000-0006-0000-0400-000027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Q47" authorId="0" shapeId="0" xr:uid="{00000000-0006-0000-0400-000028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Z47" authorId="0" shapeId="0" xr:uid="{00000000-0006-0000-0400-000029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A47" authorId="0" shapeId="0" xr:uid="{00000000-0006-0000-0400-00002A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B47" authorId="0" shapeId="0" xr:uid="{00000000-0006-0000-0400-00002B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C47" authorId="0" shapeId="0" xr:uid="{00000000-0006-0000-0400-00002C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D47" authorId="0" shapeId="0" xr:uid="{00000000-0006-0000-0400-00002D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E47" authorId="0" shapeId="0" xr:uid="{00000000-0006-0000-0400-00002E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F47" authorId="0" shapeId="0" xr:uid="{00000000-0006-0000-0400-00002F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G47" authorId="0" shapeId="0" xr:uid="{00000000-0006-0000-0400-000030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I47" authorId="0" shapeId="0" xr:uid="{00000000-0006-0000-0400-000031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K48" authorId="0" shapeId="0" xr:uid="{00000000-0006-0000-0400-000032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P48" authorId="0" shapeId="0" xr:uid="{00000000-0006-0000-0400-000033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X48" authorId="0" shapeId="0" xr:uid="{00000000-0006-0000-0400-000034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Y48" authorId="0" shapeId="0" xr:uid="{00000000-0006-0000-0400-000035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Z48" authorId="0" shapeId="0" xr:uid="{00000000-0006-0000-0400-000036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A48" authorId="0" shapeId="0" xr:uid="{00000000-0006-0000-0400-000037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B48" authorId="0" shapeId="0" xr:uid="{00000000-0006-0000-0400-000038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C48" authorId="0" shapeId="0" xr:uid="{00000000-0006-0000-0400-000039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D48" authorId="0" shapeId="0" xr:uid="{00000000-0006-0000-0400-00003A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E48" authorId="0" shapeId="0" xr:uid="{00000000-0006-0000-0400-00003B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F48" authorId="0" shapeId="0" xr:uid="{00000000-0006-0000-0400-00003C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G48" authorId="0" shapeId="0" xr:uid="{00000000-0006-0000-0400-00003D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I48" authorId="0" shapeId="0" xr:uid="{00000000-0006-0000-0400-00003E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J48" authorId="0" shapeId="0" xr:uid="{00000000-0006-0000-0400-00003F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H49" authorId="0" shapeId="0" xr:uid="{00000000-0006-0000-0400-000040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K49" authorId="0" shapeId="0" xr:uid="{00000000-0006-0000-0400-000041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N49" authorId="0" shapeId="0" xr:uid="{00000000-0006-0000-0400-000042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Z49" authorId="0" shapeId="0" xr:uid="{00000000-0006-0000-0400-000043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A49" authorId="0" shapeId="0" xr:uid="{00000000-0006-0000-0400-000044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B49" authorId="0" shapeId="0" xr:uid="{00000000-0006-0000-0400-000045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C49" authorId="0" shapeId="0" xr:uid="{00000000-0006-0000-0400-000046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D49" authorId="0" shapeId="0" xr:uid="{00000000-0006-0000-0400-000047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E49" authorId="0" shapeId="0" xr:uid="{00000000-0006-0000-0400-000048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F49" authorId="0" shapeId="0" xr:uid="{00000000-0006-0000-0400-000049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G49" authorId="0" shapeId="0" xr:uid="{00000000-0006-0000-0400-00004A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I49" authorId="0" shapeId="0" xr:uid="{00000000-0006-0000-0400-00004B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J49" authorId="0" shapeId="0" xr:uid="{00000000-0006-0000-0400-00004C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H50" authorId="0" shapeId="0" xr:uid="{00000000-0006-0000-0400-00004D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K50" authorId="0" shapeId="0" xr:uid="{00000000-0006-0000-0400-00004E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N50" authorId="0" shapeId="0" xr:uid="{00000000-0006-0000-0400-00004F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P50" authorId="0" shapeId="0" xr:uid="{00000000-0006-0000-0400-000050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Z50" authorId="0" shapeId="0" xr:uid="{00000000-0006-0000-0400-000051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A50" authorId="0" shapeId="0" xr:uid="{00000000-0006-0000-0400-000052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B50" authorId="0" shapeId="0" xr:uid="{00000000-0006-0000-0400-000053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C50" authorId="0" shapeId="0" xr:uid="{00000000-0006-0000-0400-000054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D50" authorId="0" shapeId="0" xr:uid="{00000000-0006-0000-0400-000055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E50" authorId="0" shapeId="0" xr:uid="{00000000-0006-0000-0400-000056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F50" authorId="0" shapeId="0" xr:uid="{00000000-0006-0000-0400-000057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G50" authorId="0" shapeId="0" xr:uid="{00000000-0006-0000-0400-000058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I50" authorId="0" shapeId="0" xr:uid="{00000000-0006-0000-0400-000059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J50" authorId="0" shapeId="0" xr:uid="{00000000-0006-0000-0400-00005A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H51" authorId="0" shapeId="0" xr:uid="{00000000-0006-0000-0400-00005B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K51" authorId="0" shapeId="0" xr:uid="{00000000-0006-0000-0400-00005C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M51" authorId="0" shapeId="0" xr:uid="{00000000-0006-0000-0400-00005D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N51" authorId="0" shapeId="0" xr:uid="{00000000-0006-0000-0400-00005E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P51" authorId="0" shapeId="0" xr:uid="{00000000-0006-0000-0400-00005F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Y51" authorId="0" shapeId="0" xr:uid="{00000000-0006-0000-0400-000060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Z51" authorId="0" shapeId="0" xr:uid="{00000000-0006-0000-0400-000061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A51" authorId="0" shapeId="0" xr:uid="{00000000-0006-0000-0400-000062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B51" authorId="0" shapeId="0" xr:uid="{00000000-0006-0000-0400-000063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C51" authorId="0" shapeId="0" xr:uid="{00000000-0006-0000-0400-000064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D51" authorId="0" shapeId="0" xr:uid="{00000000-0006-0000-0400-000065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E51" authorId="0" shapeId="0" xr:uid="{00000000-0006-0000-0400-000066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F51" authorId="0" shapeId="0" xr:uid="{00000000-0006-0000-0400-000067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G51" authorId="0" shapeId="0" xr:uid="{00000000-0006-0000-0400-000068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J51" authorId="0" shapeId="0" xr:uid="{00000000-0006-0000-0400-000069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H52" authorId="0" shapeId="0" xr:uid="{00000000-0006-0000-0400-00006A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J52" authorId="0" shapeId="0" xr:uid="{00000000-0006-0000-0400-00006B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K52" authorId="0" shapeId="0" xr:uid="{00000000-0006-0000-0400-00006C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M52" authorId="0" shapeId="0" xr:uid="{00000000-0006-0000-0400-00006D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N52" authorId="0" shapeId="0" xr:uid="{00000000-0006-0000-0400-00006E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P52" authorId="0" shapeId="0" xr:uid="{00000000-0006-0000-0400-00006F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X52" authorId="0" shapeId="0" xr:uid="{00000000-0006-0000-0400-000070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Y52" authorId="0" shapeId="0" xr:uid="{00000000-0006-0000-0400-000071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Z52" authorId="0" shapeId="0" xr:uid="{00000000-0006-0000-0400-000072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A52" authorId="0" shapeId="0" xr:uid="{00000000-0006-0000-0400-000073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B52" authorId="0" shapeId="0" xr:uid="{00000000-0006-0000-0400-000074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C52" authorId="0" shapeId="0" xr:uid="{00000000-0006-0000-0400-000075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D52" authorId="0" shapeId="0" xr:uid="{00000000-0006-0000-0400-000076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E52" authorId="0" shapeId="0" xr:uid="{00000000-0006-0000-0400-000077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F52" authorId="0" shapeId="0" xr:uid="{00000000-0006-0000-0400-000078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G52" authorId="0" shapeId="0" xr:uid="{00000000-0006-0000-0400-000079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I52" authorId="0" shapeId="0" xr:uid="{00000000-0006-0000-0400-00007A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J52" authorId="0" shapeId="0" xr:uid="{00000000-0006-0000-0400-00007B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H53" authorId="0" shapeId="0" xr:uid="{00000000-0006-0000-0400-00007C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K53" authorId="0" shapeId="0" xr:uid="{00000000-0006-0000-0400-00007D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L53" authorId="0" shapeId="0" xr:uid="{00000000-0006-0000-0400-00007E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M53" authorId="0" shapeId="0" xr:uid="{00000000-0006-0000-0400-00007F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N53" authorId="0" shapeId="0" xr:uid="{00000000-0006-0000-0400-000080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A53" authorId="0" shapeId="0" xr:uid="{00000000-0006-0000-0400-000081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C53" authorId="0" shapeId="0" xr:uid="{00000000-0006-0000-0400-000082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D53" authorId="0" shapeId="0" xr:uid="{00000000-0006-0000-0400-000083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E53" authorId="0" shapeId="0" xr:uid="{00000000-0006-0000-0400-000084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F53" authorId="0" shapeId="0" xr:uid="{00000000-0006-0000-0400-000085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G53" authorId="0" shapeId="0" xr:uid="{00000000-0006-0000-0400-000086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I53" authorId="0" shapeId="0" xr:uid="{00000000-0006-0000-0400-000087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H54" authorId="0" shapeId="0" xr:uid="{00000000-0006-0000-0400-000088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K54" authorId="0" shapeId="0" xr:uid="{00000000-0006-0000-0400-000089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M54" authorId="0" shapeId="0" xr:uid="{00000000-0006-0000-0400-00008A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N54" authorId="0" shapeId="0" xr:uid="{00000000-0006-0000-0400-00008B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A54" authorId="0" shapeId="0" xr:uid="{00000000-0006-0000-0400-00008C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B54" authorId="0" shapeId="0" xr:uid="{00000000-0006-0000-0400-00008D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C54" authorId="0" shapeId="0" xr:uid="{00000000-0006-0000-0400-00008E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D54" authorId="0" shapeId="0" xr:uid="{00000000-0006-0000-0400-00008F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E54" authorId="0" shapeId="0" xr:uid="{00000000-0006-0000-0400-000090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F54" authorId="0" shapeId="0" xr:uid="{00000000-0006-0000-0400-000091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G54" authorId="0" shapeId="0" xr:uid="{00000000-0006-0000-0400-000092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J54" authorId="0" shapeId="0" xr:uid="{00000000-0006-0000-0400-000093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P54" authorId="0" shapeId="0" xr:uid="{00000000-0006-0000-0400-000094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H55" authorId="0" shapeId="0" xr:uid="{00000000-0006-0000-0400-000095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J55" authorId="0" shapeId="0" xr:uid="{00000000-0006-0000-0400-000096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K55" authorId="0" shapeId="0" xr:uid="{00000000-0006-0000-0400-000097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N55" authorId="0" shapeId="0" xr:uid="{00000000-0006-0000-0400-000098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Y55" authorId="0" shapeId="0" xr:uid="{00000000-0006-0000-0400-000099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Z55" authorId="0" shapeId="0" xr:uid="{00000000-0006-0000-0400-00009A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A55" authorId="0" shapeId="0" xr:uid="{00000000-0006-0000-0400-00009B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B55" authorId="0" shapeId="0" xr:uid="{00000000-0006-0000-0400-00009C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C55" authorId="0" shapeId="0" xr:uid="{00000000-0006-0000-0400-00009D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D55" authorId="0" shapeId="0" xr:uid="{00000000-0006-0000-0400-00009E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E55" authorId="0" shapeId="0" xr:uid="{00000000-0006-0000-0400-00009F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F55" authorId="0" shapeId="0" xr:uid="{00000000-0006-0000-0400-0000A0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G55" authorId="0" shapeId="0" xr:uid="{00000000-0006-0000-0400-0000A1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J55" authorId="0" shapeId="0" xr:uid="{00000000-0006-0000-0400-0000A2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H56" authorId="0" shapeId="0" xr:uid="{00000000-0006-0000-0400-0000A3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K56" authorId="0" shapeId="0" xr:uid="{00000000-0006-0000-0400-0000A4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L56" authorId="0" shapeId="0" xr:uid="{00000000-0006-0000-0400-0000A5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M56" authorId="0" shapeId="0" xr:uid="{00000000-0006-0000-0400-0000A6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N56" authorId="0" shapeId="0" xr:uid="{00000000-0006-0000-0400-0000A7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Y56" authorId="0" shapeId="0" xr:uid="{00000000-0006-0000-0400-0000A8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Z56" authorId="0" shapeId="0" xr:uid="{00000000-0006-0000-0400-0000A9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A56" authorId="0" shapeId="0" xr:uid="{00000000-0006-0000-0400-0000AA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B56" authorId="0" shapeId="0" xr:uid="{00000000-0006-0000-0400-0000AB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C56" authorId="0" shapeId="0" xr:uid="{00000000-0006-0000-0400-0000AC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D56" authorId="0" shapeId="0" xr:uid="{00000000-0006-0000-0400-0000AD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E56" authorId="0" shapeId="0" xr:uid="{00000000-0006-0000-0400-0000AE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F56" authorId="0" shapeId="0" xr:uid="{00000000-0006-0000-0400-0000AF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G56" authorId="0" shapeId="0" xr:uid="{00000000-0006-0000-0400-0000B0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I56" authorId="0" shapeId="0" xr:uid="{00000000-0006-0000-0400-0000B1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H57" authorId="0" shapeId="0" xr:uid="{00000000-0006-0000-0400-0000B2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K57" authorId="0" shapeId="0" xr:uid="{00000000-0006-0000-0400-0000B3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N57" authorId="0" shapeId="0" xr:uid="{00000000-0006-0000-0400-0000B4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P57" authorId="0" shapeId="0" xr:uid="{00000000-0006-0000-0400-0000B5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X57" authorId="0" shapeId="0" xr:uid="{00000000-0006-0000-0400-0000B6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Z57" authorId="0" shapeId="0" xr:uid="{00000000-0006-0000-0400-0000B7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A57" authorId="0" shapeId="0" xr:uid="{00000000-0006-0000-0400-0000B8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B57" authorId="0" shapeId="0" xr:uid="{00000000-0006-0000-0400-0000B9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C57" authorId="0" shapeId="0" xr:uid="{00000000-0006-0000-0400-0000BA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D57" authorId="0" shapeId="0" xr:uid="{00000000-0006-0000-0400-0000BB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E57" authorId="0" shapeId="0" xr:uid="{00000000-0006-0000-0400-0000BC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F57" authorId="0" shapeId="0" xr:uid="{00000000-0006-0000-0400-0000BD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G57" authorId="0" shapeId="0" xr:uid="{00000000-0006-0000-0400-0000BE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I57" authorId="0" shapeId="0" xr:uid="{00000000-0006-0000-0400-0000BF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J57" authorId="0" shapeId="0" xr:uid="{00000000-0006-0000-0400-0000C0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H58" authorId="0" shapeId="0" xr:uid="{00000000-0006-0000-0400-0000C1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K58" authorId="0" shapeId="0" xr:uid="{00000000-0006-0000-0400-0000C2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M58" authorId="0" shapeId="0" xr:uid="{00000000-0006-0000-0400-0000C3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N58" authorId="0" shapeId="0" xr:uid="{00000000-0006-0000-0400-0000C4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P58" authorId="0" shapeId="0" xr:uid="{00000000-0006-0000-0400-0000C5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Z58" authorId="0" shapeId="0" xr:uid="{00000000-0006-0000-0400-0000C6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A58" authorId="0" shapeId="0" xr:uid="{00000000-0006-0000-0400-0000C7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B58" authorId="0" shapeId="0" xr:uid="{00000000-0006-0000-0400-0000C8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C58" authorId="0" shapeId="0" xr:uid="{00000000-0006-0000-0400-0000C9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D58" authorId="0" shapeId="0" xr:uid="{00000000-0006-0000-0400-0000CA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E58" authorId="0" shapeId="0" xr:uid="{00000000-0006-0000-0400-0000CB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F58" authorId="0" shapeId="0" xr:uid="{00000000-0006-0000-0400-0000CC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G58" authorId="0" shapeId="0" xr:uid="{00000000-0006-0000-0400-0000CD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H59" authorId="0" shapeId="0" xr:uid="{00000000-0006-0000-0400-0000CE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K59" authorId="0" shapeId="0" xr:uid="{00000000-0006-0000-0400-0000CF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L59" authorId="0" shapeId="0" xr:uid="{00000000-0006-0000-0400-0000D0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M59" authorId="0" shapeId="0" xr:uid="{00000000-0006-0000-0400-0000D1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N59" authorId="0" shapeId="0" xr:uid="{00000000-0006-0000-0400-0000D2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W59" authorId="0" shapeId="0" xr:uid="{00000000-0006-0000-0400-0000D3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Y59" authorId="0" shapeId="0" xr:uid="{00000000-0006-0000-0400-0000D4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Z59" authorId="0" shapeId="0" xr:uid="{00000000-0006-0000-0400-0000D5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A59" authorId="0" shapeId="0" xr:uid="{00000000-0006-0000-0400-0000D6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B59" authorId="0" shapeId="0" xr:uid="{00000000-0006-0000-0400-0000D7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C59" authorId="0" shapeId="0" xr:uid="{00000000-0006-0000-0400-0000D8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D59" authorId="0" shapeId="0" xr:uid="{00000000-0006-0000-0400-0000D9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E59" authorId="0" shapeId="0" xr:uid="{00000000-0006-0000-0400-0000DA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F59" authorId="0" shapeId="0" xr:uid="{00000000-0006-0000-0400-0000DB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G59" authorId="0" shapeId="0" xr:uid="{00000000-0006-0000-0400-0000DC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I59" authorId="0" shapeId="0" xr:uid="{00000000-0006-0000-0400-0000DD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H60" authorId="0" shapeId="0" xr:uid="{00000000-0006-0000-0400-0000DE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K60" authorId="0" shapeId="0" xr:uid="{00000000-0006-0000-0400-0000DF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N60" authorId="0" shapeId="0" xr:uid="{00000000-0006-0000-0400-0000E0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Z60" authorId="0" shapeId="0" xr:uid="{00000000-0006-0000-0400-0000E1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A60" authorId="0" shapeId="0" xr:uid="{00000000-0006-0000-0400-0000E2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B60" authorId="0" shapeId="0" xr:uid="{00000000-0006-0000-0400-0000E3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C60" authorId="0" shapeId="0" xr:uid="{00000000-0006-0000-0400-0000E4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D60" authorId="0" shapeId="0" xr:uid="{00000000-0006-0000-0400-0000E5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E60" authorId="0" shapeId="0" xr:uid="{00000000-0006-0000-0400-0000E6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F60" authorId="0" shapeId="0" xr:uid="{00000000-0006-0000-0400-0000E7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G60" authorId="0" shapeId="0" xr:uid="{00000000-0006-0000-0400-0000E8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H61" authorId="0" shapeId="0" xr:uid="{00000000-0006-0000-0400-0000E9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K61" authorId="0" shapeId="0" xr:uid="{00000000-0006-0000-0400-0000EA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N61" authorId="0" shapeId="0" xr:uid="{00000000-0006-0000-0400-0000EB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P61" authorId="0" shapeId="0" xr:uid="{00000000-0006-0000-0400-0000EC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Z61" authorId="0" shapeId="0" xr:uid="{00000000-0006-0000-0400-0000ED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A61" authorId="0" shapeId="0" xr:uid="{00000000-0006-0000-0400-0000EE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B61" authorId="0" shapeId="0" xr:uid="{00000000-0006-0000-0400-0000EF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C61" authorId="0" shapeId="0" xr:uid="{00000000-0006-0000-0400-0000F0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D61" authorId="0" shapeId="0" xr:uid="{00000000-0006-0000-0400-0000F1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E61" authorId="0" shapeId="0" xr:uid="{00000000-0006-0000-0400-0000F2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F61" authorId="0" shapeId="0" xr:uid="{00000000-0006-0000-0400-0000F3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G61" authorId="0" shapeId="0" xr:uid="{00000000-0006-0000-0400-0000F4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J61" authorId="0" shapeId="0" xr:uid="{00000000-0006-0000-0400-0000F5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H62" authorId="0" shapeId="0" xr:uid="{00000000-0006-0000-0400-0000F6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K62" authorId="0" shapeId="0" xr:uid="{00000000-0006-0000-0400-0000F7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M62" authorId="0" shapeId="0" xr:uid="{00000000-0006-0000-0400-0000F8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N62" authorId="0" shapeId="0" xr:uid="{00000000-0006-0000-0400-0000F9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P62" authorId="0" shapeId="0" xr:uid="{00000000-0006-0000-0400-0000FA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X62" authorId="0" shapeId="0" xr:uid="{00000000-0006-0000-0400-0000FB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Y62" authorId="0" shapeId="0" xr:uid="{00000000-0006-0000-0400-0000FC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Z62" authorId="0" shapeId="0" xr:uid="{00000000-0006-0000-0400-0000FD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A62" authorId="0" shapeId="0" xr:uid="{00000000-0006-0000-0400-0000FE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B62" authorId="0" shapeId="0" xr:uid="{00000000-0006-0000-0400-0000FF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C62" authorId="0" shapeId="0" xr:uid="{00000000-0006-0000-0400-000000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D62" authorId="0" shapeId="0" xr:uid="{00000000-0006-0000-0400-000001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E62" authorId="0" shapeId="0" xr:uid="{00000000-0006-0000-0400-000002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F62" authorId="0" shapeId="0" xr:uid="{00000000-0006-0000-0400-000003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G62" authorId="0" shapeId="0" xr:uid="{00000000-0006-0000-0400-000004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J62" authorId="0" shapeId="0" xr:uid="{00000000-0006-0000-0400-000005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P62" authorId="0" shapeId="0" xr:uid="{00000000-0006-0000-0400-000006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E63" authorId="0" shapeId="0" xr:uid="{00000000-0006-0000-0400-000007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H63" authorId="0" shapeId="0" xr:uid="{00000000-0006-0000-0400-000008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K63" authorId="0" shapeId="0" xr:uid="{00000000-0006-0000-0400-000009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N63" authorId="0" shapeId="0" xr:uid="{00000000-0006-0000-0400-00000A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O63" authorId="0" shapeId="0" xr:uid="{00000000-0006-0000-0400-00000B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P63" authorId="0" shapeId="0" xr:uid="{00000000-0006-0000-0400-00000C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Q63" authorId="0" shapeId="0" xr:uid="{00000000-0006-0000-0400-00000D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Z63" authorId="0" shapeId="0" xr:uid="{00000000-0006-0000-0400-00000E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A63" authorId="0" shapeId="0" xr:uid="{00000000-0006-0000-0400-00000F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B63" authorId="0" shapeId="0" xr:uid="{00000000-0006-0000-0400-000010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C63" authorId="0" shapeId="0" xr:uid="{00000000-0006-0000-0400-000011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D63" authorId="0" shapeId="0" xr:uid="{00000000-0006-0000-0400-000012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E63" authorId="0" shapeId="0" xr:uid="{00000000-0006-0000-0400-000013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F63" authorId="0" shapeId="0" xr:uid="{00000000-0006-0000-0400-000014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G63" authorId="0" shapeId="0" xr:uid="{00000000-0006-0000-0400-000015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I63" authorId="0" shapeId="0" xr:uid="{00000000-0006-0000-0400-000016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G64" authorId="0" shapeId="0" xr:uid="{00000000-0006-0000-0400-000017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H64" authorId="0" shapeId="0" xr:uid="{00000000-0006-0000-0400-000018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I64" authorId="0" shapeId="0" xr:uid="{00000000-0006-0000-0400-000019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J64" authorId="0" shapeId="0" xr:uid="{00000000-0006-0000-0400-00001A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K64" authorId="0" shapeId="0" xr:uid="{00000000-0006-0000-0400-00001B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L64" authorId="0" shapeId="0" xr:uid="{00000000-0006-0000-0400-00001C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M64" authorId="0" shapeId="0" xr:uid="{00000000-0006-0000-0400-00001D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N64" authorId="0" shapeId="0" xr:uid="{00000000-0006-0000-0400-00001E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Q64" authorId="0" shapeId="0" xr:uid="{00000000-0006-0000-0400-00001F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Y64" authorId="0" shapeId="0" xr:uid="{00000000-0006-0000-0400-000020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Z64" authorId="0" shapeId="0" xr:uid="{00000000-0006-0000-0400-000021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A64" authorId="0" shapeId="0" xr:uid="{00000000-0006-0000-0400-000022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B64" authorId="0" shapeId="0" xr:uid="{00000000-0006-0000-0400-000023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C64" authorId="0" shapeId="0" xr:uid="{00000000-0006-0000-0400-000024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D64" authorId="0" shapeId="0" xr:uid="{00000000-0006-0000-0400-000025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E64" authorId="0" shapeId="0" xr:uid="{00000000-0006-0000-0400-000026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F64" authorId="0" shapeId="0" xr:uid="{00000000-0006-0000-0400-000027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G64" authorId="0" shapeId="0" xr:uid="{00000000-0006-0000-0400-000028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H65" authorId="0" shapeId="0" xr:uid="{00000000-0006-0000-0400-000029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K65" authorId="0" shapeId="0" xr:uid="{00000000-0006-0000-0400-00002A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L65" authorId="0" shapeId="0" xr:uid="{00000000-0006-0000-0400-00002B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M65" authorId="0" shapeId="0" xr:uid="{00000000-0006-0000-0400-00002C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N65" authorId="0" shapeId="0" xr:uid="{00000000-0006-0000-0400-00002D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A65" authorId="0" shapeId="0" xr:uid="{00000000-0006-0000-0400-00002E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B65" authorId="0" shapeId="0" xr:uid="{00000000-0006-0000-0400-00002F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C65" authorId="0" shapeId="0" xr:uid="{00000000-0006-0000-0400-000030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D65" authorId="0" shapeId="0" xr:uid="{00000000-0006-0000-0400-000031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G65" authorId="0" shapeId="0" xr:uid="{00000000-0006-0000-0400-000032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I65" authorId="0" shapeId="0" xr:uid="{00000000-0006-0000-0400-000033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H66" authorId="0" shapeId="0" xr:uid="{00000000-0006-0000-0400-000034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K66" authorId="0" shapeId="0" xr:uid="{00000000-0006-0000-0400-000035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N66" authorId="0" shapeId="0" xr:uid="{00000000-0006-0000-0400-000036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X66" authorId="0" shapeId="0" xr:uid="{00000000-0006-0000-0400-000037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Z66" authorId="0" shapeId="0" xr:uid="{00000000-0006-0000-0400-000038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A66" authorId="0" shapeId="0" xr:uid="{00000000-0006-0000-0400-000039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B66" authorId="0" shapeId="0" xr:uid="{00000000-0006-0000-0400-00003A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C66" authorId="0" shapeId="0" xr:uid="{00000000-0006-0000-0400-00003B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D66" authorId="0" shapeId="0" xr:uid="{00000000-0006-0000-0400-00003C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E66" authorId="0" shapeId="0" xr:uid="{00000000-0006-0000-0400-00003D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F66" authorId="0" shapeId="0" xr:uid="{00000000-0006-0000-0400-00003E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G66" authorId="0" shapeId="0" xr:uid="{00000000-0006-0000-0400-00003F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J66" authorId="0" shapeId="0" xr:uid="{00000000-0006-0000-0400-000040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P66" authorId="0" shapeId="0" xr:uid="{00000000-0006-0000-0400-000041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H67" authorId="0" shapeId="0" xr:uid="{00000000-0006-0000-0400-000042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K67" authorId="0" shapeId="0" xr:uid="{00000000-0006-0000-0400-000043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N67" authorId="0" shapeId="0" xr:uid="{00000000-0006-0000-0400-000044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P67" authorId="0" shapeId="0" xr:uid="{00000000-0006-0000-0400-000045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Y67" authorId="0" shapeId="0" xr:uid="{00000000-0006-0000-0400-000046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Z67" authorId="0" shapeId="0" xr:uid="{00000000-0006-0000-0400-000047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A67" authorId="0" shapeId="0" xr:uid="{00000000-0006-0000-0400-000048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B67" authorId="0" shapeId="0" xr:uid="{00000000-0006-0000-0400-000049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C67" authorId="0" shapeId="0" xr:uid="{00000000-0006-0000-0400-00004A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D67" authorId="0" shapeId="0" xr:uid="{00000000-0006-0000-0400-00004B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E67" authorId="0" shapeId="0" xr:uid="{00000000-0006-0000-0400-00004C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F67" authorId="0" shapeId="0" xr:uid="{00000000-0006-0000-0400-00004D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G67" authorId="0" shapeId="0" xr:uid="{00000000-0006-0000-0400-00004E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I67" authorId="0" shapeId="0" xr:uid="{00000000-0006-0000-0400-00004F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K68" authorId="0" shapeId="0" xr:uid="{00000000-0006-0000-0400-000050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X68" authorId="0" shapeId="0" xr:uid="{00000000-0006-0000-0400-000051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Z68" authorId="0" shapeId="0" xr:uid="{00000000-0006-0000-0400-000052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A68" authorId="0" shapeId="0" xr:uid="{00000000-0006-0000-0400-000053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B68" authorId="0" shapeId="0" xr:uid="{00000000-0006-0000-0400-000054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C68" authorId="0" shapeId="0" xr:uid="{00000000-0006-0000-0400-000055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D68" authorId="0" shapeId="0" xr:uid="{00000000-0006-0000-0400-000056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E68" authorId="0" shapeId="0" xr:uid="{00000000-0006-0000-0400-000057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F68" authorId="0" shapeId="0" xr:uid="{00000000-0006-0000-0400-000058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G68" authorId="0" shapeId="0" xr:uid="{00000000-0006-0000-0400-000059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I68" authorId="0" shapeId="0" xr:uid="{00000000-0006-0000-0400-00005A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J68" authorId="0" shapeId="0" xr:uid="{00000000-0006-0000-0400-00005B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H69" authorId="0" shapeId="0" xr:uid="{00000000-0006-0000-0400-00005C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K69" authorId="0" shapeId="0" xr:uid="{00000000-0006-0000-0400-00005D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L69" authorId="0" shapeId="0" xr:uid="{00000000-0006-0000-0400-00005E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M69" authorId="0" shapeId="0" xr:uid="{00000000-0006-0000-0400-00005F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N69" authorId="0" shapeId="0" xr:uid="{00000000-0006-0000-0400-000060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P69" authorId="0" shapeId="0" xr:uid="{00000000-0006-0000-0400-000061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X69" authorId="0" shapeId="0" xr:uid="{00000000-0006-0000-0400-000062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Y69" authorId="0" shapeId="0" xr:uid="{00000000-0006-0000-0400-000063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Z69" authorId="0" shapeId="0" xr:uid="{00000000-0006-0000-0400-000064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A69" authorId="0" shapeId="0" xr:uid="{00000000-0006-0000-0400-000065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B69" authorId="0" shapeId="0" xr:uid="{00000000-0006-0000-0400-000066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C69" authorId="0" shapeId="0" xr:uid="{00000000-0006-0000-0400-000067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D69" authorId="0" shapeId="0" xr:uid="{00000000-0006-0000-0400-000068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E69" authorId="0" shapeId="0" xr:uid="{00000000-0006-0000-0400-000069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F69" authorId="0" shapeId="0" xr:uid="{00000000-0006-0000-0400-00006A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G69" authorId="0" shapeId="0" xr:uid="{00000000-0006-0000-0400-00006B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I69" authorId="0" shapeId="0" xr:uid="{00000000-0006-0000-0400-00006C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J69" authorId="0" shapeId="0" xr:uid="{00000000-0006-0000-0400-00006D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L70" authorId="0" shapeId="0" xr:uid="{00000000-0006-0000-0400-00006E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M70" authorId="0" shapeId="0" xr:uid="{00000000-0006-0000-0400-00006F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N70" authorId="0" shapeId="0" xr:uid="{00000000-0006-0000-0400-000070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Q70" authorId="0" shapeId="0" xr:uid="{00000000-0006-0000-0400-000071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W70" authorId="0" shapeId="0" xr:uid="{00000000-0006-0000-0400-000072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Y70" authorId="0" shapeId="0" xr:uid="{00000000-0006-0000-0400-000073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Z70" authorId="0" shapeId="0" xr:uid="{00000000-0006-0000-0400-000074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A70" authorId="0" shapeId="0" xr:uid="{00000000-0006-0000-0400-000075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B70" authorId="0" shapeId="0" xr:uid="{00000000-0006-0000-0400-000076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C70" authorId="0" shapeId="0" xr:uid="{00000000-0006-0000-0400-000077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D70" authorId="0" shapeId="0" xr:uid="{00000000-0006-0000-0400-000078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E70" authorId="0" shapeId="0" xr:uid="{00000000-0006-0000-0400-000079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F70" authorId="0" shapeId="0" xr:uid="{00000000-0006-0000-0400-00007A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G70" authorId="0" shapeId="0" xr:uid="{00000000-0006-0000-0400-00007B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I70" authorId="0" shapeId="0" xr:uid="{00000000-0006-0000-0400-00007C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J70" authorId="0" shapeId="0" xr:uid="{00000000-0006-0000-0400-00007D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K71" authorId="0" shapeId="0" xr:uid="{00000000-0006-0000-0400-00007E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N71" authorId="0" shapeId="0" xr:uid="{00000000-0006-0000-0400-00007F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P71" authorId="0" shapeId="0" xr:uid="{00000000-0006-0000-0400-000080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A71" authorId="0" shapeId="0" xr:uid="{00000000-0006-0000-0400-000081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B71" authorId="0" shapeId="0" xr:uid="{00000000-0006-0000-0400-000082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C71" authorId="0" shapeId="0" xr:uid="{00000000-0006-0000-0400-000083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D71" authorId="0" shapeId="0" xr:uid="{00000000-0006-0000-0400-000084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E71" authorId="0" shapeId="0" xr:uid="{00000000-0006-0000-0400-000085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F71" authorId="0" shapeId="0" xr:uid="{00000000-0006-0000-0400-000086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G71" authorId="0" shapeId="0" xr:uid="{00000000-0006-0000-0400-000087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I71" authorId="0" shapeId="0" xr:uid="{00000000-0006-0000-0400-000088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H72" authorId="0" shapeId="0" xr:uid="{00000000-0006-0000-0400-000089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K72" authorId="0" shapeId="0" xr:uid="{00000000-0006-0000-0400-00008A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L72" authorId="0" shapeId="0" xr:uid="{00000000-0006-0000-0400-00008B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M72" authorId="0" shapeId="0" xr:uid="{00000000-0006-0000-0400-00008C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N72" authorId="0" shapeId="0" xr:uid="{00000000-0006-0000-0400-00008D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Q72" authorId="0" shapeId="0" xr:uid="{00000000-0006-0000-0400-00008E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A72" authorId="0" shapeId="0" xr:uid="{00000000-0006-0000-0400-00008F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B72" authorId="0" shapeId="0" xr:uid="{00000000-0006-0000-0400-000090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C72" authorId="0" shapeId="0" xr:uid="{00000000-0006-0000-0400-000091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D72" authorId="0" shapeId="0" xr:uid="{00000000-0006-0000-0400-000092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E72" authorId="0" shapeId="0" xr:uid="{00000000-0006-0000-0400-000093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F72" authorId="0" shapeId="0" xr:uid="{00000000-0006-0000-0400-000094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G72" authorId="0" shapeId="0" xr:uid="{00000000-0006-0000-0400-000095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H73" authorId="0" shapeId="0" xr:uid="{00000000-0006-0000-0400-000096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K73" authorId="0" shapeId="0" xr:uid="{00000000-0006-0000-0400-000097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N73" authorId="0" shapeId="0" xr:uid="{00000000-0006-0000-0400-000098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P73" authorId="0" shapeId="0" xr:uid="{00000000-0006-0000-0400-000099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Z73" authorId="0" shapeId="0" xr:uid="{00000000-0006-0000-0400-00009A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A73" authorId="0" shapeId="0" xr:uid="{00000000-0006-0000-0400-00009B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B73" authorId="0" shapeId="0" xr:uid="{00000000-0006-0000-0400-00009C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C73" authorId="0" shapeId="0" xr:uid="{00000000-0006-0000-0400-00009D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D73" authorId="0" shapeId="0" xr:uid="{00000000-0006-0000-0400-00009E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E73" authorId="0" shapeId="0" xr:uid="{00000000-0006-0000-0400-00009F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F73" authorId="0" shapeId="0" xr:uid="{00000000-0006-0000-0400-0000A0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G73" authorId="0" shapeId="0" xr:uid="{00000000-0006-0000-0400-0000A1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I73" authorId="0" shapeId="0" xr:uid="{00000000-0006-0000-0400-0000A2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J74" authorId="0" shapeId="0" xr:uid="{00000000-0006-0000-0400-0000A3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K74" authorId="0" shapeId="0" xr:uid="{00000000-0006-0000-0400-0000A4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M74" authorId="0" shapeId="0" xr:uid="{00000000-0006-0000-0400-0000A5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N74" authorId="0" shapeId="0" xr:uid="{00000000-0006-0000-0400-0000A6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P74" authorId="0" shapeId="0" xr:uid="{00000000-0006-0000-0400-0000A7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Q74" authorId="0" shapeId="0" xr:uid="{00000000-0006-0000-0400-0000A8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X74" authorId="0" shapeId="0" xr:uid="{00000000-0006-0000-0400-0000A9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Y74" authorId="0" shapeId="0" xr:uid="{00000000-0006-0000-0400-0000AA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Z74" authorId="0" shapeId="0" xr:uid="{00000000-0006-0000-0400-0000AB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A74" authorId="0" shapeId="0" xr:uid="{00000000-0006-0000-0400-0000AC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B74" authorId="0" shapeId="0" xr:uid="{00000000-0006-0000-0400-0000AD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C74" authorId="0" shapeId="0" xr:uid="{00000000-0006-0000-0400-0000AE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D74" authorId="0" shapeId="0" xr:uid="{00000000-0006-0000-0400-0000AF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E74" authorId="0" shapeId="0" xr:uid="{00000000-0006-0000-0400-0000B0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F74" authorId="0" shapeId="0" xr:uid="{00000000-0006-0000-0400-0000B1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G74" authorId="0" shapeId="0" xr:uid="{00000000-0006-0000-0400-0000B2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I74" authorId="0" shapeId="0" xr:uid="{00000000-0006-0000-0400-0000B3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J74" authorId="0" shapeId="0" xr:uid="{00000000-0006-0000-0400-0000B4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H75" authorId="0" shapeId="0" xr:uid="{00000000-0006-0000-0400-0000B5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K75" authorId="0" shapeId="0" xr:uid="{00000000-0006-0000-0400-0000B6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L75" authorId="0" shapeId="0" xr:uid="{00000000-0006-0000-0400-0000B7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M75" authorId="0" shapeId="0" xr:uid="{00000000-0006-0000-0400-0000B8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N75" authorId="0" shapeId="0" xr:uid="{00000000-0006-0000-0400-0000B9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P75" authorId="0" shapeId="0" xr:uid="{00000000-0006-0000-0400-0000BA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Y75" authorId="0" shapeId="0" xr:uid="{00000000-0006-0000-0400-0000BB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Z75" authorId="0" shapeId="0" xr:uid="{00000000-0006-0000-0400-0000BC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A75" authorId="0" shapeId="0" xr:uid="{00000000-0006-0000-0400-0000BD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B75" authorId="0" shapeId="0" xr:uid="{00000000-0006-0000-0400-0000BE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C75" authorId="0" shapeId="0" xr:uid="{00000000-0006-0000-0400-0000BF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D75" authorId="0" shapeId="0" xr:uid="{00000000-0006-0000-0400-0000C0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E75" authorId="0" shapeId="0" xr:uid="{00000000-0006-0000-0400-0000C1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F75" authorId="0" shapeId="0" xr:uid="{00000000-0006-0000-0400-0000C2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G75" authorId="0" shapeId="0" xr:uid="{00000000-0006-0000-0400-0000C3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J76" authorId="0" shapeId="0" xr:uid="{00000000-0006-0000-0400-0000C4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K76" authorId="0" shapeId="0" xr:uid="{00000000-0006-0000-0400-0000C5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M76" authorId="0" shapeId="0" xr:uid="{00000000-0006-0000-0400-0000C6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N76" authorId="0" shapeId="0" xr:uid="{00000000-0006-0000-0400-0000C7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Y76" authorId="0" shapeId="0" xr:uid="{00000000-0006-0000-0400-0000C8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Z76" authorId="0" shapeId="0" xr:uid="{00000000-0006-0000-0400-0000C9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A76" authorId="0" shapeId="0" xr:uid="{00000000-0006-0000-0400-0000CA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B76" authorId="0" shapeId="0" xr:uid="{00000000-0006-0000-0400-0000CB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C76" authorId="0" shapeId="0" xr:uid="{00000000-0006-0000-0400-0000CC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D76" authorId="0" shapeId="0" xr:uid="{00000000-0006-0000-0400-0000CD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E76" authorId="0" shapeId="0" xr:uid="{00000000-0006-0000-0400-0000CE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F76" authorId="0" shapeId="0" xr:uid="{00000000-0006-0000-0400-0000CF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G76" authorId="0" shapeId="0" xr:uid="{00000000-0006-0000-0400-0000D0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I76" authorId="0" shapeId="0" xr:uid="{00000000-0006-0000-0400-0000D1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H77" authorId="0" shapeId="0" xr:uid="{00000000-0006-0000-0400-0000D2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K77" authorId="0" shapeId="0" xr:uid="{00000000-0006-0000-0400-0000D3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L77" authorId="0" shapeId="0" xr:uid="{00000000-0006-0000-0400-0000D4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M77" authorId="0" shapeId="0" xr:uid="{00000000-0006-0000-0400-0000D5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N77" authorId="0" shapeId="0" xr:uid="{00000000-0006-0000-0400-0000D6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A77" authorId="0" shapeId="0" xr:uid="{00000000-0006-0000-0400-0000D7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C77" authorId="0" shapeId="0" xr:uid="{00000000-0006-0000-0400-0000D8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D77" authorId="0" shapeId="0" xr:uid="{00000000-0006-0000-0400-0000D9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E77" authorId="0" shapeId="0" xr:uid="{00000000-0006-0000-0400-0000DA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F77" authorId="0" shapeId="0" xr:uid="{00000000-0006-0000-0400-0000DB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G77" authorId="0" shapeId="0" xr:uid="{00000000-0006-0000-0400-0000DC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J77" authorId="0" shapeId="0" xr:uid="{00000000-0006-0000-0400-0000DD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H78" authorId="0" shapeId="0" xr:uid="{00000000-0006-0000-0400-0000DE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K78" authorId="0" shapeId="0" xr:uid="{00000000-0006-0000-0400-0000DF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L78" authorId="0" shapeId="0" xr:uid="{00000000-0006-0000-0400-0000E0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M78" authorId="0" shapeId="0" xr:uid="{00000000-0006-0000-0400-0000E1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N78" authorId="0" shapeId="0" xr:uid="{00000000-0006-0000-0400-0000E2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Z78" authorId="0" shapeId="0" xr:uid="{00000000-0006-0000-0400-0000E3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A78" authorId="0" shapeId="0" xr:uid="{00000000-0006-0000-0400-0000E4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B78" authorId="0" shapeId="0" xr:uid="{00000000-0006-0000-0400-0000E5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C78" authorId="0" shapeId="0" xr:uid="{00000000-0006-0000-0400-0000E6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D78" authorId="0" shapeId="0" xr:uid="{00000000-0006-0000-0400-0000E7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E78" authorId="0" shapeId="0" xr:uid="{00000000-0006-0000-0400-0000E8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F78" authorId="0" shapeId="0" xr:uid="{00000000-0006-0000-0400-0000E9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G78" authorId="0" shapeId="0" xr:uid="{00000000-0006-0000-0400-0000EA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I78" authorId="0" shapeId="0" xr:uid="{00000000-0006-0000-0400-0000EB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J78" authorId="0" shapeId="0" xr:uid="{00000000-0006-0000-0400-0000EC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K79" authorId="0" shapeId="0" xr:uid="{00000000-0006-0000-0400-0000ED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M79" authorId="0" shapeId="0" xr:uid="{00000000-0006-0000-0400-0000EE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N79" authorId="0" shapeId="0" xr:uid="{00000000-0006-0000-0400-0000EF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W79" authorId="0" shapeId="0" xr:uid="{00000000-0006-0000-0400-0000F0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Y79" authorId="0" shapeId="0" xr:uid="{00000000-0006-0000-0400-0000F1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Z79" authorId="0" shapeId="0" xr:uid="{00000000-0006-0000-0400-0000F2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A79" authorId="0" shapeId="0" xr:uid="{00000000-0006-0000-0400-0000F3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B79" authorId="0" shapeId="0" xr:uid="{00000000-0006-0000-0400-0000F4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C79" authorId="0" shapeId="0" xr:uid="{00000000-0006-0000-0400-0000F5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D79" authorId="0" shapeId="0" xr:uid="{00000000-0006-0000-0400-0000F6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E79" authorId="0" shapeId="0" xr:uid="{00000000-0006-0000-0400-0000F7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F79" authorId="0" shapeId="0" xr:uid="{00000000-0006-0000-0400-0000F8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G79" authorId="0" shapeId="0" xr:uid="{00000000-0006-0000-0400-0000F9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I79" authorId="0" shapeId="0" xr:uid="{00000000-0006-0000-0400-0000FA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P79" authorId="0" shapeId="0" xr:uid="{00000000-0006-0000-0400-0000FB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F80" authorId="0" shapeId="0" xr:uid="{00000000-0006-0000-0400-0000FC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G80" authorId="0" shapeId="0" xr:uid="{00000000-0006-0000-0400-0000FD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P80" authorId="0" shapeId="0" xr:uid="{00000000-0006-0000-0400-0000FE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F81" authorId="0" shapeId="0" xr:uid="{00000000-0006-0000-0400-0000FF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G81" authorId="0" shapeId="0" xr:uid="{00000000-0006-0000-0400-000000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P81" authorId="0" shapeId="0" xr:uid="{00000000-0006-0000-0400-000001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N82" authorId="0" shapeId="0" xr:uid="{00000000-0006-0000-0400-000002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A82" authorId="0" shapeId="0" xr:uid="{00000000-0006-0000-0400-000003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D82" authorId="0" shapeId="0" xr:uid="{00000000-0006-0000-0400-000004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E82" authorId="0" shapeId="0" xr:uid="{00000000-0006-0000-0400-000005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F82" authorId="0" shapeId="0" xr:uid="{00000000-0006-0000-0400-000006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G82" authorId="0" shapeId="0" xr:uid="{00000000-0006-0000-0400-000007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I82" authorId="0" shapeId="0" xr:uid="{00000000-0006-0000-0400-000008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P82" authorId="0" shapeId="0" xr:uid="{00000000-0006-0000-0400-000009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V82" authorId="0" shapeId="0" xr:uid="{00000000-0006-0000-0400-00000A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D83" authorId="0" shapeId="0" xr:uid="{00000000-0006-0000-0400-00000B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F83" authorId="0" shapeId="0" xr:uid="{00000000-0006-0000-0400-00000C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G83" authorId="0" shapeId="0" xr:uid="{00000000-0006-0000-0400-00000D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P83" authorId="0" shapeId="0" xr:uid="{00000000-0006-0000-0400-00000E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N84" authorId="0" shapeId="0" xr:uid="{00000000-0006-0000-0400-00000F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A84" authorId="0" shapeId="0" xr:uid="{00000000-0006-0000-0400-000010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B84" authorId="0" shapeId="0" xr:uid="{00000000-0006-0000-0400-000011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C84" authorId="0" shapeId="0" xr:uid="{00000000-0006-0000-0400-000012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D84" authorId="0" shapeId="0" xr:uid="{00000000-0006-0000-0400-000013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E84" authorId="0" shapeId="0" xr:uid="{00000000-0006-0000-0400-000014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F84" authorId="0" shapeId="0" xr:uid="{00000000-0006-0000-0400-000015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G84" authorId="0" shapeId="0" xr:uid="{00000000-0006-0000-0400-000016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N85" authorId="0" shapeId="0" xr:uid="{00000000-0006-0000-0400-000017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X85" authorId="0" shapeId="0" xr:uid="{00000000-0006-0000-0400-000018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Z85" authorId="0" shapeId="0" xr:uid="{00000000-0006-0000-0400-000019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A85" authorId="0" shapeId="0" xr:uid="{00000000-0006-0000-0400-00001A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B85" authorId="0" shapeId="0" xr:uid="{00000000-0006-0000-0400-00001B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C85" authorId="0" shapeId="0" xr:uid="{00000000-0006-0000-0400-00001C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D85" authorId="0" shapeId="0" xr:uid="{00000000-0006-0000-0400-00001D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E85" authorId="0" shapeId="0" xr:uid="{00000000-0006-0000-0400-00001E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F85" authorId="0" shapeId="0" xr:uid="{00000000-0006-0000-0400-00001F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G85" authorId="0" shapeId="0" xr:uid="{00000000-0006-0000-0400-000020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J85" authorId="0" shapeId="0" xr:uid="{00000000-0006-0000-0400-000021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N86" authorId="0" shapeId="0" xr:uid="{00000000-0006-0000-0400-000022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Z86" authorId="0" shapeId="0" xr:uid="{00000000-0006-0000-0400-000023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A86" authorId="0" shapeId="0" xr:uid="{00000000-0006-0000-0400-000024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C86" authorId="0" shapeId="0" xr:uid="{00000000-0006-0000-0400-000025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D86" authorId="0" shapeId="0" xr:uid="{00000000-0006-0000-0400-000026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E86" authorId="0" shapeId="0" xr:uid="{00000000-0006-0000-0400-000027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F86" authorId="0" shapeId="0" xr:uid="{00000000-0006-0000-0400-000028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G86" authorId="0" shapeId="0" xr:uid="{00000000-0006-0000-0400-000029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J87" authorId="0" shapeId="0" xr:uid="{00000000-0006-0000-0400-00002A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K87" authorId="0" shapeId="0" xr:uid="{00000000-0006-0000-0400-00002B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N87" authorId="0" shapeId="0" xr:uid="{00000000-0006-0000-0400-00002C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P87" authorId="0" shapeId="0" xr:uid="{00000000-0006-0000-0400-00002D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A87" authorId="0" shapeId="0" xr:uid="{00000000-0006-0000-0400-00002E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C87" authorId="0" shapeId="0" xr:uid="{00000000-0006-0000-0400-00002F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D87" authorId="0" shapeId="0" xr:uid="{00000000-0006-0000-0400-000030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E87" authorId="0" shapeId="0" xr:uid="{00000000-0006-0000-0400-000031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F87" authorId="0" shapeId="0" xr:uid="{00000000-0006-0000-0400-000032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G87" authorId="0" shapeId="0" xr:uid="{00000000-0006-0000-0400-000033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I87" authorId="0" shapeId="0" xr:uid="{00000000-0006-0000-0400-000034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J87" authorId="0" shapeId="0" xr:uid="{00000000-0006-0000-0400-000035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P87" authorId="0" shapeId="0" xr:uid="{00000000-0006-0000-0400-000036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V87" authorId="0" shapeId="0" xr:uid="{00000000-0006-0000-0400-000037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H88" authorId="0" shapeId="0" xr:uid="{00000000-0006-0000-0400-000038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I88" authorId="0" shapeId="0" xr:uid="{00000000-0006-0000-0400-000039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J88" authorId="0" shapeId="0" xr:uid="{00000000-0006-0000-0400-00003A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K88" authorId="0" shapeId="0" xr:uid="{00000000-0006-0000-0400-00003B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N88" authorId="0" shapeId="0" xr:uid="{00000000-0006-0000-0400-00003C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A88" authorId="0" shapeId="0" xr:uid="{00000000-0006-0000-0400-00003D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B88" authorId="0" shapeId="0" xr:uid="{00000000-0006-0000-0400-00003E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C88" authorId="0" shapeId="0" xr:uid="{00000000-0006-0000-0400-00003F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D88" authorId="0" shapeId="0" xr:uid="{00000000-0006-0000-0400-000040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E88" authorId="0" shapeId="0" xr:uid="{00000000-0006-0000-0400-000041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F88" authorId="0" shapeId="0" xr:uid="{00000000-0006-0000-0400-000042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G88" authorId="0" shapeId="0" xr:uid="{00000000-0006-0000-0400-000043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I88" authorId="0" shapeId="0" xr:uid="{00000000-0006-0000-0400-000044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J88" authorId="0" shapeId="0" xr:uid="{00000000-0006-0000-0400-000045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P88" authorId="0" shapeId="0" xr:uid="{00000000-0006-0000-0400-000046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V88" authorId="0" shapeId="0" xr:uid="{00000000-0006-0000-0400-000047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M89" authorId="0" shapeId="0" xr:uid="{00000000-0006-0000-0400-000048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N89" authorId="0" shapeId="0" xr:uid="{00000000-0006-0000-0400-000049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A89" authorId="0" shapeId="0" xr:uid="{00000000-0006-0000-0400-00004A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D89" authorId="0" shapeId="0" xr:uid="{00000000-0006-0000-0400-00004B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E89" authorId="0" shapeId="0" xr:uid="{00000000-0006-0000-0400-00004C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F89" authorId="0" shapeId="0" xr:uid="{00000000-0006-0000-0400-00004D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G89" authorId="0" shapeId="0" xr:uid="{00000000-0006-0000-0400-00004E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J89" authorId="0" shapeId="0" xr:uid="{00000000-0006-0000-0400-00004F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P89" authorId="0" shapeId="0" xr:uid="{00000000-0006-0000-0400-000050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H90" authorId="0" shapeId="0" xr:uid="{00000000-0006-0000-0400-000051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J90" authorId="0" shapeId="0" xr:uid="{00000000-0006-0000-0400-000052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K90" authorId="0" shapeId="0" xr:uid="{00000000-0006-0000-0400-000053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L90" authorId="0" shapeId="0" xr:uid="{00000000-0006-0000-0400-000054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M90" authorId="0" shapeId="0" xr:uid="{00000000-0006-0000-0400-000055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N90" authorId="0" shapeId="0" xr:uid="{00000000-0006-0000-0400-000056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Z90" authorId="0" shapeId="0" xr:uid="{00000000-0006-0000-0400-000057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A90" authorId="0" shapeId="0" xr:uid="{00000000-0006-0000-0400-000058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B90" authorId="0" shapeId="0" xr:uid="{00000000-0006-0000-0400-000059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C90" authorId="0" shapeId="0" xr:uid="{00000000-0006-0000-0400-00005A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D90" authorId="0" shapeId="0" xr:uid="{00000000-0006-0000-0400-00005B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E90" authorId="0" shapeId="0" xr:uid="{00000000-0006-0000-0400-00005C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F90" authorId="0" shapeId="0" xr:uid="{00000000-0006-0000-0400-00005D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G90" authorId="0" shapeId="0" xr:uid="{00000000-0006-0000-0400-00005E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I90" authorId="0" shapeId="0" xr:uid="{00000000-0006-0000-0400-00005F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H91" authorId="0" shapeId="0" xr:uid="{00000000-0006-0000-0400-000060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K91" authorId="0" shapeId="0" xr:uid="{00000000-0006-0000-0400-000061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M91" authorId="0" shapeId="0" xr:uid="{00000000-0006-0000-0400-000062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N91" authorId="0" shapeId="0" xr:uid="{00000000-0006-0000-0400-000063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A91" authorId="0" shapeId="0" xr:uid="{00000000-0006-0000-0400-000064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C91" authorId="0" shapeId="0" xr:uid="{00000000-0006-0000-0400-000065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D91" authorId="0" shapeId="0" xr:uid="{00000000-0006-0000-0400-000066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E91" authorId="0" shapeId="0" xr:uid="{00000000-0006-0000-0400-000067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F91" authorId="0" shapeId="0" xr:uid="{00000000-0006-0000-0400-000068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G91" authorId="0" shapeId="0" xr:uid="{00000000-0006-0000-0400-000069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J91" authorId="0" shapeId="0" xr:uid="{00000000-0006-0000-0400-00006A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L92" authorId="0" shapeId="0" xr:uid="{00000000-0006-0000-0400-00006B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M92" authorId="0" shapeId="0" xr:uid="{00000000-0006-0000-0400-00006C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N92" authorId="0" shapeId="0" xr:uid="{00000000-0006-0000-0400-00006D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X92" authorId="0" shapeId="0" xr:uid="{00000000-0006-0000-0400-00006E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Z92" authorId="0" shapeId="0" xr:uid="{00000000-0006-0000-0400-00006F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A92" authorId="0" shapeId="0" xr:uid="{00000000-0006-0000-0400-000070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B92" authorId="0" shapeId="0" xr:uid="{00000000-0006-0000-0400-000071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C92" authorId="0" shapeId="0" xr:uid="{00000000-0006-0000-0400-000072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D92" authorId="0" shapeId="0" xr:uid="{00000000-0006-0000-0400-000073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E92" authorId="0" shapeId="0" xr:uid="{00000000-0006-0000-0400-000074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F92" authorId="0" shapeId="0" xr:uid="{00000000-0006-0000-0400-000075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G92" authorId="0" shapeId="0" xr:uid="{00000000-0006-0000-0400-000076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I92" authorId="0" shapeId="0" xr:uid="{00000000-0006-0000-0400-000077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J92" authorId="0" shapeId="0" xr:uid="{00000000-0006-0000-0400-000078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P92" authorId="0" shapeId="0" xr:uid="{00000000-0006-0000-0400-000079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H93" authorId="0" shapeId="0" xr:uid="{00000000-0006-0000-0400-00007A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K93" authorId="0" shapeId="0" xr:uid="{00000000-0006-0000-0400-00007B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N93" authorId="0" shapeId="0" xr:uid="{00000000-0006-0000-0400-00007C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P93" authorId="0" shapeId="0" xr:uid="{00000000-0006-0000-0400-00007D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X93" authorId="0" shapeId="0" xr:uid="{00000000-0006-0000-0400-00007E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Y93" authorId="0" shapeId="0" xr:uid="{00000000-0006-0000-0400-00007F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Z93" authorId="0" shapeId="0" xr:uid="{00000000-0006-0000-0400-000080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A93" authorId="0" shapeId="0" xr:uid="{00000000-0006-0000-0400-000081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B93" authorId="0" shapeId="0" xr:uid="{00000000-0006-0000-0400-000082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C93" authorId="0" shapeId="0" xr:uid="{00000000-0006-0000-0400-000083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D93" authorId="0" shapeId="0" xr:uid="{00000000-0006-0000-0400-000084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E93" authorId="0" shapeId="0" xr:uid="{00000000-0006-0000-0400-000085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F93" authorId="0" shapeId="0" xr:uid="{00000000-0006-0000-0400-000086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G93" authorId="0" shapeId="0" xr:uid="{00000000-0006-0000-0400-000087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I93" authorId="0" shapeId="0" xr:uid="{00000000-0006-0000-0400-000088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J93" authorId="0" shapeId="0" xr:uid="{00000000-0006-0000-0400-000089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P93" authorId="0" shapeId="0" xr:uid="{00000000-0006-0000-0400-00008A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V93" authorId="0" shapeId="0" xr:uid="{00000000-0006-0000-0400-00008B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G94" authorId="0" shapeId="0" xr:uid="{00000000-0006-0000-0400-00008C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H94" authorId="0" shapeId="0" xr:uid="{00000000-0006-0000-0400-00008D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I94" authorId="0" shapeId="0" xr:uid="{00000000-0006-0000-0400-00008E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J94" authorId="0" shapeId="0" xr:uid="{00000000-0006-0000-0400-00008F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K94" authorId="0" shapeId="0" xr:uid="{00000000-0006-0000-0400-000090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L94" authorId="0" shapeId="0" xr:uid="{00000000-0006-0000-0400-000091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M94" authorId="0" shapeId="0" xr:uid="{00000000-0006-0000-0400-000092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N94" authorId="0" shapeId="0" xr:uid="{00000000-0006-0000-0400-000093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P94" authorId="0" shapeId="0" xr:uid="{00000000-0006-0000-0400-000094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Z94" authorId="0" shapeId="0" xr:uid="{00000000-0006-0000-0400-000095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A94" authorId="0" shapeId="0" xr:uid="{00000000-0006-0000-0400-000096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B94" authorId="0" shapeId="0" xr:uid="{00000000-0006-0000-0400-000097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C94" authorId="0" shapeId="0" xr:uid="{00000000-0006-0000-0400-000098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D94" authorId="0" shapeId="0" xr:uid="{00000000-0006-0000-0400-000099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E94" authorId="0" shapeId="0" xr:uid="{00000000-0006-0000-0400-00009A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F94" authorId="0" shapeId="0" xr:uid="{00000000-0006-0000-0400-00009B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G94" authorId="0" shapeId="0" xr:uid="{00000000-0006-0000-0400-00009C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I94" authorId="0" shapeId="0" xr:uid="{00000000-0006-0000-0400-00009D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J94" authorId="0" shapeId="0" xr:uid="{00000000-0006-0000-0400-00009E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H95" authorId="0" shapeId="0" xr:uid="{00000000-0006-0000-0400-00009F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K95" authorId="0" shapeId="0" xr:uid="{00000000-0006-0000-0400-0000A0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N95" authorId="0" shapeId="0" xr:uid="{00000000-0006-0000-0400-0000A1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Y95" authorId="0" shapeId="0" xr:uid="{00000000-0006-0000-0400-0000A2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Z95" authorId="0" shapeId="0" xr:uid="{00000000-0006-0000-0400-0000A3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A95" authorId="0" shapeId="0" xr:uid="{00000000-0006-0000-0400-0000A4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B95" authorId="0" shapeId="0" xr:uid="{00000000-0006-0000-0400-0000A5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C95" authorId="0" shapeId="0" xr:uid="{00000000-0006-0000-0400-0000A6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D95" authorId="0" shapeId="0" xr:uid="{00000000-0006-0000-0400-0000A7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E95" authorId="0" shapeId="0" xr:uid="{00000000-0006-0000-0400-0000A8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F95" authorId="0" shapeId="0" xr:uid="{00000000-0006-0000-0400-0000A9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G95" authorId="0" shapeId="0" xr:uid="{00000000-0006-0000-0400-0000AA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J95" authorId="0" shapeId="0" xr:uid="{00000000-0006-0000-0400-0000AB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P95" authorId="0" shapeId="0" xr:uid="{00000000-0006-0000-0400-0000AC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A96" authorId="0" shapeId="0" xr:uid="{00000000-0006-0000-0400-0000AD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D96" authorId="0" shapeId="0" xr:uid="{00000000-0006-0000-0400-0000AE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E96" authorId="0" shapeId="0" xr:uid="{00000000-0006-0000-0400-0000AF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F96" authorId="0" shapeId="0" xr:uid="{00000000-0006-0000-0400-0000B0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G96" authorId="0" shapeId="0" xr:uid="{00000000-0006-0000-0400-0000B1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I97" authorId="0" shapeId="0" xr:uid="{00000000-0006-0000-0400-0000B2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J97" authorId="0" shapeId="0" xr:uid="{00000000-0006-0000-0400-0000B3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K97" authorId="0" shapeId="0" xr:uid="{00000000-0006-0000-0400-0000B4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M97" authorId="0" shapeId="0" xr:uid="{00000000-0006-0000-0400-0000B5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E97" authorId="0" shapeId="0" xr:uid="{00000000-0006-0000-0400-0000B6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F97" authorId="0" shapeId="0" xr:uid="{00000000-0006-0000-0400-0000B7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G97" authorId="0" shapeId="0" xr:uid="{00000000-0006-0000-0400-0000B8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H98" authorId="0" shapeId="0" xr:uid="{00000000-0006-0000-0400-0000B9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K98" authorId="0" shapeId="0" xr:uid="{00000000-0006-0000-0400-0000BA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M98" authorId="0" shapeId="0" xr:uid="{00000000-0006-0000-0400-0000BB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N98" authorId="0" shapeId="0" xr:uid="{00000000-0006-0000-0400-0000BC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E98" authorId="0" shapeId="0" xr:uid="{00000000-0006-0000-0400-0000BD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F98" authorId="0" shapeId="0" xr:uid="{00000000-0006-0000-0400-0000BE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G98" authorId="0" shapeId="0" xr:uid="{00000000-0006-0000-0400-0000BF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P98" authorId="0" shapeId="0" xr:uid="{00000000-0006-0000-0400-0000C0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M99" authorId="0" shapeId="0" xr:uid="{00000000-0006-0000-0400-0000C1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N99" authorId="0" shapeId="0" xr:uid="{00000000-0006-0000-0400-0000C2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P99" authorId="0" shapeId="0" xr:uid="{00000000-0006-0000-0400-0000C3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Z99" authorId="0" shapeId="0" xr:uid="{00000000-0006-0000-0400-0000C4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A99" authorId="0" shapeId="0" xr:uid="{00000000-0006-0000-0400-0000C5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C99" authorId="0" shapeId="0" xr:uid="{00000000-0006-0000-0400-0000C6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D99" authorId="0" shapeId="0" xr:uid="{00000000-0006-0000-0400-0000C7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E99" authorId="0" shapeId="0" xr:uid="{00000000-0006-0000-0400-0000C8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F99" authorId="0" shapeId="0" xr:uid="{00000000-0006-0000-0400-0000C9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G99" authorId="0" shapeId="0" xr:uid="{00000000-0006-0000-0400-0000CA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K100" authorId="0" shapeId="0" xr:uid="{00000000-0006-0000-0400-0000CB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N100" authorId="0" shapeId="0" xr:uid="{00000000-0006-0000-0400-0000CC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P100" authorId="0" shapeId="0" xr:uid="{00000000-0006-0000-0400-0000CD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W100" authorId="0" shapeId="0" xr:uid="{00000000-0006-0000-0400-0000CE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X100" authorId="0" shapeId="0" xr:uid="{00000000-0006-0000-0400-0000CF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Y100" authorId="0" shapeId="0" xr:uid="{00000000-0006-0000-0400-0000D0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Z100" authorId="0" shapeId="0" xr:uid="{00000000-0006-0000-0400-0000D1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A100" authorId="0" shapeId="0" xr:uid="{00000000-0006-0000-0400-0000D2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B100" authorId="0" shapeId="0" xr:uid="{00000000-0006-0000-0400-0000D3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C100" authorId="0" shapeId="0" xr:uid="{00000000-0006-0000-0400-0000D4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D100" authorId="0" shapeId="0" xr:uid="{00000000-0006-0000-0400-0000D5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E100" authorId="0" shapeId="0" xr:uid="{00000000-0006-0000-0400-0000D6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F100" authorId="0" shapeId="0" xr:uid="{00000000-0006-0000-0400-0000D7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G100" authorId="0" shapeId="0" xr:uid="{00000000-0006-0000-0400-0000D8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I100" authorId="0" shapeId="0" xr:uid="{00000000-0006-0000-0400-0000D9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J100" authorId="0" shapeId="0" xr:uid="{00000000-0006-0000-0400-0000DA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M101" authorId="0" shapeId="0" xr:uid="{00000000-0006-0000-0400-0000DB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N101" authorId="0" shapeId="0" xr:uid="{00000000-0006-0000-0400-0000DC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X101" authorId="0" shapeId="0" xr:uid="{00000000-0006-0000-0400-0000DD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Z101" authorId="0" shapeId="0" xr:uid="{00000000-0006-0000-0400-0000DE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A101" authorId="0" shapeId="0" xr:uid="{00000000-0006-0000-0400-0000DF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B101" authorId="0" shapeId="0" xr:uid="{00000000-0006-0000-0400-0000E0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C101" authorId="0" shapeId="0" xr:uid="{00000000-0006-0000-0400-0000E1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D101" authorId="0" shapeId="0" xr:uid="{00000000-0006-0000-0400-0000E2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E101" authorId="0" shapeId="0" xr:uid="{00000000-0006-0000-0400-0000E3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F101" authorId="0" shapeId="0" xr:uid="{00000000-0006-0000-0400-0000E4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G101" authorId="0" shapeId="0" xr:uid="{00000000-0006-0000-0400-0000E5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I101" authorId="0" shapeId="0" xr:uid="{00000000-0006-0000-0400-0000E6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J101" authorId="0" shapeId="0" xr:uid="{00000000-0006-0000-0400-0000E7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P101" authorId="0" shapeId="0" xr:uid="{00000000-0006-0000-0400-0000E8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V101" authorId="0" shapeId="0" xr:uid="{00000000-0006-0000-0400-0000E9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Y102" authorId="0" shapeId="0" xr:uid="{00000000-0006-0000-0400-0000EA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Z102" authorId="0" shapeId="0" xr:uid="{00000000-0006-0000-0400-0000EB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A102" authorId="0" shapeId="0" xr:uid="{00000000-0006-0000-0400-0000EC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B102" authorId="0" shapeId="0" xr:uid="{00000000-0006-0000-0400-0000ED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C102" authorId="0" shapeId="0" xr:uid="{00000000-0006-0000-0400-0000EE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D102" authorId="0" shapeId="0" xr:uid="{00000000-0006-0000-0400-0000EF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E102" authorId="0" shapeId="0" xr:uid="{00000000-0006-0000-0400-0000F0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F102" authorId="0" shapeId="0" xr:uid="{00000000-0006-0000-0400-0000F1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G102" authorId="0" shapeId="0" xr:uid="{00000000-0006-0000-0400-0000F2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I102" authorId="0" shapeId="0" xr:uid="{00000000-0006-0000-0400-0000F3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<sst xmlns="http://schemas.openxmlformats.org/spreadsheetml/2006/main" count="12136" uniqueCount="1800">
  <si>
    <t>Employed total ;  Persons ;</t>
  </si>
  <si>
    <t>Employed total ;  Males ;</t>
  </si>
  <si>
    <t>Employed total ;  Females ;</t>
  </si>
  <si>
    <t>&gt; Employed full-time ;  Persons ;</t>
  </si>
  <si>
    <t>&gt; Employed full-time ;  Males ;</t>
  </si>
  <si>
    <t>&gt; Employed full-time ;  Females ;</t>
  </si>
  <si>
    <t>&gt; Employed part-time ;  Persons ;</t>
  </si>
  <si>
    <t>&gt; Employed part-time ;  Males ;</t>
  </si>
  <si>
    <t>&gt; Employed part-time ;  Females ;</t>
  </si>
  <si>
    <t>Underemployed workers (expanded definition) ;  Persons ;</t>
  </si>
  <si>
    <t>Underemployed workers (expanded definition) ;  Males ;</t>
  </si>
  <si>
    <t>Underemployed workers (expanded definition) ;  Females ;</t>
  </si>
  <si>
    <t>&gt; Cyclical underemployed (reduced hours) ;  Persons ;</t>
  </si>
  <si>
    <t>&gt; Cyclical underemployed (reduced hours) ;  Males ;</t>
  </si>
  <si>
    <t>&gt; Cyclical underemployed (reduced hours) ;  Females ;</t>
  </si>
  <si>
    <t>&gt;&gt; Cyclical underemployed full-time workers ;  Persons ;</t>
  </si>
  <si>
    <t>&gt;&gt; Cyclical underemployed full-time workers ;  Males ;</t>
  </si>
  <si>
    <t>&gt;&gt; Cyclical underemployed full-time workers ;  Females ;</t>
  </si>
  <si>
    <t>&gt;&gt; Cyclical underemployed full-time workers ; Worked fewer than 35 hours ;  Persons ;</t>
  </si>
  <si>
    <t>&gt;&gt; Cyclical underemployed full-time workers ; Worked fewer than 35 hours ;  Males ;</t>
  </si>
  <si>
    <t>&gt;&gt; Cyclical underemployed full-time workers ; Worked fewer than 35 hours ;  Females ;</t>
  </si>
  <si>
    <t>&gt;&gt; Cyclical underemployed full-time workers ; Worked 35 hours or more ;  Persons ;</t>
  </si>
  <si>
    <t>&gt;&gt; Cyclical underemployed full-time workers ; Worked 35 hours or more ;  Males ;</t>
  </si>
  <si>
    <t>&gt;&gt; Cyclical underemployed full-time workers ; Worked 35 hours or more ;  Females ;</t>
  </si>
  <si>
    <t>&gt;&gt; Cyclical underemployed part-time workers ;  Persons ;</t>
  </si>
  <si>
    <t>&gt;&gt; Cyclical underemployed part-time workers ;  Males ;</t>
  </si>
  <si>
    <t>&gt;&gt; Cyclical underemployed part-time workers ;  Females ;</t>
  </si>
  <si>
    <t>&gt; Structural underemployed (prefer more hours) ;  Persons ;</t>
  </si>
  <si>
    <t>&gt; Structural underemployed (prefer more hours) ;  Males ;</t>
  </si>
  <si>
    <t>&gt; Structural underemployed (prefer more hours) ;  Females ;</t>
  </si>
  <si>
    <t>&gt;&gt; Structural underemployed full-time workers ;  Persons ;</t>
  </si>
  <si>
    <t>&gt;&gt; Structural underemployed full-time workers ;  Males ;</t>
  </si>
  <si>
    <t>&gt;&gt; Structural underemployed full-time workers ;  Females ;</t>
  </si>
  <si>
    <t>&gt;&gt; Structural underemployed part-time workers ;  Persons ;</t>
  </si>
  <si>
    <t>&gt;&gt; Structural underemployed part-time workers ;  Males ;</t>
  </si>
  <si>
    <t>&gt;&gt; Structural underemployed part-time workers ;  Females ;</t>
  </si>
  <si>
    <t>&gt; Underemployed full-time workers ;  Persons ;</t>
  </si>
  <si>
    <t>&gt; Underemployed full-time workers ;  Males ;</t>
  </si>
  <si>
    <t>&gt; Underemployed full-time workers ;  Females ;</t>
  </si>
  <si>
    <t>&gt; Underemployed part-time workers ;  Persons ;</t>
  </si>
  <si>
    <t>&gt; Underemployed part-time workers ;  Males ;</t>
  </si>
  <si>
    <t>&gt; Underemployed part-time workers ;  Females ;</t>
  </si>
  <si>
    <t>Underemployed workers (headline definition) ;  Persons ;</t>
  </si>
  <si>
    <t>Underemployed workers (headline definition) ;  Males ;</t>
  </si>
  <si>
    <t>Underemployed workers (headline definition) ;  Females ;</t>
  </si>
  <si>
    <t>15-64 years ;  Employed total ;  Persons ;</t>
  </si>
  <si>
    <t>15-64 years ;  Employed total ;  Males ;</t>
  </si>
  <si>
    <t>15-64 years ;  Employed total ;  Females ;</t>
  </si>
  <si>
    <t>15-64 years ;  &gt; Employed full-time ;  Persons ;</t>
  </si>
  <si>
    <t>15-64 years ;  &gt; Employed full-time ;  Males ;</t>
  </si>
  <si>
    <t>15-64 years ;  &gt; Employed full-time ;  Females ;</t>
  </si>
  <si>
    <t>15-64 years ;  &gt; Employed part-time ;  Persons ;</t>
  </si>
  <si>
    <t>15-64 years ;  &gt; Employed part-time ;  Males ;</t>
  </si>
  <si>
    <t>15-64 years ;  &gt; Employed part-time ;  Females ;</t>
  </si>
  <si>
    <t>15-64 years ;  Underemployed workers (expanded definition) ;  Persons ;</t>
  </si>
  <si>
    <t>15-64 years ;  Underemployed workers (expanded definition) ;  Males ;</t>
  </si>
  <si>
    <t>15-64 years ;  Underemployed workers (expanded definition) ;  Females ;</t>
  </si>
  <si>
    <t>15-64 years ;  &gt; Cyclical underemployed (reduced hours) ;  Persons ;</t>
  </si>
  <si>
    <t>15-64 years ;  &gt; Cyclical underemployed (reduced hours) ;  Males ;</t>
  </si>
  <si>
    <t>15-64 years ;  &gt; Cyclical underemployed (reduced hours) ;  Females ;</t>
  </si>
  <si>
    <t>15-64 years ;  &gt;&gt; Cyclical underemployed full-time workers ;  Persons ;</t>
  </si>
  <si>
    <t>15-64 years ;  &gt;&gt; Cyclical underemployed full-time workers ;  Males ;</t>
  </si>
  <si>
    <t>15-64 years ;  &gt;&gt; Cyclical underemployed full-time workers ;  Females ;</t>
  </si>
  <si>
    <t>15-64 years ;  &gt;&gt; Cyclical underemployed full-time workers ; Worked fewer than 35 hours ;  Persons ;</t>
  </si>
  <si>
    <t>15-64 years ;  &gt;&gt; Cyclical underemployed full-time workers ; Worked fewer than 35 hours ;  Males ;</t>
  </si>
  <si>
    <t>15-64 years ;  &gt;&gt; Cyclical underemployed full-time workers ; Worked fewer than 35 hours ;  Females ;</t>
  </si>
  <si>
    <t>15-64 years ;  &gt;&gt; Cyclical underemployed full-time workers ; Worked 35 hours or more ;  Persons ;</t>
  </si>
  <si>
    <t>15-64 years ;  &gt;&gt; Cyclical underemployed full-time workers ; Worked 35 hours or more ;  Males ;</t>
  </si>
  <si>
    <t>15-64 years ;  &gt;&gt; Cyclical underemployed full-time workers ; Worked 35 hours or more ;  Females ;</t>
  </si>
  <si>
    <t>15-64 years ;  &gt;&gt; Cyclical underemployed part-time workers ;  Persons ;</t>
  </si>
  <si>
    <t>15-64 years ;  &gt;&gt; Cyclical underemployed part-time workers ;  Males ;</t>
  </si>
  <si>
    <t>15-64 years ;  &gt;&gt; Cyclical underemployed part-time workers ;  Females ;</t>
  </si>
  <si>
    <t>15-64 years ;  &gt; Structural underemployed (prefer more hours) ;  Persons ;</t>
  </si>
  <si>
    <t>15-64 years ;  &gt; Structural underemployed (prefer more hours) ;  Males ;</t>
  </si>
  <si>
    <t>15-64 years ;  &gt; Structural underemployed (prefer more hours) ;  Females ;</t>
  </si>
  <si>
    <t>15-64 years ;  &gt;&gt; Structural underemployed full-time workers ;  Persons ;</t>
  </si>
  <si>
    <t>15-64 years ;  &gt;&gt; Structural underemployed full-time workers ;  Males ;</t>
  </si>
  <si>
    <t>15-64 years ;  &gt;&gt; Structural underemployed full-time workers ;  Females ;</t>
  </si>
  <si>
    <t>15-64 years ;  &gt;&gt; Structural underemployed part-time workers ;  Persons ;</t>
  </si>
  <si>
    <t>15-64 years ;  &gt;&gt; Structural underemployed part-time workers ;  Males ;</t>
  </si>
  <si>
    <t>15-64 years ;  &gt;&gt; Structural underemployed part-time workers ;  Females ;</t>
  </si>
  <si>
    <t>15-64 years ;  &gt; Underemployed full-time workers ;  Persons ;</t>
  </si>
  <si>
    <t>15-64 years ;  &gt; Underemployed full-time workers ;  Males ;</t>
  </si>
  <si>
    <t>15-64 years ;  &gt; Underemployed full-time workers ;  Females ;</t>
  </si>
  <si>
    <t>15-64 years ;  &gt; Underemployed part-time workers ;  Persons ;</t>
  </si>
  <si>
    <t>15-64 years ;  &gt; Underemployed part-time workers ;  Males ;</t>
  </si>
  <si>
    <t>15-64 years ;  &gt; Underemployed part-time workers ;  Females ;</t>
  </si>
  <si>
    <t>15-64 years ;  Underemployed workers (headline definition) ;  Persons ;</t>
  </si>
  <si>
    <t>15-64 years ;  Underemployed workers (headline definition) ;  Males ;</t>
  </si>
  <si>
    <t>15-64 years ;  Underemployed workers (headline definition) ;  Females ;</t>
  </si>
  <si>
    <t>&gt; 15-24 years ;  Employed total ;  Persons ;</t>
  </si>
  <si>
    <t>&gt; 15-24 years ;  Employed total ;  Males ;</t>
  </si>
  <si>
    <t>&gt; 15-24 years ;  Employed total ;  Females ;</t>
  </si>
  <si>
    <t>&gt; 15-24 years ;  &gt; Employed full-time ;  Persons ;</t>
  </si>
  <si>
    <t>&gt; 15-24 years ;  &gt; Employed full-time ;  Males ;</t>
  </si>
  <si>
    <t>&gt; 15-24 years ;  &gt; Employed full-time ;  Females ;</t>
  </si>
  <si>
    <t>&gt; 15-24 years ;  &gt; Employed part-time ;  Persons ;</t>
  </si>
  <si>
    <t>&gt; 15-24 years ;  &gt; Employed part-time ;  Males ;</t>
  </si>
  <si>
    <t>&gt; 15-24 years ;  &gt; Employed part-time ;  Females ;</t>
  </si>
  <si>
    <t>&gt; 15-24 years ;  Underemployed workers (expanded definition) ;  Persons ;</t>
  </si>
  <si>
    <t>&gt; 15-24 years ;  Underemployed workers (expanded definition) ;  Males ;</t>
  </si>
  <si>
    <t>&gt; 15-24 years ;  Underemployed workers (expanded definition) ;  Females ;</t>
  </si>
  <si>
    <t>&gt; 15-24 years ;  &gt; Cyclical underemployed (reduced hours) ;  Persons ;</t>
  </si>
  <si>
    <t>&gt; 15-24 years ;  &gt; Cyclical underemployed (reduced hours) ;  Males ;</t>
  </si>
  <si>
    <t>&gt; 15-24 years ;  &gt; Cyclical underemployed (reduced hours) ;  Females ;</t>
  </si>
  <si>
    <t>&gt; 15-24 years ;  &gt;&gt; Cyclical underemployed full-time workers ;  Persons ;</t>
  </si>
  <si>
    <t>&gt; 15-24 years ;  &gt;&gt; Cyclical underemployed full-time workers ;  Males ;</t>
  </si>
  <si>
    <t>&gt; 15-24 years ;  &gt;&gt; Cyclical underemployed full-time workers ;  Females ;</t>
  </si>
  <si>
    <t>&gt; 15-24 years ;  &gt;&gt; Cyclical underemployed full-time workers ; Worked fewer than 35 hours ;  Persons ;</t>
  </si>
  <si>
    <t>&gt; 15-24 years ;  &gt;&gt; Cyclical underemployed full-time workers ; Worked fewer than 35 hours ;  Males ;</t>
  </si>
  <si>
    <t>&gt; 15-24 years ;  &gt;&gt; Cyclical underemployed full-time workers ; Worked fewer than 35 hours ;  Females ;</t>
  </si>
  <si>
    <t>&gt; 15-24 years ;  &gt;&gt; Cyclical underemployed full-time workers ; Worked 35 hours or more ;  Persons ;</t>
  </si>
  <si>
    <t>&gt; 15-24 years ;  &gt;&gt; Cyclical underemployed full-time workers ; Worked 35 hours or more ;  Males ;</t>
  </si>
  <si>
    <t>&gt; 15-24 years ;  &gt;&gt; Cyclical underemployed full-time workers ; Worked 35 hours or more ;  Females ;</t>
  </si>
  <si>
    <t>&gt; 15-24 years ;  &gt;&gt; Cyclical underemployed part-time workers ;  Persons ;</t>
  </si>
  <si>
    <t>&gt; 15-24 years ;  &gt;&gt; Cyclical underemployed part-time workers ;  Males ;</t>
  </si>
  <si>
    <t>&gt; 15-24 years ;  &gt;&gt; Cyclical underemployed part-time workers ;  Females ;</t>
  </si>
  <si>
    <t>&gt; 15-24 years ;  &gt; Structural underemployed (prefer more hours) ;  Persons ;</t>
  </si>
  <si>
    <t>&gt; 15-24 years ;  &gt; Structural underemployed (prefer more hours) ;  Males ;</t>
  </si>
  <si>
    <t>&gt; 15-24 years ;  &gt; Structural underemployed (prefer more hours) ;  Females ;</t>
  </si>
  <si>
    <t>&gt; 15-24 years ;  &gt;&gt; Structural underemployed full-time workers ;  Persons ;</t>
  </si>
  <si>
    <t>&gt; 15-24 years ;  &gt;&gt; Structural underemployed full-time workers ;  Males ;</t>
  </si>
  <si>
    <t>&gt; 15-24 years ;  &gt;&gt; Structural underemployed full-time workers ;  Females ;</t>
  </si>
  <si>
    <t>&gt; 15-24 years ;  &gt;&gt; Structural underemployed part-time workers ;  Persons ;</t>
  </si>
  <si>
    <t>&gt; 15-24 years ;  &gt;&gt; Structural underemployed part-time workers ;  Males ;</t>
  </si>
  <si>
    <t>&gt; 15-24 years ;  &gt;&gt; Structural underemployed part-time workers ;  Females ;</t>
  </si>
  <si>
    <t>&gt; 15-24 years ;  &gt; Underemployed full-time workers ;  Persons ;</t>
  </si>
  <si>
    <t>&gt; 15-24 years ;  &gt; Underemployed full-time workers ;  Males ;</t>
  </si>
  <si>
    <t>&gt; 15-24 years ;  &gt; Underemployed full-time workers ;  Females ;</t>
  </si>
  <si>
    <t>&gt; 15-24 years ;  &gt; Underemployed part-time workers ;  Persons ;</t>
  </si>
  <si>
    <t>&gt; 15-24 years ;  &gt; Underemployed part-time workers ;  Males ;</t>
  </si>
  <si>
    <t>&gt; 15-24 years ;  &gt; Underemployed part-time workers ;  Females ;</t>
  </si>
  <si>
    <t>&gt; 15-24 years ;  Underemployed workers (headline definition) ;  Persons ;</t>
  </si>
  <si>
    <t>&gt; 15-24 years ;  Underemployed workers (headline definition) ;  Males ;</t>
  </si>
  <si>
    <t>&gt; 15-24 years ;  Underemployed workers (headline definition) ;  Females ;</t>
  </si>
  <si>
    <t>&gt;&gt; 15-19 years ;  Employed total ;  Persons ;</t>
  </si>
  <si>
    <t>&gt;&gt; 15-19 years ;  Employed total ;  Males ;</t>
  </si>
  <si>
    <t>&gt;&gt; 15-19 years ;  Employed total ;  Females ;</t>
  </si>
  <si>
    <t>&gt;&gt; 15-19 years ;  &gt; Employed full-time ;  Persons ;</t>
  </si>
  <si>
    <t>&gt;&gt; 15-19 years ;  &gt; Employed full-time ;  Males ;</t>
  </si>
  <si>
    <t>&gt;&gt; 15-19 years ;  &gt; Employed full-time ;  Females ;</t>
  </si>
  <si>
    <t>&gt;&gt; 15-19 years ;  &gt; Employed part-time ;  Persons ;</t>
  </si>
  <si>
    <t>&gt;&gt; 15-19 years ;  &gt; Employed part-time ;  Males ;</t>
  </si>
  <si>
    <t>&gt;&gt; 15-19 years ;  &gt; Employed part-time ;  Females ;</t>
  </si>
  <si>
    <t>&gt;&gt; 15-19 years ;  Underemployed workers (expanded definition) ;  Persons ;</t>
  </si>
  <si>
    <t>&gt;&gt; 15-19 years ;  Underemployed workers (expanded definition) ;  Males ;</t>
  </si>
  <si>
    <t>&gt;&gt; 15-19 years ;  Underemployed workers (expanded definition) ;  Females ;</t>
  </si>
  <si>
    <t>&gt;&gt; 15-19 years ;  &gt; Cyclical underemployed (reduced hours) ;  Persons ;</t>
  </si>
  <si>
    <t>&gt;&gt; 15-19 years ;  &gt; Cyclical underemployed (reduced hours) ;  Males ;</t>
  </si>
  <si>
    <t>&gt;&gt; 15-19 years ;  &gt; Cyclical underemployed (reduced hours) ;  Females ;</t>
  </si>
  <si>
    <t>&gt;&gt; 15-19 years ;  &gt;&gt; Cyclical underemployed full-time workers ;  Persons ;</t>
  </si>
  <si>
    <t>&gt;&gt; 15-19 years ;  &gt;&gt; Cyclical underemployed full-time workers ;  Males ;</t>
  </si>
  <si>
    <t>&gt;&gt; 15-19 years ;  &gt;&gt; Cyclical underemployed full-time workers ;  Females ;</t>
  </si>
  <si>
    <t>&gt;&gt; 15-19 years ;  &gt;&gt; Cyclical underemployed full-time workers ; Worked fewer than 35 hours ;  Persons ;</t>
  </si>
  <si>
    <t>&gt;&gt; 15-19 years ;  &gt;&gt; Cyclical underemployed full-time workers ; Worked fewer than 35 hours ;  Males ;</t>
  </si>
  <si>
    <t>&gt;&gt; 15-19 years ;  &gt;&gt; Cyclical underemployed full-time workers ; Worked fewer than 35 hours ;  Females ;</t>
  </si>
  <si>
    <t>&gt;&gt; 15-19 years ;  &gt;&gt; Cyclical underemployed full-time workers ; Worked 35 hours or more ;  Persons ;</t>
  </si>
  <si>
    <t>&gt;&gt; 15-19 years ;  &gt;&gt; Cyclical underemployed full-time workers ; Worked 35 hours or more ;  Males ;</t>
  </si>
  <si>
    <t>&gt;&gt; 15-19 years ;  &gt;&gt; Cyclical underemployed full-time workers ; Worked 35 hours or more ;  Females ;</t>
  </si>
  <si>
    <t>&gt;&gt; 15-19 years ;  &gt;&gt; Cyclical underemployed part-time workers ;  Persons ;</t>
  </si>
  <si>
    <t>&gt;&gt; 15-19 years ;  &gt;&gt; Cyclical underemployed part-time workers ;  Males ;</t>
  </si>
  <si>
    <t>&gt;&gt; 15-19 years ;  &gt;&gt; Cyclical underemployed part-time workers ;  Females ;</t>
  </si>
  <si>
    <t>&gt;&gt; 15-19 years ;  &gt; Structural underemployed (prefer more hours) ;  Persons ;</t>
  </si>
  <si>
    <t>&gt;&gt; 15-19 years ;  &gt; Structural underemployed (prefer more hours) ;  Males ;</t>
  </si>
  <si>
    <t>&gt;&gt; 15-19 years ;  &gt; Structural underemployed (prefer more hours) ;  Females ;</t>
  </si>
  <si>
    <t>&gt;&gt; 15-19 years ;  &gt;&gt; Structural underemployed full-time workers ;  Persons ;</t>
  </si>
  <si>
    <t>&gt;&gt; 15-19 years ;  &gt;&gt; Structural underemployed full-time workers ;  Males ;</t>
  </si>
  <si>
    <t>&gt;&gt; 15-19 years ;  &gt;&gt; Structural underemployed full-time workers ;  Females ;</t>
  </si>
  <si>
    <t>&gt;&gt; 15-19 years ;  &gt;&gt; Structural underemployed part-time workers ;  Persons ;</t>
  </si>
  <si>
    <t>&gt;&gt; 15-19 years ;  &gt;&gt; Structural underemployed part-time workers ;  Males ;</t>
  </si>
  <si>
    <t>&gt;&gt; 15-19 years ;  &gt;&gt; Structural underemployed part-time workers ;  Females ;</t>
  </si>
  <si>
    <t>&gt;&gt; 15-19 years ;  &gt; Underemployed full-time workers ;  Persons ;</t>
  </si>
  <si>
    <t>&gt;&gt; 15-19 years ;  &gt; Underemployed full-time workers ;  Males ;</t>
  </si>
  <si>
    <t>&gt;&gt; 15-19 years ;  &gt; Underemployed full-time workers ;  Females ;</t>
  </si>
  <si>
    <t>&gt;&gt; 15-19 years ;  &gt; Underemployed part-time workers ;  Persons ;</t>
  </si>
  <si>
    <t>&gt;&gt; 15-19 years ;  &gt; Underemployed part-time workers ;  Males ;</t>
  </si>
  <si>
    <t>&gt;&gt; 15-19 years ;  &gt; Underemployed part-time workers ;  Females ;</t>
  </si>
  <si>
    <t>&gt;&gt; 15-19 years ;  Underemployed workers (headline definition) ;  Persons ;</t>
  </si>
  <si>
    <t>&gt;&gt; 15-19 years ;  Underemployed workers (headline definition) ;  Males ;</t>
  </si>
  <si>
    <t>&gt;&gt; 15-19 years ;  Underemployed workers (headline definition) ;  Females ;</t>
  </si>
  <si>
    <t>&gt;&gt; 20-24 years ;  Employed total ;  Persons ;</t>
  </si>
  <si>
    <t>&gt;&gt; 20-24 years ;  Employed total ;  Males ;</t>
  </si>
  <si>
    <t>&gt;&gt; 20-24 years ;  Employed total ;  Females ;</t>
  </si>
  <si>
    <t>&gt;&gt; 20-24 years ;  &gt; Employed full-time ;  Persons ;</t>
  </si>
  <si>
    <t>&gt;&gt; 20-24 years ;  &gt; Employed full-time ;  Males ;</t>
  </si>
  <si>
    <t>&gt;&gt; 20-24 years ;  &gt; Employed full-time ;  Females ;</t>
  </si>
  <si>
    <t>&gt;&gt; 20-24 years ;  &gt; Employed part-time ;  Persons ;</t>
  </si>
  <si>
    <t>&gt;&gt; 20-24 years ;  &gt; Employed part-time ;  Males ;</t>
  </si>
  <si>
    <t>&gt;&gt; 20-24 years ;  &gt; Employed part-time ;  Females ;</t>
  </si>
  <si>
    <t>&gt;&gt; 20-24 years ;  Underemployed workers (expanded definition) ;  Persons ;</t>
  </si>
  <si>
    <t>&gt;&gt; 20-24 years ;  Underemployed workers (expanded definition) ;  Males ;</t>
  </si>
  <si>
    <t>&gt;&gt; 20-24 years ;  Underemployed workers (expanded definition) ;  Females ;</t>
  </si>
  <si>
    <t>&gt;&gt; 20-24 years ;  &gt; Cyclical underemployed (reduced hours) ;  Persons ;</t>
  </si>
  <si>
    <t>&gt;&gt; 20-24 years ;  &gt; Cyclical underemployed (reduced hours) ;  Males ;</t>
  </si>
  <si>
    <t>&gt;&gt; 20-24 years ;  &gt; Cyclical underemployed (reduced hours) ;  Females ;</t>
  </si>
  <si>
    <t>&gt;&gt; 20-24 years ;  &gt;&gt; Cyclical underemployed full-time workers ;  Persons ;</t>
  </si>
  <si>
    <t>&gt;&gt; 20-24 years ;  &gt;&gt; Cyclical underemployed full-time workers ;  Males ;</t>
  </si>
  <si>
    <t>&gt;&gt; 20-24 years ;  &gt;&gt; Cyclical underemployed full-time workers ;  Females ;</t>
  </si>
  <si>
    <t>&gt;&gt; 20-24 years ;  &gt;&gt; Cyclical underemployed full-time workers ; Worked fewer than 35 hours ;  Persons ;</t>
  </si>
  <si>
    <t>&gt;&gt; 20-24 years ;  &gt;&gt; Cyclical underemployed full-time workers ; Worked fewer than 35 hours ;  Males ;</t>
  </si>
  <si>
    <t>&gt;&gt; 20-24 years ;  &gt;&gt; Cyclical underemployed full-time workers ; Worked fewer than 35 hours ;  Females ;</t>
  </si>
  <si>
    <t>&gt;&gt; 20-24 years ;  &gt;&gt; Cyclical underemployed full-time workers ; Worked 35 hours or more ;  Persons ;</t>
  </si>
  <si>
    <t>&gt;&gt; 20-24 years ;  &gt;&gt; Cyclical underemployed full-time workers ; Worked 35 hours or more ;  Males ;</t>
  </si>
  <si>
    <t>&gt;&gt; 20-24 years ;  &gt;&gt; Cyclical underemployed full-time workers ; Worked 35 hours or more ;  Females ;</t>
  </si>
  <si>
    <t>&gt;&gt; 20-24 years ;  &gt;&gt; Cyclical underemployed part-time workers ;  Persons ;</t>
  </si>
  <si>
    <t>&gt;&gt; 20-24 years ;  &gt;&gt; Cyclical underemployed part-time workers ;  Males ;</t>
  </si>
  <si>
    <t>&gt;&gt; 20-24 years ;  &gt;&gt; Cyclical underemployed part-time workers ;  Females ;</t>
  </si>
  <si>
    <t>&gt;&gt; 20-24 years ;  &gt; Structural underemployed (prefer more hours) ;  Persons ;</t>
  </si>
  <si>
    <t>&gt;&gt; 20-24 years ;  &gt; Structural underemployed (prefer more hours) ;  Males ;</t>
  </si>
  <si>
    <t>&gt;&gt; 20-24 years ;  &gt; Structural underemployed (prefer more hours) ;  Females ;</t>
  </si>
  <si>
    <t>&gt;&gt; 20-24 years ;  &gt;&gt; Structural underemployed full-time workers ;  Persons ;</t>
  </si>
  <si>
    <t>&gt;&gt; 20-24 years ;  &gt;&gt; Structural underemployed full-time workers ;  Males ;</t>
  </si>
  <si>
    <t>&gt;&gt; 20-24 years ;  &gt;&gt; Structural underemployed full-time workers ;  Females ;</t>
  </si>
  <si>
    <t>&gt;&gt; 20-24 years ;  &gt;&gt; Structural underemployed part-time workers ;  Persons ;</t>
  </si>
  <si>
    <t>&gt;&gt; 20-24 years ;  &gt;&gt; Structural underemployed part-time workers ;  Males ;</t>
  </si>
  <si>
    <t>&gt;&gt; 20-24 years ;  &gt;&gt; Structural underemployed part-time workers ;  Females ;</t>
  </si>
  <si>
    <t>&gt;&gt; 20-24 years ;  &gt; Underemployed full-time workers ;  Persons ;</t>
  </si>
  <si>
    <t>&gt;&gt; 20-24 years ;  &gt; Underemployed full-time workers ;  Males ;</t>
  </si>
  <si>
    <t>&gt;&gt; 20-24 years ;  &gt; Underemployed full-time workers ;  Females ;</t>
  </si>
  <si>
    <t>&gt;&gt; 20-24 years ;  &gt; Underemployed part-time workers ;  Persons ;</t>
  </si>
  <si>
    <t>&gt;&gt; 20-24 years ;  &gt; Underemployed part-time workers ;  Males ;</t>
  </si>
  <si>
    <t>&gt;&gt; 20-24 years ;  &gt; Underemployed part-time workers ;  Females ;</t>
  </si>
  <si>
    <t>&gt;&gt; 20-24 years ;  Underemployed workers (headline definition) ;  Persons ;</t>
  </si>
  <si>
    <t>&gt;&gt; 20-24 years ;  Underemployed workers (headline definition) ;  Males ;</t>
  </si>
  <si>
    <t>&gt;&gt; 20-24 years ;  Underemployed workers (headline definition) ;  Females ;</t>
  </si>
  <si>
    <t>&gt; 25-34 years ;  Employed total ;  Persons ;</t>
  </si>
  <si>
    <t>&gt; 25-34 years ;  Employed total ;  Males ;</t>
  </si>
  <si>
    <t>&gt; 25-34 years ;  Employed total ;  Females ;</t>
  </si>
  <si>
    <t>&gt; 25-34 years ;  &gt; Employed full-time ;  Persons ;</t>
  </si>
  <si>
    <t>&gt; 25-34 years ;  &gt; Employed full-time ;  Males ;</t>
  </si>
  <si>
    <t>&gt; 25-34 years ;  &gt; Employed full-time ;  Females ;</t>
  </si>
  <si>
    <t>&gt; 25-34 years ;  &gt; Employed part-time ;  Persons ;</t>
  </si>
  <si>
    <t>&gt; 25-34 years ;  &gt; Employed part-time ;  Males ;</t>
  </si>
  <si>
    <t>&gt; 25-34 years ;  &gt; Employed part-time ;  Females ;</t>
  </si>
  <si>
    <t>&gt; 25-34 years ;  Underemployed workers (expanded definition) ;  Persons ;</t>
  </si>
  <si>
    <t>&gt; 25-34 years ;  Underemployed workers (expanded definition) ;  Males ;</t>
  </si>
  <si>
    <t>&gt; 25-34 years ;  Underemployed workers (expanded definition) ;  Females ;</t>
  </si>
  <si>
    <t>&gt; 25-34 years ;  &gt; Cyclical underemployed (reduced hours) ;  Persons ;</t>
  </si>
  <si>
    <t>&gt; 25-34 years ;  &gt; Cyclical underemployed (reduced hours) ;  Males ;</t>
  </si>
  <si>
    <t>&gt; 25-34 years ;  &gt; Cyclical underemployed (reduced hours) ;  Females ;</t>
  </si>
  <si>
    <t>&gt; 25-34 years ;  &gt;&gt; Cyclical underemployed full-time workers ;  Persons ;</t>
  </si>
  <si>
    <t>&gt; 25-34 years ;  &gt;&gt; Cyclical underemployed full-time workers ;  Males ;</t>
  </si>
  <si>
    <t>&gt; 25-34 years ;  &gt;&gt; Cyclical underemployed full-time workers ;  Females ;</t>
  </si>
  <si>
    <t>&gt; 25-34 years ;  &gt;&gt; Cyclical underemployed full-time workers ; Worked fewer than 35 hours ;  Persons ;</t>
  </si>
  <si>
    <t>&gt; 25-34 years ;  &gt;&gt; Cyclical underemployed full-time workers ; Worked fewer than 35 hours ;  Males ;</t>
  </si>
  <si>
    <t>&gt; 25-34 years ;  &gt;&gt; Cyclical underemployed full-time workers ; Worked fewer than 35 hours ;  Females ;</t>
  </si>
  <si>
    <t>&gt; 25-34 years ;  &gt;&gt; Cyclical underemployed full-time workers ; Worked 35 hours or more ;  Persons ;</t>
  </si>
  <si>
    <t>&gt; 25-34 years ;  &gt;&gt; Cyclical underemployed full-time workers ; Worked 35 hours or more ;  Males ;</t>
  </si>
  <si>
    <t>&gt; 25-34 years ;  &gt;&gt; Cyclical underemployed full-time workers ; Worked 35 hours or more ;  Females ;</t>
  </si>
  <si>
    <t>&gt; 25-34 years ;  &gt;&gt; Cyclical underemployed part-time workers ;  Persons ;</t>
  </si>
  <si>
    <t>Unit</t>
  </si>
  <si>
    <t>Series Type</t>
  </si>
  <si>
    <t>Data Type</t>
  </si>
  <si>
    <t>Frequency</t>
  </si>
  <si>
    <t>Collection Month</t>
  </si>
  <si>
    <t>Series Start</t>
  </si>
  <si>
    <t>Series End</t>
  </si>
  <si>
    <t>No. Obs</t>
  </si>
  <si>
    <t>Series ID</t>
  </si>
  <si>
    <t>000</t>
  </si>
  <si>
    <t>Original</t>
  </si>
  <si>
    <t>STOCK</t>
  </si>
  <si>
    <t>Month</t>
  </si>
  <si>
    <t>A127833187R</t>
  </si>
  <si>
    <t>A127830217L</t>
  </si>
  <si>
    <t>A127827247T</t>
  </si>
  <si>
    <t>A127833189V</t>
  </si>
  <si>
    <t>A127830219T</t>
  </si>
  <si>
    <t>A127827249W</t>
  </si>
  <si>
    <t>A127833188T</t>
  </si>
  <si>
    <t>A127830218R</t>
  </si>
  <si>
    <t>A127827248V</t>
  </si>
  <si>
    <t>A127833182C</t>
  </si>
  <si>
    <t>A127830212A</t>
  </si>
  <si>
    <t>A127827242F</t>
  </si>
  <si>
    <t>A127833186L</t>
  </si>
  <si>
    <t>A127830216K</t>
  </si>
  <si>
    <t>A127827246R</t>
  </si>
  <si>
    <t>A127833181A</t>
  </si>
  <si>
    <t>A127830211X</t>
  </si>
  <si>
    <t>A127827241C</t>
  </si>
  <si>
    <t>A127833179R</t>
  </si>
  <si>
    <t>A127830209L</t>
  </si>
  <si>
    <t>A127827239T</t>
  </si>
  <si>
    <t>A127833190C</t>
  </si>
  <si>
    <t>A127830220A</t>
  </si>
  <si>
    <t>A127827250F</t>
  </si>
  <si>
    <t>A127833178L</t>
  </si>
  <si>
    <t>A127830208K</t>
  </si>
  <si>
    <t>A127827238R</t>
  </si>
  <si>
    <t>A127833185K</t>
  </si>
  <si>
    <t>A127830215J</t>
  </si>
  <si>
    <t>A127827245L</t>
  </si>
  <si>
    <t>A127833180X</t>
  </si>
  <si>
    <t>A127830210W</t>
  </si>
  <si>
    <t>A127827240A</t>
  </si>
  <si>
    <t>A127833177K</t>
  </si>
  <si>
    <t>A127830207J</t>
  </si>
  <si>
    <t>A127827237L</t>
  </si>
  <si>
    <t>A127833184J</t>
  </si>
  <si>
    <t>A127830214F</t>
  </si>
  <si>
    <t>A127827244K</t>
  </si>
  <si>
    <t>A127833183F</t>
  </si>
  <si>
    <t>A127830213C</t>
  </si>
  <si>
    <t>A127827243J</t>
  </si>
  <si>
    <t>A127833191F</t>
  </si>
  <si>
    <t>A127830221C</t>
  </si>
  <si>
    <t>A127827251J</t>
  </si>
  <si>
    <t>A127832947A</t>
  </si>
  <si>
    <t>A127829977F</t>
  </si>
  <si>
    <t>A127827007F</t>
  </si>
  <si>
    <t>A127832949F</t>
  </si>
  <si>
    <t>A127829979K</t>
  </si>
  <si>
    <t>A127827009K</t>
  </si>
  <si>
    <t>A127832948C</t>
  </si>
  <si>
    <t>A127829978J</t>
  </si>
  <si>
    <t>A127827008J</t>
  </si>
  <si>
    <t>A127832942R</t>
  </si>
  <si>
    <t>A127829972V</t>
  </si>
  <si>
    <t>A127827002V</t>
  </si>
  <si>
    <t>A127832946X</t>
  </si>
  <si>
    <t>A127829976C</t>
  </si>
  <si>
    <t>A127827006C</t>
  </si>
  <si>
    <t>A127832941L</t>
  </si>
  <si>
    <t>A127829971T</t>
  </si>
  <si>
    <t>A127827001T</t>
  </si>
  <si>
    <t>A127832939A</t>
  </si>
  <si>
    <t>A127829969F</t>
  </si>
  <si>
    <t>A127826999R</t>
  </si>
  <si>
    <t>A127832950R</t>
  </si>
  <si>
    <t>A127829980V</t>
  </si>
  <si>
    <t>A127827010V</t>
  </si>
  <si>
    <t>A127832938X</t>
  </si>
  <si>
    <t>A127829968C</t>
  </si>
  <si>
    <t>A127826998L</t>
  </si>
  <si>
    <t>A127832945W</t>
  </si>
  <si>
    <t>A127829975A</t>
  </si>
  <si>
    <t>A127827005A</t>
  </si>
  <si>
    <t>A127832940K</t>
  </si>
  <si>
    <t>A127829970R</t>
  </si>
  <si>
    <t>A127827000R</t>
  </si>
  <si>
    <t>A127832937W</t>
  </si>
  <si>
    <t>A127829967A</t>
  </si>
  <si>
    <t>A127826997K</t>
  </si>
  <si>
    <t>A127832944V</t>
  </si>
  <si>
    <t>A127829974X</t>
  </si>
  <si>
    <t>A127827004X</t>
  </si>
  <si>
    <t>A127832943T</t>
  </si>
  <si>
    <t>A127829973W</t>
  </si>
  <si>
    <t>A127827003W</t>
  </si>
  <si>
    <t>A127832951T</t>
  </si>
  <si>
    <t>A127829981W</t>
  </si>
  <si>
    <t>A127827011W</t>
  </si>
  <si>
    <t>A127833127L</t>
  </si>
  <si>
    <t>A127830157W</t>
  </si>
  <si>
    <t>A127827187A</t>
  </si>
  <si>
    <t>A127833129T</t>
  </si>
  <si>
    <t>A127830159A</t>
  </si>
  <si>
    <t>A127827189F</t>
  </si>
  <si>
    <t>A127833128R</t>
  </si>
  <si>
    <t>A127830158X</t>
  </si>
  <si>
    <t>A127827188C</t>
  </si>
  <si>
    <t>A127833122A</t>
  </si>
  <si>
    <t>A127830152K</t>
  </si>
  <si>
    <t>A127827182R</t>
  </si>
  <si>
    <t>A127833126K</t>
  </si>
  <si>
    <t>A127830156V</t>
  </si>
  <si>
    <t>A127827186X</t>
  </si>
  <si>
    <t>A127833121X</t>
  </si>
  <si>
    <t>A127830151J</t>
  </si>
  <si>
    <t>A127827181L</t>
  </si>
  <si>
    <t>A127833119L</t>
  </si>
  <si>
    <t>A127830149W</t>
  </si>
  <si>
    <t>A127827179A</t>
  </si>
  <si>
    <t>A127833130A</t>
  </si>
  <si>
    <t>A127830160K</t>
  </si>
  <si>
    <t>A127827190R</t>
  </si>
  <si>
    <t>A127833118K</t>
  </si>
  <si>
    <t>A127830148V</t>
  </si>
  <si>
    <t>A127827178X</t>
  </si>
  <si>
    <t>A127833125J</t>
  </si>
  <si>
    <t>A127830155T</t>
  </si>
  <si>
    <t>A127827185W</t>
  </si>
  <si>
    <t>A127833120W</t>
  </si>
  <si>
    <t>A127830150F</t>
  </si>
  <si>
    <t>A127827180K</t>
  </si>
  <si>
    <t>A127833117J</t>
  </si>
  <si>
    <t>A127830147T</t>
  </si>
  <si>
    <t>A127827177W</t>
  </si>
  <si>
    <t>A127833124F</t>
  </si>
  <si>
    <t>A127830154R</t>
  </si>
  <si>
    <t>A127827184V</t>
  </si>
  <si>
    <t>A127833123C</t>
  </si>
  <si>
    <t>A127830153L</t>
  </si>
  <si>
    <t>A127827183T</t>
  </si>
  <si>
    <t>A127833131C</t>
  </si>
  <si>
    <t>A127830161L</t>
  </si>
  <si>
    <t>A127827191T</t>
  </si>
  <si>
    <t>A127833067W</t>
  </si>
  <si>
    <t>A127830097F</t>
  </si>
  <si>
    <t>A127827127X</t>
  </si>
  <si>
    <t>A127833069A</t>
  </si>
  <si>
    <t>A127830099K</t>
  </si>
  <si>
    <t>A127827129C</t>
  </si>
  <si>
    <t>A127833068X</t>
  </si>
  <si>
    <t>A127830098J</t>
  </si>
  <si>
    <t>A127827128A</t>
  </si>
  <si>
    <t>A127833062K</t>
  </si>
  <si>
    <t>A127830092V</t>
  </si>
  <si>
    <t>A127827122L</t>
  </si>
  <si>
    <t>A127833066V</t>
  </si>
  <si>
    <t>A127830096C</t>
  </si>
  <si>
    <t>A127827126W</t>
  </si>
  <si>
    <t>A127833061J</t>
  </si>
  <si>
    <t>A127830091T</t>
  </si>
  <si>
    <t>A127827121K</t>
  </si>
  <si>
    <t>A127833059W</t>
  </si>
  <si>
    <t>A127830089F</t>
  </si>
  <si>
    <t>A127827119X</t>
  </si>
  <si>
    <t>A127833070K</t>
  </si>
  <si>
    <t>A127830100J</t>
  </si>
  <si>
    <t>A127827130L</t>
  </si>
  <si>
    <t>A127833058V</t>
  </si>
  <si>
    <t>A127830088C</t>
  </si>
  <si>
    <t>A127827118W</t>
  </si>
  <si>
    <t>A127833065T</t>
  </si>
  <si>
    <t>A127830095A</t>
  </si>
  <si>
    <t>A127827125V</t>
  </si>
  <si>
    <t>A127833060F</t>
  </si>
  <si>
    <t>A127830090R</t>
  </si>
  <si>
    <t>A127827120J</t>
  </si>
  <si>
    <t>A127833057T</t>
  </si>
  <si>
    <t>A127830087A</t>
  </si>
  <si>
    <t>A127827117V</t>
  </si>
  <si>
    <t>A127833064R</t>
  </si>
  <si>
    <t>A127830094X</t>
  </si>
  <si>
    <t>A127827124T</t>
  </si>
  <si>
    <t>A127833063L</t>
  </si>
  <si>
    <t>A127830093W</t>
  </si>
  <si>
    <t>A127827123R</t>
  </si>
  <si>
    <t>A127833071L</t>
  </si>
  <si>
    <t>A127830101K</t>
  </si>
  <si>
    <t>A127827131R</t>
  </si>
  <si>
    <t>A127833037J</t>
  </si>
  <si>
    <t>A127830067T</t>
  </si>
  <si>
    <t>A127827097W</t>
  </si>
  <si>
    <t>A127833039L</t>
  </si>
  <si>
    <t>A127830069W</t>
  </si>
  <si>
    <t>A127827099A</t>
  </si>
  <si>
    <t>A127833038K</t>
  </si>
  <si>
    <t>A127830068V</t>
  </si>
  <si>
    <t>A127827098X</t>
  </si>
  <si>
    <t>A127833032W</t>
  </si>
  <si>
    <t>A127830062F</t>
  </si>
  <si>
    <t>A127827092K</t>
  </si>
  <si>
    <t>A127833036F</t>
  </si>
  <si>
    <t>A127830066R</t>
  </si>
  <si>
    <t>A127827096V</t>
  </si>
  <si>
    <t>A127833031V</t>
  </si>
  <si>
    <t>A127830061C</t>
  </si>
  <si>
    <t>A127827091J</t>
  </si>
  <si>
    <t>A127833029J</t>
  </si>
  <si>
    <t>A127830059T</t>
  </si>
  <si>
    <t>A127827089W</t>
  </si>
  <si>
    <t>A127833040W</t>
  </si>
  <si>
    <t>A127830070F</t>
  </si>
  <si>
    <t>A127827100X</t>
  </si>
  <si>
    <t>A127833028F</t>
  </si>
  <si>
    <t>A127830058R</t>
  </si>
  <si>
    <t>A127827088V</t>
  </si>
  <si>
    <t>A127833035C</t>
  </si>
  <si>
    <t>A127830065L</t>
  </si>
  <si>
    <t>A127827095T</t>
  </si>
  <si>
    <t>A127833030T</t>
  </si>
  <si>
    <t>A127830060A</t>
  </si>
  <si>
    <t>A127827090F</t>
  </si>
  <si>
    <t>A127833027C</t>
  </si>
  <si>
    <t>A127830057L</t>
  </si>
  <si>
    <t>A127827087T</t>
  </si>
  <si>
    <t>A127833034A</t>
  </si>
  <si>
    <t>A127830064K</t>
  </si>
  <si>
    <t>A127827094R</t>
  </si>
  <si>
    <t>A127833033X</t>
  </si>
  <si>
    <t>A127830063J</t>
  </si>
  <si>
    <t>A127827093L</t>
  </si>
  <si>
    <t>A127833041X</t>
  </si>
  <si>
    <t>A127830071J</t>
  </si>
  <si>
    <t>A127827101A</t>
  </si>
  <si>
    <t>A127833217T</t>
  </si>
  <si>
    <t>A127830247A</t>
  </si>
  <si>
    <t>A127827277F</t>
  </si>
  <si>
    <t>A127833219W</t>
  </si>
  <si>
    <t>A127830249F</t>
  </si>
  <si>
    <t>A127827279K</t>
  </si>
  <si>
    <t>A127833218V</t>
  </si>
  <si>
    <t>A127830248C</t>
  </si>
  <si>
    <t>A127827278J</t>
  </si>
  <si>
    <t>A127833212F</t>
  </si>
  <si>
    <t>A127830242R</t>
  </si>
  <si>
    <t>A127827272V</t>
  </si>
  <si>
    <t>A127833216R</t>
  </si>
  <si>
    <t>A127830246X</t>
  </si>
  <si>
    <t>A127827276C</t>
  </si>
  <si>
    <t>A127833211C</t>
  </si>
  <si>
    <t>A127830241L</t>
  </si>
  <si>
    <t>A127827271T</t>
  </si>
  <si>
    <t>A127833209T</t>
  </si>
  <si>
    <t>A127830239A</t>
  </si>
  <si>
    <t>A127827269F</t>
  </si>
  <si>
    <t>A127833220F</t>
  </si>
  <si>
    <t>A127830250R</t>
  </si>
  <si>
    <t>A127827280V</t>
  </si>
  <si>
    <t>A127833208R</t>
  </si>
  <si>
    <t>&gt; 25-34 years ;  &gt;&gt; Cyclical underemployed part-time workers ;  Males ;</t>
  </si>
  <si>
    <t>&gt; 25-34 years ;  &gt;&gt; Cyclical underemployed part-time workers ;  Females ;</t>
  </si>
  <si>
    <t>&gt; 25-34 years ;  &gt; Structural underemployed (prefer more hours) ;  Persons ;</t>
  </si>
  <si>
    <t>&gt; 25-34 years ;  &gt; Structural underemployed (prefer more hours) ;  Males ;</t>
  </si>
  <si>
    <t>&gt; 25-34 years ;  &gt; Structural underemployed (prefer more hours) ;  Females ;</t>
  </si>
  <si>
    <t>&gt; 25-34 years ;  &gt;&gt; Structural underemployed full-time workers ;  Persons ;</t>
  </si>
  <si>
    <t>&gt; 25-34 years ;  &gt;&gt; Structural underemployed full-time workers ;  Males ;</t>
  </si>
  <si>
    <t>&gt; 25-34 years ;  &gt;&gt; Structural underemployed full-time workers ;  Females ;</t>
  </si>
  <si>
    <t>&gt; 25-34 years ;  &gt;&gt; Structural underemployed part-time workers ;  Persons ;</t>
  </si>
  <si>
    <t>&gt; 25-34 years ;  &gt;&gt; Structural underemployed part-time workers ;  Males ;</t>
  </si>
  <si>
    <t>&gt; 25-34 years ;  &gt;&gt; Structural underemployed part-time workers ;  Females ;</t>
  </si>
  <si>
    <t>&gt; 25-34 years ;  &gt; Underemployed full-time workers ;  Persons ;</t>
  </si>
  <si>
    <t>&gt; 25-34 years ;  &gt; Underemployed full-time workers ;  Males ;</t>
  </si>
  <si>
    <t>&gt; 25-34 years ;  &gt; Underemployed full-time workers ;  Females ;</t>
  </si>
  <si>
    <t>&gt; 25-34 years ;  &gt; Underemployed part-time workers ;  Persons ;</t>
  </si>
  <si>
    <t>&gt; 25-34 years ;  &gt; Underemployed part-time workers ;  Males ;</t>
  </si>
  <si>
    <t>&gt; 25-34 years ;  &gt; Underemployed part-time workers ;  Females ;</t>
  </si>
  <si>
    <t>&gt; 25-34 years ;  Underemployed workers (headline definition) ;  Persons ;</t>
  </si>
  <si>
    <t>&gt; 25-34 years ;  Underemployed workers (headline definition) ;  Males ;</t>
  </si>
  <si>
    <t>&gt; 25-34 years ;  Underemployed workers (headline definition) ;  Females ;</t>
  </si>
  <si>
    <t>&gt; 35-44 years ;  Employed total ;  Persons ;</t>
  </si>
  <si>
    <t>&gt; 35-44 years ;  Employed total ;  Males ;</t>
  </si>
  <si>
    <t>&gt; 35-44 years ;  Employed total ;  Females ;</t>
  </si>
  <si>
    <t>&gt; 35-44 years ;  &gt; Employed full-time ;  Persons ;</t>
  </si>
  <si>
    <t>&gt; 35-44 years ;  &gt; Employed full-time ;  Males ;</t>
  </si>
  <si>
    <t>&gt; 35-44 years ;  &gt; Employed full-time ;  Females ;</t>
  </si>
  <si>
    <t>&gt; 35-44 years ;  &gt; Employed part-time ;  Persons ;</t>
  </si>
  <si>
    <t>&gt; 35-44 years ;  &gt; Employed part-time ;  Males ;</t>
  </si>
  <si>
    <t>&gt; 35-44 years ;  &gt; Employed part-time ;  Females ;</t>
  </si>
  <si>
    <t>&gt; 35-44 years ;  Underemployed workers (expanded definition) ;  Persons ;</t>
  </si>
  <si>
    <t>&gt; 35-44 years ;  Underemployed workers (expanded definition) ;  Males ;</t>
  </si>
  <si>
    <t>&gt; 35-44 years ;  Underemployed workers (expanded definition) ;  Females ;</t>
  </si>
  <si>
    <t>&gt; 35-44 years ;  &gt; Cyclical underemployed (reduced hours) ;  Persons ;</t>
  </si>
  <si>
    <t>&gt; 35-44 years ;  &gt; Cyclical underemployed (reduced hours) ;  Males ;</t>
  </si>
  <si>
    <t>&gt; 35-44 years ;  &gt; Cyclical underemployed (reduced hours) ;  Females ;</t>
  </si>
  <si>
    <t>&gt; 35-44 years ;  &gt;&gt; Cyclical underemployed full-time workers ;  Persons ;</t>
  </si>
  <si>
    <t>&gt; 35-44 years ;  &gt;&gt; Cyclical underemployed full-time workers ;  Males ;</t>
  </si>
  <si>
    <t>&gt; 35-44 years ;  &gt;&gt; Cyclical underemployed full-time workers ;  Females ;</t>
  </si>
  <si>
    <t>&gt; 35-44 years ;  &gt;&gt; Cyclical underemployed full-time workers ; Worked fewer than 35 hours ;  Persons ;</t>
  </si>
  <si>
    <t>&gt; 35-44 years ;  &gt;&gt; Cyclical underemployed full-time workers ; Worked fewer than 35 hours ;  Males ;</t>
  </si>
  <si>
    <t>&gt; 35-44 years ;  &gt;&gt; Cyclical underemployed full-time workers ; Worked fewer than 35 hours ;  Females ;</t>
  </si>
  <si>
    <t>&gt; 35-44 years ;  &gt;&gt; Cyclical underemployed full-time workers ; Worked 35 hours or more ;  Persons ;</t>
  </si>
  <si>
    <t>&gt; 35-44 years ;  &gt;&gt; Cyclical underemployed full-time workers ; Worked 35 hours or more ;  Males ;</t>
  </si>
  <si>
    <t>&gt; 35-44 years ;  &gt;&gt; Cyclical underemployed full-time workers ; Worked 35 hours or more ;  Females ;</t>
  </si>
  <si>
    <t>&gt; 35-44 years ;  &gt;&gt; Cyclical underemployed part-time workers ;  Persons ;</t>
  </si>
  <si>
    <t>&gt; 35-44 years ;  &gt;&gt; Cyclical underemployed part-time workers ;  Males ;</t>
  </si>
  <si>
    <t>&gt; 35-44 years ;  &gt;&gt; Cyclical underemployed part-time workers ;  Females ;</t>
  </si>
  <si>
    <t>&gt; 35-44 years ;  &gt; Structural underemployed (prefer more hours) ;  Persons ;</t>
  </si>
  <si>
    <t>&gt; 35-44 years ;  &gt; Structural underemployed (prefer more hours) ;  Males ;</t>
  </si>
  <si>
    <t>&gt; 35-44 years ;  &gt; Structural underemployed (prefer more hours) ;  Females ;</t>
  </si>
  <si>
    <t>&gt; 35-44 years ;  &gt;&gt; Structural underemployed full-time workers ;  Persons ;</t>
  </si>
  <si>
    <t>&gt; 35-44 years ;  &gt;&gt; Structural underemployed full-time workers ;  Males ;</t>
  </si>
  <si>
    <t>&gt; 35-44 years ;  &gt;&gt; Structural underemployed full-time workers ;  Females ;</t>
  </si>
  <si>
    <t>&gt; 35-44 years ;  &gt;&gt; Structural underemployed part-time workers ;  Persons ;</t>
  </si>
  <si>
    <t>&gt; 35-44 years ;  &gt;&gt; Structural underemployed part-time workers ;  Males ;</t>
  </si>
  <si>
    <t>&gt; 35-44 years ;  &gt;&gt; Structural underemployed part-time workers ;  Females ;</t>
  </si>
  <si>
    <t>&gt; 35-44 years ;  &gt; Underemployed full-time workers ;  Persons ;</t>
  </si>
  <si>
    <t>&gt; 35-44 years ;  &gt; Underemployed full-time workers ;  Males ;</t>
  </si>
  <si>
    <t>&gt; 35-44 years ;  &gt; Underemployed full-time workers ;  Females ;</t>
  </si>
  <si>
    <t>&gt; 35-44 years ;  &gt; Underemployed part-time workers ;  Persons ;</t>
  </si>
  <si>
    <t>&gt; 35-44 years ;  &gt; Underemployed part-time workers ;  Males ;</t>
  </si>
  <si>
    <t>&gt; 35-44 years ;  &gt; Underemployed part-time workers ;  Females ;</t>
  </si>
  <si>
    <t>&gt; 35-44 years ;  Underemployed workers (headline definition) ;  Persons ;</t>
  </si>
  <si>
    <t>&gt; 35-44 years ;  Underemployed workers (headline definition) ;  Males ;</t>
  </si>
  <si>
    <t>&gt; 35-44 years ;  Underemployed workers (headline definition) ;  Females ;</t>
  </si>
  <si>
    <t>&gt; 45-54 years ;  Employed total ;  Persons ;</t>
  </si>
  <si>
    <t>&gt; 45-54 years ;  Employed total ;  Males ;</t>
  </si>
  <si>
    <t>&gt; 45-54 years ;  Employed total ;  Females ;</t>
  </si>
  <si>
    <t>&gt; 45-54 years ;  &gt; Employed full-time ;  Persons ;</t>
  </si>
  <si>
    <t>&gt; 45-54 years ;  &gt; Employed full-time ;  Males ;</t>
  </si>
  <si>
    <t>&gt; 45-54 years ;  &gt; Employed full-time ;  Females ;</t>
  </si>
  <si>
    <t>&gt; 45-54 years ;  &gt; Employed part-time ;  Persons ;</t>
  </si>
  <si>
    <t>&gt; 45-54 years ;  &gt; Employed part-time ;  Males ;</t>
  </si>
  <si>
    <t>&gt; 45-54 years ;  &gt; Employed part-time ;  Females ;</t>
  </si>
  <si>
    <t>&gt; 45-54 years ;  Underemployed workers (expanded definition) ;  Persons ;</t>
  </si>
  <si>
    <t>&gt; 45-54 years ;  Underemployed workers (expanded definition) ;  Males ;</t>
  </si>
  <si>
    <t>&gt; 45-54 years ;  Underemployed workers (expanded definition) ;  Females ;</t>
  </si>
  <si>
    <t>&gt; 45-54 years ;  &gt; Cyclical underemployed (reduced hours) ;  Persons ;</t>
  </si>
  <si>
    <t>&gt; 45-54 years ;  &gt; Cyclical underemployed (reduced hours) ;  Males ;</t>
  </si>
  <si>
    <t>&gt; 45-54 years ;  &gt; Cyclical underemployed (reduced hours) ;  Females ;</t>
  </si>
  <si>
    <t>&gt; 45-54 years ;  &gt;&gt; Cyclical underemployed full-time workers ;  Persons ;</t>
  </si>
  <si>
    <t>&gt; 45-54 years ;  &gt;&gt; Cyclical underemployed full-time workers ;  Males ;</t>
  </si>
  <si>
    <t>&gt; 45-54 years ;  &gt;&gt; Cyclical underemployed full-time workers ;  Females ;</t>
  </si>
  <si>
    <t>&gt; 45-54 years ;  &gt;&gt; Cyclical underemployed full-time workers ; Worked fewer than 35 hours ;  Persons ;</t>
  </si>
  <si>
    <t>&gt; 45-54 years ;  &gt;&gt; Cyclical underemployed full-time workers ; Worked fewer than 35 hours ;  Males ;</t>
  </si>
  <si>
    <t>&gt; 45-54 years ;  &gt;&gt; Cyclical underemployed full-time workers ; Worked fewer than 35 hours ;  Females ;</t>
  </si>
  <si>
    <t>&gt; 45-54 years ;  &gt;&gt; Cyclical underemployed full-time workers ; Worked 35 hours or more ;  Persons ;</t>
  </si>
  <si>
    <t>&gt; 45-54 years ;  &gt;&gt; Cyclical underemployed full-time workers ; Worked 35 hours or more ;  Males ;</t>
  </si>
  <si>
    <t>&gt; 45-54 years ;  &gt;&gt; Cyclical underemployed full-time workers ; Worked 35 hours or more ;  Females ;</t>
  </si>
  <si>
    <t>&gt; 45-54 years ;  &gt;&gt; Cyclical underemployed part-time workers ;  Persons ;</t>
  </si>
  <si>
    <t>&gt; 45-54 years ;  &gt;&gt; Cyclical underemployed part-time workers ;  Males ;</t>
  </si>
  <si>
    <t>&gt; 45-54 years ;  &gt;&gt; Cyclical underemployed part-time workers ;  Females ;</t>
  </si>
  <si>
    <t>&gt; 45-54 years ;  &gt; Structural underemployed (prefer more hours) ;  Persons ;</t>
  </si>
  <si>
    <t>&gt; 45-54 years ;  &gt; Structural underemployed (prefer more hours) ;  Males ;</t>
  </si>
  <si>
    <t>&gt; 45-54 years ;  &gt; Structural underemployed (prefer more hours) ;  Females ;</t>
  </si>
  <si>
    <t>&gt; 45-54 years ;  &gt;&gt; Structural underemployed full-time workers ;  Persons ;</t>
  </si>
  <si>
    <t>&gt; 45-54 years ;  &gt;&gt; Structural underemployed full-time workers ;  Males ;</t>
  </si>
  <si>
    <t>&gt; 45-54 years ;  &gt;&gt; Structural underemployed full-time workers ;  Females ;</t>
  </si>
  <si>
    <t>&gt; 45-54 years ;  &gt;&gt; Structural underemployed part-time workers ;  Persons ;</t>
  </si>
  <si>
    <t>&gt; 45-54 years ;  &gt;&gt; Structural underemployed part-time workers ;  Males ;</t>
  </si>
  <si>
    <t>&gt; 45-54 years ;  &gt;&gt; Structural underemployed part-time workers ;  Females ;</t>
  </si>
  <si>
    <t>&gt; 45-54 years ;  &gt; Underemployed full-time workers ;  Persons ;</t>
  </si>
  <si>
    <t>&gt; 45-54 years ;  &gt; Underemployed full-time workers ;  Males ;</t>
  </si>
  <si>
    <t>&gt; 45-54 years ;  &gt; Underemployed full-time workers ;  Females ;</t>
  </si>
  <si>
    <t>&gt; 45-54 years ;  &gt; Underemployed part-time workers ;  Persons ;</t>
  </si>
  <si>
    <t>&gt; 45-54 years ;  &gt; Underemployed part-time workers ;  Males ;</t>
  </si>
  <si>
    <t>&gt; 45-54 years ;  &gt; Underemployed part-time workers ;  Females ;</t>
  </si>
  <si>
    <t>&gt; 45-54 years ;  Underemployed workers (headline definition) ;  Persons ;</t>
  </si>
  <si>
    <t>&gt; 45-54 years ;  Underemployed workers (headline definition) ;  Males ;</t>
  </si>
  <si>
    <t>&gt; 45-54 years ;  Underemployed workers (headline definition) ;  Females ;</t>
  </si>
  <si>
    <t>&gt; 55 years and over ;  Employed total ;  Persons ;</t>
  </si>
  <si>
    <t>&gt; 55 years and over ;  Employed total ;  Males ;</t>
  </si>
  <si>
    <t>&gt; 55 years and over ;  Employed total ;  Females ;</t>
  </si>
  <si>
    <t>&gt; 55 years and over ;  &gt; Employed full-time ;  Persons ;</t>
  </si>
  <si>
    <t>&gt; 55 years and over ;  &gt; Employed full-time ;  Males ;</t>
  </si>
  <si>
    <t>&gt; 55 years and over ;  &gt; Employed full-time ;  Females ;</t>
  </si>
  <si>
    <t>&gt; 55 years and over ;  &gt; Employed part-time ;  Persons ;</t>
  </si>
  <si>
    <t>&gt; 55 years and over ;  &gt; Employed part-time ;  Males ;</t>
  </si>
  <si>
    <t>&gt; 55 years and over ;  &gt; Employed part-time ;  Females ;</t>
  </si>
  <si>
    <t>&gt; 55 years and over ;  Underemployed workers (expanded definition) ;  Persons ;</t>
  </si>
  <si>
    <t>&gt; 55 years and over ;  Underemployed workers (expanded definition) ;  Males ;</t>
  </si>
  <si>
    <t>&gt; 55 years and over ;  Underemployed workers (expanded definition) ;  Females ;</t>
  </si>
  <si>
    <t>&gt; 55 years and over ;  &gt; Cyclical underemployed (reduced hours) ;  Persons ;</t>
  </si>
  <si>
    <t>&gt; 55 years and over ;  &gt; Cyclical underemployed (reduced hours) ;  Males ;</t>
  </si>
  <si>
    <t>&gt; 55 years and over ;  &gt; Cyclical underemployed (reduced hours) ;  Females ;</t>
  </si>
  <si>
    <t>&gt; 55 years and over ;  &gt;&gt; Cyclical underemployed full-time workers ;  Persons ;</t>
  </si>
  <si>
    <t>&gt; 55 years and over ;  &gt;&gt; Cyclical underemployed full-time workers ;  Males ;</t>
  </si>
  <si>
    <t>&gt; 55 years and over ;  &gt;&gt; Cyclical underemployed full-time workers ;  Females ;</t>
  </si>
  <si>
    <t>&gt; 55 years and over ;  &gt;&gt; Cyclical underemployed full-time workers ; Worked fewer than 35 hours ;  Persons ;</t>
  </si>
  <si>
    <t>&gt; 55 years and over ;  &gt;&gt; Cyclical underemployed full-time workers ; Worked fewer than 35 hours ;  Males ;</t>
  </si>
  <si>
    <t>&gt; 55 years and over ;  &gt;&gt; Cyclical underemployed full-time workers ; Worked fewer than 35 hours ;  Females ;</t>
  </si>
  <si>
    <t>&gt; 55 years and over ;  &gt;&gt; Cyclical underemployed full-time workers ; Worked 35 hours or more ;  Persons ;</t>
  </si>
  <si>
    <t>&gt; 55 years and over ;  &gt;&gt; Cyclical underemployed full-time workers ; Worked 35 hours or more ;  Males ;</t>
  </si>
  <si>
    <t>&gt; 55 years and over ;  &gt;&gt; Cyclical underemployed full-time workers ; Worked 35 hours or more ;  Females ;</t>
  </si>
  <si>
    <t>&gt; 55 years and over ;  &gt;&gt; Cyclical underemployed part-time workers ;  Persons ;</t>
  </si>
  <si>
    <t>&gt; 55 years and over ;  &gt;&gt; Cyclical underemployed part-time workers ;  Males ;</t>
  </si>
  <si>
    <t>&gt; 55 years and over ;  &gt;&gt; Cyclical underemployed part-time workers ;  Females ;</t>
  </si>
  <si>
    <t>&gt; 55 years and over ;  &gt; Structural underemployed (prefer more hours) ;  Persons ;</t>
  </si>
  <si>
    <t>&gt; 55 years and over ;  &gt; Structural underemployed (prefer more hours) ;  Males ;</t>
  </si>
  <si>
    <t>&gt; 55 years and over ;  &gt; Structural underemployed (prefer more hours) ;  Females ;</t>
  </si>
  <si>
    <t>&gt; 55 years and over ;  &gt;&gt; Structural underemployed full-time workers ;  Persons ;</t>
  </si>
  <si>
    <t>&gt; 55 years and over ;  &gt;&gt; Structural underemployed full-time workers ;  Males ;</t>
  </si>
  <si>
    <t>&gt; 55 years and over ;  &gt;&gt; Structural underemployed full-time workers ;  Females ;</t>
  </si>
  <si>
    <t>&gt; 55 years and over ;  &gt;&gt; Structural underemployed part-time workers ;  Persons ;</t>
  </si>
  <si>
    <t>&gt; 55 years and over ;  &gt;&gt; Structural underemployed part-time workers ;  Males ;</t>
  </si>
  <si>
    <t>&gt; 55 years and over ;  &gt;&gt; Structural underemployed part-time workers ;  Females ;</t>
  </si>
  <si>
    <t>&gt; 55 years and over ;  &gt; Underemployed full-time workers ;  Persons ;</t>
  </si>
  <si>
    <t>&gt; 55 years and over ;  &gt; Underemployed full-time workers ;  Males ;</t>
  </si>
  <si>
    <t>&gt; 55 years and over ;  &gt; Underemployed full-time workers ;  Females ;</t>
  </si>
  <si>
    <t>&gt; 55 years and over ;  &gt; Underemployed part-time workers ;  Persons ;</t>
  </si>
  <si>
    <t>&gt; 55 years and over ;  &gt; Underemployed part-time workers ;  Males ;</t>
  </si>
  <si>
    <t>&gt; 55 years and over ;  &gt; Underemployed part-time workers ;  Females ;</t>
  </si>
  <si>
    <t>&gt; 55 years and over ;  Underemployed workers (headline definition) ;  Persons ;</t>
  </si>
  <si>
    <t>&gt; 55 years and over ;  Underemployed workers (headline definition) ;  Males ;</t>
  </si>
  <si>
    <t>&gt; 55 years and over ;  Underemployed workers (headline definition) ;  Females ;</t>
  </si>
  <si>
    <t>&gt;&gt; 55-64 years ;  Employed total ;  Persons ;</t>
  </si>
  <si>
    <t>&gt;&gt; 55-64 years ;  Employed total ;  Males ;</t>
  </si>
  <si>
    <t>&gt;&gt; 55-64 years ;  Employed total ;  Females ;</t>
  </si>
  <si>
    <t>&gt;&gt; 55-64 years ;  &gt; Employed full-time ;  Persons ;</t>
  </si>
  <si>
    <t>&gt;&gt; 55-64 years ;  &gt; Employed full-time ;  Males ;</t>
  </si>
  <si>
    <t>&gt;&gt; 55-64 years ;  &gt; Employed full-time ;  Females ;</t>
  </si>
  <si>
    <t>&gt;&gt; 55-64 years ;  &gt; Employed part-time ;  Persons ;</t>
  </si>
  <si>
    <t>&gt;&gt; 55-64 years ;  &gt; Employed part-time ;  Males ;</t>
  </si>
  <si>
    <t>&gt;&gt; 55-64 years ;  &gt; Employed part-time ;  Females ;</t>
  </si>
  <si>
    <t>&gt;&gt; 55-64 years ;  Underemployed workers (expanded definition) ;  Persons ;</t>
  </si>
  <si>
    <t>&gt;&gt; 55-64 years ;  Underemployed workers (expanded definition) ;  Males ;</t>
  </si>
  <si>
    <t>&gt;&gt; 55-64 years ;  Underemployed workers (expanded definition) ;  Females ;</t>
  </si>
  <si>
    <t>&gt;&gt; 55-64 years ;  &gt; Cyclical underemployed (reduced hours) ;  Persons ;</t>
  </si>
  <si>
    <t>&gt;&gt; 55-64 years ;  &gt; Cyclical underemployed (reduced hours) ;  Males ;</t>
  </si>
  <si>
    <t>&gt;&gt; 55-64 years ;  &gt; Cyclical underemployed (reduced hours) ;  Females ;</t>
  </si>
  <si>
    <t>&gt;&gt; 55-64 years ;  &gt;&gt; Cyclical underemployed full-time workers ;  Persons ;</t>
  </si>
  <si>
    <t>&gt;&gt; 55-64 years ;  &gt;&gt; Cyclical underemployed full-time workers ;  Males ;</t>
  </si>
  <si>
    <t>&gt;&gt; 55-64 years ;  &gt;&gt; Cyclical underemployed full-time workers ;  Females ;</t>
  </si>
  <si>
    <t>&gt;&gt; 55-64 years ;  &gt;&gt; Cyclical underemployed full-time workers ; Worked fewer than 35 hours ;  Persons ;</t>
  </si>
  <si>
    <t>&gt;&gt; 55-64 years ;  &gt;&gt; Cyclical underemployed full-time workers ; Worked fewer than 35 hours ;  Males ;</t>
  </si>
  <si>
    <t>&gt;&gt; 55-64 years ;  &gt;&gt; Cyclical underemployed full-time workers ; Worked fewer than 35 hours ;  Females ;</t>
  </si>
  <si>
    <t>&gt;&gt; 55-64 years ;  &gt;&gt; Cyclical underemployed full-time workers ; Worked 35 hours or more ;  Persons ;</t>
  </si>
  <si>
    <t>&gt;&gt; 55-64 years ;  &gt;&gt; Cyclical underemployed full-time workers ; Worked 35 hours or more ;  Males ;</t>
  </si>
  <si>
    <t>&gt;&gt; 55-64 years ;  &gt;&gt; Cyclical underemployed full-time workers ; Worked 35 hours or more ;  Females ;</t>
  </si>
  <si>
    <t>&gt;&gt; 55-64 years ;  &gt;&gt; Cyclical underemployed part-time workers ;  Persons ;</t>
  </si>
  <si>
    <t>&gt;&gt; 55-64 years ;  &gt;&gt; Cyclical underemployed part-time workers ;  Males ;</t>
  </si>
  <si>
    <t>&gt;&gt; 55-64 years ;  &gt;&gt; Cyclical underemployed part-time workers ;  Females ;</t>
  </si>
  <si>
    <t>&gt;&gt; 55-64 years ;  &gt; Structural underemployed (prefer more hours) ;  Persons ;</t>
  </si>
  <si>
    <t>&gt;&gt; 55-64 years ;  &gt; Structural underemployed (prefer more hours) ;  Males ;</t>
  </si>
  <si>
    <t>&gt;&gt; 55-64 years ;  &gt; Structural underemployed (prefer more hours) ;  Females ;</t>
  </si>
  <si>
    <t>&gt;&gt; 55-64 years ;  &gt;&gt; Structural underemployed full-time workers ;  Persons ;</t>
  </si>
  <si>
    <t>&gt;&gt; 55-64 years ;  &gt;&gt; Structural underemployed full-time workers ;  Males ;</t>
  </si>
  <si>
    <t>&gt;&gt; 55-64 years ;  &gt;&gt; Structural underemployed full-time workers ;  Females ;</t>
  </si>
  <si>
    <t>&gt;&gt; 55-64 years ;  &gt;&gt; Structural underemployed part-time workers ;  Persons ;</t>
  </si>
  <si>
    <t>&gt;&gt; 55-64 years ;  &gt;&gt; Structural underemployed part-time workers ;  Males ;</t>
  </si>
  <si>
    <t>&gt;&gt; 55-64 years ;  &gt;&gt; Structural underemployed part-time workers ;  Females ;</t>
  </si>
  <si>
    <t>&gt;&gt; 55-64 years ;  &gt; Underemployed full-time workers ;  Persons ;</t>
  </si>
  <si>
    <t>&gt;&gt; 55-64 years ;  &gt; Underemployed full-time workers ;  Males ;</t>
  </si>
  <si>
    <t>&gt;&gt; 55-64 years ;  &gt; Underemployed full-time workers ;  Females ;</t>
  </si>
  <si>
    <t>&gt;&gt; 55-64 years ;  &gt; Underemployed part-time workers ;  Persons ;</t>
  </si>
  <si>
    <t>&gt;&gt; 55-64 years ;  &gt; Underemployed part-time workers ;  Males ;</t>
  </si>
  <si>
    <t>&gt;&gt; 55-64 years ;  &gt; Underemployed part-time workers ;  Females ;</t>
  </si>
  <si>
    <t>&gt;&gt; 55-64 years ;  Underemployed workers (headline definition) ;  Persons ;</t>
  </si>
  <si>
    <t>&gt;&gt; 55-64 years ;  Underemployed workers (headline definition) ;  Males ;</t>
  </si>
  <si>
    <t>&gt;&gt; 55-64 years ;  Underemployed workers (headline definition) ;  Females ;</t>
  </si>
  <si>
    <t>&gt;&gt; 65 years and over ;  Employed total ;  Persons ;</t>
  </si>
  <si>
    <t>&gt;&gt; 65 years and over ;  Employed total ;  Males ;</t>
  </si>
  <si>
    <t>&gt;&gt; 65 years and over ;  Employed total ;  Females ;</t>
  </si>
  <si>
    <t>&gt;&gt; 65 years and over ;  &gt; Employed full-time ;  Persons ;</t>
  </si>
  <si>
    <t>&gt;&gt; 65 years and over ;  &gt; Employed full-time ;  Males ;</t>
  </si>
  <si>
    <t>&gt;&gt; 65 years and over ;  &gt; Employed full-time ;  Females ;</t>
  </si>
  <si>
    <t>&gt;&gt; 65 years and over ;  &gt; Employed part-time ;  Persons ;</t>
  </si>
  <si>
    <t>&gt;&gt; 65 years and over ;  &gt; Employed part-time ;  Males ;</t>
  </si>
  <si>
    <t>&gt;&gt; 65 years and over ;  &gt; Employed part-time ;  Females ;</t>
  </si>
  <si>
    <t>&gt;&gt; 65 years and over ;  Underemployed workers (expanded definition) ;  Persons ;</t>
  </si>
  <si>
    <t>&gt;&gt; 65 years and over ;  Underemployed workers (expanded definition) ;  Males ;</t>
  </si>
  <si>
    <t>&gt;&gt; 65 years and over ;  Underemployed workers (expanded definition) ;  Females ;</t>
  </si>
  <si>
    <t>&gt;&gt; 65 years and over ;  &gt; Cyclical underemployed (reduced hours) ;  Persons ;</t>
  </si>
  <si>
    <t>&gt;&gt; 65 years and over ;  &gt; Cyclical underemployed (reduced hours) ;  Males ;</t>
  </si>
  <si>
    <t>&gt;&gt; 65 years and over ;  &gt; Cyclical underemployed (reduced hours) ;  Females ;</t>
  </si>
  <si>
    <t>&gt;&gt; 65 years and over ;  &gt;&gt; Cyclical underemployed full-time workers ;  Persons ;</t>
  </si>
  <si>
    <t>&gt;&gt; 65 years and over ;  &gt;&gt; Cyclical underemployed full-time workers ;  Males ;</t>
  </si>
  <si>
    <t>&gt;&gt; 65 years and over ;  &gt;&gt; Cyclical underemployed full-time workers ;  Females ;</t>
  </si>
  <si>
    <t>&gt;&gt; 65 years and over ;  &gt;&gt; Cyclical underemployed full-time workers ; Worked fewer than 35 hours ;  Persons ;</t>
  </si>
  <si>
    <t>&gt;&gt; 65 years and over ;  &gt;&gt; Cyclical underemployed full-time workers ; Worked fewer than 35 hours ;  Males ;</t>
  </si>
  <si>
    <t>&gt;&gt; 65 years and over ;  &gt;&gt; Cyclical underemployed full-time workers ; Worked fewer than 35 hours ;  Females ;</t>
  </si>
  <si>
    <t>&gt;&gt; 65 years and over ;  &gt;&gt; Cyclical underemployed full-time workers ; Worked 35 hours or more ;  Persons ;</t>
  </si>
  <si>
    <t>&gt;&gt; 65 years and over ;  &gt;&gt; Cyclical underemployed full-time workers ; Worked 35 hours or more ;  Males ;</t>
  </si>
  <si>
    <t>&gt;&gt; 65 years and over ;  &gt;&gt; Cyclical underemployed full-time workers ; Worked 35 hours or more ;  Females ;</t>
  </si>
  <si>
    <t>&gt;&gt; 65 years and over ;  &gt;&gt; Cyclical underemployed part-time workers ;  Persons ;</t>
  </si>
  <si>
    <t>&gt;&gt; 65 years and over ;  &gt;&gt; Cyclical underemployed part-time workers ;  Males ;</t>
  </si>
  <si>
    <t>&gt;&gt; 65 years and over ;  &gt;&gt; Cyclical underemployed part-time workers ;  Females ;</t>
  </si>
  <si>
    <t>&gt;&gt; 65 years and over ;  &gt; Structural underemployed (prefer more hours) ;  Persons ;</t>
  </si>
  <si>
    <t>&gt;&gt; 65 years and over ;  &gt; Structural underemployed (prefer more hours) ;  Males ;</t>
  </si>
  <si>
    <t>&gt;&gt; 65 years and over ;  &gt; Structural underemployed (prefer more hours) ;  Females ;</t>
  </si>
  <si>
    <t>&gt;&gt; 65 years and over ;  &gt;&gt; Structural underemployed full-time workers ;  Persons ;</t>
  </si>
  <si>
    <t>&gt;&gt; 65 years and over ;  &gt;&gt; Structural underemployed full-time workers ;  Males ;</t>
  </si>
  <si>
    <t>&gt;&gt; 65 years and over ;  &gt;&gt; Structural underemployed full-time workers ;  Females ;</t>
  </si>
  <si>
    <t>&gt;&gt; 65 years and over ;  &gt;&gt; Structural underemployed part-time workers ;  Persons ;</t>
  </si>
  <si>
    <t>&gt;&gt; 65 years and over ;  &gt;&gt; Structural underemployed part-time workers ;  Males ;</t>
  </si>
  <si>
    <t>&gt;&gt; 65 years and over ;  &gt;&gt; Structural underemployed part-time workers ;  Females ;</t>
  </si>
  <si>
    <t>&gt;&gt; 65 years and over ;  &gt; Underemployed full-time workers ;  Persons ;</t>
  </si>
  <si>
    <t>&gt;&gt; 65 years and over ;  &gt; Underemployed full-time workers ;  Males ;</t>
  </si>
  <si>
    <t>&gt;&gt; 65 years and over ;  &gt; Underemployed full-time workers ;  Females ;</t>
  </si>
  <si>
    <t>&gt;&gt; 65 years and over ;  &gt; Underemployed part-time workers ;  Persons ;</t>
  </si>
  <si>
    <t>&gt;&gt; 65 years and over ;  &gt; Underemployed part-time workers ;  Males ;</t>
  </si>
  <si>
    <t>&gt;&gt; 65 years and over ;  &gt; Underemployed part-time workers ;  Females ;</t>
  </si>
  <si>
    <t>&gt;&gt; 65 years and over ;  Underemployed workers (headline definition) ;  Persons ;</t>
  </si>
  <si>
    <t>&gt;&gt; 65 years and over ;  Underemployed workers (headline definition) ;  Males ;</t>
  </si>
  <si>
    <t>&gt;&gt; 65 years and over ;  Underemployed workers (headline definition) ;  Females ;</t>
  </si>
  <si>
    <t>New South Wales ;  Employed total ;  Persons ;</t>
  </si>
  <si>
    <t>New South Wales ;  Employed total ;  Males ;</t>
  </si>
  <si>
    <t>New South Wales ;  Employed total ;  Females ;</t>
  </si>
  <si>
    <t>New South Wales ;  &gt; Employed full-time ;  Persons ;</t>
  </si>
  <si>
    <t>New South Wales ;  &gt; Employed full-time ;  Males ;</t>
  </si>
  <si>
    <t>A127830238X</t>
  </si>
  <si>
    <t>A127827268C</t>
  </si>
  <si>
    <t>A127833215L</t>
  </si>
  <si>
    <t>A127830245W</t>
  </si>
  <si>
    <t>A127827275A</t>
  </si>
  <si>
    <t>A127833210A</t>
  </si>
  <si>
    <t>A127830240K</t>
  </si>
  <si>
    <t>A127827270R</t>
  </si>
  <si>
    <t>A127833207L</t>
  </si>
  <si>
    <t>A127830237W</t>
  </si>
  <si>
    <t>A127827267A</t>
  </si>
  <si>
    <t>A127833214K</t>
  </si>
  <si>
    <t>A127830244V</t>
  </si>
  <si>
    <t>A127827274X</t>
  </si>
  <si>
    <t>A127833213J</t>
  </si>
  <si>
    <t>A127830243T</t>
  </si>
  <si>
    <t>A127827273W</t>
  </si>
  <si>
    <t>A127833221J</t>
  </si>
  <si>
    <t>A127830251T</t>
  </si>
  <si>
    <t>A127827281W</t>
  </si>
  <si>
    <t>A127833247F</t>
  </si>
  <si>
    <t>A127830277R</t>
  </si>
  <si>
    <t>A127827307J</t>
  </si>
  <si>
    <t>A127833249K</t>
  </si>
  <si>
    <t>A127830279V</t>
  </si>
  <si>
    <t>A127827309L</t>
  </si>
  <si>
    <t>A127833248J</t>
  </si>
  <si>
    <t>A127830278T</t>
  </si>
  <si>
    <t>A127827308K</t>
  </si>
  <si>
    <t>A127833242V</t>
  </si>
  <si>
    <t>A127830272C</t>
  </si>
  <si>
    <t>A127827302W</t>
  </si>
  <si>
    <t>A127833246C</t>
  </si>
  <si>
    <t>A127830276L</t>
  </si>
  <si>
    <t>A127827306F</t>
  </si>
  <si>
    <t>A127833241T</t>
  </si>
  <si>
    <t>A127830271A</t>
  </si>
  <si>
    <t>A127827301V</t>
  </si>
  <si>
    <t>A127833239F</t>
  </si>
  <si>
    <t>A127830269R</t>
  </si>
  <si>
    <t>A127827299V</t>
  </si>
  <si>
    <t>A127833250V</t>
  </si>
  <si>
    <t>A127830280C</t>
  </si>
  <si>
    <t>A127827310W</t>
  </si>
  <si>
    <t>A127833238C</t>
  </si>
  <si>
    <t>A127830268L</t>
  </si>
  <si>
    <t>A127827298T</t>
  </si>
  <si>
    <t>A127833245A</t>
  </si>
  <si>
    <t>A127830275K</t>
  </si>
  <si>
    <t>A127827305C</t>
  </si>
  <si>
    <t>A127833240R</t>
  </si>
  <si>
    <t>A127830270X</t>
  </si>
  <si>
    <t>A127827300T</t>
  </si>
  <si>
    <t>A127833237A</t>
  </si>
  <si>
    <t>A127830267K</t>
  </si>
  <si>
    <t>A127827297R</t>
  </si>
  <si>
    <t>A127833244X</t>
  </si>
  <si>
    <t>A127830274J</t>
  </si>
  <si>
    <t>A127827304A</t>
  </si>
  <si>
    <t>A127833243W</t>
  </si>
  <si>
    <t>A127830273F</t>
  </si>
  <si>
    <t>A127827303X</t>
  </si>
  <si>
    <t>A127833251W</t>
  </si>
  <si>
    <t>A127830281F</t>
  </si>
  <si>
    <t>A127827311X</t>
  </si>
  <si>
    <t>A127833157A</t>
  </si>
  <si>
    <t>A127830187K</t>
  </si>
  <si>
    <t>A127827217C</t>
  </si>
  <si>
    <t>A127833159F</t>
  </si>
  <si>
    <t>A127830189R</t>
  </si>
  <si>
    <t>A127827219J</t>
  </si>
  <si>
    <t>A127833158C</t>
  </si>
  <si>
    <t>A127830188L</t>
  </si>
  <si>
    <t>A127827218F</t>
  </si>
  <si>
    <t>A127833152R</t>
  </si>
  <si>
    <t>A127830182X</t>
  </si>
  <si>
    <t>A127827212T</t>
  </si>
  <si>
    <t>A127833156X</t>
  </si>
  <si>
    <t>A127830186J</t>
  </si>
  <si>
    <t>A127827216A</t>
  </si>
  <si>
    <t>A127833151L</t>
  </si>
  <si>
    <t>A127830181W</t>
  </si>
  <si>
    <t>A127827211R</t>
  </si>
  <si>
    <t>A127833149A</t>
  </si>
  <si>
    <t>A127830179K</t>
  </si>
  <si>
    <t>A127827209C</t>
  </si>
  <si>
    <t>A127833160R</t>
  </si>
  <si>
    <t>A127830190X</t>
  </si>
  <si>
    <t>A127827220T</t>
  </si>
  <si>
    <t>A127833148X</t>
  </si>
  <si>
    <t>A127830178J</t>
  </si>
  <si>
    <t>A127827208A</t>
  </si>
  <si>
    <t>A127833155W</t>
  </si>
  <si>
    <t>A127830185F</t>
  </si>
  <si>
    <t>A127827215X</t>
  </si>
  <si>
    <t>A127833150K</t>
  </si>
  <si>
    <t>A127830180V</t>
  </si>
  <si>
    <t>A127827210L</t>
  </si>
  <si>
    <t>A127833147W</t>
  </si>
  <si>
    <t>A127830177F</t>
  </si>
  <si>
    <t>A127827207X</t>
  </si>
  <si>
    <t>A127833154V</t>
  </si>
  <si>
    <t>A127830184C</t>
  </si>
  <si>
    <t>A127827214W</t>
  </si>
  <si>
    <t>A127833153T</t>
  </si>
  <si>
    <t>A127830183A</t>
  </si>
  <si>
    <t>A127827213V</t>
  </si>
  <si>
    <t>A127833161T</t>
  </si>
  <si>
    <t>A127830191A</t>
  </si>
  <si>
    <t>A127827221V</t>
  </si>
  <si>
    <t>A127833007V</t>
  </si>
  <si>
    <t>A127830037C</t>
  </si>
  <si>
    <t>A127827067J</t>
  </si>
  <si>
    <t>A127833009X</t>
  </si>
  <si>
    <t>A127830039J</t>
  </si>
  <si>
    <t>A127827069L</t>
  </si>
  <si>
    <t>A127833008W</t>
  </si>
  <si>
    <t>A127830038F</t>
  </si>
  <si>
    <t>A127827068K</t>
  </si>
  <si>
    <t>A127833002J</t>
  </si>
  <si>
    <t>A127830032T</t>
  </si>
  <si>
    <t>A127827062W</t>
  </si>
  <si>
    <t>A127833006T</t>
  </si>
  <si>
    <t>A127830036A</t>
  </si>
  <si>
    <t>A127827066F</t>
  </si>
  <si>
    <t>A127833001F</t>
  </si>
  <si>
    <t>A127830031R</t>
  </si>
  <si>
    <t>A127827061V</t>
  </si>
  <si>
    <t>A127832999C</t>
  </si>
  <si>
    <t>A127830029C</t>
  </si>
  <si>
    <t>A127827059J</t>
  </si>
  <si>
    <t>A127833010J</t>
  </si>
  <si>
    <t>A127830040T</t>
  </si>
  <si>
    <t>A127827070W</t>
  </si>
  <si>
    <t>A127832998A</t>
  </si>
  <si>
    <t>A127830028A</t>
  </si>
  <si>
    <t>A127827058F</t>
  </si>
  <si>
    <t>A127833005R</t>
  </si>
  <si>
    <t>A127830035X</t>
  </si>
  <si>
    <t>A127827065C</t>
  </si>
  <si>
    <t>A127833000C</t>
  </si>
  <si>
    <t>A127830030L</t>
  </si>
  <si>
    <t>A127827060T</t>
  </si>
  <si>
    <t>A127832997X</t>
  </si>
  <si>
    <t>A127830027X</t>
  </si>
  <si>
    <t>A127827057C</t>
  </si>
  <si>
    <t>A127833004L</t>
  </si>
  <si>
    <t>A127830034W</t>
  </si>
  <si>
    <t>A127827064A</t>
  </si>
  <si>
    <t>A127833003K</t>
  </si>
  <si>
    <t>A127830033V</t>
  </si>
  <si>
    <t>A127827063X</t>
  </si>
  <si>
    <t>A127833011K</t>
  </si>
  <si>
    <t>A127830041V</t>
  </si>
  <si>
    <t>A127827071X</t>
  </si>
  <si>
    <t>A127832977R</t>
  </si>
  <si>
    <t>A127830007R</t>
  </si>
  <si>
    <t>A127827037V</t>
  </si>
  <si>
    <t>A127832979V</t>
  </si>
  <si>
    <t>A127830009V</t>
  </si>
  <si>
    <t>A127827039X</t>
  </si>
  <si>
    <t>A127832978T</t>
  </si>
  <si>
    <t>A127830008T</t>
  </si>
  <si>
    <t>A127827038W</t>
  </si>
  <si>
    <t>A127832972C</t>
  </si>
  <si>
    <t>A127830002C</t>
  </si>
  <si>
    <t>A127827032J</t>
  </si>
  <si>
    <t>A127832976L</t>
  </si>
  <si>
    <t>A127830006L</t>
  </si>
  <si>
    <t>A127827036T</t>
  </si>
  <si>
    <t>A127832971A</t>
  </si>
  <si>
    <t>A127830001A</t>
  </si>
  <si>
    <t>A127827031F</t>
  </si>
  <si>
    <t>A127832969R</t>
  </si>
  <si>
    <t>A127829999V</t>
  </si>
  <si>
    <t>A127827029V</t>
  </si>
  <si>
    <t>A127832980C</t>
  </si>
  <si>
    <t>A127830010C</t>
  </si>
  <si>
    <t>A127827040J</t>
  </si>
  <si>
    <t>A127832968L</t>
  </si>
  <si>
    <t>A127829998T</t>
  </si>
  <si>
    <t>A127827028T</t>
  </si>
  <si>
    <t>A127832975K</t>
  </si>
  <si>
    <t>A127830005K</t>
  </si>
  <si>
    <t>A127827035R</t>
  </si>
  <si>
    <t>A127832970X</t>
  </si>
  <si>
    <t>A127830000X</t>
  </si>
  <si>
    <t>A127827030C</t>
  </si>
  <si>
    <t>A127832967K</t>
  </si>
  <si>
    <t>A127829997R</t>
  </si>
  <si>
    <t>A127827027R</t>
  </si>
  <si>
    <t>A127832974J</t>
  </si>
  <si>
    <t>A127830004J</t>
  </si>
  <si>
    <t>A127827034L</t>
  </si>
  <si>
    <t>A127832973F</t>
  </si>
  <si>
    <t>A127830003F</t>
  </si>
  <si>
    <t>A127827033K</t>
  </si>
  <si>
    <t>A127832981F</t>
  </si>
  <si>
    <t>A127830011F</t>
  </si>
  <si>
    <t>A127827041K</t>
  </si>
  <si>
    <t>A127833097K</t>
  </si>
  <si>
    <t>A127830127J</t>
  </si>
  <si>
    <t>A127827157L</t>
  </si>
  <si>
    <t>A127833099R</t>
  </si>
  <si>
    <t>A127830129L</t>
  </si>
  <si>
    <t>A127827159T</t>
  </si>
  <si>
    <t>A127833098L</t>
  </si>
  <si>
    <t>A127830128K</t>
  </si>
  <si>
    <t>A127827158R</t>
  </si>
  <si>
    <t>A127833092X</t>
  </si>
  <si>
    <t>A127830122W</t>
  </si>
  <si>
    <t>A127827152A</t>
  </si>
  <si>
    <t>A127833096J</t>
  </si>
  <si>
    <t>A127830126F</t>
  </si>
  <si>
    <t>A127827156K</t>
  </si>
  <si>
    <t>A127833091W</t>
  </si>
  <si>
    <t>A127830121V</t>
  </si>
  <si>
    <t>A127827151X</t>
  </si>
  <si>
    <t>A127833089K</t>
  </si>
  <si>
    <t>A127830119J</t>
  </si>
  <si>
    <t>A127827149L</t>
  </si>
  <si>
    <t>A127833100L</t>
  </si>
  <si>
    <t>A127830130W</t>
  </si>
  <si>
    <t>A127827160A</t>
  </si>
  <si>
    <t>A127833088J</t>
  </si>
  <si>
    <t>A127830118F</t>
  </si>
  <si>
    <t>A127827148K</t>
  </si>
  <si>
    <t>A127833095F</t>
  </si>
  <si>
    <t>A127830125C</t>
  </si>
  <si>
    <t>A127827155J</t>
  </si>
  <si>
    <t>A127833090V</t>
  </si>
  <si>
    <t>A127830120T</t>
  </si>
  <si>
    <t>A127827150W</t>
  </si>
  <si>
    <t>A127833087F</t>
  </si>
  <si>
    <t>A127830117C</t>
  </si>
  <si>
    <t>A127827147J</t>
  </si>
  <si>
    <t>A127833094C</t>
  </si>
  <si>
    <t>A127830124A</t>
  </si>
  <si>
    <t>A127827154F</t>
  </si>
  <si>
    <t>A127833093A</t>
  </si>
  <si>
    <t>A127830123X</t>
  </si>
  <si>
    <t>A127827153C</t>
  </si>
  <si>
    <t>A127833101R</t>
  </si>
  <si>
    <t>A127830131X</t>
  </si>
  <si>
    <t>A127827161C</t>
  </si>
  <si>
    <t>A127834837X</t>
  </si>
  <si>
    <t>A127831867J</t>
  </si>
  <si>
    <t>A127828897L</t>
  </si>
  <si>
    <t>A127834839C</t>
  </si>
  <si>
    <t>A127831869L</t>
  </si>
  <si>
    <t>New South Wales ;  &gt; Employed full-time ;  Females ;</t>
  </si>
  <si>
    <t>New South Wales ;  &gt; Employed part-time ;  Persons ;</t>
  </si>
  <si>
    <t>New South Wales ;  &gt; Employed part-time ;  Males ;</t>
  </si>
  <si>
    <t>New South Wales ;  &gt; Employed part-time ;  Females ;</t>
  </si>
  <si>
    <t>New South Wales ;  Underemployed workers (expanded definition) ;  Persons ;</t>
  </si>
  <si>
    <t>New South Wales ;  Underemployed workers (expanded definition) ;  Males ;</t>
  </si>
  <si>
    <t>New South Wales ;  Underemployed workers (expanded definition) ;  Females ;</t>
  </si>
  <si>
    <t>New South Wales ;  &gt; Cyclical underemployed (reduced hours) ;  Persons ;</t>
  </si>
  <si>
    <t>New South Wales ;  &gt; Cyclical underemployed (reduced hours) ;  Males ;</t>
  </si>
  <si>
    <t>New South Wales ;  &gt; Cyclical underemployed (reduced hours) ;  Females ;</t>
  </si>
  <si>
    <t>New South Wales ;  &gt;&gt; Cyclical underemployed full-time workers ;  Persons ;</t>
  </si>
  <si>
    <t>New South Wales ;  &gt;&gt; Cyclical underemployed full-time workers ;  Males ;</t>
  </si>
  <si>
    <t>New South Wales ;  &gt;&gt; Cyclical underemployed full-time workers ;  Females ;</t>
  </si>
  <si>
    <t>New South Wales ;  &gt;&gt; Cyclical underemployed full-time workers ; Worked fewer than 35 hours ;  Persons ;</t>
  </si>
  <si>
    <t>New South Wales ;  &gt;&gt; Cyclical underemployed full-time workers ; Worked fewer than 35 hours ;  Males ;</t>
  </si>
  <si>
    <t>New South Wales ;  &gt;&gt; Cyclical underemployed full-time workers ; Worked fewer than 35 hours ;  Females ;</t>
  </si>
  <si>
    <t>New South Wales ;  &gt;&gt; Cyclical underemployed full-time workers ; Worked 35 hours or more ;  Persons ;</t>
  </si>
  <si>
    <t>New South Wales ;  &gt;&gt; Cyclical underemployed full-time workers ; Worked 35 hours or more ;  Males ;</t>
  </si>
  <si>
    <t>New South Wales ;  &gt;&gt; Cyclical underemployed full-time workers ; Worked 35 hours or more ;  Females ;</t>
  </si>
  <si>
    <t>New South Wales ;  &gt;&gt; Cyclical underemployed part-time workers ;  Persons ;</t>
  </si>
  <si>
    <t>New South Wales ;  &gt;&gt; Cyclical underemployed part-time workers ;  Males ;</t>
  </si>
  <si>
    <t>New South Wales ;  &gt;&gt; Cyclical underemployed part-time workers ;  Females ;</t>
  </si>
  <si>
    <t>New South Wales ;  &gt; Structural underemployed (prefer more hours) ;  Persons ;</t>
  </si>
  <si>
    <t>New South Wales ;  &gt; Structural underemployed (prefer more hours) ;  Males ;</t>
  </si>
  <si>
    <t>New South Wales ;  &gt; Structural underemployed (prefer more hours) ;  Females ;</t>
  </si>
  <si>
    <t>New South Wales ;  &gt;&gt; Structural underemployed full-time workers ;  Persons ;</t>
  </si>
  <si>
    <t>New South Wales ;  &gt;&gt; Structural underemployed full-time workers ;  Males ;</t>
  </si>
  <si>
    <t>New South Wales ;  &gt;&gt; Structural underemployed full-time workers ;  Females ;</t>
  </si>
  <si>
    <t>New South Wales ;  &gt;&gt; Structural underemployed part-time workers ;  Persons ;</t>
  </si>
  <si>
    <t>New South Wales ;  &gt;&gt; Structural underemployed part-time workers ;  Males ;</t>
  </si>
  <si>
    <t>New South Wales ;  &gt;&gt; Structural underemployed part-time workers ;  Females ;</t>
  </si>
  <si>
    <t>New South Wales ;  &gt; Underemployed full-time workers ;  Persons ;</t>
  </si>
  <si>
    <t>New South Wales ;  &gt; Underemployed full-time workers ;  Males ;</t>
  </si>
  <si>
    <t>New South Wales ;  &gt; Underemployed full-time workers ;  Females ;</t>
  </si>
  <si>
    <t>New South Wales ;  &gt; Underemployed part-time workers ;  Persons ;</t>
  </si>
  <si>
    <t>New South Wales ;  &gt; Underemployed part-time workers ;  Males ;</t>
  </si>
  <si>
    <t>New South Wales ;  &gt; Underemployed part-time workers ;  Females ;</t>
  </si>
  <si>
    <t>New South Wales ;  Underemployed workers (headline definition) ;  Persons ;</t>
  </si>
  <si>
    <t>New South Wales ;  Underemployed workers (headline definition) ;  Males ;</t>
  </si>
  <si>
    <t>New South Wales ;  Underemployed workers (headline definition) ;  Females ;</t>
  </si>
  <si>
    <t>Victoria ;  Employed total ;  Persons ;</t>
  </si>
  <si>
    <t>Victoria ;  Employed total ;  Males ;</t>
  </si>
  <si>
    <t>Victoria ;  Employed total ;  Females ;</t>
  </si>
  <si>
    <t>Victoria ;  &gt; Employed full-time ;  Persons ;</t>
  </si>
  <si>
    <t>Victoria ;  &gt; Employed full-time ;  Males ;</t>
  </si>
  <si>
    <t>Victoria ;  &gt; Employed full-time ;  Females ;</t>
  </si>
  <si>
    <t>Victoria ;  &gt; Employed part-time ;  Persons ;</t>
  </si>
  <si>
    <t>Victoria ;  &gt; Employed part-time ;  Males ;</t>
  </si>
  <si>
    <t>Victoria ;  &gt; Employed part-time ;  Females ;</t>
  </si>
  <si>
    <t>Victoria ;  Underemployed workers (expanded definition) ;  Persons ;</t>
  </si>
  <si>
    <t>Victoria ;  Underemployed workers (expanded definition) ;  Males ;</t>
  </si>
  <si>
    <t>Victoria ;  Underemployed workers (expanded definition) ;  Females ;</t>
  </si>
  <si>
    <t>Victoria ;  &gt; Cyclical underemployed (reduced hours) ;  Persons ;</t>
  </si>
  <si>
    <t>Victoria ;  &gt; Cyclical underemployed (reduced hours) ;  Males ;</t>
  </si>
  <si>
    <t>Victoria ;  &gt; Cyclical underemployed (reduced hours) ;  Females ;</t>
  </si>
  <si>
    <t>Victoria ;  &gt;&gt; Cyclical underemployed full-time workers ;  Persons ;</t>
  </si>
  <si>
    <t>Victoria ;  &gt;&gt; Cyclical underemployed full-time workers ;  Males ;</t>
  </si>
  <si>
    <t>Victoria ;  &gt;&gt; Cyclical underemployed full-time workers ;  Females ;</t>
  </si>
  <si>
    <t>Victoria ;  &gt;&gt; Cyclical underemployed full-time workers ; Worked fewer than 35 hours ;  Persons ;</t>
  </si>
  <si>
    <t>Victoria ;  &gt;&gt; Cyclical underemployed full-time workers ; Worked fewer than 35 hours ;  Males ;</t>
  </si>
  <si>
    <t>Victoria ;  &gt;&gt; Cyclical underemployed full-time workers ; Worked fewer than 35 hours ;  Females ;</t>
  </si>
  <si>
    <t>Victoria ;  &gt;&gt; Cyclical underemployed full-time workers ; Worked 35 hours or more ;  Persons ;</t>
  </si>
  <si>
    <t>Victoria ;  &gt;&gt; Cyclical underemployed full-time workers ; Worked 35 hours or more ;  Males ;</t>
  </si>
  <si>
    <t>Victoria ;  &gt;&gt; Cyclical underemployed full-time workers ; Worked 35 hours or more ;  Females ;</t>
  </si>
  <si>
    <t>Victoria ;  &gt;&gt; Cyclical underemployed part-time workers ;  Persons ;</t>
  </si>
  <si>
    <t>Victoria ;  &gt;&gt; Cyclical underemployed part-time workers ;  Males ;</t>
  </si>
  <si>
    <t>Victoria ;  &gt;&gt; Cyclical underemployed part-time workers ;  Females ;</t>
  </si>
  <si>
    <t>Victoria ;  &gt; Structural underemployed (prefer more hours) ;  Persons ;</t>
  </si>
  <si>
    <t>Victoria ;  &gt; Structural underemployed (prefer more hours) ;  Males ;</t>
  </si>
  <si>
    <t>Victoria ;  &gt; Structural underemployed (prefer more hours) ;  Females ;</t>
  </si>
  <si>
    <t>Victoria ;  &gt;&gt; Structural underemployed full-time workers ;  Persons ;</t>
  </si>
  <si>
    <t>Victoria ;  &gt;&gt; Structural underemployed full-time workers ;  Males ;</t>
  </si>
  <si>
    <t>Victoria ;  &gt;&gt; Structural underemployed full-time workers ;  Females ;</t>
  </si>
  <si>
    <t>Victoria ;  &gt;&gt; Structural underemployed part-time workers ;  Persons ;</t>
  </si>
  <si>
    <t>Victoria ;  &gt;&gt; Structural underemployed part-time workers ;  Males ;</t>
  </si>
  <si>
    <t>Victoria ;  &gt;&gt; Structural underemployed part-time workers ;  Females ;</t>
  </si>
  <si>
    <t>Victoria ;  &gt; Underemployed full-time workers ;  Persons ;</t>
  </si>
  <si>
    <t>Victoria ;  &gt; Underemployed full-time workers ;  Males ;</t>
  </si>
  <si>
    <t>Victoria ;  &gt; Underemployed full-time workers ;  Females ;</t>
  </si>
  <si>
    <t>Victoria ;  &gt; Underemployed part-time workers ;  Persons ;</t>
  </si>
  <si>
    <t>Victoria ;  &gt; Underemployed part-time workers ;  Males ;</t>
  </si>
  <si>
    <t>Victoria ;  &gt; Underemployed part-time workers ;  Females ;</t>
  </si>
  <si>
    <t>Victoria ;  Underemployed workers (headline definition) ;  Persons ;</t>
  </si>
  <si>
    <t>Victoria ;  Underemployed workers (headline definition) ;  Males ;</t>
  </si>
  <si>
    <t>Victoria ;  Underemployed workers (headline definition) ;  Females ;</t>
  </si>
  <si>
    <t>Queensland ;  Employed total ;  Persons ;</t>
  </si>
  <si>
    <t>Queensland ;  Employed total ;  Males ;</t>
  </si>
  <si>
    <t>Queensland ;  Employed total ;  Females ;</t>
  </si>
  <si>
    <t>Queensland ;  &gt; Employed full-time ;  Persons ;</t>
  </si>
  <si>
    <t>Queensland ;  &gt; Employed full-time ;  Males ;</t>
  </si>
  <si>
    <t>Queensland ;  &gt; Employed full-time ;  Females ;</t>
  </si>
  <si>
    <t>Queensland ;  &gt; Employed part-time ;  Persons ;</t>
  </si>
  <si>
    <t>Queensland ;  &gt; Employed part-time ;  Males ;</t>
  </si>
  <si>
    <t>Queensland ;  &gt; Employed part-time ;  Females ;</t>
  </si>
  <si>
    <t>Queensland ;  Underemployed workers (expanded definition) ;  Persons ;</t>
  </si>
  <si>
    <t>Queensland ;  Underemployed workers (expanded definition) ;  Males ;</t>
  </si>
  <si>
    <t>Queensland ;  Underemployed workers (expanded definition) ;  Females ;</t>
  </si>
  <si>
    <t>Queensland ;  &gt; Cyclical underemployed (reduced hours) ;  Persons ;</t>
  </si>
  <si>
    <t>Queensland ;  &gt; Cyclical underemployed (reduced hours) ;  Males ;</t>
  </si>
  <si>
    <t>Queensland ;  &gt; Cyclical underemployed (reduced hours) ;  Females ;</t>
  </si>
  <si>
    <t>Queensland ;  &gt;&gt; Cyclical underemployed full-time workers ;  Persons ;</t>
  </si>
  <si>
    <t>Queensland ;  &gt;&gt; Cyclical underemployed full-time workers ;  Males ;</t>
  </si>
  <si>
    <t>Queensland ;  &gt;&gt; Cyclical underemployed full-time workers ;  Females ;</t>
  </si>
  <si>
    <t>Queensland ;  &gt;&gt; Cyclical underemployed full-time workers ; Worked fewer than 35 hours ;  Persons ;</t>
  </si>
  <si>
    <t>Queensland ;  &gt;&gt; Cyclical underemployed full-time workers ; Worked fewer than 35 hours ;  Males ;</t>
  </si>
  <si>
    <t>Queensland ;  &gt;&gt; Cyclical underemployed full-time workers ; Worked fewer than 35 hours ;  Females ;</t>
  </si>
  <si>
    <t>Queensland ;  &gt;&gt; Cyclical underemployed full-time workers ; Worked 35 hours or more ;  Persons ;</t>
  </si>
  <si>
    <t>Queensland ;  &gt;&gt; Cyclical underemployed full-time workers ; Worked 35 hours or more ;  Males ;</t>
  </si>
  <si>
    <t>Queensland ;  &gt;&gt; Cyclical underemployed full-time workers ; Worked 35 hours or more ;  Females ;</t>
  </si>
  <si>
    <t>Queensland ;  &gt;&gt; Cyclical underemployed part-time workers ;  Persons ;</t>
  </si>
  <si>
    <t>Queensland ;  &gt;&gt; Cyclical underemployed part-time workers ;  Males ;</t>
  </si>
  <si>
    <t>Queensland ;  &gt;&gt; Cyclical underemployed part-time workers ;  Females ;</t>
  </si>
  <si>
    <t>Queensland ;  &gt; Structural underemployed (prefer more hours) ;  Persons ;</t>
  </si>
  <si>
    <t>Queensland ;  &gt; Structural underemployed (prefer more hours) ;  Males ;</t>
  </si>
  <si>
    <t>Queensland ;  &gt; Structural underemployed (prefer more hours) ;  Females ;</t>
  </si>
  <si>
    <t>Queensland ;  &gt;&gt; Structural underemployed full-time workers ;  Persons ;</t>
  </si>
  <si>
    <t>Queensland ;  &gt;&gt; Structural underemployed full-time workers ;  Males ;</t>
  </si>
  <si>
    <t>Queensland ;  &gt;&gt; Structural underemployed full-time workers ;  Females ;</t>
  </si>
  <si>
    <t>Queensland ;  &gt;&gt; Structural underemployed part-time workers ;  Persons ;</t>
  </si>
  <si>
    <t>Queensland ;  &gt;&gt; Structural underemployed part-time workers ;  Males ;</t>
  </si>
  <si>
    <t>Queensland ;  &gt;&gt; Structural underemployed part-time workers ;  Females ;</t>
  </si>
  <si>
    <t>Queensland ;  &gt; Underemployed full-time workers ;  Persons ;</t>
  </si>
  <si>
    <t>Queensland ;  &gt; Underemployed full-time workers ;  Males ;</t>
  </si>
  <si>
    <t>Queensland ;  &gt; Underemployed full-time workers ;  Females ;</t>
  </si>
  <si>
    <t>Queensland ;  &gt; Underemployed part-time workers ;  Persons ;</t>
  </si>
  <si>
    <t>Queensland ;  &gt; Underemployed part-time workers ;  Males ;</t>
  </si>
  <si>
    <t>Queensland ;  &gt; Underemployed part-time workers ;  Females ;</t>
  </si>
  <si>
    <t>Queensland ;  Underemployed workers (headline definition) ;  Persons ;</t>
  </si>
  <si>
    <t>Queensland ;  Underemployed workers (headline definition) ;  Males ;</t>
  </si>
  <si>
    <t>Queensland ;  Underemployed workers (headline definition) ;  Females ;</t>
  </si>
  <si>
    <t>South Australia ;  Employed total ;  Persons ;</t>
  </si>
  <si>
    <t>South Australia ;  Employed total ;  Males ;</t>
  </si>
  <si>
    <t>South Australia ;  Employed total ;  Females ;</t>
  </si>
  <si>
    <t>South Australia ;  &gt; Employed full-time ;  Persons ;</t>
  </si>
  <si>
    <t>South Australia ;  &gt; Employed full-time ;  Males ;</t>
  </si>
  <si>
    <t>South Australia ;  &gt; Employed full-time ;  Females ;</t>
  </si>
  <si>
    <t>South Australia ;  &gt; Employed part-time ;  Persons ;</t>
  </si>
  <si>
    <t>South Australia ;  &gt; Employed part-time ;  Males ;</t>
  </si>
  <si>
    <t>South Australia ;  &gt; Employed part-time ;  Females ;</t>
  </si>
  <si>
    <t>South Australia ;  Underemployed workers (expanded definition) ;  Persons ;</t>
  </si>
  <si>
    <t>South Australia ;  Underemployed workers (expanded definition) ;  Males ;</t>
  </si>
  <si>
    <t>South Australia ;  Underemployed workers (expanded definition) ;  Females ;</t>
  </si>
  <si>
    <t>South Australia ;  &gt; Cyclical underemployed (reduced hours) ;  Persons ;</t>
  </si>
  <si>
    <t>South Australia ;  &gt; Cyclical underemployed (reduced hours) ;  Males ;</t>
  </si>
  <si>
    <t>South Australia ;  &gt; Cyclical underemployed (reduced hours) ;  Females ;</t>
  </si>
  <si>
    <t>South Australia ;  &gt;&gt; Cyclical underemployed full-time workers ;  Persons ;</t>
  </si>
  <si>
    <t>South Australia ;  &gt;&gt; Cyclical underemployed full-time workers ;  Males ;</t>
  </si>
  <si>
    <t>South Australia ;  &gt;&gt; Cyclical underemployed full-time workers ;  Females ;</t>
  </si>
  <si>
    <t>South Australia ;  &gt;&gt; Cyclical underemployed full-time workers ; Worked fewer than 35 hours ;  Persons ;</t>
  </si>
  <si>
    <t>South Australia ;  &gt;&gt; Cyclical underemployed full-time workers ; Worked fewer than 35 hours ;  Males ;</t>
  </si>
  <si>
    <t>South Australia ;  &gt;&gt; Cyclical underemployed full-time workers ; Worked fewer than 35 hours ;  Females ;</t>
  </si>
  <si>
    <t>South Australia ;  &gt;&gt; Cyclical underemployed full-time workers ; Worked 35 hours or more ;  Persons ;</t>
  </si>
  <si>
    <t>South Australia ;  &gt;&gt; Cyclical underemployed full-time workers ; Worked 35 hours or more ;  Males ;</t>
  </si>
  <si>
    <t>South Australia ;  &gt;&gt; Cyclical underemployed full-time workers ; Worked 35 hours or more ;  Females ;</t>
  </si>
  <si>
    <t>South Australia ;  &gt;&gt; Cyclical underemployed part-time workers ;  Persons ;</t>
  </si>
  <si>
    <t>South Australia ;  &gt;&gt; Cyclical underemployed part-time workers ;  Males ;</t>
  </si>
  <si>
    <t>South Australia ;  &gt;&gt; Cyclical underemployed part-time workers ;  Females ;</t>
  </si>
  <si>
    <t>South Australia ;  &gt; Structural underemployed (prefer more hours) ;  Persons ;</t>
  </si>
  <si>
    <t>South Australia ;  &gt; Structural underemployed (prefer more hours) ;  Males ;</t>
  </si>
  <si>
    <t>South Australia ;  &gt; Structural underemployed (prefer more hours) ;  Females ;</t>
  </si>
  <si>
    <t>South Australia ;  &gt;&gt; Structural underemployed full-time workers ;  Persons ;</t>
  </si>
  <si>
    <t>South Australia ;  &gt;&gt; Structural underemployed full-time workers ;  Males ;</t>
  </si>
  <si>
    <t>South Australia ;  &gt;&gt; Structural underemployed full-time workers ;  Females ;</t>
  </si>
  <si>
    <t>South Australia ;  &gt;&gt; Structural underemployed part-time workers ;  Persons ;</t>
  </si>
  <si>
    <t>South Australia ;  &gt;&gt; Structural underemployed part-time workers ;  Males ;</t>
  </si>
  <si>
    <t>South Australia ;  &gt;&gt; Structural underemployed part-time workers ;  Females ;</t>
  </si>
  <si>
    <t>South Australia ;  &gt; Underemployed full-time workers ;  Persons ;</t>
  </si>
  <si>
    <t>South Australia ;  &gt; Underemployed full-time workers ;  Males ;</t>
  </si>
  <si>
    <t>South Australia ;  &gt; Underemployed full-time workers ;  Females ;</t>
  </si>
  <si>
    <t>South Australia ;  &gt; Underemployed part-time workers ;  Persons ;</t>
  </si>
  <si>
    <t>South Australia ;  &gt; Underemployed part-time workers ;  Males ;</t>
  </si>
  <si>
    <t>South Australia ;  &gt; Underemployed part-time workers ;  Females ;</t>
  </si>
  <si>
    <t>South Australia ;  Underemployed workers (headline definition) ;  Persons ;</t>
  </si>
  <si>
    <t>South Australia ;  Underemployed workers (headline definition) ;  Males ;</t>
  </si>
  <si>
    <t>South Australia ;  Underemployed workers (headline definition) ;  Females ;</t>
  </si>
  <si>
    <t>Western Australia ;  Employed total ;  Persons ;</t>
  </si>
  <si>
    <t>Western Australia ;  Employed total ;  Males ;</t>
  </si>
  <si>
    <t>Western Australia ;  Employed total ;  Females ;</t>
  </si>
  <si>
    <t>Western Australia ;  &gt; Employed full-time ;  Persons ;</t>
  </si>
  <si>
    <t>Western Australia ;  &gt; Employed full-time ;  Males ;</t>
  </si>
  <si>
    <t>Western Australia ;  &gt; Employed full-time ;  Females ;</t>
  </si>
  <si>
    <t>Western Australia ;  &gt; Employed part-time ;  Persons ;</t>
  </si>
  <si>
    <t>Western Australia ;  &gt; Employed part-time ;  Males ;</t>
  </si>
  <si>
    <t>Western Australia ;  &gt; Employed part-time ;  Females ;</t>
  </si>
  <si>
    <t>Western Australia ;  Underemployed workers (expanded definition) ;  Persons ;</t>
  </si>
  <si>
    <t>Western Australia ;  Underemployed workers (expanded definition) ;  Males ;</t>
  </si>
  <si>
    <t>Western Australia ;  Underemployed workers (expanded definition) ;  Females ;</t>
  </si>
  <si>
    <t>Western Australia ;  &gt; Cyclical underemployed (reduced hours) ;  Persons ;</t>
  </si>
  <si>
    <t>Western Australia ;  &gt; Cyclical underemployed (reduced hours) ;  Males ;</t>
  </si>
  <si>
    <t>Western Australia ;  &gt; Cyclical underemployed (reduced hours) ;  Females ;</t>
  </si>
  <si>
    <t>Western Australia ;  &gt;&gt; Cyclical underemployed full-time workers ;  Persons ;</t>
  </si>
  <si>
    <t>Western Australia ;  &gt;&gt; Cyclical underemployed full-time workers ;  Males ;</t>
  </si>
  <si>
    <t>Western Australia ;  &gt;&gt; Cyclical underemployed full-time workers ;  Females ;</t>
  </si>
  <si>
    <t>Western Australia ;  &gt;&gt; Cyclical underemployed full-time workers ; Worked fewer than 35 hours ;  Persons ;</t>
  </si>
  <si>
    <t>Western Australia ;  &gt;&gt; Cyclical underemployed full-time workers ; Worked fewer than 35 hours ;  Males ;</t>
  </si>
  <si>
    <t>Western Australia ;  &gt;&gt; Cyclical underemployed full-time workers ; Worked fewer than 35 hours ;  Females ;</t>
  </si>
  <si>
    <t>Western Australia ;  &gt;&gt; Cyclical underemployed full-time workers ; Worked 35 hours or more ;  Persons ;</t>
  </si>
  <si>
    <t>Western Australia ;  &gt;&gt; Cyclical underemployed full-time workers ; Worked 35 hours or more ;  Males ;</t>
  </si>
  <si>
    <t>Western Australia ;  &gt;&gt; Cyclical underemployed full-time workers ; Worked 35 hours or more ;  Females ;</t>
  </si>
  <si>
    <t>Western Australia ;  &gt;&gt; Cyclical underemployed part-time workers ;  Persons ;</t>
  </si>
  <si>
    <t>Western Australia ;  &gt;&gt; Cyclical underemployed part-time workers ;  Males ;</t>
  </si>
  <si>
    <t>Western Australia ;  &gt;&gt; Cyclical underemployed part-time workers ;  Females ;</t>
  </si>
  <si>
    <t>Western Australia ;  &gt; Structural underemployed (prefer more hours) ;  Persons ;</t>
  </si>
  <si>
    <t>Western Australia ;  &gt; Structural underemployed (prefer more hours) ;  Males ;</t>
  </si>
  <si>
    <t>Western Australia ;  &gt; Structural underemployed (prefer more hours) ;  Females ;</t>
  </si>
  <si>
    <t>Western Australia ;  &gt;&gt; Structural underemployed full-time workers ;  Persons ;</t>
  </si>
  <si>
    <t>Western Australia ;  &gt;&gt; Structural underemployed full-time workers ;  Males ;</t>
  </si>
  <si>
    <t>Western Australia ;  &gt;&gt; Structural underemployed full-time workers ;  Females ;</t>
  </si>
  <si>
    <t>Western Australia ;  &gt;&gt; Structural underemployed part-time workers ;  Persons ;</t>
  </si>
  <si>
    <t>Western Australia ;  &gt;&gt; Structural underemployed part-time workers ;  Males ;</t>
  </si>
  <si>
    <t>Western Australia ;  &gt;&gt; Structural underemployed part-time workers ;  Females ;</t>
  </si>
  <si>
    <t>Western Australia ;  &gt; Underemployed full-time workers ;  Persons ;</t>
  </si>
  <si>
    <t>Western Australia ;  &gt; Underemployed full-time workers ;  Males ;</t>
  </si>
  <si>
    <t>Western Australia ;  &gt; Underemployed full-time workers ;  Females ;</t>
  </si>
  <si>
    <t>Western Australia ;  &gt; Underemployed part-time workers ;  Persons ;</t>
  </si>
  <si>
    <t>Western Australia ;  &gt; Underemployed part-time workers ;  Males ;</t>
  </si>
  <si>
    <t>Western Australia ;  &gt; Underemployed part-time workers ;  Females ;</t>
  </si>
  <si>
    <t>Western Australia ;  Underemployed workers (headline definition) ;  Persons ;</t>
  </si>
  <si>
    <t>Western Australia ;  Underemployed workers (headline definition) ;  Males ;</t>
  </si>
  <si>
    <t>Western Australia ;  Underemployed workers (headline definition) ;  Females ;</t>
  </si>
  <si>
    <t>Tasmania ;  Employed total ;  Persons ;</t>
  </si>
  <si>
    <t>Tasmania ;  Employed total ;  Males ;</t>
  </si>
  <si>
    <t>Tasmania ;  Employed total ;  Females ;</t>
  </si>
  <si>
    <t>Tasmania ;  &gt; Employed full-time ;  Persons ;</t>
  </si>
  <si>
    <t>Tasmania ;  &gt; Employed full-time ;  Males ;</t>
  </si>
  <si>
    <t>Tasmania ;  &gt; Employed full-time ;  Females ;</t>
  </si>
  <si>
    <t>Tasmania ;  &gt; Employed part-time ;  Persons ;</t>
  </si>
  <si>
    <t>Tasmania ;  &gt; Employed part-time ;  Males ;</t>
  </si>
  <si>
    <t>Tasmania ;  &gt; Employed part-time ;  Females ;</t>
  </si>
  <si>
    <t>Tasmania ;  Underemployed workers (expanded definition) ;  Persons ;</t>
  </si>
  <si>
    <t>Tasmania ;  Underemployed workers (expanded definition) ;  Males ;</t>
  </si>
  <si>
    <t>Tasmania ;  Underemployed workers (expanded definition) ;  Females ;</t>
  </si>
  <si>
    <t>Tasmania ;  &gt; Cyclical underemployed (reduced hours) ;  Persons ;</t>
  </si>
  <si>
    <t>Tasmania ;  &gt; Cyclical underemployed (reduced hours) ;  Males ;</t>
  </si>
  <si>
    <t>Tasmania ;  &gt; Cyclical underemployed (reduced hours) ;  Females ;</t>
  </si>
  <si>
    <t>Tasmania ;  &gt;&gt; Cyclical underemployed full-time workers ;  Persons ;</t>
  </si>
  <si>
    <t>Tasmania ;  &gt;&gt; Cyclical underemployed full-time workers ;  Males ;</t>
  </si>
  <si>
    <t>Tasmania ;  &gt;&gt; Cyclical underemployed full-time workers ;  Females ;</t>
  </si>
  <si>
    <t>Tasmania ;  &gt;&gt; Cyclical underemployed full-time workers ; Worked fewer than 35 hours ;  Persons ;</t>
  </si>
  <si>
    <t>Tasmania ;  &gt;&gt; Cyclical underemployed full-time workers ; Worked fewer than 35 hours ;  Males ;</t>
  </si>
  <si>
    <t>Tasmania ;  &gt;&gt; Cyclical underemployed full-time workers ; Worked fewer than 35 hours ;  Females ;</t>
  </si>
  <si>
    <t>Tasmania ;  &gt;&gt; Cyclical underemployed full-time workers ; Worked 35 hours or more ;  Persons ;</t>
  </si>
  <si>
    <t>Tasmania ;  &gt;&gt; Cyclical underemployed full-time workers ; Worked 35 hours or more ;  Males ;</t>
  </si>
  <si>
    <t>Tasmania ;  &gt;&gt; Cyclical underemployed full-time workers ; Worked 35 hours or more ;  Females ;</t>
  </si>
  <si>
    <t>Tasmania ;  &gt;&gt; Cyclical underemployed part-time workers ;  Persons ;</t>
  </si>
  <si>
    <t>Tasmania ;  &gt;&gt; Cyclical underemployed part-time workers ;  Males ;</t>
  </si>
  <si>
    <t>Tasmania ;  &gt;&gt; Cyclical underemployed part-time workers ;  Females ;</t>
  </si>
  <si>
    <t>Tasmania ;  &gt; Structural underemployed (prefer more hours) ;  Persons ;</t>
  </si>
  <si>
    <t>Tasmania ;  &gt; Structural underemployed (prefer more hours) ;  Males ;</t>
  </si>
  <si>
    <t>Tasmania ;  &gt; Structural underemployed (prefer more hours) ;  Females ;</t>
  </si>
  <si>
    <t>A127828899T</t>
  </si>
  <si>
    <t>A127834838A</t>
  </si>
  <si>
    <t>A127831868K</t>
  </si>
  <si>
    <t>A127828898R</t>
  </si>
  <si>
    <t>A127834832L</t>
  </si>
  <si>
    <t>A127831862W</t>
  </si>
  <si>
    <t>A127828892A</t>
  </si>
  <si>
    <t>A127834836W</t>
  </si>
  <si>
    <t>A127831866F</t>
  </si>
  <si>
    <t>A127828896K</t>
  </si>
  <si>
    <t>A127834831K</t>
  </si>
  <si>
    <t>A127831861V</t>
  </si>
  <si>
    <t>A127828891X</t>
  </si>
  <si>
    <t>A127834829X</t>
  </si>
  <si>
    <t>A127831859J</t>
  </si>
  <si>
    <t>A127828889L</t>
  </si>
  <si>
    <t>A127834840L</t>
  </si>
  <si>
    <t>A127831870W</t>
  </si>
  <si>
    <t>A127828900R</t>
  </si>
  <si>
    <t>A127834828W</t>
  </si>
  <si>
    <t>A127831858F</t>
  </si>
  <si>
    <t>A127828888K</t>
  </si>
  <si>
    <t>A127834835V</t>
  </si>
  <si>
    <t>A127831865C</t>
  </si>
  <si>
    <t>A127828895J</t>
  </si>
  <si>
    <t>A127834830J</t>
  </si>
  <si>
    <t>A127831860T</t>
  </si>
  <si>
    <t>A127828890W</t>
  </si>
  <si>
    <t>A127834827V</t>
  </si>
  <si>
    <t>A127831857C</t>
  </si>
  <si>
    <t>A127828887J</t>
  </si>
  <si>
    <t>A127834834T</t>
  </si>
  <si>
    <t>A127831864A</t>
  </si>
  <si>
    <t>A127828894F</t>
  </si>
  <si>
    <t>A127834833R</t>
  </si>
  <si>
    <t>A127831863X</t>
  </si>
  <si>
    <t>A127828893C</t>
  </si>
  <si>
    <t>A127834841R</t>
  </si>
  <si>
    <t>A127831871X</t>
  </si>
  <si>
    <t>A127828901T</t>
  </si>
  <si>
    <t>A127833517V</t>
  </si>
  <si>
    <t>A127830547C</t>
  </si>
  <si>
    <t>A127827577J</t>
  </si>
  <si>
    <t>A127833519X</t>
  </si>
  <si>
    <t>A127830549J</t>
  </si>
  <si>
    <t>A127827579L</t>
  </si>
  <si>
    <t>A127833518W</t>
  </si>
  <si>
    <t>A127830548F</t>
  </si>
  <si>
    <t>A127827578K</t>
  </si>
  <si>
    <t>A127833512J</t>
  </si>
  <si>
    <t>A127830542T</t>
  </si>
  <si>
    <t>A127827572W</t>
  </si>
  <si>
    <t>A127833516T</t>
  </si>
  <si>
    <t>A127830546A</t>
  </si>
  <si>
    <t>A127827576F</t>
  </si>
  <si>
    <t>A127833511F</t>
  </si>
  <si>
    <t>A127830541R</t>
  </si>
  <si>
    <t>A127827571V</t>
  </si>
  <si>
    <t>A127833509V</t>
  </si>
  <si>
    <t>A127830539C</t>
  </si>
  <si>
    <t>A127827569J</t>
  </si>
  <si>
    <t>A127833520J</t>
  </si>
  <si>
    <t>A127830550T</t>
  </si>
  <si>
    <t>A127827580W</t>
  </si>
  <si>
    <t>A127833508T</t>
  </si>
  <si>
    <t>A127830538A</t>
  </si>
  <si>
    <t>A127827568F</t>
  </si>
  <si>
    <t>A127833515R</t>
  </si>
  <si>
    <t>A127830545X</t>
  </si>
  <si>
    <t>A127827575C</t>
  </si>
  <si>
    <t>A127833510C</t>
  </si>
  <si>
    <t>A127830540L</t>
  </si>
  <si>
    <t>A127827570T</t>
  </si>
  <si>
    <t>A127833507R</t>
  </si>
  <si>
    <t>A127830537X</t>
  </si>
  <si>
    <t>A127827567C</t>
  </si>
  <si>
    <t>A127833514L</t>
  </si>
  <si>
    <t>A127830544W</t>
  </si>
  <si>
    <t>A127827574A</t>
  </si>
  <si>
    <t>A127833513K</t>
  </si>
  <si>
    <t>A127830543V</t>
  </si>
  <si>
    <t>A127827573X</t>
  </si>
  <si>
    <t>A127833521K</t>
  </si>
  <si>
    <t>A127830551V</t>
  </si>
  <si>
    <t>A127827581X</t>
  </si>
  <si>
    <t>A127835167T</t>
  </si>
  <si>
    <t>A127832197A</t>
  </si>
  <si>
    <t>A127829227V</t>
  </si>
  <si>
    <t>A127835169W</t>
  </si>
  <si>
    <t>A127832199F</t>
  </si>
  <si>
    <t>A127829229X</t>
  </si>
  <si>
    <t>A127835168V</t>
  </si>
  <si>
    <t>A127832198C</t>
  </si>
  <si>
    <t>A127829228W</t>
  </si>
  <si>
    <t>A127835162F</t>
  </si>
  <si>
    <t>A127832192R</t>
  </si>
  <si>
    <t>A127829222J</t>
  </si>
  <si>
    <t>A127835166R</t>
  </si>
  <si>
    <t>A127832196X</t>
  </si>
  <si>
    <t>A127829226T</t>
  </si>
  <si>
    <t>A127835161C</t>
  </si>
  <si>
    <t>A127832191L</t>
  </si>
  <si>
    <t>A127829221F</t>
  </si>
  <si>
    <t>A127835159T</t>
  </si>
  <si>
    <t>A127832189A</t>
  </si>
  <si>
    <t>A127829219V</t>
  </si>
  <si>
    <t>A127835170F</t>
  </si>
  <si>
    <t>A127832200C</t>
  </si>
  <si>
    <t>A127829230J</t>
  </si>
  <si>
    <t>A127835158R</t>
  </si>
  <si>
    <t>A127832188X</t>
  </si>
  <si>
    <t>A127829218T</t>
  </si>
  <si>
    <t>A127835165L</t>
  </si>
  <si>
    <t>A127832195W</t>
  </si>
  <si>
    <t>A127829225R</t>
  </si>
  <si>
    <t>A127835160A</t>
  </si>
  <si>
    <t>A127832190K</t>
  </si>
  <si>
    <t>A127829220C</t>
  </si>
  <si>
    <t>A127835157L</t>
  </si>
  <si>
    <t>A127832187W</t>
  </si>
  <si>
    <t>A127829217R</t>
  </si>
  <si>
    <t>A127835164K</t>
  </si>
  <si>
    <t>A127832194V</t>
  </si>
  <si>
    <t>A127829224L</t>
  </si>
  <si>
    <t>A127835163J</t>
  </si>
  <si>
    <t>A127832193T</t>
  </si>
  <si>
    <t>A127829223K</t>
  </si>
  <si>
    <t>A127835171J</t>
  </si>
  <si>
    <t>A127832201F</t>
  </si>
  <si>
    <t>A127829231K</t>
  </si>
  <si>
    <t>A127835497J</t>
  </si>
  <si>
    <t>A127832527F</t>
  </si>
  <si>
    <t>A127829557K</t>
  </si>
  <si>
    <t>A127835499L</t>
  </si>
  <si>
    <t>A127832529K</t>
  </si>
  <si>
    <t>A127829559R</t>
  </si>
  <si>
    <t>A127835498K</t>
  </si>
  <si>
    <t>A127832528J</t>
  </si>
  <si>
    <t>A127829558L</t>
  </si>
  <si>
    <t>A127835492W</t>
  </si>
  <si>
    <t>A127832522V</t>
  </si>
  <si>
    <t>A127829552X</t>
  </si>
  <si>
    <t>A127835496F</t>
  </si>
  <si>
    <t>A127832526C</t>
  </si>
  <si>
    <t>A127829556J</t>
  </si>
  <si>
    <t>A127835491V</t>
  </si>
  <si>
    <t>A127832521T</t>
  </si>
  <si>
    <t>A127829551W</t>
  </si>
  <si>
    <t>A127835489J</t>
  </si>
  <si>
    <t>A127832519F</t>
  </si>
  <si>
    <t>A127829549K</t>
  </si>
  <si>
    <t>A127835500K</t>
  </si>
  <si>
    <t>A127832530V</t>
  </si>
  <si>
    <t>A127829560X</t>
  </si>
  <si>
    <t>A127835488F</t>
  </si>
  <si>
    <t>A127832518C</t>
  </si>
  <si>
    <t>A127829548J</t>
  </si>
  <si>
    <t>A127835495C</t>
  </si>
  <si>
    <t>A127832525A</t>
  </si>
  <si>
    <t>A127829555F</t>
  </si>
  <si>
    <t>A127835490T</t>
  </si>
  <si>
    <t>A127832520R</t>
  </si>
  <si>
    <t>A127829550V</t>
  </si>
  <si>
    <t>A127835487C</t>
  </si>
  <si>
    <t>A127832517A</t>
  </si>
  <si>
    <t>A127829547F</t>
  </si>
  <si>
    <t>A127835494A</t>
  </si>
  <si>
    <t>A127832524X</t>
  </si>
  <si>
    <t>A127829554C</t>
  </si>
  <si>
    <t>A127835493X</t>
  </si>
  <si>
    <t>A127832523W</t>
  </si>
  <si>
    <t>A127829553A</t>
  </si>
  <si>
    <t>A127835501L</t>
  </si>
  <si>
    <t>A127832531W</t>
  </si>
  <si>
    <t>A127829561A</t>
  </si>
  <si>
    <t>A127833847K</t>
  </si>
  <si>
    <t>A127830877V</t>
  </si>
  <si>
    <t>A127827907L</t>
  </si>
  <si>
    <t>A127833849R</t>
  </si>
  <si>
    <t>A127830879X</t>
  </si>
  <si>
    <t>A127827909T</t>
  </si>
  <si>
    <t>A127833848L</t>
  </si>
  <si>
    <t>A127830878W</t>
  </si>
  <si>
    <t>A127827908R</t>
  </si>
  <si>
    <t>A127833842X</t>
  </si>
  <si>
    <t>A127830872J</t>
  </si>
  <si>
    <t>A127827902A</t>
  </si>
  <si>
    <t>A127833846J</t>
  </si>
  <si>
    <t>A127830876T</t>
  </si>
  <si>
    <t>A127827906K</t>
  </si>
  <si>
    <t>A127833841W</t>
  </si>
  <si>
    <t>A127830871F</t>
  </si>
  <si>
    <t>A127827901X</t>
  </si>
  <si>
    <t>A127833839K</t>
  </si>
  <si>
    <t>A127830869V</t>
  </si>
  <si>
    <t>A127827899X</t>
  </si>
  <si>
    <t>A127833850X</t>
  </si>
  <si>
    <t>A127830880J</t>
  </si>
  <si>
    <t>A127827910A</t>
  </si>
  <si>
    <t>A127833838J</t>
  </si>
  <si>
    <t>A127830868T</t>
  </si>
  <si>
    <t>A127827898W</t>
  </si>
  <si>
    <t>A127833845F</t>
  </si>
  <si>
    <t>A127830875R</t>
  </si>
  <si>
    <t>A127827905J</t>
  </si>
  <si>
    <t>A127833840V</t>
  </si>
  <si>
    <t>A127830870C</t>
  </si>
  <si>
    <t>A127827900W</t>
  </si>
  <si>
    <t>A127833837F</t>
  </si>
  <si>
    <t>A127830867R</t>
  </si>
  <si>
    <t>A127827897V</t>
  </si>
  <si>
    <t>A127833844C</t>
  </si>
  <si>
    <t>A127830874L</t>
  </si>
  <si>
    <t>A127827904F</t>
  </si>
  <si>
    <t>A127833843A</t>
  </si>
  <si>
    <t>A127830873K</t>
  </si>
  <si>
    <t>A127827903C</t>
  </si>
  <si>
    <t>A127833851A</t>
  </si>
  <si>
    <t>A127830881K</t>
  </si>
  <si>
    <t>A127827911C</t>
  </si>
  <si>
    <t>A127834177C</t>
  </si>
  <si>
    <t>A127831207A</t>
  </si>
  <si>
    <t>A127828237F</t>
  </si>
  <si>
    <t>A127834179J</t>
  </si>
  <si>
    <t>A127831209F</t>
  </si>
  <si>
    <t>A127828239K</t>
  </si>
  <si>
    <t>A127834178F</t>
  </si>
  <si>
    <t>A127831208C</t>
  </si>
  <si>
    <t>A127828238J</t>
  </si>
  <si>
    <t>A127834172T</t>
  </si>
  <si>
    <t>A127831202R</t>
  </si>
  <si>
    <t>A127828232V</t>
  </si>
  <si>
    <t>A127834176A</t>
  </si>
  <si>
    <t>A127831206X</t>
  </si>
  <si>
    <t>A127828236C</t>
  </si>
  <si>
    <t>A127834171R</t>
  </si>
  <si>
    <t>A127831201L</t>
  </si>
  <si>
    <t>A127828231T</t>
  </si>
  <si>
    <t>A127834169C</t>
  </si>
  <si>
    <t>A127831199L</t>
  </si>
  <si>
    <t>A127828229F</t>
  </si>
  <si>
    <t>A127834180T</t>
  </si>
  <si>
    <t>A127831210R</t>
  </si>
  <si>
    <t>A127828240V</t>
  </si>
  <si>
    <t>A127834168A</t>
  </si>
  <si>
    <t>A127831198K</t>
  </si>
  <si>
    <t>A127828228C</t>
  </si>
  <si>
    <t>A127834175X</t>
  </si>
  <si>
    <t>A127831205W</t>
  </si>
  <si>
    <t>A127828235A</t>
  </si>
  <si>
    <t>Tasmania ;  &gt;&gt; Structural underemployed full-time workers ;  Persons ;</t>
  </si>
  <si>
    <t>Tasmania ;  &gt;&gt; Structural underemployed full-time workers ;  Males ;</t>
  </si>
  <si>
    <t>Tasmania ;  &gt;&gt; Structural underemployed full-time workers ;  Females ;</t>
  </si>
  <si>
    <t>Tasmania ;  &gt;&gt; Structural underemployed part-time workers ;  Persons ;</t>
  </si>
  <si>
    <t>Tasmania ;  &gt;&gt; Structural underemployed part-time workers ;  Males ;</t>
  </si>
  <si>
    <t>Tasmania ;  &gt;&gt; Structural underemployed part-time workers ;  Females ;</t>
  </si>
  <si>
    <t>Tasmania ;  &gt; Underemployed full-time workers ;  Persons ;</t>
  </si>
  <si>
    <t>Tasmania ;  &gt; Underemployed full-time workers ;  Males ;</t>
  </si>
  <si>
    <t>Tasmania ;  &gt; Underemployed full-time workers ;  Females ;</t>
  </si>
  <si>
    <t>Tasmania ;  &gt; Underemployed part-time workers ;  Persons ;</t>
  </si>
  <si>
    <t>Tasmania ;  &gt; Underemployed part-time workers ;  Males ;</t>
  </si>
  <si>
    <t>Tasmania ;  &gt; Underemployed part-time workers ;  Females ;</t>
  </si>
  <si>
    <t>Tasmania ;  Underemployed workers (headline definition) ;  Persons ;</t>
  </si>
  <si>
    <t>Tasmania ;  Underemployed workers (headline definition) ;  Males ;</t>
  </si>
  <si>
    <t>Tasmania ;  Underemployed workers (headline definition) ;  Females ;</t>
  </si>
  <si>
    <t>Northern Territory ;  Employed total ;  Persons ;</t>
  </si>
  <si>
    <t>Northern Territory ;  Employed total ;  Males ;</t>
  </si>
  <si>
    <t>Northern Territory ;  Employed total ;  Females ;</t>
  </si>
  <si>
    <t>Northern Territory ;  &gt; Employed full-time ;  Persons ;</t>
  </si>
  <si>
    <t>Northern Territory ;  &gt; Employed full-time ;  Males ;</t>
  </si>
  <si>
    <t>Northern Territory ;  &gt; Employed full-time ;  Females ;</t>
  </si>
  <si>
    <t>Northern Territory ;  &gt; Employed part-time ;  Persons ;</t>
  </si>
  <si>
    <t>Northern Territory ;  &gt; Employed part-time ;  Males ;</t>
  </si>
  <si>
    <t>Northern Territory ;  &gt; Employed part-time ;  Females ;</t>
  </si>
  <si>
    <t>Northern Territory ;  Underemployed workers (expanded definition) ;  Persons ;</t>
  </si>
  <si>
    <t>Northern Territory ;  Underemployed workers (expanded definition) ;  Males ;</t>
  </si>
  <si>
    <t>Northern Territory ;  Underemployed workers (expanded definition) ;  Females ;</t>
  </si>
  <si>
    <t>Northern Territory ;  &gt; Cyclical underemployed (reduced hours) ;  Persons ;</t>
  </si>
  <si>
    <t>Northern Territory ;  &gt; Cyclical underemployed (reduced hours) ;  Males ;</t>
  </si>
  <si>
    <t>Northern Territory ;  &gt; Cyclical underemployed (reduced hours) ;  Females ;</t>
  </si>
  <si>
    <t>Northern Territory ;  &gt;&gt; Cyclical underemployed full-time workers ;  Persons ;</t>
  </si>
  <si>
    <t>Northern Territory ;  &gt;&gt; Cyclical underemployed full-time workers ;  Males ;</t>
  </si>
  <si>
    <t>Northern Territory ;  &gt;&gt; Cyclical underemployed full-time workers ;  Females ;</t>
  </si>
  <si>
    <t>Northern Territory ;  &gt;&gt; Cyclical underemployed full-time workers ; Worked fewer than 35 hours ;  Persons ;</t>
  </si>
  <si>
    <t>Northern Territory ;  &gt;&gt; Cyclical underemployed full-time workers ; Worked fewer than 35 hours ;  Males ;</t>
  </si>
  <si>
    <t>Northern Territory ;  &gt;&gt; Cyclical underemployed full-time workers ; Worked fewer than 35 hours ;  Females ;</t>
  </si>
  <si>
    <t>Northern Territory ;  &gt;&gt; Cyclical underemployed full-time workers ; Worked 35 hours or more ;  Persons ;</t>
  </si>
  <si>
    <t>Northern Territory ;  &gt;&gt; Cyclical underemployed full-time workers ; Worked 35 hours or more ;  Males ;</t>
  </si>
  <si>
    <t>Northern Territory ;  &gt;&gt; Cyclical underemployed full-time workers ; Worked 35 hours or more ;  Females ;</t>
  </si>
  <si>
    <t>Northern Territory ;  &gt;&gt; Cyclical underemployed part-time workers ;  Persons ;</t>
  </si>
  <si>
    <t>Northern Territory ;  &gt;&gt; Cyclical underemployed part-time workers ;  Males ;</t>
  </si>
  <si>
    <t>Northern Territory ;  &gt;&gt; Cyclical underemployed part-time workers ;  Females ;</t>
  </si>
  <si>
    <t>Northern Territory ;  &gt; Structural underemployed (prefer more hours) ;  Persons ;</t>
  </si>
  <si>
    <t>Northern Territory ;  &gt; Structural underemployed (prefer more hours) ;  Males ;</t>
  </si>
  <si>
    <t>Northern Territory ;  &gt; Structural underemployed (prefer more hours) ;  Females ;</t>
  </si>
  <si>
    <t>Northern Territory ;  &gt;&gt; Structural underemployed full-time workers ;  Persons ;</t>
  </si>
  <si>
    <t>Northern Territory ;  &gt;&gt; Structural underemployed full-time workers ;  Males ;</t>
  </si>
  <si>
    <t>Northern Territory ;  &gt;&gt; Structural underemployed full-time workers ;  Females ;</t>
  </si>
  <si>
    <t>Northern Territory ;  &gt;&gt; Structural underemployed part-time workers ;  Persons ;</t>
  </si>
  <si>
    <t>Northern Territory ;  &gt;&gt; Structural underemployed part-time workers ;  Males ;</t>
  </si>
  <si>
    <t>Northern Territory ;  &gt;&gt; Structural underemployed part-time workers ;  Females ;</t>
  </si>
  <si>
    <t>Northern Territory ;  &gt; Underemployed full-time workers ;  Persons ;</t>
  </si>
  <si>
    <t>Northern Territory ;  &gt; Underemployed full-time workers ;  Males ;</t>
  </si>
  <si>
    <t>Northern Territory ;  &gt; Underemployed full-time workers ;  Females ;</t>
  </si>
  <si>
    <t>Northern Territory ;  &gt; Underemployed part-time workers ;  Persons ;</t>
  </si>
  <si>
    <t>Northern Territory ;  &gt; Underemployed part-time workers ;  Males ;</t>
  </si>
  <si>
    <t>Northern Territory ;  &gt; Underemployed part-time workers ;  Females ;</t>
  </si>
  <si>
    <t>Northern Territory ;  Underemployed workers (headline definition) ;  Persons ;</t>
  </si>
  <si>
    <t>Northern Territory ;  Underemployed workers (headline definition) ;  Males ;</t>
  </si>
  <si>
    <t>Northern Territory ;  Underemployed workers (headline definition) ;  Females ;</t>
  </si>
  <si>
    <t>Australian Capital Territory ;  Employed total ;  Persons ;</t>
  </si>
  <si>
    <t>Australian Capital Territory ;  Employed total ;  Males ;</t>
  </si>
  <si>
    <t>Australian Capital Territory ;  Employed total ;  Females ;</t>
  </si>
  <si>
    <t>Australian Capital Territory ;  &gt; Employed full-time ;  Persons ;</t>
  </si>
  <si>
    <t>Australian Capital Territory ;  &gt; Employed full-time ;  Males ;</t>
  </si>
  <si>
    <t>Australian Capital Territory ;  &gt; Employed full-time ;  Females ;</t>
  </si>
  <si>
    <t>Australian Capital Territory ;  &gt; Employed part-time ;  Persons ;</t>
  </si>
  <si>
    <t>Australian Capital Territory ;  &gt; Employed part-time ;  Males ;</t>
  </si>
  <si>
    <t>Australian Capital Territory ;  &gt; Employed part-time ;  Females ;</t>
  </si>
  <si>
    <t>Australian Capital Territory ;  Underemployed workers (expanded definition) ;  Persons ;</t>
  </si>
  <si>
    <t>Australian Capital Territory ;  Underemployed workers (expanded definition) ;  Males ;</t>
  </si>
  <si>
    <t>Australian Capital Territory ;  Underemployed workers (expanded definition) ;  Females ;</t>
  </si>
  <si>
    <t>Australian Capital Territory ;  &gt; Cyclical underemployed (reduced hours) ;  Persons ;</t>
  </si>
  <si>
    <t>Australian Capital Territory ;  &gt; Cyclical underemployed (reduced hours) ;  Males ;</t>
  </si>
  <si>
    <t>Australian Capital Territory ;  &gt; Cyclical underemployed (reduced hours) ;  Females ;</t>
  </si>
  <si>
    <t>Australian Capital Territory ;  &gt;&gt; Cyclical underemployed full-time workers ;  Persons ;</t>
  </si>
  <si>
    <t>Australian Capital Territory ;  &gt;&gt; Cyclical underemployed full-time workers ;  Males ;</t>
  </si>
  <si>
    <t>Australian Capital Territory ;  &gt;&gt; Cyclical underemployed full-time workers ;  Females ;</t>
  </si>
  <si>
    <t>Australian Capital Territory ;  &gt;&gt; Cyclical underemployed full-time workers ; Worked fewer than 35 hours ;  Persons ;</t>
  </si>
  <si>
    <t>Australian Capital Territory ;  &gt;&gt; Cyclical underemployed full-time workers ; Worked fewer than 35 hours ;  Males ;</t>
  </si>
  <si>
    <t>Australian Capital Territory ;  &gt;&gt; Cyclical underemployed full-time workers ; Worked fewer than 35 hours ;  Females ;</t>
  </si>
  <si>
    <t>Australian Capital Territory ;  &gt;&gt; Cyclical underemployed full-time workers ; Worked 35 hours or more ;  Persons ;</t>
  </si>
  <si>
    <t>Australian Capital Territory ;  &gt;&gt; Cyclical underemployed full-time workers ; Worked 35 hours or more ;  Males ;</t>
  </si>
  <si>
    <t>Australian Capital Territory ;  &gt;&gt; Cyclical underemployed full-time workers ; Worked 35 hours or more ;  Females ;</t>
  </si>
  <si>
    <t>Australian Capital Territory ;  &gt;&gt; Cyclical underemployed part-time workers ;  Persons ;</t>
  </si>
  <si>
    <t>Australian Capital Territory ;  &gt;&gt; Cyclical underemployed part-time workers ;  Males ;</t>
  </si>
  <si>
    <t>Australian Capital Territory ;  &gt;&gt; Cyclical underemployed part-time workers ;  Females ;</t>
  </si>
  <si>
    <t>Australian Capital Territory ;  &gt; Structural underemployed (prefer more hours) ;  Persons ;</t>
  </si>
  <si>
    <t>Australian Capital Territory ;  &gt; Structural underemployed (prefer more hours) ;  Males ;</t>
  </si>
  <si>
    <t>Australian Capital Territory ;  &gt; Structural underemployed (prefer more hours) ;  Females ;</t>
  </si>
  <si>
    <t>Australian Capital Territory ;  &gt;&gt; Structural underemployed full-time workers ;  Persons ;</t>
  </si>
  <si>
    <t>Australian Capital Territory ;  &gt;&gt; Structural underemployed full-time workers ;  Males ;</t>
  </si>
  <si>
    <t>Australian Capital Territory ;  &gt;&gt; Structural underemployed full-time workers ;  Females ;</t>
  </si>
  <si>
    <t>Australian Capital Territory ;  &gt;&gt; Structural underemployed part-time workers ;  Persons ;</t>
  </si>
  <si>
    <t>Australian Capital Territory ;  &gt;&gt; Structural underemployed part-time workers ;  Males ;</t>
  </si>
  <si>
    <t>Australian Capital Territory ;  &gt;&gt; Structural underemployed part-time workers ;  Females ;</t>
  </si>
  <si>
    <t>Australian Capital Territory ;  &gt; Underemployed full-time workers ;  Persons ;</t>
  </si>
  <si>
    <t>Australian Capital Territory ;  &gt; Underemployed full-time workers ;  Males ;</t>
  </si>
  <si>
    <t>Australian Capital Territory ;  &gt; Underemployed full-time workers ;  Females ;</t>
  </si>
  <si>
    <t>Australian Capital Territory ;  &gt; Underemployed part-time workers ;  Persons ;</t>
  </si>
  <si>
    <t>Australian Capital Territory ;  &gt; Underemployed part-time workers ;  Males ;</t>
  </si>
  <si>
    <t>Australian Capital Territory ;  &gt; Underemployed part-time workers ;  Females ;</t>
  </si>
  <si>
    <t>Australian Capital Territory ;  Underemployed workers (headline definition) ;  Persons ;</t>
  </si>
  <si>
    <t>Australian Capital Territory ;  Underemployed workers (headline definition) ;  Males ;</t>
  </si>
  <si>
    <t>Australian Capital Territory ;  Underemployed workers (headline definition) ;  Females ;</t>
  </si>
  <si>
    <t>A127834170L</t>
  </si>
  <si>
    <t>A127831200K</t>
  </si>
  <si>
    <t>A127828230R</t>
  </si>
  <si>
    <t>A127834167X</t>
  </si>
  <si>
    <t>A127831197J</t>
  </si>
  <si>
    <t>A127828227A</t>
  </si>
  <si>
    <t>A127834174W</t>
  </si>
  <si>
    <t>A127831204V</t>
  </si>
  <si>
    <t>A127828234X</t>
  </si>
  <si>
    <t>A127834173V</t>
  </si>
  <si>
    <t>A127831203T</t>
  </si>
  <si>
    <t>A127828233W</t>
  </si>
  <si>
    <t>A127834181V</t>
  </si>
  <si>
    <t>A127831211T</t>
  </si>
  <si>
    <t>A127828241W</t>
  </si>
  <si>
    <t>A127834507J</t>
  </si>
  <si>
    <t>A127831537T</t>
  </si>
  <si>
    <t>A127828567W</t>
  </si>
  <si>
    <t>A127834509L</t>
  </si>
  <si>
    <t>A127831539W</t>
  </si>
  <si>
    <t>A127828569A</t>
  </si>
  <si>
    <t>A127834508K</t>
  </si>
  <si>
    <t>A127831538V</t>
  </si>
  <si>
    <t>A127828568X</t>
  </si>
  <si>
    <t>A127834502W</t>
  </si>
  <si>
    <t>A127831532F</t>
  </si>
  <si>
    <t>A127828562K</t>
  </si>
  <si>
    <t>A127834506F</t>
  </si>
  <si>
    <t>A127831536R</t>
  </si>
  <si>
    <t>A127828566V</t>
  </si>
  <si>
    <t>A127834501V</t>
  </si>
  <si>
    <t>A127831531C</t>
  </si>
  <si>
    <t>A127828561J</t>
  </si>
  <si>
    <t>A127834499V</t>
  </si>
  <si>
    <t>A127831529T</t>
  </si>
  <si>
    <t>A127828559W</t>
  </si>
  <si>
    <t>A127834510W</t>
  </si>
  <si>
    <t>A127831540F</t>
  </si>
  <si>
    <t>A127828570K</t>
  </si>
  <si>
    <t>A127834498T</t>
  </si>
  <si>
    <t>A127831528R</t>
  </si>
  <si>
    <t>A127828558V</t>
  </si>
  <si>
    <t>A127834505C</t>
  </si>
  <si>
    <t>A127831535L</t>
  </si>
  <si>
    <t>A127828565T</t>
  </si>
  <si>
    <t>A127834500T</t>
  </si>
  <si>
    <t>A127831530A</t>
  </si>
  <si>
    <t>A127828560F</t>
  </si>
  <si>
    <t>A127834497R</t>
  </si>
  <si>
    <t>A127831527L</t>
  </si>
  <si>
    <t>A127828557T</t>
  </si>
  <si>
    <t>A127834504A</t>
  </si>
  <si>
    <t>A127831534K</t>
  </si>
  <si>
    <t>A127828564R</t>
  </si>
  <si>
    <t>A127834503X</t>
  </si>
  <si>
    <t>A127831533J</t>
  </si>
  <si>
    <t>A127828563L</t>
  </si>
  <si>
    <t>A127834511X</t>
  </si>
  <si>
    <t>A127831541J</t>
  </si>
  <si>
    <t>A127828571L</t>
  </si>
  <si>
    <t>A127832857W</t>
  </si>
  <si>
    <t>A127829887A</t>
  </si>
  <si>
    <t>A127826917X</t>
  </si>
  <si>
    <t>A127832859A</t>
  </si>
  <si>
    <t>A127829889F</t>
  </si>
  <si>
    <t>A127826919C</t>
  </si>
  <si>
    <t>A127832858X</t>
  </si>
  <si>
    <t>A127829888C</t>
  </si>
  <si>
    <t>A127826918A</t>
  </si>
  <si>
    <t>A127832852K</t>
  </si>
  <si>
    <t>A127829882R</t>
  </si>
  <si>
    <t>A127826912L</t>
  </si>
  <si>
    <t>A127832856V</t>
  </si>
  <si>
    <t>A127829886X</t>
  </si>
  <si>
    <t>A127826916W</t>
  </si>
  <si>
    <t>A127832851J</t>
  </si>
  <si>
    <t>A127829881L</t>
  </si>
  <si>
    <t>A127826911K</t>
  </si>
  <si>
    <t>A127832849W</t>
  </si>
  <si>
    <t>A127829879A</t>
  </si>
  <si>
    <t>A127826909X</t>
  </si>
  <si>
    <t>A127832860K</t>
  </si>
  <si>
    <t>A127829890R</t>
  </si>
  <si>
    <t>A127826920L</t>
  </si>
  <si>
    <t>A127832848V</t>
  </si>
  <si>
    <t>A127829878X</t>
  </si>
  <si>
    <t>A127826908W</t>
  </si>
  <si>
    <t>A127832855T</t>
  </si>
  <si>
    <t>A127829885W</t>
  </si>
  <si>
    <t>A127826915V</t>
  </si>
  <si>
    <t>A127832850F</t>
  </si>
  <si>
    <t>A127829880K</t>
  </si>
  <si>
    <t>A127826910J</t>
  </si>
  <si>
    <t>A127832847T</t>
  </si>
  <si>
    <t>A127829877W</t>
  </si>
  <si>
    <t>A127826907V</t>
  </si>
  <si>
    <t>A127832854R</t>
  </si>
  <si>
    <t>A127829884V</t>
  </si>
  <si>
    <t>A127826914T</t>
  </si>
  <si>
    <t>A127832853L</t>
  </si>
  <si>
    <t>A127829883T</t>
  </si>
  <si>
    <t>A127826913R</t>
  </si>
  <si>
    <t>A127832861L</t>
  </si>
  <si>
    <t>A127829891T</t>
  </si>
  <si>
    <t>A127826921R</t>
  </si>
  <si>
    <t>Time Series Workbook</t>
  </si>
  <si>
    <t>6229.0 Underemployed workers</t>
  </si>
  <si>
    <t>Table 1. Cyclical and structural underemployment of full-time and part-time workers</t>
  </si>
  <si>
    <t>E N Q U I R I E S</t>
  </si>
  <si>
    <t>Enquiries</t>
  </si>
  <si>
    <t>Data Item Description</t>
  </si>
  <si>
    <t>No. Obs.</t>
  </si>
  <si>
    <t>Freq.</t>
  </si>
  <si>
    <t>© Commonwealth of Australia  2025</t>
  </si>
  <si>
    <r>
      <t xml:space="preserve">or contact the Labour Surveys Branch at </t>
    </r>
    <r>
      <rPr>
        <sz val="8"/>
        <color rgb="FF0000FF"/>
        <rFont val="Arial"/>
        <family val="2"/>
      </rPr>
      <t>labour.statistics@abs.gov.au</t>
    </r>
    <r>
      <rPr>
        <sz val="8"/>
        <color theme="1"/>
        <rFont val="Arial"/>
        <family val="2"/>
      </rPr>
      <t>.</t>
    </r>
  </si>
  <si>
    <r>
      <t xml:space="preserve">For further information about these and related statistics visit </t>
    </r>
    <r>
      <rPr>
        <sz val="8"/>
        <color rgb="FF0000FF"/>
        <rFont val="Arial"/>
        <family val="2"/>
      </rPr>
      <t>www.abs.gov.au/about/contact-us</t>
    </r>
  </si>
  <si>
    <t>Released at 11:30 am (Canberra time) Tue 29 July 2025</t>
  </si>
  <si>
    <t>Contents</t>
  </si>
  <si>
    <t>Tables</t>
  </si>
  <si>
    <t>Table 1.1 - Cyclical and structural underemployment of full-time and part-time workers by age, February 2025</t>
  </si>
  <si>
    <t>Table 1.2 - Cyclical and structural underemployment of full-time and part-time workers by state and territory, February 2025</t>
  </si>
  <si>
    <t>Index</t>
  </si>
  <si>
    <t>Time Series Index</t>
  </si>
  <si>
    <r>
      <t xml:space="preserve">More information available from the </t>
    </r>
    <r>
      <rPr>
        <b/>
        <sz val="12"/>
        <color indexed="12"/>
        <rFont val="Arial"/>
        <family val="2"/>
      </rPr>
      <t>ABS website</t>
    </r>
  </si>
  <si>
    <t>Underemployed workers, February 2025</t>
  </si>
  <si>
    <t>Summary</t>
  </si>
  <si>
    <t>Methodology</t>
  </si>
  <si>
    <t>Select an age group:</t>
  </si>
  <si>
    <t>15 years and over</t>
  </si>
  <si>
    <t>Time Series IDs</t>
  </si>
  <si>
    <t>Persons</t>
  </si>
  <si>
    <t>Males</t>
  </si>
  <si>
    <t>Females</t>
  </si>
  <si>
    <t>'000</t>
  </si>
  <si>
    <t>Cyclical and structural underemployed workers (expanded definition)</t>
  </si>
  <si>
    <t>Underemployed workers (expanded definition)</t>
  </si>
  <si>
    <t>Cyclical underemployed workers (reduced hours)</t>
  </si>
  <si>
    <t>Cyclical underemployed full-time workers</t>
  </si>
  <si>
    <t>Worked fewer than 35 hours</t>
  </si>
  <si>
    <t>Worked 35 hours or more</t>
  </si>
  <si>
    <t>Cyclical underemployed part-time workers</t>
  </si>
  <si>
    <t>Structural underemployed workers (prefer more hours)</t>
  </si>
  <si>
    <t>Structural underemployed full-time workers</t>
  </si>
  <si>
    <t>Structural underemployed part-time workers</t>
  </si>
  <si>
    <t>Full-time and part-time underemployed workers (expanded definition)</t>
  </si>
  <si>
    <t>Underemployed full-time workers</t>
  </si>
  <si>
    <t>Underemployed part-time workers</t>
  </si>
  <si>
    <t>Underemployed workers (headline definition)</t>
  </si>
  <si>
    <t>Cyclical underemployed full-time workers who worked fewer than 35 hours</t>
  </si>
  <si>
    <t>Full-time and part-time employment</t>
  </si>
  <si>
    <t>Employed total</t>
  </si>
  <si>
    <t>Employed full-time</t>
  </si>
  <si>
    <t>Employed part-time</t>
  </si>
  <si>
    <t>15 to 64 years</t>
  </si>
  <si>
    <t>15 to 24 years</t>
  </si>
  <si>
    <t>15 to 19 years</t>
  </si>
  <si>
    <t>20 to 24 years</t>
  </si>
  <si>
    <t>25 to 34 years</t>
  </si>
  <si>
    <t>35 to 44 years</t>
  </si>
  <si>
    <t>45 to 54 years</t>
  </si>
  <si>
    <t>55 years and over</t>
  </si>
  <si>
    <t>55 to 64 years</t>
  </si>
  <si>
    <t>65 years and over</t>
  </si>
  <si>
    <t>Select a state or territory:</t>
  </si>
  <si>
    <t>Australia</t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</si>
  <si>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</si>
  <si>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</si>
  <si>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</si>
  <si>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</si>
  <si>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</si>
  <si>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</si>
  <si>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</si>
  <si>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</si>
  <si>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>Aust</t>
  </si>
  <si>
    <t>NSW</t>
  </si>
  <si>
    <t>Vic</t>
  </si>
  <si>
    <t>Qld</t>
  </si>
  <si>
    <t>SA</t>
  </si>
  <si>
    <t>WA</t>
  </si>
  <si>
    <t>Tas</t>
  </si>
  <si>
    <t>NT</t>
  </si>
  <si>
    <t>ACT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</si>
</sst>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mmm\-yyyy"/>
    <numFmt numFmtId="165" formatCode="0.0;\-0.0;0.0;@"/>
    <numFmt numFmtId="166" formatCode="#,##0.0"/>
  </numFmts>
  <fonts count="38"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sz val="8"/>
      <color indexed="81"/>
      <name val="Tahoma"/>
      <family val="2"/>
    </font>
    <font>
      <b/>
      <sz val="10"/>
      <color theme="1"/>
      <name val="Arial"/>
      <family val="2"/>
    </font>
    <font>
      <b/>
      <sz val="10"/>
      <color rgb="FFFFFFFF"/>
      <name val="Arial"/>
      <family val="2"/>
    </font>
    <font>
      <b/>
      <sz val="12"/>
      <color theme="1"/>
      <name val="Arial"/>
      <family val="2"/>
    </font>
    <font>
      <u/>
      <sz val="11"/>
      <color theme="10"/>
      <name val="Calibri"/>
      <family val="2"/>
      <scheme val="minor"/>
    </font>
    <font>
      <u/>
      <sz val="11"/>
      <color rgb="FF0000FF"/>
      <name val="Calibri"/>
      <family val="2"/>
      <scheme val="minor"/>
    </font>
    <font>
      <u/>
      <sz val="8"/>
      <color rgb="FF0000FF"/>
      <name val="Calibri"/>
      <family val="2"/>
      <scheme val="minor"/>
    </font>
    <font>
      <sz val="8"/>
      <color rgb="FF0000FF"/>
      <name val="Arial"/>
      <family val="2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8"/>
      <name val="Arial"/>
      <family val="2"/>
    </font>
    <font>
      <sz val="10"/>
      <name val="Arial"/>
      <family val="2"/>
    </font>
    <font>
      <sz val="10"/>
      <name val="Tahoma"/>
      <family val="2"/>
    </font>
    <font>
      <sz val="11"/>
      <color theme="1"/>
      <name val="Arial"/>
      <family val="2"/>
    </font>
    <font>
      <b/>
      <sz val="12"/>
      <color rgb="FF000000"/>
      <name val="Arial"/>
      <family val="2"/>
    </font>
    <font>
      <b/>
      <sz val="8"/>
      <color rgb="FF000000"/>
      <name val="Arial"/>
      <family val="2"/>
    </font>
    <font>
      <u/>
      <sz val="10"/>
      <color indexed="12"/>
      <name val="Tahoma"/>
      <family val="2"/>
    </font>
    <font>
      <sz val="8"/>
      <color indexed="12"/>
      <name val="Arial"/>
      <family val="2"/>
    </font>
    <font>
      <sz val="8"/>
      <color rgb="FF000000"/>
      <name val="Arial"/>
      <family val="2"/>
    </font>
    <font>
      <sz val="12"/>
      <color rgb="FF000000"/>
      <name val="Arial"/>
      <family val="2"/>
    </font>
    <font>
      <b/>
      <sz val="12"/>
      <color indexed="12"/>
      <name val="Arial"/>
      <family val="2"/>
    </font>
    <font>
      <b/>
      <sz val="10"/>
      <color rgb="FF000000"/>
      <name val="Arial"/>
      <family val="2"/>
    </font>
    <font>
      <i/>
      <sz val="8"/>
      <name val="FrnkGothITC Bk BT"/>
      <family val="2"/>
    </font>
    <font>
      <b/>
      <sz val="10"/>
      <name val="Arial"/>
      <family val="2"/>
    </font>
    <font>
      <b/>
      <sz val="10"/>
      <color rgb="FFFF0000"/>
      <name val="Arial"/>
      <family val="2"/>
    </font>
    <font>
      <sz val="8"/>
      <name val="Microsoft Sans Serif"/>
      <family val="2"/>
    </font>
    <font>
      <b/>
      <sz val="8"/>
      <name val="Arial"/>
      <family val="2"/>
    </font>
    <font>
      <b/>
      <sz val="9"/>
      <name val="Arial"/>
      <family val="2"/>
    </font>
    <font>
      <b/>
      <sz val="8"/>
      <color rgb="FFFF0000"/>
      <name val="Arial"/>
      <family val="2"/>
    </font>
    <font>
      <u/>
      <sz val="8"/>
      <color theme="10"/>
      <name val="Calibri"/>
      <family val="2"/>
      <scheme val="minor"/>
    </font>
    <font>
      <u/>
      <sz val="8"/>
      <color theme="10"/>
      <name val="Arial"/>
      <family val="2"/>
    </font>
    <font>
      <b/>
      <sz val="10"/>
      <name val="Tahoma"/>
      <family val="2"/>
    </font>
    <font>
      <sz val="8"/>
      <color rgb="FFFF0000"/>
      <name val="Arial"/>
      <family val="2"/>
    </font>
    <font>
      <b/>
      <sz val="10"/>
      <color rgb="FFFF0000"/>
      <name val="Tahoma"/>
      <family val="2"/>
    </font>
    <font>
      <sz val="10"/>
      <color rgb="FFFF0000"/>
      <name val="Tahoma"/>
      <family val="2"/>
    </font>
  </fonts>
  <fills count="5">
    <fill>
      <patternFill patternType="none"/>
    </fill>
    <fill>
      <patternFill patternType="gray125"/>
    </fill>
    <fill>
      <patternFill patternType="solid">
        <fgColor indexed="8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</fills>
  <borders count="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11">
    <xf numFmtId="0" fontId="0" fillId="0" borderId="0"/>
    <xf numFmtId="0" fontId="7" fillId="0" borderId="0" applyNumberFormat="0" applyFill="0" applyBorder="0" applyAlignment="0" applyProtection="0"/>
    <xf numFmtId="0" fontId="13" fillId="0" borderId="0"/>
    <xf numFmtId="0" fontId="15" fillId="0" borderId="0"/>
    <xf numFmtId="0" fontId="16" fillId="0" borderId="0"/>
    <xf numFmtId="0" fontId="19" fillId="0" borderId="0"/>
    <xf numFmtId="0" fontId="25" fillId="0" borderId="0">
      <alignment horizontal="left"/>
    </xf>
    <xf numFmtId="0" fontId="15" fillId="0" borderId="0"/>
    <xf numFmtId="0" fontId="28" fillId="0" borderId="0">
      <alignment horizontal="center"/>
    </xf>
    <xf numFmtId="0" fontId="28" fillId="0" borderId="0">
      <alignment horizontal="center" vertical="center" wrapText="1"/>
    </xf>
    <xf numFmtId="0" fontId="11" fillId="0" borderId="0"/>
  </cellStyleXfs>
  <cellXfs count="69">
    <xf numFmtId="0" fontId="0" fillId="0" borderId="0" xfId="0"/>
    <xf numFmtId="0" fontId="1" fillId="0" borderId="0" xfId="0" applyFont="1"/>
    <xf numFmtId="0" fontId="1" fillId="0" borderId="0" xfId="0" applyFont="1" applyAlignment="1">
      <alignment wrapText="1"/>
    </xf>
    <xf numFmtId="0" fontId="1" fillId="0" borderId="0" xfId="0" applyFont="1" applyAlignment="1">
      <alignment horizontal="right" wrapText="1"/>
    </xf>
    <xf numFmtId="0" fontId="2" fillId="0" borderId="0" xfId="0" applyFont="1"/>
    <xf numFmtId="164" fontId="2" fillId="0" borderId="0" xfId="0" applyNumberFormat="1" applyFont="1"/>
    <xf numFmtId="164" fontId="1" fillId="0" borderId="0" xfId="0" applyNumberFormat="1" applyFont="1"/>
    <xf numFmtId="0" fontId="1" fillId="0" borderId="0" xfId="0" quotePrefix="1" applyFont="1" applyAlignment="1">
      <alignment horizontal="right"/>
    </xf>
    <xf numFmtId="0" fontId="1" fillId="0" borderId="0" xfId="0" applyFont="1" applyAlignment="1">
      <alignment horizontal="right"/>
    </xf>
    <xf numFmtId="165" fontId="1" fillId="0" borderId="0" xfId="0" applyNumberFormat="1" applyFont="1"/>
    <xf numFmtId="164" fontId="1" fillId="0" borderId="0" xfId="0" applyNumberFormat="1" applyFont="1" applyAlignment="1">
      <alignment horizontal="left"/>
    </xf>
    <xf numFmtId="0" fontId="1" fillId="0" borderId="0" xfId="0" applyFont="1" applyAlignment="1">
      <alignment horizontal="left"/>
    </xf>
    <xf numFmtId="0" fontId="1" fillId="2" borderId="0" xfId="0" applyFont="1" applyFill="1" applyAlignment="1">
      <alignment horizontal="left"/>
    </xf>
    <xf numFmtId="0" fontId="5" fillId="2" borderId="0" xfId="0" applyFont="1" applyFill="1" applyAlignment="1">
      <alignment horizontal="left"/>
    </xf>
    <xf numFmtId="49" fontId="6" fillId="0" borderId="0" xfId="0" applyNumberFormat="1" applyFont="1" applyAlignment="1">
      <alignment horizontal="left"/>
    </xf>
    <xf numFmtId="0" fontId="4" fillId="0" borderId="0" xfId="0" applyFont="1" applyAlignment="1">
      <alignment horizontal="left"/>
    </xf>
    <xf numFmtId="0" fontId="8" fillId="0" borderId="0" xfId="1" applyFont="1" applyAlignment="1">
      <alignment horizontal="left"/>
    </xf>
    <xf numFmtId="0" fontId="1" fillId="0" borderId="1" xfId="0" applyFont="1" applyBorder="1" applyAlignment="1">
      <alignment horizontal="left"/>
    </xf>
    <xf numFmtId="0" fontId="2" fillId="0" borderId="0" xfId="0" applyFont="1" applyAlignment="1">
      <alignment horizontal="left" wrapText="1"/>
    </xf>
    <xf numFmtId="0" fontId="9" fillId="0" borderId="0" xfId="1" applyFont="1" applyAlignment="1">
      <alignment horizontal="left"/>
    </xf>
    <xf numFmtId="0" fontId="1" fillId="0" borderId="0" xfId="0" quotePrefix="1" applyFont="1" applyAlignment="1">
      <alignment horizontal="left"/>
    </xf>
    <xf numFmtId="0" fontId="14" fillId="0" borderId="0" xfId="2" applyFont="1" applyAlignment="1">
      <alignment horizontal="left" vertical="center"/>
    </xf>
    <xf numFmtId="0" fontId="15" fillId="0" borderId="0" xfId="3"/>
    <xf numFmtId="0" fontId="16" fillId="0" borderId="0" xfId="4"/>
    <xf numFmtId="0" fontId="17" fillId="0" borderId="0" xfId="4" applyFont="1" applyAlignment="1">
      <alignment horizontal="left"/>
    </xf>
    <xf numFmtId="0" fontId="18" fillId="0" borderId="0" xfId="4" applyFont="1" applyAlignment="1">
      <alignment horizontal="left"/>
    </xf>
    <xf numFmtId="0" fontId="20" fillId="0" borderId="0" xfId="5" applyFont="1" applyAlignment="1">
      <alignment horizontal="center"/>
    </xf>
    <xf numFmtId="0" fontId="21" fillId="0" borderId="0" xfId="4" applyFont="1" applyAlignment="1">
      <alignment horizontal="left"/>
    </xf>
    <xf numFmtId="0" fontId="24" fillId="0" borderId="0" xfId="4" applyFont="1" applyAlignment="1">
      <alignment horizontal="left"/>
    </xf>
    <xf numFmtId="0" fontId="10" fillId="0" borderId="0" xfId="4" applyFont="1" applyAlignment="1">
      <alignment horizontal="left"/>
    </xf>
    <xf numFmtId="0" fontId="1" fillId="3" borderId="0" xfId="0" applyFont="1" applyFill="1" applyAlignment="1">
      <alignment horizontal="left"/>
    </xf>
    <xf numFmtId="0" fontId="5" fillId="2" borderId="0" xfId="0" applyFont="1" applyFill="1" applyAlignment="1">
      <alignment horizontal="left" indent="11"/>
    </xf>
    <xf numFmtId="49" fontId="6" fillId="3" borderId="0" xfId="0" applyNumberFormat="1" applyFont="1" applyFill="1" applyAlignment="1">
      <alignment horizontal="left" indent="11"/>
    </xf>
    <xf numFmtId="0" fontId="14" fillId="3" borderId="0" xfId="2" applyFont="1" applyFill="1" applyAlignment="1">
      <alignment horizontal="left" vertical="center" indent="11"/>
    </xf>
    <xf numFmtId="1" fontId="27" fillId="3" borderId="1" xfId="6" applyNumberFormat="1" applyFont="1" applyFill="1" applyBorder="1" applyAlignment="1">
      <alignment horizontal="center" vertical="center" wrapText="1"/>
    </xf>
    <xf numFmtId="0" fontId="26" fillId="3" borderId="1" xfId="7" applyFont="1" applyFill="1" applyBorder="1" applyAlignment="1">
      <alignment vertical="center"/>
    </xf>
    <xf numFmtId="0" fontId="28" fillId="0" borderId="0" xfId="8">
      <alignment horizontal="center"/>
    </xf>
    <xf numFmtId="17" fontId="29" fillId="0" borderId="0" xfId="9" quotePrefix="1" applyNumberFormat="1" applyFont="1" applyAlignment="1">
      <alignment horizontal="right" wrapText="1"/>
    </xf>
    <xf numFmtId="0" fontId="30" fillId="4" borderId="3" xfId="7" applyFont="1" applyFill="1" applyBorder="1" applyAlignment="1">
      <alignment horizontal="center"/>
    </xf>
    <xf numFmtId="17" fontId="29" fillId="0" borderId="0" xfId="9" quotePrefix="1" applyNumberFormat="1" applyFont="1" applyAlignment="1">
      <alignment wrapText="1"/>
    </xf>
    <xf numFmtId="0" fontId="13" fillId="0" borderId="0" xfId="3" applyFont="1" applyAlignment="1">
      <alignment horizontal="right"/>
    </xf>
    <xf numFmtId="0" fontId="2" fillId="0" borderId="0" xfId="0" applyFont="1" applyAlignment="1">
      <alignment horizontal="left"/>
    </xf>
    <xf numFmtId="1" fontId="31" fillId="0" borderId="0" xfId="4" quotePrefix="1" applyNumberFormat="1" applyFont="1" applyAlignment="1">
      <alignment horizontal="center"/>
    </xf>
    <xf numFmtId="166" fontId="21" fillId="0" borderId="0" xfId="7" applyNumberFormat="1" applyFont="1" applyAlignment="1">
      <alignment horizontal="right"/>
    </xf>
    <xf numFmtId="0" fontId="32" fillId="0" borderId="0" xfId="1" applyFont="1" applyAlignment="1">
      <alignment horizontal="left"/>
    </xf>
    <xf numFmtId="0" fontId="1" fillId="0" borderId="0" xfId="0" applyFont="1" applyAlignment="1">
      <alignment horizontal="left" indent="1"/>
    </xf>
    <xf numFmtId="0" fontId="1" fillId="0" borderId="0" xfId="0" applyFont="1" applyAlignment="1">
      <alignment horizontal="left" indent="2"/>
    </xf>
    <xf numFmtId="0" fontId="1" fillId="0" borderId="0" xfId="0" applyFont="1" applyAlignment="1">
      <alignment horizontal="left" indent="3"/>
    </xf>
    <xf numFmtId="0" fontId="33" fillId="0" borderId="0" xfId="1" applyFont="1" applyAlignment="1">
      <alignment horizontal="left"/>
    </xf>
    <xf numFmtId="0" fontId="34" fillId="0" borderId="0" xfId="7" applyFont="1"/>
    <xf numFmtId="0" fontId="15" fillId="0" borderId="0" xfId="7"/>
    <xf numFmtId="0" fontId="12" fillId="0" borderId="0" xfId="0" applyFont="1"/>
    <xf numFmtId="3" fontId="35" fillId="0" borderId="0" xfId="7" applyNumberFormat="1" applyFont="1" applyAlignment="1">
      <alignment horizontal="right"/>
    </xf>
    <xf numFmtId="166" fontId="35" fillId="0" borderId="0" xfId="7" applyNumberFormat="1" applyFont="1" applyAlignment="1">
      <alignment horizontal="right"/>
    </xf>
    <xf numFmtId="0" fontId="36" fillId="0" borderId="0" xfId="7" applyFont="1"/>
    <xf numFmtId="0" fontId="37" fillId="0" borderId="0" xfId="7" applyFont="1"/>
    <xf numFmtId="0" fontId="18" fillId="0" borderId="0" xfId="4" quotePrefix="1" applyFont="1" applyAlignment="1">
      <alignment horizontal="right"/>
    </xf>
    <xf numFmtId="0" fontId="14" fillId="0" borderId="0" xfId="7" applyFont="1"/>
    <xf numFmtId="0" fontId="13" fillId="0" borderId="0" xfId="10" applyFont="1" applyAlignment="1">
      <alignment horizontal="left" indent="1"/>
    </xf>
    <xf numFmtId="0" fontId="1" fillId="0" borderId="0" xfId="0" applyFont="1" applyAlignment="1">
      <alignment horizontal="left"/>
    </xf>
    <xf numFmtId="0" fontId="6" fillId="0" borderId="0" xfId="0" applyFont="1" applyAlignment="1">
      <alignment horizontal="left" vertical="top" wrapText="1"/>
    </xf>
    <xf numFmtId="0" fontId="22" fillId="0" borderId="2" xfId="4" applyFont="1" applyBorder="1" applyAlignment="1">
      <alignment horizontal="left"/>
    </xf>
    <xf numFmtId="0" fontId="17" fillId="0" borderId="0" xfId="4" applyFont="1" applyAlignment="1">
      <alignment horizontal="left"/>
    </xf>
    <xf numFmtId="0" fontId="20" fillId="0" borderId="0" xfId="5" applyFont="1"/>
    <xf numFmtId="17" fontId="29" fillId="0" borderId="4" xfId="9" quotePrefix="1" applyNumberFormat="1" applyFont="1" applyBorder="1" applyAlignment="1">
      <alignment horizontal="center" wrapText="1"/>
    </xf>
    <xf numFmtId="0" fontId="6" fillId="3" borderId="0" xfId="0" applyFont="1" applyFill="1" applyAlignment="1">
      <alignment horizontal="left" vertical="top" wrapText="1" indent="11"/>
    </xf>
    <xf numFmtId="0" fontId="26" fillId="3" borderId="1" xfId="6" applyFont="1" applyFill="1" applyBorder="1" applyAlignment="1">
      <alignment horizontal="left" vertical="center" indent="13"/>
    </xf>
    <xf numFmtId="17" fontId="30" fillId="4" borderId="3" xfId="9" quotePrefix="1" applyNumberFormat="1" applyFont="1" applyFill="1" applyBorder="1" applyAlignment="1">
      <alignment horizontal="center" wrapText="1"/>
    </xf>
    <xf numFmtId="17" fontId="29" fillId="4" borderId="3" xfId="9" quotePrefix="1" applyNumberFormat="1" applyFont="1" applyFill="1" applyBorder="1" applyAlignment="1">
      <alignment horizontal="center" wrapText="1"/>
    </xf>
  </cellXfs>
  <cellStyles count="11">
    <cellStyle name="Hyperlink" xfId="1" builtinId="8"/>
    <cellStyle name="Hyperlink 2" xfId="5" xr:uid="{E6D02CE8-BA04-4BCB-9C52-A63DD4D30A05}"/>
    <cellStyle name="Normal" xfId="0" builtinId="0"/>
    <cellStyle name="Normal 10" xfId="3" xr:uid="{10826D5F-4384-4F06-86E1-AEFB51633342}"/>
    <cellStyle name="Normal 2" xfId="7" xr:uid="{3131701E-5180-467A-BB15-B36B71323021}"/>
    <cellStyle name="Normal 2 2 2" xfId="10" xr:uid="{27307CD3-62FB-48F4-8FED-1DA1D8ADC450}"/>
    <cellStyle name="Normal 2 4" xfId="4" xr:uid="{415641CA-3371-4D53-AA2B-6CFD83450FC0}"/>
    <cellStyle name="Normal 3 5 4" xfId="2" xr:uid="{D947FA3D-8AE8-4AB2-939A-A13ECBE96B32}"/>
    <cellStyle name="Style1" xfId="6" xr:uid="{18DEA962-9A5B-47F4-87F3-5F8684A3C69D}"/>
    <cellStyle name="Style4" xfId="8" xr:uid="{F7CFEE78-816F-4D34-95CE-1A15D673EF8D}"/>
    <cellStyle name="Style5" xfId="9" xr:uid="{B9A8E9B8-5F2E-4A75-8B21-EA0243FFB4CD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eetMetadata" Target="metadata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0</xdr:rowOff>
    </xdr:from>
    <xdr:to>
      <xdr:col>0</xdr:col>
      <xdr:colOff>1171575</xdr:colOff>
      <xdr:row>5</xdr:row>
      <xdr:rowOff>95250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9185F74-FAB8-488F-86FC-9B5D9506063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0"/>
          <a:ext cx="1143000" cy="1019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0</xdr:rowOff>
    </xdr:from>
    <xdr:to>
      <xdr:col>1</xdr:col>
      <xdr:colOff>971550</xdr:colOff>
      <xdr:row>5</xdr:row>
      <xdr:rowOff>190500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8637330-AF1D-48FE-A1DA-F8E7B392BC9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0"/>
          <a:ext cx="1143000" cy="1019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0</xdr:rowOff>
    </xdr:from>
    <xdr:to>
      <xdr:col>1</xdr:col>
      <xdr:colOff>971550</xdr:colOff>
      <xdr:row>5</xdr:row>
      <xdr:rowOff>190500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FEC8C98-9C7C-4D61-B1E9-8CA81D0534C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0"/>
          <a:ext cx="1143000" cy="1019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25400</xdr:colOff>
      <xdr:row>0</xdr:row>
      <xdr:rowOff>0</xdr:rowOff>
    </xdr:from>
    <xdr:to>
      <xdr:col>0</xdr:col>
      <xdr:colOff>1168400</xdr:colOff>
      <xdr:row>6</xdr:row>
      <xdr:rowOff>25400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0"/>
          <a:ext cx="1143000" cy="1016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abs.gov.au/methodologies/participation-job-search-and-mobility-australia-methodology/feb-2025" TargetMode="External"/><Relationship Id="rId3" Type="http://schemas.openxmlformats.org/officeDocument/2006/relationships/hyperlink" Target="mailto:labour.statistics@abs.gov.au" TargetMode="External"/><Relationship Id="rId7" Type="http://schemas.openxmlformats.org/officeDocument/2006/relationships/hyperlink" Target="https://www.abs.gov.au/statistics/labour/employment-and-unemployment/underemployed-workers/latest-release" TargetMode="External"/><Relationship Id="rId2" Type="http://schemas.openxmlformats.org/officeDocument/2006/relationships/hyperlink" Target="http://www.abs.gov.au/websitedbs/d3310114.nsf/Home/&#169;+Copyright?OpenDocument" TargetMode="External"/><Relationship Id="rId1" Type="http://schemas.openxmlformats.org/officeDocument/2006/relationships/hyperlink" Target="http://www.abs.gov.au/" TargetMode="External"/><Relationship Id="rId6" Type="http://schemas.openxmlformats.org/officeDocument/2006/relationships/hyperlink" Target="http://www.abs.gov.au/ausstats/abs@.nsf/mf/6333.0" TargetMode="External"/><Relationship Id="rId5" Type="http://schemas.openxmlformats.org/officeDocument/2006/relationships/hyperlink" Target="http://www.abs.gov.au/ausstats/abs@.nsf/exnote/6333.0" TargetMode="External"/><Relationship Id="rId10" Type="http://schemas.openxmlformats.org/officeDocument/2006/relationships/drawing" Target="../drawings/drawing1.xml"/><Relationship Id="rId4" Type="http://schemas.openxmlformats.org/officeDocument/2006/relationships/hyperlink" Target="http://www.abs.gov.au/about/contact-us" TargetMode="External"/><Relationship Id="rId9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omments" Target="../comments5.xml"/><Relationship Id="rId1" Type="http://schemas.openxmlformats.org/officeDocument/2006/relationships/vmlDrawing" Target="../drawings/vmlDrawing5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60E771-E9EA-47B1-A3EA-CA0E12550E17}">
  <dimension ref="A1:E27"/>
  <sheetViews>
    <sheetView showGridLines="0" tabSelected="1" workbookViewId="0">
      <pane ySplit="7" topLeftCell="A8" activePane="bottomLeft" state="frozen"/>
      <selection pane="bottomLeft" activeCell="B9" sqref="B9"/>
    </sheetView>
  </sheetViews>
  <sheetFormatPr defaultColWidth="7.7109375" defaultRowHeight="15" customHeight="1"/>
  <cols>
    <col min="1" max="1" width="17.85546875" customWidth="1"/>
    <col min="2" max="2" width="9.140625" customWidth="1"/>
    <col min="3" max="3" width="98.85546875" customWidth="1"/>
    <col min="5" max="5" width="11" bestFit="1" customWidth="1"/>
    <col min="12" max="12" width="7.7109375" customWidth="1"/>
    <col min="26" max="26" width="7.7109375" customWidth="1"/>
  </cols>
  <sheetData>
    <row r="1" spans="1:5">
      <c r="A1" s="11"/>
      <c r="B1" s="11"/>
      <c r="C1" s="11"/>
      <c r="D1" s="11"/>
      <c r="E1" s="11"/>
    </row>
    <row r="2" spans="1:5">
      <c r="A2" s="11"/>
      <c r="B2" s="13" t="s">
        <v>1723</v>
      </c>
      <c r="C2" s="12"/>
      <c r="D2" s="12"/>
      <c r="E2" s="12"/>
    </row>
    <row r="3" spans="1:5" ht="12" customHeight="1">
      <c r="A3" s="11"/>
      <c r="B3" s="12"/>
      <c r="C3" s="12"/>
      <c r="D3" s="12"/>
      <c r="E3" s="12"/>
    </row>
    <row r="4" spans="1:5">
      <c r="A4" s="11"/>
      <c r="B4" s="12"/>
      <c r="C4" s="12"/>
      <c r="D4" s="12"/>
      <c r="E4" s="12"/>
    </row>
    <row r="5" spans="1:5" ht="15.75">
      <c r="A5" s="11"/>
      <c r="B5" s="14" t="s">
        <v>1724</v>
      </c>
      <c r="C5" s="11"/>
      <c r="D5" s="11"/>
      <c r="E5" s="11"/>
    </row>
    <row r="6" spans="1:5" ht="15.75" customHeight="1">
      <c r="A6" s="11"/>
      <c r="B6" s="60" t="s">
        <v>1725</v>
      </c>
      <c r="C6" s="60"/>
      <c r="D6" s="60"/>
      <c r="E6" s="60"/>
    </row>
    <row r="7" spans="1:5" ht="15.75" customHeight="1">
      <c r="A7" s="11"/>
      <c r="B7" s="21" t="s">
        <v>1734</v>
      </c>
      <c r="C7" s="11"/>
      <c r="D7" s="11"/>
      <c r="E7" s="11"/>
    </row>
    <row r="8" spans="1:5">
      <c r="A8" s="22"/>
      <c r="B8" s="22"/>
      <c r="C8" s="22"/>
      <c r="D8" s="11"/>
      <c r="E8" s="11"/>
    </row>
    <row r="9" spans="1:5" ht="15.75">
      <c r="A9" s="23"/>
      <c r="B9" s="24" t="s">
        <v>1735</v>
      </c>
      <c r="C9" s="24"/>
      <c r="D9" s="11"/>
      <c r="E9" s="11"/>
    </row>
    <row r="10" spans="1:5">
      <c r="A10" s="23"/>
      <c r="B10" s="25" t="s">
        <v>1736</v>
      </c>
      <c r="C10" s="23"/>
      <c r="D10" s="11"/>
      <c r="E10" s="11"/>
    </row>
    <row r="11" spans="1:5">
      <c r="A11" s="23"/>
      <c r="B11" s="26">
        <v>1.1000000000000001</v>
      </c>
      <c r="C11" s="27" t="s">
        <v>1737</v>
      </c>
      <c r="D11" s="11"/>
      <c r="E11" s="11"/>
    </row>
    <row r="12" spans="1:5">
      <c r="A12" s="23"/>
      <c r="B12" s="26">
        <v>1.2</v>
      </c>
      <c r="C12" s="27" t="s">
        <v>1738</v>
      </c>
      <c r="D12" s="11"/>
      <c r="E12" s="11"/>
    </row>
    <row r="13" spans="1:5">
      <c r="A13" s="23"/>
      <c r="B13" s="26" t="s">
        <v>1739</v>
      </c>
      <c r="C13" s="27" t="s">
        <v>1740</v>
      </c>
      <c r="D13" s="11"/>
      <c r="E13" s="11"/>
    </row>
    <row r="14" spans="1:5">
      <c r="A14" s="22"/>
      <c r="B14" s="22"/>
      <c r="C14" s="22"/>
      <c r="D14" s="11"/>
      <c r="E14" s="11"/>
    </row>
    <row r="15" spans="1:5" ht="15.75">
      <c r="A15" s="23"/>
      <c r="B15" s="61"/>
      <c r="C15" s="61"/>
      <c r="D15" s="11"/>
      <c r="E15" s="11"/>
    </row>
    <row r="16" spans="1:5" ht="15.75">
      <c r="A16" s="23"/>
      <c r="B16" s="62" t="s">
        <v>1741</v>
      </c>
      <c r="C16" s="62"/>
      <c r="D16" s="11"/>
      <c r="E16" s="11"/>
    </row>
    <row r="17" spans="1:5">
      <c r="A17" s="22"/>
      <c r="B17" s="22"/>
      <c r="C17" s="22"/>
      <c r="D17" s="11"/>
      <c r="E17" s="11"/>
    </row>
    <row r="18" spans="1:5">
      <c r="A18" s="23"/>
      <c r="B18" s="28" t="s">
        <v>1742</v>
      </c>
      <c r="C18" s="23"/>
      <c r="D18" s="11"/>
      <c r="E18" s="11"/>
    </row>
    <row r="19" spans="1:5">
      <c r="A19" s="23"/>
      <c r="B19" s="63" t="s">
        <v>1743</v>
      </c>
      <c r="C19" s="63"/>
      <c r="D19" s="11"/>
      <c r="E19" s="11"/>
    </row>
    <row r="20" spans="1:5">
      <c r="A20" s="23"/>
      <c r="B20" s="63" t="s">
        <v>1744</v>
      </c>
      <c r="C20" s="63"/>
      <c r="D20" s="11"/>
      <c r="E20" s="11"/>
    </row>
    <row r="21" spans="1:5">
      <c r="A21" s="22"/>
      <c r="B21" s="63"/>
      <c r="C21" s="63"/>
      <c r="D21" s="11"/>
      <c r="E21" s="11"/>
    </row>
    <row r="22" spans="1:5">
      <c r="A22" s="22"/>
      <c r="B22" s="15" t="s">
        <v>1726</v>
      </c>
      <c r="C22" s="11"/>
      <c r="D22" s="11"/>
      <c r="E22" s="11"/>
    </row>
    <row r="23" spans="1:5">
      <c r="A23" s="22"/>
      <c r="B23" s="59" t="s">
        <v>1733</v>
      </c>
      <c r="C23" s="59"/>
      <c r="D23" s="59"/>
      <c r="E23" s="59"/>
    </row>
    <row r="24" spans="1:5">
      <c r="A24" s="22"/>
      <c r="B24" s="59" t="s">
        <v>1732</v>
      </c>
      <c r="C24" s="59"/>
      <c r="D24" s="59"/>
      <c r="E24" s="59"/>
    </row>
    <row r="25" spans="1:5">
      <c r="A25" s="22"/>
      <c r="B25" s="11"/>
      <c r="C25" s="11"/>
      <c r="D25" s="11"/>
      <c r="E25" s="11"/>
    </row>
    <row r="26" spans="1:5">
      <c r="A26" s="22"/>
      <c r="B26" s="22"/>
      <c r="C26" s="22"/>
      <c r="D26" s="11"/>
      <c r="E26" s="11"/>
    </row>
    <row r="27" spans="1:5">
      <c r="A27" s="22"/>
      <c r="B27" s="29" t="str">
        <f ca="1">"© Commonwealth of Australia "&amp;YEAR(TODAY())</f>
        <v>© Commonwealth of Australia 2025</v>
      </c>
      <c r="C27" s="23"/>
      <c r="D27" s="11"/>
      <c r="E27" s="11"/>
    </row>
  </sheetData>
  <mergeCells count="8">
    <mergeCell ref="B23:E23"/>
    <mergeCell ref="B24:E24"/>
    <mergeCell ref="B6:E6"/>
    <mergeCell ref="B15:C15"/>
    <mergeCell ref="B16:C16"/>
    <mergeCell ref="B19:C19"/>
    <mergeCell ref="B20:C20"/>
    <mergeCell ref="B21:C21"/>
  </mergeCells>
  <hyperlinks>
    <hyperlink ref="B16" r:id="rId1" xr:uid="{5C766657-EEED-49EC-8F05-CE73D914B5CA}"/>
    <hyperlink ref="B13" location="Index!A12" display="Index" xr:uid="{040A57F7-B2B9-4FCB-BA21-FF87B1E6310D}"/>
    <hyperlink ref="B27" r:id="rId2" display="© Commonwealth of Australia 2015" xr:uid="{9BD39D0B-F0D5-4224-8B0F-AE04FE0875EA}"/>
    <hyperlink ref="B12" location="'Table 1.2'!C10" display="'Table 1.2'!C10" xr:uid="{601EA25D-034D-4048-A67F-F6BBA90723A4}"/>
    <hyperlink ref="B24" r:id="rId3" display="or the Labour Surveys Branch at labour.statistics@abs.gov.au." xr:uid="{D643E0AA-9666-40F6-8797-3C4D1630A53F}"/>
    <hyperlink ref="B23:E23" r:id="rId4" display="For further information about these and related statistics visit www.abs.gov.au/about/contact-us" xr:uid="{76F28D56-E2A1-4822-9CB2-DFCD27956E7C}"/>
    <hyperlink ref="B11" location="'Table 1.1'!C10" display="'Table 1.1'!C10" xr:uid="{F14455F0-B0DF-4B17-B31A-F876DD088091}"/>
    <hyperlink ref="B20" r:id="rId5" display="Explanatory Notes" xr:uid="{81F11222-94AB-4BF8-94B6-C92D6A17E592}"/>
    <hyperlink ref="B19" r:id="rId6" xr:uid="{9A7B6D78-10D3-40D2-9A30-7EF25FF1716E}"/>
    <hyperlink ref="B19:C19" r:id="rId7" display="Summary" xr:uid="{A3A411A1-3BE2-4D1D-930B-77E376D0C979}"/>
    <hyperlink ref="B20:C20" r:id="rId8" display="Methodology" xr:uid="{2FC7D1A6-891C-4AC3-BFAB-E55BE7200FFE}"/>
  </hyperlinks>
  <pageMargins left="0.7" right="0.7" top="0.75" bottom="0.75" header="0.3" footer="0.3"/>
  <pageSetup paperSize="9" orientation="portrait" r:id="rId9"/>
  <drawing r:id="rId1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5F6734-FE44-498F-9142-78E3E376816D}">
  <sheetPr>
    <pageSetUpPr fitToPage="1"/>
  </sheetPr>
  <dimension ref="A1:AJ147"/>
  <sheetViews>
    <sheetView zoomScaleNormal="100" workbookViewId="0">
      <pane ySplit="12" topLeftCell="A13" activePane="bottomLeft" state="frozen"/>
      <selection pane="bottomLeft" activeCell="C10" sqref="C10:E10"/>
    </sheetView>
  </sheetViews>
  <sheetFormatPr defaultRowHeight="15" customHeight="1"/>
  <cols>
    <col min="1" max="1" width="3" customWidth="1"/>
    <col min="2" max="2" width="77" bestFit="1" customWidth="1"/>
    <col min="3" max="20" width="11" customWidth="1"/>
    <col min="216" max="227" width="9.140625" customWidth="1"/>
    <col min="231" max="231" width="9.140625" customWidth="1"/>
    <col min="472" max="483" width="9.140625" customWidth="1"/>
    <col min="487" max="487" width="9.140625" customWidth="1"/>
    <col min="728" max="739" width="9.140625" customWidth="1"/>
    <col min="743" max="743" width="9.140625" customWidth="1"/>
    <col min="984" max="995" width="9.140625" customWidth="1"/>
    <col min="999" max="999" width="9.140625" customWidth="1"/>
    <col min="1240" max="1251" width="9.140625" customWidth="1"/>
    <col min="1255" max="1255" width="9.140625" customWidth="1"/>
    <col min="1496" max="1507" width="9.140625" customWidth="1"/>
    <col min="1511" max="1511" width="9.140625" customWidth="1"/>
    <col min="1752" max="1763" width="9.140625" customWidth="1"/>
    <col min="1767" max="1767" width="9.140625" customWidth="1"/>
    <col min="2008" max="2019" width="9.140625" customWidth="1"/>
    <col min="2023" max="2023" width="9.140625" customWidth="1"/>
    <col min="2264" max="2275" width="9.140625" customWidth="1"/>
    <col min="2279" max="2279" width="9.140625" customWidth="1"/>
    <col min="2520" max="2531" width="9.140625" customWidth="1"/>
    <col min="2535" max="2535" width="9.140625" customWidth="1"/>
    <col min="2776" max="2787" width="9.140625" customWidth="1"/>
    <col min="2791" max="2791" width="9.140625" customWidth="1"/>
    <col min="3032" max="3043" width="9.140625" customWidth="1"/>
    <col min="3047" max="3047" width="9.140625" customWidth="1"/>
    <col min="3288" max="3299" width="9.140625" customWidth="1"/>
    <col min="3303" max="3303" width="9.140625" customWidth="1"/>
    <col min="3544" max="3555" width="9.140625" customWidth="1"/>
    <col min="3559" max="3559" width="9.140625" customWidth="1"/>
    <col min="3800" max="3811" width="9.140625" customWidth="1"/>
    <col min="3815" max="3815" width="9.140625" customWidth="1"/>
    <col min="4056" max="4067" width="9.140625" customWidth="1"/>
    <col min="4071" max="4071" width="9.140625" customWidth="1"/>
    <col min="4312" max="4323" width="9.140625" customWidth="1"/>
    <col min="4327" max="4327" width="9.140625" customWidth="1"/>
    <col min="4568" max="4579" width="9.140625" customWidth="1"/>
    <col min="4583" max="4583" width="9.140625" customWidth="1"/>
    <col min="4824" max="4835" width="9.140625" customWidth="1"/>
    <col min="4839" max="4839" width="9.140625" customWidth="1"/>
    <col min="5080" max="5091" width="9.140625" customWidth="1"/>
    <col min="5095" max="5095" width="9.140625" customWidth="1"/>
    <col min="5336" max="5347" width="9.140625" customWidth="1"/>
    <col min="5351" max="5351" width="9.140625" customWidth="1"/>
    <col min="5592" max="5603" width="9.140625" customWidth="1"/>
    <col min="5607" max="5607" width="9.140625" customWidth="1"/>
    <col min="5848" max="5859" width="9.140625" customWidth="1"/>
    <col min="5863" max="5863" width="9.140625" customWidth="1"/>
    <col min="6104" max="6115" width="9.140625" customWidth="1"/>
    <col min="6119" max="6119" width="9.140625" customWidth="1"/>
    <col min="6360" max="6371" width="9.140625" customWidth="1"/>
    <col min="6375" max="6375" width="9.140625" customWidth="1"/>
    <col min="6616" max="6627" width="9.140625" customWidth="1"/>
    <col min="6631" max="6631" width="9.140625" customWidth="1"/>
    <col min="6872" max="6883" width="9.140625" customWidth="1"/>
    <col min="6887" max="6887" width="9.140625" customWidth="1"/>
    <col min="7128" max="7139" width="9.140625" customWidth="1"/>
    <col min="7143" max="7143" width="9.140625" customWidth="1"/>
    <col min="7384" max="7395" width="9.140625" customWidth="1"/>
    <col min="7399" max="7399" width="9.140625" customWidth="1"/>
    <col min="7640" max="7651" width="9.140625" customWidth="1"/>
    <col min="7655" max="7655" width="9.140625" customWidth="1"/>
    <col min="7896" max="7907" width="9.140625" customWidth="1"/>
    <col min="7911" max="7911" width="9.140625" customWidth="1"/>
    <col min="8152" max="8163" width="9.140625" customWidth="1"/>
    <col min="8167" max="8167" width="9.140625" customWidth="1"/>
    <col min="8408" max="8419" width="9.140625" customWidth="1"/>
    <col min="8423" max="8423" width="9.140625" customWidth="1"/>
    <col min="8664" max="8675" width="9.140625" customWidth="1"/>
    <col min="8679" max="8679" width="9.140625" customWidth="1"/>
    <col min="8920" max="8931" width="9.140625" customWidth="1"/>
    <col min="8935" max="8935" width="9.140625" customWidth="1"/>
    <col min="9176" max="9187" width="9.140625" customWidth="1"/>
    <col min="9191" max="9191" width="9.140625" customWidth="1"/>
    <col min="9432" max="9443" width="9.140625" customWidth="1"/>
    <col min="9447" max="9447" width="9.140625" customWidth="1"/>
    <col min="9688" max="9699" width="9.140625" customWidth="1"/>
    <col min="9703" max="9703" width="9.140625" customWidth="1"/>
    <col min="9944" max="9955" width="9.140625" customWidth="1"/>
    <col min="9959" max="9959" width="9.140625" customWidth="1"/>
    <col min="10200" max="10211" width="9.140625" customWidth="1"/>
    <col min="10215" max="10215" width="9.140625" customWidth="1"/>
    <col min="10456" max="10467" width="9.140625" customWidth="1"/>
    <col min="10471" max="10471" width="9.140625" customWidth="1"/>
    <col min="10712" max="10723" width="9.140625" customWidth="1"/>
    <col min="10727" max="10727" width="9.140625" customWidth="1"/>
    <col min="10968" max="10979" width="9.140625" customWidth="1"/>
    <col min="10983" max="10983" width="9.140625" customWidth="1"/>
    <col min="11224" max="11235" width="9.140625" customWidth="1"/>
    <col min="11239" max="11239" width="9.140625" customWidth="1"/>
    <col min="11480" max="11491" width="9.140625" customWidth="1"/>
    <col min="11495" max="11495" width="9.140625" customWidth="1"/>
    <col min="11736" max="11747" width="9.140625" customWidth="1"/>
    <col min="11751" max="11751" width="9.140625" customWidth="1"/>
    <col min="11992" max="12003" width="9.140625" customWidth="1"/>
    <col min="12007" max="12007" width="9.140625" customWidth="1"/>
    <col min="12248" max="12259" width="9.140625" customWidth="1"/>
    <col min="12263" max="12263" width="9.140625" customWidth="1"/>
    <col min="12504" max="12515" width="9.140625" customWidth="1"/>
    <col min="12519" max="12519" width="9.140625" customWidth="1"/>
    <col min="12760" max="12771" width="9.140625" customWidth="1"/>
    <col min="12775" max="12775" width="9.140625" customWidth="1"/>
    <col min="13016" max="13027" width="9.140625" customWidth="1"/>
    <col min="13031" max="13031" width="9.140625" customWidth="1"/>
    <col min="13272" max="13283" width="9.140625" customWidth="1"/>
    <col min="13287" max="13287" width="9.140625" customWidth="1"/>
    <col min="13528" max="13539" width="9.140625" customWidth="1"/>
    <col min="13543" max="13543" width="9.140625" customWidth="1"/>
    <col min="13784" max="13795" width="9.140625" customWidth="1"/>
    <col min="13799" max="13799" width="9.140625" customWidth="1"/>
    <col min="14040" max="14051" width="9.140625" customWidth="1"/>
    <col min="14055" max="14055" width="9.140625" customWidth="1"/>
    <col min="14296" max="14307" width="9.140625" customWidth="1"/>
    <col min="14311" max="14311" width="9.140625" customWidth="1"/>
    <col min="14552" max="14563" width="9.140625" customWidth="1"/>
    <col min="14567" max="14567" width="9.140625" customWidth="1"/>
    <col min="14808" max="14819" width="9.140625" customWidth="1"/>
    <col min="14823" max="14823" width="9.140625" customWidth="1"/>
    <col min="15064" max="15075" width="9.140625" customWidth="1"/>
    <col min="15079" max="15079" width="9.140625" customWidth="1"/>
    <col min="15320" max="15331" width="9.140625" customWidth="1"/>
    <col min="15335" max="15335" width="9.140625" customWidth="1"/>
    <col min="15576" max="15587" width="9.140625" customWidth="1"/>
    <col min="15591" max="15591" width="9.140625" customWidth="1"/>
    <col min="15832" max="15843" width="9.140625" customWidth="1"/>
    <col min="15847" max="15847" width="9.140625" customWidth="1"/>
    <col min="16088" max="16099" width="9.140625" customWidth="1"/>
    <col min="16103" max="16103" width="9.140625" customWidth="1"/>
  </cols>
  <sheetData>
    <row r="1" spans="1:20" ht="11.25" customHeight="1">
      <c r="A1" s="30"/>
      <c r="B1" s="30"/>
      <c r="C1" s="30"/>
      <c r="D1" s="30"/>
      <c r="E1" s="30"/>
      <c r="F1" s="30"/>
      <c r="G1" s="30"/>
      <c r="H1" s="30"/>
      <c r="I1" s="30"/>
      <c r="J1" s="30"/>
      <c r="K1" s="30"/>
    </row>
    <row r="2" spans="1:20" ht="15.95" customHeight="1">
      <c r="A2" s="11"/>
      <c r="B2" s="31" t="s">
        <v>1723</v>
      </c>
      <c r="C2" s="12"/>
      <c r="D2" s="12"/>
      <c r="E2" s="12"/>
      <c r="F2" s="12"/>
      <c r="G2" s="12"/>
      <c r="H2" s="12"/>
      <c r="I2" s="12"/>
      <c r="J2" s="12"/>
      <c r="K2" s="12"/>
      <c r="L2" s="31"/>
      <c r="M2" s="12"/>
      <c r="N2" s="12"/>
      <c r="O2" s="12"/>
      <c r="P2" s="12"/>
      <c r="Q2" s="12"/>
      <c r="R2" s="12"/>
      <c r="S2" s="12"/>
      <c r="T2" s="12"/>
    </row>
    <row r="3" spans="1:20" ht="11.25" customHeight="1">
      <c r="A3" s="11"/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2"/>
      <c r="S3" s="12"/>
      <c r="T3" s="12"/>
    </row>
    <row r="4" spans="1:20" ht="11.25" customHeight="1">
      <c r="A4" s="11"/>
      <c r="B4" s="12"/>
      <c r="C4" s="12"/>
      <c r="D4" s="12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2"/>
      <c r="R4" s="12"/>
      <c r="S4" s="12"/>
      <c r="T4" s="12"/>
    </row>
    <row r="5" spans="1:20" ht="15.95" customHeight="1">
      <c r="A5" s="30"/>
      <c r="B5" s="32" t="str">
        <f>Contents!B5</f>
        <v>6229.0 Underemployed workers</v>
      </c>
      <c r="C5" s="30"/>
      <c r="D5" s="30"/>
      <c r="E5" s="30"/>
      <c r="F5" s="30"/>
      <c r="G5" s="30"/>
      <c r="H5" s="30"/>
      <c r="I5" s="30"/>
      <c r="J5" s="30"/>
      <c r="K5" s="30"/>
      <c r="L5" s="32"/>
      <c r="M5" s="30"/>
      <c r="N5" s="30"/>
      <c r="O5" s="30"/>
      <c r="P5" s="30"/>
      <c r="Q5" s="30"/>
      <c r="R5" s="30"/>
      <c r="S5" s="30"/>
      <c r="T5" s="30"/>
    </row>
    <row r="6" spans="1:20" ht="15.95" customHeight="1">
      <c r="A6" s="30"/>
      <c r="B6" s="65" t="str">
        <f>Contents!B6</f>
        <v>Table 1. Cyclical and structural underemployment of full-time and part-time workers</v>
      </c>
      <c r="C6" s="65"/>
      <c r="D6" s="65"/>
      <c r="E6" s="65"/>
      <c r="F6" s="65"/>
      <c r="G6" s="65"/>
      <c r="H6" s="65"/>
      <c r="I6" s="65"/>
      <c r="J6" s="65"/>
      <c r="K6" s="65"/>
      <c r="L6" s="65"/>
      <c r="M6" s="65"/>
      <c r="N6" s="65"/>
      <c r="O6" s="65"/>
      <c r="P6" s="65"/>
      <c r="Q6" s="65"/>
      <c r="R6" s="65"/>
      <c r="S6" s="65"/>
      <c r="T6" s="65"/>
    </row>
    <row r="7" spans="1:20" ht="15.95" customHeight="1">
      <c r="A7" s="30"/>
      <c r="B7" s="33" t="str">
        <f>Contents!B7</f>
        <v>Released at 11:30 am (Canberra time) Tue 29 July 2025</v>
      </c>
      <c r="C7" s="30"/>
      <c r="D7" s="30"/>
      <c r="E7" s="30"/>
      <c r="F7" s="30"/>
      <c r="G7" s="30"/>
      <c r="H7" s="30"/>
      <c r="I7" s="30"/>
      <c r="J7" s="30"/>
      <c r="K7" s="30"/>
      <c r="L7" s="33"/>
      <c r="M7" s="30"/>
      <c r="N7" s="30"/>
      <c r="O7" s="30"/>
      <c r="P7" s="30"/>
      <c r="Q7" s="30"/>
      <c r="R7" s="30"/>
      <c r="S7" s="30"/>
      <c r="T7" s="30"/>
    </row>
    <row r="8" spans="1:20" ht="15.75" customHeight="1">
      <c r="A8" s="66" t="str">
        <f>Contents!C11</f>
        <v>Table 1.1 - Cyclical and structural underemployment of full-time and part-time workers by age, February 2025</v>
      </c>
      <c r="B8" s="66"/>
      <c r="C8" s="66"/>
      <c r="D8" s="66"/>
      <c r="E8" s="66"/>
      <c r="F8" s="66"/>
      <c r="G8" s="66"/>
      <c r="H8" s="66"/>
      <c r="I8" s="34"/>
      <c r="J8" s="35"/>
      <c r="K8" s="35"/>
      <c r="L8" s="66"/>
      <c r="M8" s="66"/>
      <c r="N8" s="66"/>
      <c r="O8" s="66"/>
      <c r="P8" s="66"/>
      <c r="Q8" s="66"/>
      <c r="R8" s="66"/>
      <c r="S8" s="34"/>
      <c r="T8" s="35"/>
    </row>
    <row r="9" spans="1:20" ht="15.75" customHeight="1">
      <c r="A9" s="36"/>
      <c r="B9" s="36"/>
      <c r="C9" s="37"/>
      <c r="D9" s="37"/>
      <c r="E9" s="37"/>
      <c r="F9" s="37"/>
      <c r="G9" s="37"/>
      <c r="H9" s="37"/>
      <c r="I9" s="37"/>
      <c r="J9" s="37"/>
      <c r="K9" s="37"/>
      <c r="L9" s="37"/>
      <c r="M9" s="37"/>
      <c r="N9" s="37"/>
      <c r="O9" s="37"/>
      <c r="P9" s="37"/>
      <c r="Q9" s="37"/>
      <c r="R9" s="37"/>
      <c r="S9" s="37"/>
      <c r="T9" s="37"/>
    </row>
    <row r="10" spans="1:20" ht="15" customHeight="1">
      <c r="A10" s="36"/>
      <c r="B10" s="38" t="s">
        <v>1745</v>
      </c>
      <c r="C10" s="67" t="s">
        <v>1746</v>
      </c>
      <c r="D10" s="67"/>
      <c r="E10" s="67"/>
      <c r="F10" s="39"/>
      <c r="G10" s="68" t="s">
        <v>1747</v>
      </c>
      <c r="H10" s="68"/>
      <c r="I10" s="68"/>
      <c r="J10" s="39"/>
      <c r="K10" s="39"/>
      <c r="L10" s="39"/>
      <c r="M10" s="39"/>
      <c r="N10" s="39"/>
      <c r="O10" s="39"/>
      <c r="P10" s="39"/>
      <c r="Q10" s="39"/>
      <c r="R10" s="39"/>
      <c r="S10" s="39"/>
      <c r="T10" s="39"/>
    </row>
    <row r="11" spans="1:20">
      <c r="A11" s="36"/>
      <c r="B11" s="36"/>
      <c r="C11" s="37" t="s">
        <v>1748</v>
      </c>
      <c r="D11" s="37" t="s">
        <v>1749</v>
      </c>
      <c r="E11" s="37" t="s">
        <v>1750</v>
      </c>
      <c r="F11" s="37"/>
      <c r="G11" s="37" t="s">
        <v>1748</v>
      </c>
      <c r="H11" s="37" t="s">
        <v>1749</v>
      </c>
      <c r="I11" s="37" t="s">
        <v>1750</v>
      </c>
      <c r="J11" s="37"/>
      <c r="K11" s="37"/>
      <c r="L11" s="37"/>
      <c r="M11" s="37"/>
      <c r="N11" s="37"/>
      <c r="O11" s="37"/>
      <c r="P11" s="37"/>
      <c r="Q11" s="37"/>
      <c r="R11" s="37"/>
      <c r="S11" s="37"/>
      <c r="T11" s="37"/>
    </row>
    <row r="12" spans="1:20">
      <c r="A12" s="36"/>
      <c r="B12" s="36"/>
      <c r="C12" s="40" t="s">
        <v>1751</v>
      </c>
      <c r="D12" s="40" t="s">
        <v>1751</v>
      </c>
      <c r="E12" s="40" t="s">
        <v>1751</v>
      </c>
      <c r="F12" s="40"/>
      <c r="G12" s="40" t="s">
        <v>1751</v>
      </c>
      <c r="H12" s="40" t="s">
        <v>1751</v>
      </c>
      <c r="I12" s="40" t="s">
        <v>1751</v>
      </c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</row>
    <row r="13" spans="1:20">
      <c r="A13" s="41" t="s">
        <v>1752</v>
      </c>
      <c r="C13" s="40"/>
      <c r="D13" s="40"/>
      <c r="E13" s="40"/>
      <c r="F13" s="42"/>
      <c r="G13" s="40"/>
      <c r="H13" s="40"/>
      <c r="I13" s="40"/>
    </row>
    <row r="14" spans="1:20">
      <c r="B14" s="11" t="s">
        <v>1753</v>
      </c>
      <c r="C14" s="43" cm="1">
        <f t="array" ref="C14">INDEX($D$66:$AJ$93,$C66,C$58)</f>
        <v>1594.039</v>
      </c>
      <c r="D14" s="43" cm="1">
        <f t="array" ref="D14">INDEX($D$66:$AJ$93,$C66,D$58)</f>
        <v>868.11300000000006</v>
      </c>
      <c r="E14" s="43" cm="1">
        <f t="array" ref="E14">INDEX($D$66:$AJ$93,$C66,E$58)</f>
        <v>725.92600000000004</v>
      </c>
      <c r="F14" s="43"/>
      <c r="G14" s="44" t="str" cm="1">
        <f t="array" ref="G14">HYPERLINK(TEXT("#"&amp;INDEX($D$101:$AJ$128,$C101,C$58),),INDEX($D$101:$AJ$128,$C101,C$58))</f>
        <v>A127833182C</v>
      </c>
      <c r="H14" s="44" t="str" cm="1">
        <f t="array" ref="H14">HYPERLINK(TEXT("#"&amp;INDEX($D$101:$AJ$128,$C101,D$58),),INDEX($D$101:$AJ$128,$C101,D$58))</f>
        <v>A127830212A</v>
      </c>
      <c r="I14" s="44" t="str" cm="1">
        <f t="array" ref="I14">HYPERLINK(TEXT("#"&amp;INDEX($D$101:$AJ$128,$C101,E$58),),INDEX($D$101:$AJ$128,$C101,E$58))</f>
        <v>A127827242F</v>
      </c>
    </row>
    <row r="15" spans="1:20">
      <c r="B15" s="45" t="s">
        <v>1754</v>
      </c>
      <c r="C15" s="43" cm="1">
        <f t="array" ref="C15">INDEX($D$66:$AJ$93,$C67,C$58)</f>
        <v>355.38799999999998</v>
      </c>
      <c r="D15" s="43" cm="1">
        <f t="array" ref="D15">INDEX($D$66:$AJ$93,$C67,D$58)</f>
        <v>198.715</v>
      </c>
      <c r="E15" s="43" cm="1">
        <f t="array" ref="E15">INDEX($D$66:$AJ$93,$C67,E$58)</f>
        <v>156.673</v>
      </c>
      <c r="F15" s="43"/>
      <c r="G15" s="44" t="str" cm="1">
        <f t="array" ref="G15">HYPERLINK(TEXT("#"&amp;INDEX($D$101:$AJ$128,$C102,C$58),),INDEX($D$101:$AJ$128,$C102,C$58))</f>
        <v>A127833186L</v>
      </c>
      <c r="H15" s="44" t="str" cm="1">
        <f t="array" ref="H15">HYPERLINK(TEXT("#"&amp;INDEX($D$101:$AJ$128,$C102,D$58),),INDEX($D$101:$AJ$128,$C102,D$58))</f>
        <v>A127830216K</v>
      </c>
      <c r="I15" s="44" t="str" cm="1">
        <f t="array" ref="I15">HYPERLINK(TEXT("#"&amp;INDEX($D$101:$AJ$128,$C102,E$58),),INDEX($D$101:$AJ$128,$C102,E$58))</f>
        <v>A127827246R</v>
      </c>
    </row>
    <row r="16" spans="1:20">
      <c r="B16" s="46" t="s">
        <v>1755</v>
      </c>
      <c r="C16" s="43" cm="1">
        <f t="array" ref="C16">INDEX($D$66:$AJ$93,$C68,C$58)</f>
        <v>122.46599999999999</v>
      </c>
      <c r="D16" s="43" cm="1">
        <f t="array" ref="D16">INDEX($D$66:$AJ$93,$C68,D$58)</f>
        <v>89.501999999999995</v>
      </c>
      <c r="E16" s="43" cm="1">
        <f t="array" ref="E16">INDEX($D$66:$AJ$93,$C68,E$58)</f>
        <v>32.963999999999999</v>
      </c>
      <c r="F16" s="43"/>
      <c r="G16" s="44" t="str" cm="1">
        <f t="array" ref="G16">HYPERLINK(TEXT("#"&amp;INDEX($D$101:$AJ$128,$C103,C$58),),INDEX($D$101:$AJ$128,$C103,C$58))</f>
        <v>A127833181A</v>
      </c>
      <c r="H16" s="44" t="str" cm="1">
        <f t="array" ref="H16">HYPERLINK(TEXT("#"&amp;INDEX($D$101:$AJ$128,$C103,D$58),),INDEX($D$101:$AJ$128,$C103,D$58))</f>
        <v>A127830211X</v>
      </c>
      <c r="I16" s="44" t="str" cm="1">
        <f t="array" ref="I16">HYPERLINK(TEXT("#"&amp;INDEX($D$101:$AJ$128,$C103,E$58),),INDEX($D$101:$AJ$128,$C103,E$58))</f>
        <v>A127827241C</v>
      </c>
    </row>
    <row r="17" spans="1:9">
      <c r="B17" s="47" t="s">
        <v>1756</v>
      </c>
      <c r="C17" s="43" cm="1">
        <f t="array" ref="C17">INDEX($D$66:$AJ$93,$C69,C$58)</f>
        <v>67.748999999999995</v>
      </c>
      <c r="D17" s="43" cm="1">
        <f t="array" ref="D17">INDEX($D$66:$AJ$93,$C69,D$58)</f>
        <v>48.106999999999999</v>
      </c>
      <c r="E17" s="43" cm="1">
        <f t="array" ref="E17">INDEX($D$66:$AJ$93,$C69,E$58)</f>
        <v>19.641999999999999</v>
      </c>
      <c r="F17" s="43"/>
      <c r="G17" s="44" t="str" cm="1">
        <f t="array" ref="G17">HYPERLINK(TEXT("#"&amp;INDEX($D$101:$AJ$128,$C104,C$58),),INDEX($D$101:$AJ$128,$C104,C$58))</f>
        <v>A127833179R</v>
      </c>
      <c r="H17" s="44" t="str" cm="1">
        <f t="array" ref="H17">HYPERLINK(TEXT("#"&amp;INDEX($D$101:$AJ$128,$C104,D$58),),INDEX($D$101:$AJ$128,$C104,D$58))</f>
        <v>A127830209L</v>
      </c>
      <c r="I17" s="44" t="str" cm="1">
        <f t="array" ref="I17">HYPERLINK(TEXT("#"&amp;INDEX($D$101:$AJ$128,$C104,E$58),),INDEX($D$101:$AJ$128,$C104,E$58))</f>
        <v>A127827239T</v>
      </c>
    </row>
    <row r="18" spans="1:9">
      <c r="B18" s="47" t="s">
        <v>1757</v>
      </c>
      <c r="C18" s="43" cm="1">
        <f t="array" ref="C18">INDEX($D$66:$AJ$93,$C70,C$58)</f>
        <v>54.716999999999999</v>
      </c>
      <c r="D18" s="43" cm="1">
        <f t="array" ref="D18">INDEX($D$66:$AJ$93,$C70,D$58)</f>
        <v>41.393999999999998</v>
      </c>
      <c r="E18" s="43" cm="1">
        <f t="array" ref="E18">INDEX($D$66:$AJ$93,$C70,E$58)</f>
        <v>13.321999999999999</v>
      </c>
      <c r="F18" s="43"/>
      <c r="G18" s="44" t="str" cm="1">
        <f t="array" ref="G18">HYPERLINK(TEXT("#"&amp;INDEX($D$101:$AJ$128,$C105,C$58),),INDEX($D$101:$AJ$128,$C105,C$58))</f>
        <v>A127833190C</v>
      </c>
      <c r="H18" s="44" t="str" cm="1">
        <f t="array" ref="H18">HYPERLINK(TEXT("#"&amp;INDEX($D$101:$AJ$128,$C105,D$58),),INDEX($D$101:$AJ$128,$C105,D$58))</f>
        <v>A127830220A</v>
      </c>
      <c r="I18" s="44" t="str" cm="1">
        <f t="array" ref="I18">HYPERLINK(TEXT("#"&amp;INDEX($D$101:$AJ$128,$C105,E$58),),INDEX($D$101:$AJ$128,$C105,E$58))</f>
        <v>A127827250F</v>
      </c>
    </row>
    <row r="19" spans="1:9">
      <c r="B19" s="46" t="s">
        <v>1758</v>
      </c>
      <c r="C19" s="43" cm="1">
        <f t="array" ref="C19">INDEX($D$66:$AJ$93,$C71,C$58)</f>
        <v>232.922</v>
      </c>
      <c r="D19" s="43" cm="1">
        <f t="array" ref="D19">INDEX($D$66:$AJ$93,$C71,D$58)</f>
        <v>109.214</v>
      </c>
      <c r="E19" s="43" cm="1">
        <f t="array" ref="E19">INDEX($D$66:$AJ$93,$C71,E$58)</f>
        <v>123.709</v>
      </c>
      <c r="F19" s="43"/>
      <c r="G19" s="44" t="str" cm="1">
        <f t="array" ref="G19">HYPERLINK(TEXT("#"&amp;INDEX($D$101:$AJ$128,$C106,C$58),),INDEX($D$101:$AJ$128,$C106,C$58))</f>
        <v>A127833178L</v>
      </c>
      <c r="H19" s="44" t="str" cm="1">
        <f t="array" ref="H19">HYPERLINK(TEXT("#"&amp;INDEX($D$101:$AJ$128,$C106,D$58),),INDEX($D$101:$AJ$128,$C106,D$58))</f>
        <v>A127830208K</v>
      </c>
      <c r="I19" s="44" t="str" cm="1">
        <f t="array" ref="I19">HYPERLINK(TEXT("#"&amp;INDEX($D$101:$AJ$128,$C106,E$58),),INDEX($D$101:$AJ$128,$C106,E$58))</f>
        <v>A127827238R</v>
      </c>
    </row>
    <row r="20" spans="1:9">
      <c r="B20" s="45" t="s">
        <v>1759</v>
      </c>
      <c r="C20" s="43" cm="1">
        <f t="array" ref="C20">INDEX($D$66:$AJ$93,$C72,C$58)</f>
        <v>1373.2570000000001</v>
      </c>
      <c r="D20" s="43" cm="1">
        <f t="array" ref="D20">INDEX($D$66:$AJ$93,$C72,D$58)</f>
        <v>741.49099999999999</v>
      </c>
      <c r="E20" s="43" cm="1">
        <f t="array" ref="E20">INDEX($D$66:$AJ$93,$C72,E$58)</f>
        <v>631.76599999999996</v>
      </c>
      <c r="F20" s="43"/>
      <c r="G20" s="44" t="str" cm="1">
        <f t="array" ref="G20">HYPERLINK(TEXT("#"&amp;INDEX($D$101:$AJ$128,$C107,C$58),),INDEX($D$101:$AJ$128,$C107,C$58))</f>
        <v>A127833185K</v>
      </c>
      <c r="H20" s="44" t="str" cm="1">
        <f t="array" ref="H20">HYPERLINK(TEXT("#"&amp;INDEX($D$101:$AJ$128,$C107,D$58),),INDEX($D$101:$AJ$128,$C107,D$58))</f>
        <v>A127830215J</v>
      </c>
      <c r="I20" s="44" t="str" cm="1">
        <f t="array" ref="I20">HYPERLINK(TEXT("#"&amp;INDEX($D$101:$AJ$128,$C107,E$58),),INDEX($D$101:$AJ$128,$C107,E$58))</f>
        <v>A127827245L</v>
      </c>
    </row>
    <row r="21" spans="1:9">
      <c r="B21" s="46" t="s">
        <v>1760</v>
      </c>
      <c r="C21" s="43" cm="1">
        <f t="array" ref="C21">INDEX($D$66:$AJ$93,$C73,C$58)</f>
        <v>536.89800000000002</v>
      </c>
      <c r="D21" s="43" cm="1">
        <f t="array" ref="D21">INDEX($D$66:$AJ$93,$C73,D$58)</f>
        <v>380.673</v>
      </c>
      <c r="E21" s="43" cm="1">
        <f t="array" ref="E21">INDEX($D$66:$AJ$93,$C73,E$58)</f>
        <v>156.22399999999999</v>
      </c>
      <c r="F21" s="43"/>
      <c r="G21" s="44" t="str" cm="1">
        <f t="array" ref="G21">HYPERLINK(TEXT("#"&amp;INDEX($D$101:$AJ$128,$C108,C$58),),INDEX($D$101:$AJ$128,$C108,C$58))</f>
        <v>A127833180X</v>
      </c>
      <c r="H21" s="44" t="str" cm="1">
        <f t="array" ref="H21">HYPERLINK(TEXT("#"&amp;INDEX($D$101:$AJ$128,$C108,D$58),),INDEX($D$101:$AJ$128,$C108,D$58))</f>
        <v>A127830210W</v>
      </c>
      <c r="I21" s="44" t="str" cm="1">
        <f t="array" ref="I21">HYPERLINK(TEXT("#"&amp;INDEX($D$101:$AJ$128,$C108,E$58),),INDEX($D$101:$AJ$128,$C108,E$58))</f>
        <v>A127827240A</v>
      </c>
    </row>
    <row r="22" spans="1:9">
      <c r="B22" s="46" t="s">
        <v>1761</v>
      </c>
      <c r="C22" s="43" cm="1">
        <f t="array" ref="C22">INDEX($D$66:$AJ$93,$C74,C$58)</f>
        <v>836.35900000000004</v>
      </c>
      <c r="D22" s="43" cm="1">
        <f t="array" ref="D22">INDEX($D$66:$AJ$93,$C74,D$58)</f>
        <v>360.81799999999998</v>
      </c>
      <c r="E22" s="43" cm="1">
        <f t="array" ref="E22">INDEX($D$66:$AJ$93,$C74,E$58)</f>
        <v>475.541</v>
      </c>
      <c r="F22" s="43"/>
      <c r="G22" s="44" t="str" cm="1">
        <f t="array" ref="G22">HYPERLINK(TEXT("#"&amp;INDEX($D$101:$AJ$128,$C109,C$58),),INDEX($D$101:$AJ$128,$C109,C$58))</f>
        <v>A127833177K</v>
      </c>
      <c r="H22" s="44" t="str" cm="1">
        <f t="array" ref="H22">HYPERLINK(TEXT("#"&amp;INDEX($D$101:$AJ$128,$C109,D$58),),INDEX($D$101:$AJ$128,$C109,D$58))</f>
        <v>A127830207J</v>
      </c>
      <c r="I22" s="44" t="str" cm="1">
        <f t="array" ref="I22">HYPERLINK(TEXT("#"&amp;INDEX($D$101:$AJ$128,$C109,E$58),),INDEX($D$101:$AJ$128,$C109,E$58))</f>
        <v>A127827237L</v>
      </c>
    </row>
    <row r="23" spans="1:9">
      <c r="C23" s="43"/>
      <c r="D23" s="43"/>
      <c r="E23" s="43"/>
      <c r="F23" s="43"/>
      <c r="G23" s="44"/>
      <c r="H23" s="44"/>
      <c r="I23" s="44"/>
    </row>
    <row r="24" spans="1:9">
      <c r="A24" s="41" t="s">
        <v>1762</v>
      </c>
      <c r="C24" s="43"/>
      <c r="D24" s="43"/>
      <c r="E24" s="43"/>
      <c r="F24" s="43"/>
      <c r="G24" s="44"/>
      <c r="H24" s="44"/>
      <c r="I24" s="44"/>
    </row>
    <row r="25" spans="1:9">
      <c r="A25" s="41"/>
      <c r="B25" s="11" t="s">
        <v>1753</v>
      </c>
      <c r="C25" s="43" cm="1">
        <f t="array" ref="C25">INDEX($D$66:$AJ$93,$C77,C$58)</f>
        <v>1594.039</v>
      </c>
      <c r="D25" s="43" cm="1">
        <f t="array" ref="D25">INDEX($D$66:$AJ$93,$C77,D$58)</f>
        <v>868.11300000000006</v>
      </c>
      <c r="E25" s="43" cm="1">
        <f t="array" ref="E25">INDEX($D$66:$AJ$93,$C77,E$58)</f>
        <v>725.92600000000004</v>
      </c>
      <c r="F25" s="43"/>
      <c r="G25" s="44" t="str" cm="1">
        <f t="array" ref="G25">HYPERLINK(TEXT("#"&amp;INDEX($D$101:$AJ$128,$C112,C$58),),INDEX($D$101:$AJ$128,$C112,C$58))</f>
        <v>A127833182C</v>
      </c>
      <c r="H25" s="44" t="str" cm="1">
        <f t="array" ref="H25">HYPERLINK(TEXT("#"&amp;INDEX($D$101:$AJ$128,$C112,D$58),),INDEX($D$101:$AJ$128,$C112,D$58))</f>
        <v>A127830212A</v>
      </c>
      <c r="I25" s="44" t="str" cm="1">
        <f t="array" ref="I25">HYPERLINK(TEXT("#"&amp;INDEX($D$101:$AJ$128,$C112,E$58),),INDEX($D$101:$AJ$128,$C112,E$58))</f>
        <v>A127827242F</v>
      </c>
    </row>
    <row r="26" spans="1:9">
      <c r="B26" s="45" t="s">
        <v>1763</v>
      </c>
      <c r="C26" s="43" cm="1">
        <f t="array" ref="C26">INDEX($D$66:$AJ$93,$C78,C$58)</f>
        <v>628.91800000000001</v>
      </c>
      <c r="D26" s="43" cm="1">
        <f t="array" ref="D26">INDEX($D$66:$AJ$93,$C78,D$58)</f>
        <v>448.46600000000001</v>
      </c>
      <c r="E26" s="43" cm="1">
        <f t="array" ref="E26">INDEX($D$66:$AJ$93,$C78,E$58)</f>
        <v>180.452</v>
      </c>
      <c r="F26" s="43"/>
      <c r="G26" s="44" t="str" cm="1">
        <f t="array" ref="G26">HYPERLINK(TEXT("#"&amp;INDEX($D$101:$AJ$128,$C113,C$58),),INDEX($D$101:$AJ$128,$C113,C$58))</f>
        <v>A127833184J</v>
      </c>
      <c r="H26" s="44" t="str" cm="1">
        <f t="array" ref="H26">HYPERLINK(TEXT("#"&amp;INDEX($D$101:$AJ$128,$C113,D$58),),INDEX($D$101:$AJ$128,$C113,D$58))</f>
        <v>A127830214F</v>
      </c>
      <c r="I26" s="44" t="str" cm="1">
        <f t="array" ref="I26">HYPERLINK(TEXT("#"&amp;INDEX($D$101:$AJ$128,$C113,E$58),),INDEX($D$101:$AJ$128,$C113,E$58))</f>
        <v>A127827244K</v>
      </c>
    </row>
    <row r="27" spans="1:9">
      <c r="B27" s="46" t="s">
        <v>1755</v>
      </c>
      <c r="C27" s="43" cm="1">
        <f t="array" ref="C27">INDEX($D$66:$AJ$93,$C79,C$58)</f>
        <v>122.46599999999999</v>
      </c>
      <c r="D27" s="43" cm="1">
        <f t="array" ref="D27">INDEX($D$66:$AJ$93,$C79,D$58)</f>
        <v>89.501999999999995</v>
      </c>
      <c r="E27" s="43" cm="1">
        <f t="array" ref="E27">INDEX($D$66:$AJ$93,$C79,E$58)</f>
        <v>32.963999999999999</v>
      </c>
      <c r="F27" s="43"/>
      <c r="G27" s="44" t="str" cm="1">
        <f t="array" ref="G27">HYPERLINK(TEXT("#"&amp;INDEX($D$101:$AJ$128,$C114,C$58),),INDEX($D$101:$AJ$128,$C114,C$58))</f>
        <v>A127833181A</v>
      </c>
      <c r="H27" s="44" t="str" cm="1">
        <f t="array" ref="H27">HYPERLINK(TEXT("#"&amp;INDEX($D$101:$AJ$128,$C114,D$58),),INDEX($D$101:$AJ$128,$C114,D$58))</f>
        <v>A127830211X</v>
      </c>
      <c r="I27" s="44" t="str" cm="1">
        <f t="array" ref="I27">HYPERLINK(TEXT("#"&amp;INDEX($D$101:$AJ$128,$C114,E$58),),INDEX($D$101:$AJ$128,$C114,E$58))</f>
        <v>A127827241C</v>
      </c>
    </row>
    <row r="28" spans="1:9">
      <c r="B28" s="46" t="s">
        <v>1760</v>
      </c>
      <c r="C28" s="43" cm="1">
        <f t="array" ref="C28">INDEX($D$66:$AJ$93,$C80,C$58)</f>
        <v>536.89800000000002</v>
      </c>
      <c r="D28" s="43" cm="1">
        <f t="array" ref="D28">INDEX($D$66:$AJ$93,$C80,D$58)</f>
        <v>380.673</v>
      </c>
      <c r="E28" s="43" cm="1">
        <f t="array" ref="E28">INDEX($D$66:$AJ$93,$C80,E$58)</f>
        <v>156.22399999999999</v>
      </c>
      <c r="F28" s="43"/>
      <c r="G28" s="44" t="str" cm="1">
        <f t="array" ref="G28">HYPERLINK(TEXT("#"&amp;INDEX($D$101:$AJ$128,$C115,C$58),),INDEX($D$101:$AJ$128,$C115,C$58))</f>
        <v>A127833180X</v>
      </c>
      <c r="H28" s="44" t="str" cm="1">
        <f t="array" ref="H28">HYPERLINK(TEXT("#"&amp;INDEX($D$101:$AJ$128,$C115,D$58),),INDEX($D$101:$AJ$128,$C115,D$58))</f>
        <v>A127830210W</v>
      </c>
      <c r="I28" s="44" t="str" cm="1">
        <f t="array" ref="I28">HYPERLINK(TEXT("#"&amp;INDEX($D$101:$AJ$128,$C115,E$58),),INDEX($D$101:$AJ$128,$C115,E$58))</f>
        <v>A127827240A</v>
      </c>
    </row>
    <row r="29" spans="1:9">
      <c r="B29" s="45" t="s">
        <v>1764</v>
      </c>
      <c r="C29" s="43" cm="1">
        <f t="array" ref="C29">INDEX($D$66:$AJ$93,$C81,C$58)</f>
        <v>965.12099999999998</v>
      </c>
      <c r="D29" s="43" cm="1">
        <f t="array" ref="D29">INDEX($D$66:$AJ$93,$C81,D$58)</f>
        <v>419.64699999999999</v>
      </c>
      <c r="E29" s="43" cm="1">
        <f t="array" ref="E29">INDEX($D$66:$AJ$93,$C81,E$58)</f>
        <v>545.47400000000005</v>
      </c>
      <c r="F29" s="43"/>
      <c r="G29" s="44" t="str" cm="1">
        <f t="array" ref="G29">HYPERLINK(TEXT("#"&amp;INDEX($D$101:$AJ$128,$C116,C$58),),INDEX($D$101:$AJ$128,$C116,C$58))</f>
        <v>A127833183F</v>
      </c>
      <c r="H29" s="44" t="str" cm="1">
        <f t="array" ref="H29">HYPERLINK(TEXT("#"&amp;INDEX($D$101:$AJ$128,$C116,D$58),),INDEX($D$101:$AJ$128,$C116,D$58))</f>
        <v>A127830213C</v>
      </c>
      <c r="I29" s="44" t="str" cm="1">
        <f t="array" ref="I29">HYPERLINK(TEXT("#"&amp;INDEX($D$101:$AJ$128,$C116,E$58),),INDEX($D$101:$AJ$128,$C116,E$58))</f>
        <v>A127827243J</v>
      </c>
    </row>
    <row r="30" spans="1:9">
      <c r="B30" s="46" t="s">
        <v>1758</v>
      </c>
      <c r="C30" s="43" cm="1">
        <f t="array" ref="C30">INDEX($D$66:$AJ$93,$C82,C$58)</f>
        <v>232.922</v>
      </c>
      <c r="D30" s="43" cm="1">
        <f t="array" ref="D30">INDEX($D$66:$AJ$93,$C82,D$58)</f>
        <v>109.214</v>
      </c>
      <c r="E30" s="43" cm="1">
        <f t="array" ref="E30">INDEX($D$66:$AJ$93,$C82,E$58)</f>
        <v>123.709</v>
      </c>
      <c r="F30" s="43"/>
      <c r="G30" s="44" t="str" cm="1">
        <f t="array" ref="G30">HYPERLINK(TEXT("#"&amp;INDEX($D$101:$AJ$128,$C117,C$58),),INDEX($D$101:$AJ$128,$C117,C$58))</f>
        <v>A127833178L</v>
      </c>
      <c r="H30" s="44" t="str" cm="1">
        <f t="array" ref="H30">HYPERLINK(TEXT("#"&amp;INDEX($D$101:$AJ$128,$C117,D$58),),INDEX($D$101:$AJ$128,$C117,D$58))</f>
        <v>A127830208K</v>
      </c>
      <c r="I30" s="44" t="str" cm="1">
        <f t="array" ref="I30">HYPERLINK(TEXT("#"&amp;INDEX($D$101:$AJ$128,$C117,E$58),),INDEX($D$101:$AJ$128,$C117,E$58))</f>
        <v>A127827238R</v>
      </c>
    </row>
    <row r="31" spans="1:9">
      <c r="B31" s="46" t="s">
        <v>1761</v>
      </c>
      <c r="C31" s="43" cm="1">
        <f t="array" ref="C31">INDEX($D$66:$AJ$93,$C83,C$58)</f>
        <v>836.35900000000004</v>
      </c>
      <c r="D31" s="43" cm="1">
        <f t="array" ref="D31">INDEX($D$66:$AJ$93,$C83,D$58)</f>
        <v>360.81799999999998</v>
      </c>
      <c r="E31" s="43" cm="1">
        <f t="array" ref="E31">INDEX($D$66:$AJ$93,$C83,E$58)</f>
        <v>475.541</v>
      </c>
      <c r="F31" s="43"/>
      <c r="G31" s="44" t="str" cm="1">
        <f t="array" ref="G31">HYPERLINK(TEXT("#"&amp;INDEX($D$101:$AJ$128,$C118,C$58),),INDEX($D$101:$AJ$128,$C118,C$58))</f>
        <v>A127833177K</v>
      </c>
      <c r="H31" s="44" t="str" cm="1">
        <f t="array" ref="H31">HYPERLINK(TEXT("#"&amp;INDEX($D$101:$AJ$128,$C118,D$58),),INDEX($D$101:$AJ$128,$C118,D$58))</f>
        <v>A127830207J</v>
      </c>
      <c r="I31" s="44" t="str" cm="1">
        <f t="array" ref="I31">HYPERLINK(TEXT("#"&amp;INDEX($D$101:$AJ$128,$C118,E$58),),INDEX($D$101:$AJ$128,$C118,E$58))</f>
        <v>A127827237L</v>
      </c>
    </row>
    <row r="32" spans="1:9">
      <c r="B32" s="11"/>
      <c r="C32" s="43"/>
      <c r="D32" s="43"/>
      <c r="E32" s="43"/>
      <c r="F32" s="43"/>
      <c r="G32" s="44"/>
      <c r="H32" s="44"/>
      <c r="I32" s="44"/>
    </row>
    <row r="33" spans="1:20">
      <c r="A33" s="41" t="s">
        <v>1765</v>
      </c>
      <c r="C33" s="43"/>
      <c r="D33" s="43"/>
      <c r="E33" s="43"/>
      <c r="F33" s="43"/>
      <c r="G33" s="44"/>
      <c r="H33" s="44"/>
      <c r="I33" s="44"/>
    </row>
    <row r="34" spans="1:20">
      <c r="A34" s="41"/>
      <c r="B34" s="11" t="s">
        <v>1765</v>
      </c>
      <c r="C34" s="43" cm="1">
        <f t="array" ref="C34">INDEX($D$66:$AJ$93,$C86,C$58)</f>
        <v>904.10799999999995</v>
      </c>
      <c r="D34" s="43" cm="1">
        <f t="array" ref="D34">INDEX($D$66:$AJ$93,$C86,D$58)</f>
        <v>408.92500000000001</v>
      </c>
      <c r="E34" s="43" cm="1">
        <f t="array" ref="E34">INDEX($D$66:$AJ$93,$C86,E$58)</f>
        <v>495.18400000000003</v>
      </c>
      <c r="F34" s="43"/>
      <c r="G34" s="44" t="str" cm="1">
        <f t="array" ref="G34">HYPERLINK(TEXT("#"&amp;INDEX($D$101:$AJ$128,$C121,C$58),),INDEX($D$101:$AJ$128,$C121,C$58))</f>
        <v>A127833191F</v>
      </c>
      <c r="H34" s="44" t="str" cm="1">
        <f t="array" ref="H34">HYPERLINK(TEXT("#"&amp;INDEX($D$101:$AJ$128,$C121,D$58),),INDEX($D$101:$AJ$128,$C121,D$58))</f>
        <v>A127830221C</v>
      </c>
      <c r="I34" s="44" t="str" cm="1">
        <f t="array" ref="I34">HYPERLINK(TEXT("#"&amp;INDEX($D$101:$AJ$128,$C121,E$58),),INDEX($D$101:$AJ$128,$C121,E$58))</f>
        <v>A127827251J</v>
      </c>
    </row>
    <row r="35" spans="1:20">
      <c r="B35" s="45" t="s">
        <v>1766</v>
      </c>
      <c r="C35" s="43" cm="1">
        <f t="array" ref="C35">INDEX($D$66:$AJ$93,$C87,C$58)</f>
        <v>67.748999999999995</v>
      </c>
      <c r="D35" s="43" cm="1">
        <f t="array" ref="D35">INDEX($D$66:$AJ$93,$C87,D$58)</f>
        <v>48.106999999999999</v>
      </c>
      <c r="E35" s="43" cm="1">
        <f t="array" ref="E35">INDEX($D$66:$AJ$93,$C87,E$58)</f>
        <v>19.641999999999999</v>
      </c>
      <c r="F35" s="43"/>
      <c r="G35" s="44" t="str" cm="1">
        <f t="array" ref="G35">HYPERLINK(TEXT("#"&amp;INDEX($D$101:$AJ$128,$C122,C$58),),INDEX($D$101:$AJ$128,$C122,C$58))</f>
        <v>A127833179R</v>
      </c>
      <c r="H35" s="44" t="str" cm="1">
        <f t="array" ref="H35">HYPERLINK(TEXT("#"&amp;INDEX($D$101:$AJ$128,$C122,D$58),),INDEX($D$101:$AJ$128,$C122,D$58))</f>
        <v>A127830209L</v>
      </c>
      <c r="I35" s="44" t="str" cm="1">
        <f t="array" ref="I35">HYPERLINK(TEXT("#"&amp;INDEX($D$101:$AJ$128,$C122,E$58),),INDEX($D$101:$AJ$128,$C122,E$58))</f>
        <v>A127827239T</v>
      </c>
    </row>
    <row r="36" spans="1:20">
      <c r="B36" s="45" t="s">
        <v>1761</v>
      </c>
      <c r="C36" s="43" cm="1">
        <f t="array" ref="C36">INDEX($D$66:$AJ$93,$C88,C$58)</f>
        <v>836.35900000000004</v>
      </c>
      <c r="D36" s="43" cm="1">
        <f t="array" ref="D36">INDEX($D$66:$AJ$93,$C88,D$58)</f>
        <v>360.81799999999998</v>
      </c>
      <c r="E36" s="43" cm="1">
        <f t="array" ref="E36">INDEX($D$66:$AJ$93,$C88,E$58)</f>
        <v>475.541</v>
      </c>
      <c r="F36" s="43"/>
      <c r="G36" s="44" t="str" cm="1">
        <f t="array" ref="G36">HYPERLINK(TEXT("#"&amp;INDEX($D$101:$AJ$128,$C123,C$58),),INDEX($D$101:$AJ$128,$C123,C$58))</f>
        <v>A127833177K</v>
      </c>
      <c r="H36" s="44" t="str" cm="1">
        <f t="array" ref="H36">HYPERLINK(TEXT("#"&amp;INDEX($D$101:$AJ$128,$C123,D$58),),INDEX($D$101:$AJ$128,$C123,D$58))</f>
        <v>A127830207J</v>
      </c>
      <c r="I36" s="44" t="str" cm="1">
        <f t="array" ref="I36">HYPERLINK(TEXT("#"&amp;INDEX($D$101:$AJ$128,$C123,E$58),),INDEX($D$101:$AJ$128,$C123,E$58))</f>
        <v>A127827237L</v>
      </c>
    </row>
    <row r="37" spans="1:20">
      <c r="B37" s="11"/>
      <c r="C37" s="43"/>
      <c r="D37" s="43"/>
      <c r="E37" s="43"/>
      <c r="F37" s="43"/>
      <c r="G37" s="44"/>
      <c r="H37" s="44"/>
      <c r="I37" s="44"/>
    </row>
    <row r="38" spans="1:20">
      <c r="A38" s="41" t="s">
        <v>1767</v>
      </c>
      <c r="C38" s="43"/>
      <c r="D38" s="43"/>
      <c r="E38" s="43"/>
      <c r="F38" s="43"/>
      <c r="G38" s="44"/>
      <c r="H38" s="44"/>
      <c r="I38" s="44"/>
    </row>
    <row r="39" spans="1:20">
      <c r="B39" s="11" t="s">
        <v>1768</v>
      </c>
      <c r="C39" s="43" cm="1">
        <f t="array" ref="C39">INDEX($D$66:$AJ$93,$C91,C$58)</f>
        <v>14652.264999999999</v>
      </c>
      <c r="D39" s="43" cm="1">
        <f t="array" ref="D39">INDEX($D$66:$AJ$93,$C91,D$58)</f>
        <v>7612.2780000000002</v>
      </c>
      <c r="E39" s="43" cm="1">
        <f t="array" ref="E39">INDEX($D$66:$AJ$93,$C91,E$58)</f>
        <v>7039.9870000000001</v>
      </c>
      <c r="F39" s="43"/>
      <c r="G39" s="44" t="str" cm="1">
        <f t="array" ref="G39">HYPERLINK(TEXT("#"&amp;INDEX($D$101:$AJ$128,$C126,C$58),),INDEX($D$101:$AJ$128,$C126,C$58))</f>
        <v>A127833187R</v>
      </c>
      <c r="H39" s="44" t="str" cm="1">
        <f t="array" ref="H39">HYPERLINK(TEXT("#"&amp;INDEX($D$101:$AJ$128,$C126,D$58),),INDEX($D$101:$AJ$128,$C126,D$58))</f>
        <v>A127830217L</v>
      </c>
      <c r="I39" s="44" t="str" cm="1">
        <f t="array" ref="I39">HYPERLINK(TEXT("#"&amp;INDEX($D$101:$AJ$128,$C126,E$58),),INDEX($D$101:$AJ$128,$C126,E$58))</f>
        <v>A127827247T</v>
      </c>
    </row>
    <row r="40" spans="1:20">
      <c r="B40" s="45" t="s">
        <v>1769</v>
      </c>
      <c r="C40" s="43" cm="1">
        <f t="array" ref="C40">INDEX($D$66:$AJ$93,$C92,C$58)</f>
        <v>10074.334000000001</v>
      </c>
      <c r="D40" s="43" cm="1">
        <f t="array" ref="D40">INDEX($D$66:$AJ$93,$C92,D$58)</f>
        <v>6058.9870000000001</v>
      </c>
      <c r="E40" s="43" cm="1">
        <f t="array" ref="E40">INDEX($D$66:$AJ$93,$C92,E$58)</f>
        <v>4015.3470000000002</v>
      </c>
      <c r="F40" s="43"/>
      <c r="G40" s="44" t="str" cm="1">
        <f t="array" ref="G40">HYPERLINK(TEXT("#"&amp;INDEX($D$101:$AJ$128,$C127,C$58),),INDEX($D$101:$AJ$128,$C127,C$58))</f>
        <v>A127833189V</v>
      </c>
      <c r="H40" s="44" t="str" cm="1">
        <f t="array" ref="H40">HYPERLINK(TEXT("#"&amp;INDEX($D$101:$AJ$128,$C127,D$58),),INDEX($D$101:$AJ$128,$C127,D$58))</f>
        <v>A127830219T</v>
      </c>
      <c r="I40" s="44" t="str" cm="1">
        <f t="array" ref="I40">HYPERLINK(TEXT("#"&amp;INDEX($D$101:$AJ$128,$C127,E$58),),INDEX($D$101:$AJ$128,$C127,E$58))</f>
        <v>A127827249W</v>
      </c>
    </row>
    <row r="41" spans="1:20">
      <c r="B41" s="45" t="s">
        <v>1770</v>
      </c>
      <c r="C41" s="43" cm="1">
        <f t="array" ref="C41">INDEX($D$66:$AJ$93,$C93,C$58)</f>
        <v>4577.9309999999996</v>
      </c>
      <c r="D41" s="43" cm="1">
        <f t="array" ref="D41">INDEX($D$66:$AJ$93,$C93,D$58)</f>
        <v>1553.29</v>
      </c>
      <c r="E41" s="43" cm="1">
        <f t="array" ref="E41">INDEX($D$66:$AJ$93,$C93,E$58)</f>
        <v>3024.6410000000001</v>
      </c>
      <c r="F41" s="43"/>
      <c r="G41" s="44" t="str" cm="1">
        <f t="array" ref="G41">HYPERLINK(TEXT("#"&amp;INDEX($D$101:$AJ$128,$C128,C$58),),INDEX($D$101:$AJ$128,$C128,C$58))</f>
        <v>A127833188T</v>
      </c>
      <c r="H41" s="44" t="str" cm="1">
        <f t="array" ref="H41">HYPERLINK(TEXT("#"&amp;INDEX($D$101:$AJ$128,$C128,D$58),),INDEX($D$101:$AJ$128,$C128,D$58))</f>
        <v>A127830218R</v>
      </c>
      <c r="I41" s="44" t="str" cm="1">
        <f t="array" ref="I41">HYPERLINK(TEXT("#"&amp;INDEX($D$101:$AJ$128,$C128,E$58),),INDEX($D$101:$AJ$128,$C128,E$58))</f>
        <v>A127827248V</v>
      </c>
    </row>
    <row r="42" spans="1:20">
      <c r="B42" s="11"/>
      <c r="C42" s="43"/>
      <c r="D42" s="43"/>
      <c r="E42" s="43"/>
      <c r="F42" s="43"/>
      <c r="G42" s="44"/>
      <c r="H42" s="44"/>
      <c r="I42" s="44"/>
    </row>
    <row r="43" spans="1:20">
      <c r="B43" s="11"/>
      <c r="C43" s="43"/>
      <c r="D43" s="43"/>
      <c r="E43" s="43"/>
      <c r="F43" s="43"/>
      <c r="G43" s="44"/>
      <c r="H43" s="44"/>
      <c r="I43" s="44"/>
    </row>
    <row r="44" spans="1:20">
      <c r="A44" s="48" t="str">
        <f ca="1">Contents!B27</f>
        <v>© Commonwealth of Australia 2025</v>
      </c>
      <c r="B44" s="49"/>
      <c r="C44" s="43"/>
      <c r="D44" s="43"/>
      <c r="E44" s="43"/>
      <c r="F44" s="43"/>
      <c r="G44" s="43"/>
      <c r="H44" s="43"/>
      <c r="I44" s="43"/>
      <c r="J44" s="43"/>
      <c r="K44" s="43"/>
      <c r="L44" s="43"/>
      <c r="M44" s="43"/>
      <c r="N44" s="43"/>
      <c r="O44" s="43"/>
      <c r="P44" s="43"/>
      <c r="Q44" s="43"/>
      <c r="R44" s="43"/>
      <c r="S44" s="43"/>
      <c r="T44" s="43"/>
    </row>
    <row r="45" spans="1:20">
      <c r="A45" s="48"/>
      <c r="B45" s="49"/>
      <c r="C45" s="43"/>
      <c r="D45" s="43"/>
      <c r="E45" s="43"/>
      <c r="F45" s="43"/>
      <c r="G45" s="43"/>
      <c r="H45" s="43"/>
      <c r="I45" s="43"/>
      <c r="J45" s="43"/>
      <c r="K45" s="43"/>
      <c r="L45" s="43"/>
      <c r="M45" s="43"/>
      <c r="N45" s="43"/>
      <c r="O45" s="43"/>
      <c r="P45" s="43"/>
      <c r="Q45" s="43"/>
      <c r="R45" s="43"/>
      <c r="S45" s="43"/>
      <c r="T45" s="43"/>
    </row>
    <row r="46" spans="1:20" hidden="1">
      <c r="A46" s="50"/>
      <c r="B46" s="51" t="s">
        <v>1746</v>
      </c>
      <c r="C46" s="52">
        <v>1</v>
      </c>
      <c r="D46" s="53"/>
      <c r="E46" s="53"/>
      <c r="F46" s="43"/>
      <c r="G46" s="43"/>
      <c r="H46" s="43"/>
      <c r="I46" s="43"/>
      <c r="J46" s="43"/>
      <c r="K46" s="43"/>
      <c r="L46" s="43"/>
      <c r="M46" s="43"/>
      <c r="N46" s="43"/>
      <c r="O46" s="43"/>
      <c r="P46" s="43"/>
      <c r="Q46" s="43"/>
      <c r="R46" s="43"/>
      <c r="S46" s="43"/>
      <c r="T46" s="43"/>
    </row>
    <row r="47" spans="1:20" hidden="1">
      <c r="A47" s="50"/>
      <c r="B47" s="51" t="s">
        <v>1771</v>
      </c>
      <c r="C47" s="52">
        <f>C46+3</f>
        <v>4</v>
      </c>
      <c r="D47" s="53"/>
      <c r="E47" s="53"/>
      <c r="F47" s="43"/>
      <c r="G47" s="43"/>
      <c r="H47" s="43"/>
      <c r="I47" s="43"/>
      <c r="J47" s="43"/>
      <c r="K47" s="43"/>
      <c r="L47" s="43"/>
      <c r="M47" s="43"/>
      <c r="N47" s="43"/>
      <c r="O47" s="43"/>
      <c r="P47" s="43"/>
      <c r="Q47" s="43"/>
      <c r="R47" s="43"/>
      <c r="S47" s="43"/>
      <c r="T47" s="43"/>
    </row>
    <row r="48" spans="1:20" hidden="1">
      <c r="A48" s="50"/>
      <c r="B48" s="51" t="s">
        <v>1772</v>
      </c>
      <c r="C48" s="52">
        <f t="shared" ref="C48:C55" si="0">C47+3</f>
        <v>7</v>
      </c>
      <c r="D48" s="53"/>
      <c r="E48" s="53"/>
      <c r="F48" s="43"/>
      <c r="G48" s="43"/>
      <c r="H48" s="43"/>
      <c r="I48" s="43"/>
      <c r="J48" s="43"/>
      <c r="K48" s="43"/>
      <c r="L48" s="43"/>
      <c r="M48" s="43"/>
      <c r="N48" s="43"/>
      <c r="O48" s="43"/>
      <c r="P48" s="43"/>
      <c r="Q48" s="43"/>
      <c r="R48" s="43"/>
      <c r="S48" s="43"/>
      <c r="T48" s="43"/>
    </row>
    <row r="49" spans="1:36" hidden="1">
      <c r="A49" s="50"/>
      <c r="B49" s="51" t="s">
        <v>1773</v>
      </c>
      <c r="C49" s="52">
        <f t="shared" si="0"/>
        <v>10</v>
      </c>
      <c r="D49" s="53"/>
      <c r="E49" s="53"/>
      <c r="F49" s="43"/>
      <c r="G49" s="43"/>
      <c r="H49" s="43"/>
      <c r="I49" s="43"/>
      <c r="J49" s="43"/>
      <c r="K49" s="43"/>
      <c r="L49" s="43"/>
      <c r="M49" s="43"/>
      <c r="N49" s="43"/>
      <c r="O49" s="43"/>
      <c r="P49" s="43"/>
      <c r="Q49" s="43"/>
      <c r="R49" s="43"/>
      <c r="S49" s="43"/>
      <c r="T49" s="43"/>
    </row>
    <row r="50" spans="1:36" hidden="1">
      <c r="A50" s="50"/>
      <c r="B50" s="51" t="s">
        <v>1774</v>
      </c>
      <c r="C50" s="52">
        <f t="shared" si="0"/>
        <v>13</v>
      </c>
      <c r="D50" s="53"/>
      <c r="E50" s="53"/>
      <c r="F50" s="43"/>
      <c r="G50" s="43"/>
      <c r="H50" s="43"/>
      <c r="I50" s="43"/>
      <c r="J50" s="43"/>
      <c r="K50" s="43"/>
      <c r="L50" s="43"/>
      <c r="M50" s="43"/>
      <c r="N50" s="43"/>
      <c r="O50" s="43"/>
      <c r="P50" s="43"/>
      <c r="Q50" s="43"/>
      <c r="R50" s="43"/>
      <c r="S50" s="43"/>
      <c r="T50" s="43"/>
    </row>
    <row r="51" spans="1:36" hidden="1">
      <c r="A51" s="50"/>
      <c r="B51" s="51" t="s">
        <v>1775</v>
      </c>
      <c r="C51" s="52">
        <f t="shared" si="0"/>
        <v>16</v>
      </c>
      <c r="D51" s="53"/>
      <c r="E51" s="53"/>
      <c r="F51" s="43"/>
      <c r="G51" s="43"/>
      <c r="H51" s="43"/>
      <c r="I51" s="43"/>
      <c r="J51" s="43"/>
      <c r="K51" s="43"/>
      <c r="L51" s="43"/>
      <c r="M51" s="43"/>
      <c r="N51" s="43"/>
      <c r="O51" s="43"/>
      <c r="P51" s="43"/>
      <c r="Q51" s="43"/>
      <c r="R51" s="43"/>
      <c r="S51" s="43"/>
      <c r="T51" s="43"/>
    </row>
    <row r="52" spans="1:36" hidden="1">
      <c r="A52" s="50"/>
      <c r="B52" s="51" t="s">
        <v>1776</v>
      </c>
      <c r="C52" s="52">
        <f t="shared" si="0"/>
        <v>19</v>
      </c>
      <c r="D52" s="53"/>
      <c r="E52" s="53"/>
      <c r="F52" s="43"/>
      <c r="G52" s="43"/>
      <c r="H52" s="43"/>
      <c r="I52" s="43"/>
      <c r="J52" s="43"/>
      <c r="K52" s="43"/>
      <c r="L52" s="43"/>
      <c r="M52" s="43"/>
      <c r="N52" s="43"/>
      <c r="O52" s="43"/>
      <c r="P52" s="43"/>
      <c r="Q52" s="43"/>
      <c r="R52" s="43"/>
      <c r="S52" s="43"/>
      <c r="T52" s="43"/>
    </row>
    <row r="53" spans="1:36" hidden="1">
      <c r="A53" s="50"/>
      <c r="B53" s="51" t="s">
        <v>1777</v>
      </c>
      <c r="C53" s="52">
        <f t="shared" si="0"/>
        <v>22</v>
      </c>
      <c r="D53" s="53"/>
      <c r="E53" s="53"/>
      <c r="F53" s="43"/>
      <c r="G53" s="43"/>
      <c r="H53" s="43"/>
      <c r="I53" s="43"/>
      <c r="J53" s="43"/>
      <c r="K53" s="43"/>
      <c r="L53" s="43"/>
      <c r="M53" s="43"/>
      <c r="N53" s="43"/>
      <c r="O53" s="43"/>
      <c r="P53" s="43"/>
      <c r="Q53" s="43"/>
      <c r="R53" s="43"/>
      <c r="S53" s="43"/>
      <c r="T53" s="43"/>
    </row>
    <row r="54" spans="1:36" hidden="1">
      <c r="A54" s="50"/>
      <c r="B54" s="51" t="s">
        <v>1778</v>
      </c>
      <c r="C54" s="52">
        <f t="shared" si="0"/>
        <v>25</v>
      </c>
      <c r="D54" s="53"/>
      <c r="E54" s="53"/>
      <c r="F54" s="43"/>
      <c r="G54" s="43"/>
      <c r="H54" s="43"/>
      <c r="I54" s="43"/>
      <c r="J54" s="43"/>
      <c r="K54" s="43"/>
      <c r="L54" s="43"/>
      <c r="M54" s="43"/>
      <c r="N54" s="43"/>
      <c r="O54" s="43"/>
      <c r="P54" s="43"/>
      <c r="Q54" s="43"/>
      <c r="R54" s="43"/>
      <c r="S54" s="43"/>
      <c r="T54" s="43"/>
    </row>
    <row r="55" spans="1:36" hidden="1">
      <c r="A55" s="50"/>
      <c r="B55" s="51" t="s">
        <v>1779</v>
      </c>
      <c r="C55" s="52">
        <f t="shared" si="0"/>
        <v>28</v>
      </c>
      <c r="D55" s="53"/>
      <c r="E55" s="53"/>
      <c r="F55" s="43"/>
      <c r="G55" s="43"/>
      <c r="H55" s="43"/>
      <c r="I55" s="43"/>
      <c r="J55" s="43"/>
      <c r="K55" s="43"/>
      <c r="L55" s="43"/>
      <c r="M55" s="43"/>
      <c r="N55" s="43"/>
      <c r="O55" s="43"/>
      <c r="P55" s="43"/>
      <c r="Q55" s="43"/>
      <c r="R55" s="43"/>
      <c r="S55" s="43"/>
      <c r="T55" s="43"/>
    </row>
    <row r="56" spans="1:36" hidden="1">
      <c r="A56" s="50"/>
      <c r="B56" s="51" t="s">
        <v>1780</v>
      </c>
      <c r="C56" s="52">
        <f>C55+3</f>
        <v>31</v>
      </c>
      <c r="D56" s="53"/>
      <c r="E56" s="53"/>
      <c r="F56" s="43"/>
      <c r="G56" s="43"/>
      <c r="H56" s="43"/>
      <c r="I56" s="43"/>
      <c r="J56" s="43"/>
      <c r="K56" s="43"/>
      <c r="L56" s="43"/>
      <c r="M56" s="43"/>
      <c r="N56" s="43"/>
      <c r="O56" s="43"/>
      <c r="P56" s="43"/>
      <c r="Q56" s="43"/>
      <c r="R56" s="43"/>
      <c r="S56" s="43"/>
      <c r="T56" s="43"/>
    </row>
    <row r="57" spans="1:36" hidden="1">
      <c r="A57" s="50"/>
      <c r="B57" s="54"/>
      <c r="C57" s="53"/>
      <c r="D57" s="53"/>
      <c r="E57" s="53"/>
      <c r="F57" s="43"/>
      <c r="G57" s="43"/>
      <c r="H57" s="43"/>
      <c r="I57" s="43"/>
      <c r="J57" s="43"/>
      <c r="K57" s="43"/>
      <c r="L57" s="43"/>
      <c r="M57" s="43"/>
      <c r="N57" s="43"/>
      <c r="O57" s="43"/>
      <c r="P57" s="43"/>
      <c r="Q57" s="43"/>
      <c r="R57" s="43"/>
      <c r="S57" s="43"/>
      <c r="T57" s="43"/>
    </row>
    <row r="58" spans="1:36" hidden="1">
      <c r="A58" s="50"/>
      <c r="B58" s="55"/>
      <c r="C58" s="52">
        <f>VLOOKUP(C10,B46:C56,2,FALSE)</f>
        <v>1</v>
      </c>
      <c r="D58" s="52">
        <f>C58+1</f>
        <v>2</v>
      </c>
      <c r="E58" s="52">
        <f>D58+1</f>
        <v>3</v>
      </c>
      <c r="F58" s="43"/>
      <c r="G58" s="43"/>
      <c r="H58" s="43"/>
      <c r="I58" s="43"/>
      <c r="J58" s="43"/>
      <c r="K58" s="43"/>
      <c r="L58" s="43"/>
      <c r="M58" s="43"/>
      <c r="N58" s="43"/>
      <c r="O58" s="43"/>
      <c r="P58" s="43"/>
      <c r="Q58" s="43"/>
      <c r="R58" s="43"/>
      <c r="S58" s="43"/>
      <c r="T58" s="43"/>
      <c r="U58" s="43"/>
    </row>
    <row r="59" spans="1:36" hidden="1">
      <c r="A59" s="50"/>
      <c r="B59" s="49"/>
      <c r="C59" s="43"/>
      <c r="D59" s="43"/>
      <c r="E59" s="43"/>
      <c r="F59" s="43"/>
      <c r="G59" s="43"/>
      <c r="H59" s="43"/>
      <c r="I59" s="43"/>
      <c r="J59" s="43"/>
      <c r="K59" s="43"/>
      <c r="L59" s="43"/>
      <c r="M59" s="43"/>
      <c r="N59" s="43"/>
      <c r="O59" s="43"/>
      <c r="P59" s="43"/>
      <c r="Q59" s="43"/>
      <c r="R59" s="43"/>
      <c r="S59" s="43"/>
      <c r="T59" s="43"/>
    </row>
    <row r="60" spans="1:36" hidden="1">
      <c r="A60" s="50"/>
      <c r="B60" s="49"/>
      <c r="C60" s="49"/>
      <c r="D60" s="43"/>
      <c r="E60" s="43"/>
      <c r="F60" s="43"/>
      <c r="G60" s="43"/>
      <c r="H60" s="43"/>
      <c r="I60" s="43"/>
      <c r="J60" s="43"/>
      <c r="K60" s="43"/>
      <c r="L60" s="43"/>
      <c r="M60" s="43"/>
      <c r="N60" s="43"/>
      <c r="O60" s="43"/>
      <c r="P60" s="43"/>
      <c r="Q60" s="43"/>
      <c r="R60" s="43"/>
      <c r="S60" s="43"/>
      <c r="T60" s="43"/>
      <c r="U60" s="43"/>
    </row>
    <row r="61" spans="1:36" hidden="1">
      <c r="A61" s="50"/>
      <c r="B61" s="49"/>
      <c r="C61" s="49"/>
      <c r="D61" s="52">
        <v>1</v>
      </c>
      <c r="E61" s="52">
        <v>2</v>
      </c>
      <c r="F61" s="52">
        <v>3</v>
      </c>
      <c r="G61" s="52">
        <v>4</v>
      </c>
      <c r="H61" s="52">
        <v>5</v>
      </c>
      <c r="I61" s="52">
        <v>6</v>
      </c>
      <c r="J61" s="52">
        <v>7</v>
      </c>
      <c r="K61" s="52">
        <v>8</v>
      </c>
      <c r="L61" s="52">
        <v>9</v>
      </c>
      <c r="M61" s="52">
        <v>10</v>
      </c>
      <c r="N61" s="52">
        <v>11</v>
      </c>
      <c r="O61" s="52">
        <v>12</v>
      </c>
      <c r="P61" s="52">
        <v>13</v>
      </c>
      <c r="Q61" s="52">
        <v>14</v>
      </c>
      <c r="R61" s="52">
        <v>15</v>
      </c>
      <c r="S61" s="52">
        <v>16</v>
      </c>
      <c r="T61" s="52">
        <v>17</v>
      </c>
      <c r="U61" s="52">
        <v>18</v>
      </c>
      <c r="V61" s="52">
        <v>19</v>
      </c>
      <c r="W61" s="52">
        <v>20</v>
      </c>
      <c r="X61" s="52">
        <v>21</v>
      </c>
      <c r="Y61" s="52">
        <v>22</v>
      </c>
      <c r="Z61" s="52">
        <v>23</v>
      </c>
      <c r="AA61" s="52">
        <v>24</v>
      </c>
      <c r="AB61" s="52">
        <v>25</v>
      </c>
      <c r="AC61" s="52">
        <v>26</v>
      </c>
      <c r="AD61" s="52">
        <v>27</v>
      </c>
      <c r="AE61" s="52">
        <v>28</v>
      </c>
      <c r="AF61" s="52">
        <v>29</v>
      </c>
      <c r="AG61" s="52">
        <v>30</v>
      </c>
      <c r="AH61" s="52">
        <v>31</v>
      </c>
      <c r="AI61" s="52">
        <v>32</v>
      </c>
      <c r="AJ61" s="52">
        <v>33</v>
      </c>
    </row>
    <row r="62" spans="1:36" ht="15" hidden="1" customHeight="1">
      <c r="A62" s="36"/>
      <c r="B62" s="36"/>
      <c r="C62" s="36"/>
      <c r="D62" s="64" t="s">
        <v>1746</v>
      </c>
      <c r="E62" s="64"/>
      <c r="F62" s="64"/>
      <c r="G62" s="64" t="s">
        <v>1771</v>
      </c>
      <c r="H62" s="64"/>
      <c r="I62" s="64"/>
      <c r="J62" s="64" t="s">
        <v>1772</v>
      </c>
      <c r="K62" s="64"/>
      <c r="L62" s="64"/>
      <c r="M62" s="64" t="s">
        <v>1773</v>
      </c>
      <c r="N62" s="64"/>
      <c r="O62" s="64"/>
      <c r="P62" s="64" t="s">
        <v>1774</v>
      </c>
      <c r="Q62" s="64"/>
      <c r="R62" s="64"/>
      <c r="S62" s="64" t="s">
        <v>1775</v>
      </c>
      <c r="T62" s="64"/>
      <c r="U62" s="64"/>
      <c r="V62" s="64" t="s">
        <v>1776</v>
      </c>
      <c r="W62" s="64"/>
      <c r="X62" s="64"/>
      <c r="Y62" s="64" t="s">
        <v>1777</v>
      </c>
      <c r="Z62" s="64"/>
      <c r="AA62" s="64"/>
      <c r="AB62" s="64" t="s">
        <v>1778</v>
      </c>
      <c r="AC62" s="64"/>
      <c r="AD62" s="64"/>
      <c r="AE62" s="64" t="s">
        <v>1779</v>
      </c>
      <c r="AF62" s="64"/>
      <c r="AG62" s="64"/>
      <c r="AH62" s="64" t="s">
        <v>1780</v>
      </c>
      <c r="AI62" s="64"/>
      <c r="AJ62" s="64"/>
    </row>
    <row r="63" spans="1:36" hidden="1">
      <c r="A63" s="36"/>
      <c r="B63" s="36"/>
      <c r="C63" s="36"/>
      <c r="D63" s="37" t="s">
        <v>1748</v>
      </c>
      <c r="E63" s="37" t="s">
        <v>1749</v>
      </c>
      <c r="F63" s="37" t="s">
        <v>1750</v>
      </c>
      <c r="G63" s="37" t="s">
        <v>1748</v>
      </c>
      <c r="H63" s="37" t="s">
        <v>1749</v>
      </c>
      <c r="I63" s="37" t="s">
        <v>1750</v>
      </c>
      <c r="J63" s="37" t="s">
        <v>1748</v>
      </c>
      <c r="K63" s="37" t="s">
        <v>1749</v>
      </c>
      <c r="L63" s="37" t="s">
        <v>1750</v>
      </c>
      <c r="M63" s="37" t="s">
        <v>1748</v>
      </c>
      <c r="N63" s="37" t="s">
        <v>1749</v>
      </c>
      <c r="O63" s="37" t="s">
        <v>1750</v>
      </c>
      <c r="P63" s="37" t="s">
        <v>1748</v>
      </c>
      <c r="Q63" s="37" t="s">
        <v>1749</v>
      </c>
      <c r="R63" s="37" t="s">
        <v>1750</v>
      </c>
      <c r="S63" s="37" t="s">
        <v>1748</v>
      </c>
      <c r="T63" s="37" t="s">
        <v>1749</v>
      </c>
      <c r="U63" s="37" t="s">
        <v>1750</v>
      </c>
      <c r="V63" s="37" t="s">
        <v>1748</v>
      </c>
      <c r="W63" s="37" t="s">
        <v>1749</v>
      </c>
      <c r="X63" s="37" t="s">
        <v>1750</v>
      </c>
      <c r="Y63" s="37" t="s">
        <v>1748</v>
      </c>
      <c r="Z63" s="37" t="s">
        <v>1749</v>
      </c>
      <c r="AA63" s="37" t="s">
        <v>1750</v>
      </c>
      <c r="AB63" s="37" t="s">
        <v>1748</v>
      </c>
      <c r="AC63" s="37" t="s">
        <v>1749</v>
      </c>
      <c r="AD63" s="37" t="s">
        <v>1750</v>
      </c>
      <c r="AE63" s="37" t="s">
        <v>1748</v>
      </c>
      <c r="AF63" s="37" t="s">
        <v>1749</v>
      </c>
      <c r="AG63" s="37" t="s">
        <v>1750</v>
      </c>
      <c r="AH63" s="37" t="s">
        <v>1748</v>
      </c>
      <c r="AI63" s="37" t="s">
        <v>1749</v>
      </c>
      <c r="AJ63" s="37" t="s">
        <v>1750</v>
      </c>
    </row>
    <row r="64" spans="1:36" hidden="1">
      <c r="A64" s="36"/>
      <c r="B64" s="36"/>
      <c r="C64" s="36"/>
      <c r="D64" s="40" t="s">
        <v>1751</v>
      </c>
      <c r="E64" s="40" t="s">
        <v>1751</v>
      </c>
      <c r="F64" s="40" t="s">
        <v>1751</v>
      </c>
      <c r="G64" s="40" t="s">
        <v>1751</v>
      </c>
      <c r="H64" s="40" t="s">
        <v>1751</v>
      </c>
      <c r="I64" s="40" t="s">
        <v>1751</v>
      </c>
      <c r="J64" s="40" t="s">
        <v>1751</v>
      </c>
      <c r="K64" s="40" t="s">
        <v>1751</v>
      </c>
      <c r="L64" s="40" t="s">
        <v>1751</v>
      </c>
      <c r="M64" s="40" t="s">
        <v>1751</v>
      </c>
      <c r="N64" s="40" t="s">
        <v>1751</v>
      </c>
      <c r="O64" s="40" t="s">
        <v>1751</v>
      </c>
      <c r="P64" s="40" t="s">
        <v>1751</v>
      </c>
      <c r="Q64" s="40" t="s">
        <v>1751</v>
      </c>
      <c r="R64" s="40" t="s">
        <v>1751</v>
      </c>
      <c r="S64" s="40" t="s">
        <v>1751</v>
      </c>
      <c r="T64" s="40" t="s">
        <v>1751</v>
      </c>
      <c r="U64" s="40" t="s">
        <v>1751</v>
      </c>
      <c r="V64" s="40" t="s">
        <v>1751</v>
      </c>
      <c r="W64" s="40" t="s">
        <v>1751</v>
      </c>
      <c r="X64" s="40" t="s">
        <v>1751</v>
      </c>
      <c r="Y64" s="40" t="s">
        <v>1751</v>
      </c>
      <c r="Z64" s="40" t="s">
        <v>1751</v>
      </c>
      <c r="AA64" s="40" t="s">
        <v>1751</v>
      </c>
      <c r="AB64" s="40" t="s">
        <v>1751</v>
      </c>
      <c r="AC64" s="40" t="s">
        <v>1751</v>
      </c>
      <c r="AD64" s="40" t="s">
        <v>1751</v>
      </c>
      <c r="AE64" s="40" t="s">
        <v>1751</v>
      </c>
      <c r="AF64" s="40" t="s">
        <v>1751</v>
      </c>
      <c r="AG64" s="40" t="s">
        <v>1751</v>
      </c>
      <c r="AH64" s="40" t="s">
        <v>1751</v>
      </c>
      <c r="AI64" s="40" t="s">
        <v>1751</v>
      </c>
      <c r="AJ64" s="40" t="s">
        <v>1751</v>
      </c>
    </row>
    <row r="65" spans="1:36" hidden="1">
      <c r="A65" s="41" t="s">
        <v>1752</v>
      </c>
      <c r="C65" s="36"/>
      <c r="D65" s="40"/>
      <c r="E65" s="40"/>
      <c r="F65" s="40"/>
      <c r="G65" s="42"/>
      <c r="H65" s="56"/>
      <c r="I65" s="56"/>
    </row>
    <row r="66" spans="1:36" hidden="1">
      <c r="B66" s="11" t="s">
        <v>1753</v>
      </c>
      <c r="C66" s="51">
        <v>1</v>
      </c>
      <c r="D66" s="43">
        <f>_xlfn.SINGLE(A127833182C_Latest)</f>
        <v>1594.039</v>
      </c>
      <c r="E66" s="43">
        <f>_xlfn.SINGLE(A127830212A_Latest)</f>
        <v>868.11300000000006</v>
      </c>
      <c r="F66" s="43">
        <f>_xlfn.SINGLE(A127827242F_Latest)</f>
        <v>725.92600000000004</v>
      </c>
      <c r="G66" s="43">
        <f>_xlfn.SINGLE(A127832942R_Latest)</f>
        <v>1531.6990000000001</v>
      </c>
      <c r="H66" s="43">
        <f>_xlfn.SINGLE(A127829972V_Latest)</f>
        <v>830.11800000000005</v>
      </c>
      <c r="I66" s="43">
        <f>_xlfn.SINGLE(A127827002V_Latest)</f>
        <v>701.58100000000002</v>
      </c>
      <c r="J66" s="43">
        <f>_xlfn.SINGLE(A127833122A_Latest)</f>
        <v>476.91500000000002</v>
      </c>
      <c r="K66" s="43">
        <f>_xlfn.SINGLE(A127830152K_Latest)</f>
        <v>240.773</v>
      </c>
      <c r="L66" s="43">
        <f>_xlfn.SINGLE(A127827182R_Latest)</f>
        <v>236.143</v>
      </c>
      <c r="M66" s="43">
        <f>_xlfn.SINGLE(A127833062K_Latest)</f>
        <v>215.99700000000001</v>
      </c>
      <c r="N66" s="43">
        <f>_xlfn.SINGLE(A127830092V_Latest)</f>
        <v>105.084</v>
      </c>
      <c r="O66" s="43">
        <f>_xlfn.SINGLE(A127827122L_Latest)</f>
        <v>110.913</v>
      </c>
      <c r="P66" s="43">
        <f>_xlfn.SINGLE(A127833032W_Latest)</f>
        <v>260.91899999999998</v>
      </c>
      <c r="Q66" s="43">
        <f>_xlfn.SINGLE(A127830062F_Latest)</f>
        <v>135.68899999999999</v>
      </c>
      <c r="R66" s="43">
        <f>_xlfn.SINGLE(A127827092K_Latest)</f>
        <v>125.23</v>
      </c>
      <c r="S66" s="43">
        <f>_xlfn.SINGLE(A127833212F_Latest)</f>
        <v>377.70299999999997</v>
      </c>
      <c r="T66" s="43">
        <f>_xlfn.SINGLE(A127830242R_Latest)</f>
        <v>224.65899999999999</v>
      </c>
      <c r="U66" s="43">
        <f>_xlfn.SINGLE(A127827272V_Latest)</f>
        <v>153.04499999999999</v>
      </c>
      <c r="V66" s="43">
        <f>_xlfn.SINGLE(A127833242V_Latest)</f>
        <v>294.93</v>
      </c>
      <c r="W66" s="43">
        <f>_xlfn.SINGLE(A127830272C_Latest)</f>
        <v>160.01300000000001</v>
      </c>
      <c r="X66" s="43">
        <f>_xlfn.SINGLE(A127827302W_Latest)</f>
        <v>134.917</v>
      </c>
      <c r="Y66" s="43">
        <f>_xlfn.SINGLE(A127833152R_Latest)</f>
        <v>207.08699999999999</v>
      </c>
      <c r="Z66" s="43">
        <f>_xlfn.SINGLE(A127830182X_Latest)</f>
        <v>106.504</v>
      </c>
      <c r="AA66" s="43">
        <f>_xlfn.SINGLE(A127827212T_Latest)</f>
        <v>100.584</v>
      </c>
      <c r="AB66" s="43">
        <f>_xlfn.SINGLE(A127833002J_Latest)</f>
        <v>237.40199999999999</v>
      </c>
      <c r="AC66" s="43">
        <f>_xlfn.SINGLE(A127830032T_Latest)</f>
        <v>136.16399999999999</v>
      </c>
      <c r="AD66" s="43">
        <f>_xlfn.SINGLE(A127827062W_Latest)</f>
        <v>101.238</v>
      </c>
      <c r="AE66" s="43">
        <f>_xlfn.SINGLE(A127832972C_Latest)</f>
        <v>175.06299999999999</v>
      </c>
      <c r="AF66" s="43">
        <f>_xlfn.SINGLE(A127830002C_Latest)</f>
        <v>98.17</v>
      </c>
      <c r="AG66" s="43">
        <f>_xlfn.SINGLE(A127827032J_Latest)</f>
        <v>76.893000000000001</v>
      </c>
      <c r="AH66" s="43">
        <f>_xlfn.SINGLE(A127833092X_Latest)</f>
        <v>62.34</v>
      </c>
      <c r="AI66" s="43">
        <f>_xlfn.SINGLE(A127830122W_Latest)</f>
        <v>37.994</v>
      </c>
      <c r="AJ66" s="43">
        <f>_xlfn.SINGLE(A127827152A_Latest)</f>
        <v>24.344999999999999</v>
      </c>
    </row>
    <row r="67" spans="1:36" hidden="1">
      <c r="B67" s="45" t="s">
        <v>1754</v>
      </c>
      <c r="C67" s="51">
        <v>2</v>
      </c>
      <c r="D67" s="43">
        <f>_xlfn.SINGLE(A127833186L_Latest)</f>
        <v>355.38799999999998</v>
      </c>
      <c r="E67" s="43">
        <f>_xlfn.SINGLE(A127830216K_Latest)</f>
        <v>198.715</v>
      </c>
      <c r="F67" s="43">
        <f>_xlfn.SINGLE(A127827246R_Latest)</f>
        <v>156.673</v>
      </c>
      <c r="G67" s="43">
        <f>_xlfn.SINGLE(A127832946X_Latest)</f>
        <v>321.75599999999997</v>
      </c>
      <c r="H67" s="43">
        <f>_xlfn.SINGLE(A127829976C_Latest)</f>
        <v>178.69900000000001</v>
      </c>
      <c r="I67" s="43">
        <f>_xlfn.SINGLE(A127827006C_Latest)</f>
        <v>143.05699999999999</v>
      </c>
      <c r="J67" s="43">
        <f>_xlfn.SINGLE(A127833126K_Latest)</f>
        <v>93.789000000000001</v>
      </c>
      <c r="K67" s="43">
        <f>_xlfn.SINGLE(A127830156V_Latest)</f>
        <v>47.948999999999998</v>
      </c>
      <c r="L67" s="43">
        <f>_xlfn.SINGLE(A127827186X_Latest)</f>
        <v>45.84</v>
      </c>
      <c r="M67" s="43">
        <f>_xlfn.SINGLE(A127833066V_Latest)</f>
        <v>48.921999999999997</v>
      </c>
      <c r="N67" s="43">
        <f>_xlfn.SINGLE(A127830096C_Latest)</f>
        <v>23.690999999999999</v>
      </c>
      <c r="O67" s="43">
        <f>_xlfn.SINGLE(A127827126W_Latest)</f>
        <v>25.231000000000002</v>
      </c>
      <c r="P67" s="43">
        <f>_xlfn.SINGLE(A127833036F_Latest)</f>
        <v>44.866999999999997</v>
      </c>
      <c r="Q67" s="43">
        <f>_xlfn.SINGLE(A127830066R_Latest)</f>
        <v>24.257999999999999</v>
      </c>
      <c r="R67" s="43">
        <f>_xlfn.SINGLE(A127827096V_Latest)</f>
        <v>20.608000000000001</v>
      </c>
      <c r="S67" s="43">
        <f>_xlfn.SINGLE(A127833216R_Latest)</f>
        <v>64.259</v>
      </c>
      <c r="T67" s="43">
        <f>_xlfn.SINGLE(A127830246X_Latest)</f>
        <v>37.158999999999999</v>
      </c>
      <c r="U67" s="43">
        <f>_xlfn.SINGLE(A127827276C_Latest)</f>
        <v>27.1</v>
      </c>
      <c r="V67" s="43">
        <f>_xlfn.SINGLE(A127833246C_Latest)</f>
        <v>61.918999999999997</v>
      </c>
      <c r="W67" s="43">
        <f>_xlfn.SINGLE(A127830276L_Latest)</f>
        <v>33.792000000000002</v>
      </c>
      <c r="X67" s="43">
        <f>_xlfn.SINGLE(A127827306F_Latest)</f>
        <v>28.126999999999999</v>
      </c>
      <c r="Y67" s="43">
        <f>_xlfn.SINGLE(A127833156X_Latest)</f>
        <v>40.801000000000002</v>
      </c>
      <c r="Z67" s="43">
        <f>_xlfn.SINGLE(A127830186J_Latest)</f>
        <v>21.154</v>
      </c>
      <c r="AA67" s="43">
        <f>_xlfn.SINGLE(A127827216A_Latest)</f>
        <v>19.648</v>
      </c>
      <c r="AB67" s="43">
        <f>_xlfn.SINGLE(A127833006T_Latest)</f>
        <v>94.619</v>
      </c>
      <c r="AC67" s="43">
        <f>_xlfn.SINGLE(A127830036A_Latest)</f>
        <v>58.661000000000001</v>
      </c>
      <c r="AD67" s="43">
        <f>_xlfn.SINGLE(A127827066F_Latest)</f>
        <v>35.957999999999998</v>
      </c>
      <c r="AE67" s="43">
        <f>_xlfn.SINGLE(A127832976L_Latest)</f>
        <v>60.987000000000002</v>
      </c>
      <c r="AF67" s="43">
        <f>_xlfn.SINGLE(A127830006L_Latest)</f>
        <v>38.643999999999998</v>
      </c>
      <c r="AG67" s="43">
        <f>_xlfn.SINGLE(A127827036T_Latest)</f>
        <v>22.343</v>
      </c>
      <c r="AH67" s="43">
        <f>_xlfn.SINGLE(A127833096J_Latest)</f>
        <v>33.631999999999998</v>
      </c>
      <c r="AI67" s="43">
        <f>_xlfn.SINGLE(A127830126F_Latest)</f>
        <v>20.015999999999998</v>
      </c>
      <c r="AJ67" s="43">
        <f>_xlfn.SINGLE(A127827156K_Latest)</f>
        <v>13.616</v>
      </c>
    </row>
    <row r="68" spans="1:36" hidden="1">
      <c r="B68" s="46" t="s">
        <v>1755</v>
      </c>
      <c r="C68" s="51">
        <v>3</v>
      </c>
      <c r="D68" s="43">
        <f>_xlfn.SINGLE(A127833181A_Latest)</f>
        <v>122.46599999999999</v>
      </c>
      <c r="E68" s="43">
        <f>_xlfn.SINGLE(A127830211X_Latest)</f>
        <v>89.501999999999995</v>
      </c>
      <c r="F68" s="43">
        <f>_xlfn.SINGLE(A127827241C_Latest)</f>
        <v>32.963999999999999</v>
      </c>
      <c r="G68" s="43">
        <f>_xlfn.SINGLE(A127832941L_Latest)</f>
        <v>118.91</v>
      </c>
      <c r="H68" s="43">
        <f>_xlfn.SINGLE(A127829971T_Latest)</f>
        <v>86.78</v>
      </c>
      <c r="I68" s="43">
        <f>_xlfn.SINGLE(A127827001T_Latest)</f>
        <v>32.130000000000003</v>
      </c>
      <c r="J68" s="43">
        <f>_xlfn.SINGLE(A127833121X_Latest)</f>
        <v>12.339</v>
      </c>
      <c r="K68" s="43">
        <f>_xlfn.SINGLE(A127830151J_Latest)</f>
        <v>7.0220000000000002</v>
      </c>
      <c r="L68" s="43">
        <f>_xlfn.SINGLE(A127827181L_Latest)</f>
        <v>5.3179999999999996</v>
      </c>
      <c r="M68" s="43">
        <f>_xlfn.SINGLE(A127833061J_Latest)</f>
        <v>2.2069999999999999</v>
      </c>
      <c r="N68" s="43">
        <f>_xlfn.SINGLE(A127830091T_Latest)</f>
        <v>1.5720000000000001</v>
      </c>
      <c r="O68" s="43">
        <f>_xlfn.SINGLE(A127827121K_Latest)</f>
        <v>0.63600000000000001</v>
      </c>
      <c r="P68" s="43">
        <f>_xlfn.SINGLE(A127833031V_Latest)</f>
        <v>10.132</v>
      </c>
      <c r="Q68" s="43">
        <f>_xlfn.SINGLE(A127830061C_Latest)</f>
        <v>5.45</v>
      </c>
      <c r="R68" s="43">
        <f>_xlfn.SINGLE(A127827091J_Latest)</f>
        <v>4.6820000000000004</v>
      </c>
      <c r="S68" s="43">
        <f>_xlfn.SINGLE(A127833211C_Latest)</f>
        <v>28.710999999999999</v>
      </c>
      <c r="T68" s="43">
        <f>_xlfn.SINGLE(A127830241L_Latest)</f>
        <v>20.428999999999998</v>
      </c>
      <c r="U68" s="43">
        <f>_xlfn.SINGLE(A127827271T_Latest)</f>
        <v>8.282</v>
      </c>
      <c r="V68" s="43">
        <f>_xlfn.SINGLE(A127833241T_Latest)</f>
        <v>31.414000000000001</v>
      </c>
      <c r="W68" s="43">
        <f>_xlfn.SINGLE(A127830271A_Latest)</f>
        <v>22.814</v>
      </c>
      <c r="X68" s="43">
        <f>_xlfn.SINGLE(A127827301V_Latest)</f>
        <v>8.6</v>
      </c>
      <c r="Y68" s="43">
        <f>_xlfn.SINGLE(A127833151L_Latest)</f>
        <v>21.835999999999999</v>
      </c>
      <c r="Z68" s="43">
        <f>_xlfn.SINGLE(A127830181W_Latest)</f>
        <v>14.425000000000001</v>
      </c>
      <c r="AA68" s="43">
        <f>_xlfn.SINGLE(A127827211R_Latest)</f>
        <v>7.4119999999999999</v>
      </c>
      <c r="AB68" s="43">
        <f>_xlfn.SINGLE(A127833001F_Latest)</f>
        <v>28.164999999999999</v>
      </c>
      <c r="AC68" s="43">
        <f>_xlfn.SINGLE(A127830031R_Latest)</f>
        <v>24.812000000000001</v>
      </c>
      <c r="AD68" s="43">
        <f>_xlfn.SINGLE(A127827061V_Latest)</f>
        <v>3.3530000000000002</v>
      </c>
      <c r="AE68" s="43">
        <f>_xlfn.SINGLE(A127832971A_Latest)</f>
        <v>24.61</v>
      </c>
      <c r="AF68" s="43">
        <f>_xlfn.SINGLE(A127830001A_Latest)</f>
        <v>22.091000000000001</v>
      </c>
      <c r="AG68" s="43">
        <f>_xlfn.SINGLE(A127827031F_Latest)</f>
        <v>2.5190000000000001</v>
      </c>
      <c r="AH68" s="43">
        <f>_xlfn.SINGLE(A127833091W_Latest)</f>
        <v>3.5550000000000002</v>
      </c>
      <c r="AI68" s="43">
        <f>_xlfn.SINGLE(A127830121V_Latest)</f>
        <v>2.722</v>
      </c>
      <c r="AJ68" s="43">
        <f>_xlfn.SINGLE(A127827151X_Latest)</f>
        <v>0.83399999999999996</v>
      </c>
    </row>
    <row r="69" spans="1:36" hidden="1">
      <c r="B69" s="47" t="s">
        <v>1756</v>
      </c>
      <c r="C69" s="51">
        <v>4</v>
      </c>
      <c r="D69" s="43">
        <f>_xlfn.SINGLE(A127833179R_Latest)</f>
        <v>67.748999999999995</v>
      </c>
      <c r="E69" s="43">
        <f>_xlfn.SINGLE(A127830209L_Latest)</f>
        <v>48.106999999999999</v>
      </c>
      <c r="F69" s="43">
        <f>_xlfn.SINGLE(A127827239T_Latest)</f>
        <v>19.641999999999999</v>
      </c>
      <c r="G69" s="43">
        <f>_xlfn.SINGLE(A127832939A_Latest)</f>
        <v>66.430000000000007</v>
      </c>
      <c r="H69" s="43">
        <f>_xlfn.SINGLE(A127829969F_Latest)</f>
        <v>47.073999999999998</v>
      </c>
      <c r="I69" s="43">
        <f>_xlfn.SINGLE(A127826999R_Latest)</f>
        <v>19.356000000000002</v>
      </c>
      <c r="J69" s="43">
        <f>_xlfn.SINGLE(A127833119L_Latest)</f>
        <v>8.1620000000000008</v>
      </c>
      <c r="K69" s="43">
        <f>_xlfn.SINGLE(A127830149W_Latest)</f>
        <v>3.6070000000000002</v>
      </c>
      <c r="L69" s="43">
        <f>_xlfn.SINGLE(A127827179A_Latest)</f>
        <v>4.5549999999999997</v>
      </c>
      <c r="M69" s="43">
        <f>_xlfn.SINGLE(A127833059W_Latest)</f>
        <v>2.1280000000000001</v>
      </c>
      <c r="N69" s="43">
        <f>_xlfn.SINGLE(A127830089F_Latest)</f>
        <v>1.5269999999999999</v>
      </c>
      <c r="O69" s="43">
        <f>_xlfn.SINGLE(A127827119X_Latest)</f>
        <v>0.60099999999999998</v>
      </c>
      <c r="P69" s="43">
        <f>_xlfn.SINGLE(A127833029J_Latest)</f>
        <v>6.0339999999999998</v>
      </c>
      <c r="Q69" s="43">
        <f>_xlfn.SINGLE(A127830059T_Latest)</f>
        <v>2.08</v>
      </c>
      <c r="R69" s="43">
        <f>_xlfn.SINGLE(A127827089W_Latest)</f>
        <v>3.9540000000000002</v>
      </c>
      <c r="S69" s="43">
        <f>_xlfn.SINGLE(A127833209T_Latest)</f>
        <v>16.391999999999999</v>
      </c>
      <c r="T69" s="43">
        <f>_xlfn.SINGLE(A127830239A_Latest)</f>
        <v>10.867000000000001</v>
      </c>
      <c r="U69" s="43">
        <f>_xlfn.SINGLE(A127827269F_Latest)</f>
        <v>5.5250000000000004</v>
      </c>
      <c r="V69" s="43">
        <f>_xlfn.SINGLE(A127833239F_Latest)</f>
        <v>14.619</v>
      </c>
      <c r="W69" s="43">
        <f>_xlfn.SINGLE(A127830269R_Latest)</f>
        <v>10.278</v>
      </c>
      <c r="X69" s="43">
        <f>_xlfn.SINGLE(A127827299V_Latest)</f>
        <v>4.3410000000000002</v>
      </c>
      <c r="Y69" s="43">
        <f>_xlfn.SINGLE(A127833149A_Latest)</f>
        <v>13.398999999999999</v>
      </c>
      <c r="Z69" s="43">
        <f>_xlfn.SINGLE(A127830179K_Latest)</f>
        <v>9.391</v>
      </c>
      <c r="AA69" s="43">
        <f>_xlfn.SINGLE(A127827209C_Latest)</f>
        <v>4.008</v>
      </c>
      <c r="AB69" s="43">
        <f>_xlfn.SINGLE(A127832999C_Latest)</f>
        <v>15.177</v>
      </c>
      <c r="AC69" s="43">
        <f>_xlfn.SINGLE(A127830029C_Latest)</f>
        <v>13.965</v>
      </c>
      <c r="AD69" s="43">
        <f>_xlfn.SINGLE(A127827059J_Latest)</f>
        <v>1.2130000000000001</v>
      </c>
      <c r="AE69" s="43">
        <f>_xlfn.SINGLE(A127832969R_Latest)</f>
        <v>13.859</v>
      </c>
      <c r="AF69" s="43">
        <f>_xlfn.SINGLE(A127829999V_Latest)</f>
        <v>12.932</v>
      </c>
      <c r="AG69" s="43">
        <f>_xlfn.SINGLE(A127827029V_Latest)</f>
        <v>0.92600000000000005</v>
      </c>
      <c r="AH69" s="43">
        <f>_xlfn.SINGLE(A127833089K_Latest)</f>
        <v>1.319</v>
      </c>
      <c r="AI69" s="43">
        <f>_xlfn.SINGLE(A127830119J_Latest)</f>
        <v>1.0329999999999999</v>
      </c>
      <c r="AJ69" s="43">
        <f>_xlfn.SINGLE(A127827149L_Latest)</f>
        <v>0.28599999999999998</v>
      </c>
    </row>
    <row r="70" spans="1:36" hidden="1">
      <c r="B70" s="47" t="s">
        <v>1757</v>
      </c>
      <c r="C70" s="51">
        <v>5</v>
      </c>
      <c r="D70" s="43">
        <f>_xlfn.SINGLE(A127833190C_Latest)</f>
        <v>54.716999999999999</v>
      </c>
      <c r="E70" s="43">
        <f>_xlfn.SINGLE(A127830220A_Latest)</f>
        <v>41.393999999999998</v>
      </c>
      <c r="F70" s="43">
        <f>_xlfn.SINGLE(A127827250F_Latest)</f>
        <v>13.321999999999999</v>
      </c>
      <c r="G70" s="43">
        <f>_xlfn.SINGLE(A127832950R_Latest)</f>
        <v>52.48</v>
      </c>
      <c r="H70" s="43">
        <f>_xlfn.SINGLE(A127829980V_Latest)</f>
        <v>39.706000000000003</v>
      </c>
      <c r="I70" s="43">
        <f>_xlfn.SINGLE(A127827010V_Latest)</f>
        <v>12.773999999999999</v>
      </c>
      <c r="J70" s="43">
        <f>_xlfn.SINGLE(A127833130A_Latest)</f>
        <v>4.1779999999999999</v>
      </c>
      <c r="K70" s="43">
        <f>_xlfn.SINGLE(A127830160K_Latest)</f>
        <v>3.415</v>
      </c>
      <c r="L70" s="43">
        <f>_xlfn.SINGLE(A127827190R_Latest)</f>
        <v>0.76300000000000001</v>
      </c>
      <c r="M70" s="43">
        <f>_xlfn.SINGLE(A127833070K_Latest)</f>
        <v>0.08</v>
      </c>
      <c r="N70" s="43">
        <f>_xlfn.SINGLE(A127830100J_Latest)</f>
        <v>4.4999999999999998E-2</v>
      </c>
      <c r="O70" s="43">
        <f>_xlfn.SINGLE(A127827130L_Latest)</f>
        <v>3.5000000000000003E-2</v>
      </c>
      <c r="P70" s="43">
        <f>_xlfn.SINGLE(A127833040W_Latest)</f>
        <v>4.0979999999999999</v>
      </c>
      <c r="Q70" s="43">
        <f>_xlfn.SINGLE(A127830070F_Latest)</f>
        <v>3.37</v>
      </c>
      <c r="R70" s="43">
        <f>_xlfn.SINGLE(A127827100X_Latest)</f>
        <v>0.72799999999999998</v>
      </c>
      <c r="S70" s="43">
        <f>_xlfn.SINGLE(A127833220F_Latest)</f>
        <v>12.318</v>
      </c>
      <c r="T70" s="43">
        <f>_xlfn.SINGLE(A127830250R_Latest)</f>
        <v>9.5609999999999999</v>
      </c>
      <c r="U70" s="43">
        <f>_xlfn.SINGLE(A127827280V_Latest)</f>
        <v>2.7570000000000001</v>
      </c>
      <c r="V70" s="43">
        <f>_xlfn.SINGLE(A127833250V_Latest)</f>
        <v>16.795000000000002</v>
      </c>
      <c r="W70" s="43">
        <f>_xlfn.SINGLE(A127830280C_Latest)</f>
        <v>12.537000000000001</v>
      </c>
      <c r="X70" s="43">
        <f>_xlfn.SINGLE(A127827310W_Latest)</f>
        <v>4.2590000000000003</v>
      </c>
      <c r="Y70" s="43">
        <f>_xlfn.SINGLE(A127833160R_Latest)</f>
        <v>8.4369999999999994</v>
      </c>
      <c r="Z70" s="43">
        <f>_xlfn.SINGLE(A127830190X_Latest)</f>
        <v>5.0339999999999998</v>
      </c>
      <c r="AA70" s="43">
        <f>_xlfn.SINGLE(A127827220T_Latest)</f>
        <v>3.403</v>
      </c>
      <c r="AB70" s="43">
        <f>_xlfn.SINGLE(A127833010J_Latest)</f>
        <v>12.988</v>
      </c>
      <c r="AC70" s="43">
        <f>_xlfn.SINGLE(A127830040T_Latest)</f>
        <v>10.847</v>
      </c>
      <c r="AD70" s="43">
        <f>_xlfn.SINGLE(A127827070W_Latest)</f>
        <v>2.14</v>
      </c>
      <c r="AE70" s="43">
        <f>_xlfn.SINGLE(A127832980C_Latest)</f>
        <v>10.750999999999999</v>
      </c>
      <c r="AF70" s="43">
        <f>_xlfn.SINGLE(A127830010C_Latest)</f>
        <v>9.1579999999999995</v>
      </c>
      <c r="AG70" s="43">
        <f>_xlfn.SINGLE(A127827040J_Latest)</f>
        <v>1.593</v>
      </c>
      <c r="AH70" s="43">
        <f>_xlfn.SINGLE(A127833100L_Latest)</f>
        <v>2.2370000000000001</v>
      </c>
      <c r="AI70" s="43">
        <f>_xlfn.SINGLE(A127830130W_Latest)</f>
        <v>1.6890000000000001</v>
      </c>
      <c r="AJ70" s="43">
        <f>_xlfn.SINGLE(A127827160A_Latest)</f>
        <v>0.54800000000000004</v>
      </c>
    </row>
    <row r="71" spans="1:36" hidden="1">
      <c r="B71" s="46" t="s">
        <v>1758</v>
      </c>
      <c r="C71" s="51">
        <v>6</v>
      </c>
      <c r="D71" s="43">
        <f>_xlfn.SINGLE(A127833178L_Latest)</f>
        <v>232.922</v>
      </c>
      <c r="E71" s="43">
        <f>_xlfn.SINGLE(A127830208K_Latest)</f>
        <v>109.214</v>
      </c>
      <c r="F71" s="43">
        <f>_xlfn.SINGLE(A127827238R_Latest)</f>
        <v>123.709</v>
      </c>
      <c r="G71" s="43">
        <f>_xlfn.SINGLE(A127832938X_Latest)</f>
        <v>202.846</v>
      </c>
      <c r="H71" s="43">
        <f>_xlfn.SINGLE(A127829968C_Latest)</f>
        <v>91.918999999999997</v>
      </c>
      <c r="I71" s="43">
        <f>_xlfn.SINGLE(A127826998L_Latest)</f>
        <v>110.92700000000001</v>
      </c>
      <c r="J71" s="43">
        <f>_xlfn.SINGLE(A127833118K_Latest)</f>
        <v>81.45</v>
      </c>
      <c r="K71" s="43">
        <f>_xlfn.SINGLE(A127830148V_Latest)</f>
        <v>40.927999999999997</v>
      </c>
      <c r="L71" s="43">
        <f>_xlfn.SINGLE(A127827178X_Latest)</f>
        <v>40.521999999999998</v>
      </c>
      <c r="M71" s="43">
        <f>_xlfn.SINGLE(A127833058V_Latest)</f>
        <v>46.715000000000003</v>
      </c>
      <c r="N71" s="43">
        <f>_xlfn.SINGLE(A127830088C_Latest)</f>
        <v>22.119</v>
      </c>
      <c r="O71" s="43">
        <f>_xlfn.SINGLE(A127827118W_Latest)</f>
        <v>24.594999999999999</v>
      </c>
      <c r="P71" s="43">
        <f>_xlfn.SINGLE(A127833028F_Latest)</f>
        <v>34.734999999999999</v>
      </c>
      <c r="Q71" s="43">
        <f>_xlfn.SINGLE(A127830058R_Latest)</f>
        <v>18.808</v>
      </c>
      <c r="R71" s="43">
        <f>_xlfn.SINGLE(A127827088V_Latest)</f>
        <v>15.926</v>
      </c>
      <c r="S71" s="43">
        <f>_xlfn.SINGLE(A127833208R_Latest)</f>
        <v>35.548000000000002</v>
      </c>
      <c r="T71" s="43">
        <f>_xlfn.SINGLE(A127830238X_Latest)</f>
        <v>16.731000000000002</v>
      </c>
      <c r="U71" s="43">
        <f>_xlfn.SINGLE(A127827268C_Latest)</f>
        <v>18.818000000000001</v>
      </c>
      <c r="V71" s="43">
        <f>_xlfn.SINGLE(A127833238C_Latest)</f>
        <v>30.504999999999999</v>
      </c>
      <c r="W71" s="43">
        <f>_xlfn.SINGLE(A127830268L_Latest)</f>
        <v>10.978</v>
      </c>
      <c r="X71" s="43">
        <f>_xlfn.SINGLE(A127827298T_Latest)</f>
        <v>19.527999999999999</v>
      </c>
      <c r="Y71" s="43">
        <f>_xlfn.SINGLE(A127833148X_Latest)</f>
        <v>18.965</v>
      </c>
      <c r="Z71" s="43">
        <f>_xlfn.SINGLE(A127830178J_Latest)</f>
        <v>6.7290000000000001</v>
      </c>
      <c r="AA71" s="43">
        <f>_xlfn.SINGLE(A127827208A_Latest)</f>
        <v>12.236000000000001</v>
      </c>
      <c r="AB71" s="43">
        <f>_xlfn.SINGLE(A127832998A_Latest)</f>
        <v>66.453999999999994</v>
      </c>
      <c r="AC71" s="43">
        <f>_xlfn.SINGLE(A127830028A_Latest)</f>
        <v>33.848999999999997</v>
      </c>
      <c r="AD71" s="43">
        <f>_xlfn.SINGLE(A127827058F_Latest)</f>
        <v>32.606000000000002</v>
      </c>
      <c r="AE71" s="43">
        <f>_xlfn.SINGLE(A127832968L_Latest)</f>
        <v>36.378</v>
      </c>
      <c r="AF71" s="43">
        <f>_xlfn.SINGLE(A127829998T_Latest)</f>
        <v>16.553999999999998</v>
      </c>
      <c r="AG71" s="43">
        <f>_xlfn.SINGLE(A127827028T_Latest)</f>
        <v>19.824000000000002</v>
      </c>
      <c r="AH71" s="43">
        <f>_xlfn.SINGLE(A127833088J_Latest)</f>
        <v>30.077000000000002</v>
      </c>
      <c r="AI71" s="43">
        <f>_xlfn.SINGLE(A127830118F_Latest)</f>
        <v>17.295000000000002</v>
      </c>
      <c r="AJ71" s="43">
        <f>_xlfn.SINGLE(A127827148K_Latest)</f>
        <v>12.782</v>
      </c>
    </row>
    <row r="72" spans="1:36" hidden="1">
      <c r="B72" s="45" t="s">
        <v>1759</v>
      </c>
      <c r="C72" s="51">
        <v>7</v>
      </c>
      <c r="D72" s="43">
        <f>_xlfn.SINGLE(A127833185K_Latest)</f>
        <v>1373.2570000000001</v>
      </c>
      <c r="E72" s="43">
        <f>_xlfn.SINGLE(A127830215J_Latest)</f>
        <v>741.49099999999999</v>
      </c>
      <c r="F72" s="43">
        <f>_xlfn.SINGLE(A127827245L_Latest)</f>
        <v>631.76599999999996</v>
      </c>
      <c r="G72" s="43">
        <f>_xlfn.SINGLE(A127832945W_Latest)</f>
        <v>1338.0719999999999</v>
      </c>
      <c r="H72" s="43">
        <f>_xlfn.SINGLE(A127829975A_Latest)</f>
        <v>719.38900000000001</v>
      </c>
      <c r="I72" s="43">
        <f>_xlfn.SINGLE(A127827005A_Latest)</f>
        <v>618.68200000000002</v>
      </c>
      <c r="J72" s="43">
        <f>_xlfn.SINGLE(A127833125J_Latest)</f>
        <v>428.99700000000001</v>
      </c>
      <c r="K72" s="43">
        <f>_xlfn.SINGLE(A127830155T_Latest)</f>
        <v>215.61799999999999</v>
      </c>
      <c r="L72" s="43">
        <f>_xlfn.SINGLE(A127827185W_Latest)</f>
        <v>213.37899999999999</v>
      </c>
      <c r="M72" s="43">
        <f>_xlfn.SINGLE(A127833065T_Latest)</f>
        <v>190.37100000000001</v>
      </c>
      <c r="N72" s="43">
        <f>_xlfn.SINGLE(A127830095A_Latest)</f>
        <v>93.512</v>
      </c>
      <c r="O72" s="43">
        <f>_xlfn.SINGLE(A127827125V_Latest)</f>
        <v>96.858999999999995</v>
      </c>
      <c r="P72" s="43">
        <f>_xlfn.SINGLE(A127833035C_Latest)</f>
        <v>238.625</v>
      </c>
      <c r="Q72" s="43">
        <f>_xlfn.SINGLE(A127830065L_Latest)</f>
        <v>122.10599999999999</v>
      </c>
      <c r="R72" s="43">
        <f>_xlfn.SINGLE(A127827095T_Latest)</f>
        <v>116.52</v>
      </c>
      <c r="S72" s="43">
        <f>_xlfn.SINGLE(A127833215L_Latest)</f>
        <v>340.65199999999999</v>
      </c>
      <c r="T72" s="43">
        <f>_xlfn.SINGLE(A127830245W_Latest)</f>
        <v>201.578</v>
      </c>
      <c r="U72" s="43">
        <f>_xlfn.SINGLE(A127827275A_Latest)</f>
        <v>139.07400000000001</v>
      </c>
      <c r="V72" s="43">
        <f>_xlfn.SINGLE(A127833245A_Latest)</f>
        <v>254.404</v>
      </c>
      <c r="W72" s="43">
        <f>_xlfn.SINGLE(A127830275K_Latest)</f>
        <v>137.31299999999999</v>
      </c>
      <c r="X72" s="43">
        <f>_xlfn.SINGLE(A127827305C_Latest)</f>
        <v>117.09099999999999</v>
      </c>
      <c r="Y72" s="43">
        <f>_xlfn.SINGLE(A127833155W_Latest)</f>
        <v>182.321</v>
      </c>
      <c r="Z72" s="43">
        <f>_xlfn.SINGLE(A127830185F_Latest)</f>
        <v>94.055999999999997</v>
      </c>
      <c r="AA72" s="43">
        <f>_xlfn.SINGLE(A127827215X_Latest)</f>
        <v>88.265000000000001</v>
      </c>
      <c r="AB72" s="43">
        <f>_xlfn.SINGLE(A127833005R_Latest)</f>
        <v>166.88300000000001</v>
      </c>
      <c r="AC72" s="43">
        <f>_xlfn.SINGLE(A127830035X_Latest)</f>
        <v>92.927000000000007</v>
      </c>
      <c r="AD72" s="43">
        <f>_xlfn.SINGLE(A127827065C_Latest)</f>
        <v>73.956999999999994</v>
      </c>
      <c r="AE72" s="43">
        <f>_xlfn.SINGLE(A127832975K_Latest)</f>
        <v>131.69900000000001</v>
      </c>
      <c r="AF72" s="43">
        <f>_xlfn.SINGLE(A127830005K_Latest)</f>
        <v>70.825000000000003</v>
      </c>
      <c r="AG72" s="43">
        <f>_xlfn.SINGLE(A127827035R_Latest)</f>
        <v>60.872999999999998</v>
      </c>
      <c r="AH72" s="43">
        <f>_xlfn.SINGLE(A127833095F_Latest)</f>
        <v>35.185000000000002</v>
      </c>
      <c r="AI72" s="43">
        <f>_xlfn.SINGLE(A127830125C_Latest)</f>
        <v>22.102</v>
      </c>
      <c r="AJ72" s="43">
        <f>_xlfn.SINGLE(A127827155J_Latest)</f>
        <v>13.083</v>
      </c>
    </row>
    <row r="73" spans="1:36" hidden="1">
      <c r="B73" s="46" t="s">
        <v>1760</v>
      </c>
      <c r="C73" s="51">
        <v>8</v>
      </c>
      <c r="D73" s="43">
        <f>_xlfn.SINGLE(A127833180X_Latest)</f>
        <v>536.89800000000002</v>
      </c>
      <c r="E73" s="43">
        <f>_xlfn.SINGLE(A127830210W_Latest)</f>
        <v>380.673</v>
      </c>
      <c r="F73" s="43">
        <f>_xlfn.SINGLE(A127827240A_Latest)</f>
        <v>156.22399999999999</v>
      </c>
      <c r="G73" s="43">
        <f>_xlfn.SINGLE(A127832940K_Latest)</f>
        <v>526.68899999999996</v>
      </c>
      <c r="H73" s="43">
        <f>_xlfn.SINGLE(A127829970R_Latest)</f>
        <v>373.19200000000001</v>
      </c>
      <c r="I73" s="43">
        <f>_xlfn.SINGLE(A127827000R_Latest)</f>
        <v>153.49700000000001</v>
      </c>
      <c r="J73" s="43">
        <f>_xlfn.SINGLE(A127833120W_Latest)</f>
        <v>75.858000000000004</v>
      </c>
      <c r="K73" s="43">
        <f>_xlfn.SINGLE(A127830150F_Latest)</f>
        <v>46.328000000000003</v>
      </c>
      <c r="L73" s="43">
        <f>_xlfn.SINGLE(A127827180K_Latest)</f>
        <v>29.53</v>
      </c>
      <c r="M73" s="43">
        <f>_xlfn.SINGLE(A127833060F_Latest)</f>
        <v>15.221</v>
      </c>
      <c r="N73" s="43">
        <f>_xlfn.SINGLE(A127830090R_Latest)</f>
        <v>10.66</v>
      </c>
      <c r="O73" s="43">
        <f>_xlfn.SINGLE(A127827120J_Latest)</f>
        <v>4.5609999999999999</v>
      </c>
      <c r="P73" s="43">
        <f>_xlfn.SINGLE(A127833030T_Latest)</f>
        <v>60.637</v>
      </c>
      <c r="Q73" s="43">
        <f>_xlfn.SINGLE(A127830060A_Latest)</f>
        <v>35.667999999999999</v>
      </c>
      <c r="R73" s="43">
        <f>_xlfn.SINGLE(A127827090F_Latest)</f>
        <v>24.969000000000001</v>
      </c>
      <c r="S73" s="43">
        <f>_xlfn.SINGLE(A127833210A_Latest)</f>
        <v>173.36099999999999</v>
      </c>
      <c r="T73" s="43">
        <f>_xlfn.SINGLE(A127830240K_Latest)</f>
        <v>128.97999999999999</v>
      </c>
      <c r="U73" s="43">
        <f>_xlfn.SINGLE(A127827270R_Latest)</f>
        <v>44.381</v>
      </c>
      <c r="V73" s="43">
        <f>_xlfn.SINGLE(A127833240R_Latest)</f>
        <v>127.624</v>
      </c>
      <c r="W73" s="43">
        <f>_xlfn.SINGLE(A127830270X_Latest)</f>
        <v>91.293000000000006</v>
      </c>
      <c r="X73" s="43">
        <f>_xlfn.SINGLE(A127827300T_Latest)</f>
        <v>36.331000000000003</v>
      </c>
      <c r="Y73" s="43">
        <f>_xlfn.SINGLE(A127833150K_Latest)</f>
        <v>92.591999999999999</v>
      </c>
      <c r="Z73" s="43">
        <f>_xlfn.SINGLE(A127830180V_Latest)</f>
        <v>65.228999999999999</v>
      </c>
      <c r="AA73" s="43">
        <f>_xlfn.SINGLE(A127827210L_Latest)</f>
        <v>27.363</v>
      </c>
      <c r="AB73" s="43">
        <f>_xlfn.SINGLE(A127833000C_Latest)</f>
        <v>67.462999999999994</v>
      </c>
      <c r="AC73" s="43">
        <f>_xlfn.SINGLE(A127830030L_Latest)</f>
        <v>48.843000000000004</v>
      </c>
      <c r="AD73" s="43">
        <f>_xlfn.SINGLE(A127827060T_Latest)</f>
        <v>18.62</v>
      </c>
      <c r="AE73" s="43">
        <f>_xlfn.SINGLE(A127832970X_Latest)</f>
        <v>57.255000000000003</v>
      </c>
      <c r="AF73" s="43">
        <f>_xlfn.SINGLE(A127830000X_Latest)</f>
        <v>41.360999999999997</v>
      </c>
      <c r="AG73" s="43">
        <f>_xlfn.SINGLE(A127827030C_Latest)</f>
        <v>15.894</v>
      </c>
      <c r="AH73" s="43">
        <f>_xlfn.SINGLE(A127833090V_Latest)</f>
        <v>10.208</v>
      </c>
      <c r="AI73" s="43">
        <f>_xlfn.SINGLE(A127830120T_Latest)</f>
        <v>7.4820000000000002</v>
      </c>
      <c r="AJ73" s="43">
        <f>_xlfn.SINGLE(A127827150W_Latest)</f>
        <v>2.7269999999999999</v>
      </c>
    </row>
    <row r="74" spans="1:36" hidden="1">
      <c r="B74" s="46" t="s">
        <v>1761</v>
      </c>
      <c r="C74" s="51">
        <v>9</v>
      </c>
      <c r="D74" s="43">
        <f>_xlfn.SINGLE(A127833177K_Latest)</f>
        <v>836.35900000000004</v>
      </c>
      <c r="E74" s="43">
        <f>_xlfn.SINGLE(A127830207J_Latest)</f>
        <v>360.81799999999998</v>
      </c>
      <c r="F74" s="43">
        <f>_xlfn.SINGLE(A127827237L_Latest)</f>
        <v>475.541</v>
      </c>
      <c r="G74" s="43">
        <f>_xlfn.SINGLE(A127832937W_Latest)</f>
        <v>811.38300000000004</v>
      </c>
      <c r="H74" s="43">
        <f>_xlfn.SINGLE(A127829967A_Latest)</f>
        <v>346.19799999999998</v>
      </c>
      <c r="I74" s="43">
        <f>_xlfn.SINGLE(A127826997K_Latest)</f>
        <v>465.185</v>
      </c>
      <c r="J74" s="43">
        <f>_xlfn.SINGLE(A127833117J_Latest)</f>
        <v>353.13900000000001</v>
      </c>
      <c r="K74" s="43">
        <f>_xlfn.SINGLE(A127830147T_Latest)</f>
        <v>169.29</v>
      </c>
      <c r="L74" s="43">
        <f>_xlfn.SINGLE(A127827177W_Latest)</f>
        <v>183.84899999999999</v>
      </c>
      <c r="M74" s="43">
        <f>_xlfn.SINGLE(A127833057T_Latest)</f>
        <v>175.15</v>
      </c>
      <c r="N74" s="43">
        <f>_xlfn.SINGLE(A127830087A_Latest)</f>
        <v>82.852999999999994</v>
      </c>
      <c r="O74" s="43">
        <f>_xlfn.SINGLE(A127827117V_Latest)</f>
        <v>92.298000000000002</v>
      </c>
      <c r="P74" s="43">
        <f>_xlfn.SINGLE(A127833027C_Latest)</f>
        <v>177.989</v>
      </c>
      <c r="Q74" s="43">
        <f>_xlfn.SINGLE(A127830057L_Latest)</f>
        <v>86.436999999999998</v>
      </c>
      <c r="R74" s="43">
        <f>_xlfn.SINGLE(A127827087T_Latest)</f>
        <v>91.551000000000002</v>
      </c>
      <c r="S74" s="43">
        <f>_xlfn.SINGLE(A127833207L_Latest)</f>
        <v>167.291</v>
      </c>
      <c r="T74" s="43">
        <f>_xlfn.SINGLE(A127830237W_Latest)</f>
        <v>72.597999999999999</v>
      </c>
      <c r="U74" s="43">
        <f>_xlfn.SINGLE(A127827267A_Latest)</f>
        <v>94.692999999999998</v>
      </c>
      <c r="V74" s="43">
        <f>_xlfn.SINGLE(A127833237A_Latest)</f>
        <v>126.78</v>
      </c>
      <c r="W74" s="43">
        <f>_xlfn.SINGLE(A127830267K_Latest)</f>
        <v>46.018999999999998</v>
      </c>
      <c r="X74" s="43">
        <f>_xlfn.SINGLE(A127827297R_Latest)</f>
        <v>80.760000000000005</v>
      </c>
      <c r="Y74" s="43">
        <f>_xlfn.SINGLE(A127833147W_Latest)</f>
        <v>89.728999999999999</v>
      </c>
      <c r="Z74" s="43">
        <f>_xlfn.SINGLE(A127830177F_Latest)</f>
        <v>28.826000000000001</v>
      </c>
      <c r="AA74" s="43">
        <f>_xlfn.SINGLE(A127827207X_Latest)</f>
        <v>60.902999999999999</v>
      </c>
      <c r="AB74" s="43">
        <f>_xlfn.SINGLE(A127832997X_Latest)</f>
        <v>99.42</v>
      </c>
      <c r="AC74" s="43">
        <f>_xlfn.SINGLE(A127830027X_Latest)</f>
        <v>44.084000000000003</v>
      </c>
      <c r="AD74" s="43">
        <f>_xlfn.SINGLE(A127827057C_Latest)</f>
        <v>55.335999999999999</v>
      </c>
      <c r="AE74" s="43">
        <f>_xlfn.SINGLE(A127832967K_Latest)</f>
        <v>74.444000000000003</v>
      </c>
      <c r="AF74" s="43">
        <f>_xlfn.SINGLE(A127829997R_Latest)</f>
        <v>29.463999999999999</v>
      </c>
      <c r="AG74" s="43">
        <f>_xlfn.SINGLE(A127827027R_Latest)</f>
        <v>44.98</v>
      </c>
      <c r="AH74" s="43">
        <f>_xlfn.SINGLE(A127833087F_Latest)</f>
        <v>24.975999999999999</v>
      </c>
      <c r="AI74" s="43">
        <f>_xlfn.SINGLE(A127830117C_Latest)</f>
        <v>14.62</v>
      </c>
      <c r="AJ74" s="43">
        <f>_xlfn.SINGLE(A127827147J_Latest)</f>
        <v>10.356</v>
      </c>
    </row>
    <row r="75" spans="1:36" hidden="1">
      <c r="C75" s="51">
        <v>10</v>
      </c>
      <c r="D75" s="43"/>
      <c r="E75" s="43"/>
      <c r="F75" s="43"/>
      <c r="G75" s="43"/>
      <c r="H75" s="43"/>
      <c r="I75" s="43"/>
      <c r="J75" s="43"/>
      <c r="K75" s="43"/>
      <c r="L75" s="43"/>
      <c r="M75" s="43"/>
      <c r="N75" s="43"/>
      <c r="O75" s="43"/>
      <c r="P75" s="43"/>
      <c r="Q75" s="43"/>
      <c r="R75" s="43"/>
      <c r="S75" s="43"/>
      <c r="T75" s="43"/>
      <c r="U75" s="43"/>
      <c r="V75" s="43"/>
      <c r="W75" s="43"/>
      <c r="X75" s="43"/>
      <c r="Y75" s="43"/>
      <c r="Z75" s="43"/>
      <c r="AA75" s="43"/>
      <c r="AB75" s="43"/>
      <c r="AC75" s="43"/>
      <c r="AD75" s="43"/>
      <c r="AE75" s="43"/>
      <c r="AF75" s="43"/>
      <c r="AG75" s="43"/>
      <c r="AH75" s="43"/>
      <c r="AI75" s="43"/>
      <c r="AJ75" s="43"/>
    </row>
    <row r="76" spans="1:36" hidden="1">
      <c r="A76" s="41" t="s">
        <v>1762</v>
      </c>
      <c r="C76" s="51">
        <v>11</v>
      </c>
      <c r="D76" s="43"/>
      <c r="E76" s="43"/>
      <c r="F76" s="43"/>
      <c r="G76" s="43"/>
      <c r="H76" s="43"/>
      <c r="I76" s="43"/>
      <c r="J76" s="43"/>
      <c r="K76" s="43"/>
      <c r="L76" s="43"/>
      <c r="M76" s="43"/>
      <c r="N76" s="43"/>
      <c r="O76" s="43"/>
      <c r="P76" s="43"/>
      <c r="Q76" s="43"/>
      <c r="R76" s="43"/>
      <c r="S76" s="43"/>
      <c r="T76" s="43"/>
      <c r="U76" s="43"/>
      <c r="V76" s="43"/>
      <c r="W76" s="43"/>
      <c r="X76" s="43"/>
      <c r="Y76" s="43"/>
      <c r="Z76" s="43"/>
      <c r="AA76" s="43"/>
      <c r="AB76" s="43"/>
      <c r="AC76" s="43"/>
      <c r="AD76" s="43"/>
      <c r="AE76" s="43"/>
      <c r="AF76" s="43"/>
      <c r="AG76" s="43"/>
      <c r="AH76" s="43"/>
      <c r="AI76" s="43"/>
      <c r="AJ76" s="43"/>
    </row>
    <row r="77" spans="1:36" hidden="1">
      <c r="A77" s="41"/>
      <c r="B77" s="11" t="s">
        <v>1753</v>
      </c>
      <c r="C77" s="51">
        <v>12</v>
      </c>
      <c r="D77" s="43">
        <f>_xlfn.SINGLE(A127833182C_Latest)</f>
        <v>1594.039</v>
      </c>
      <c r="E77" s="43">
        <f>_xlfn.SINGLE(A127830212A_Latest)</f>
        <v>868.11300000000006</v>
      </c>
      <c r="F77" s="43">
        <f>_xlfn.SINGLE(A127827242F_Latest)</f>
        <v>725.92600000000004</v>
      </c>
      <c r="G77" s="43">
        <f>_xlfn.SINGLE(A127832942R_Latest)</f>
        <v>1531.6990000000001</v>
      </c>
      <c r="H77" s="43">
        <f>_xlfn.SINGLE(A127829972V_Latest)</f>
        <v>830.11800000000005</v>
      </c>
      <c r="I77" s="43">
        <f>_xlfn.SINGLE(A127827002V_Latest)</f>
        <v>701.58100000000002</v>
      </c>
      <c r="J77" s="43">
        <f>_xlfn.SINGLE(A127833122A_Latest)</f>
        <v>476.91500000000002</v>
      </c>
      <c r="K77" s="43">
        <f>_xlfn.SINGLE(A127830152K_Latest)</f>
        <v>240.773</v>
      </c>
      <c r="L77" s="43">
        <f>_xlfn.SINGLE(A127827182R_Latest)</f>
        <v>236.143</v>
      </c>
      <c r="M77" s="43">
        <f>_xlfn.SINGLE(A127833062K_Latest)</f>
        <v>215.99700000000001</v>
      </c>
      <c r="N77" s="43">
        <f>_xlfn.SINGLE(A127830092V_Latest)</f>
        <v>105.084</v>
      </c>
      <c r="O77" s="43">
        <f>_xlfn.SINGLE(A127827122L_Latest)</f>
        <v>110.913</v>
      </c>
      <c r="P77" s="43">
        <f>_xlfn.SINGLE(A127833032W_Latest)</f>
        <v>260.91899999999998</v>
      </c>
      <c r="Q77" s="43">
        <f>_xlfn.SINGLE(A127830062F_Latest)</f>
        <v>135.68899999999999</v>
      </c>
      <c r="R77" s="43">
        <f>_xlfn.SINGLE(A127827092K_Latest)</f>
        <v>125.23</v>
      </c>
      <c r="S77" s="43">
        <f>_xlfn.SINGLE(A127833212F_Latest)</f>
        <v>377.70299999999997</v>
      </c>
      <c r="T77" s="43">
        <f>_xlfn.SINGLE(A127830242R_Latest)</f>
        <v>224.65899999999999</v>
      </c>
      <c r="U77" s="43">
        <f>_xlfn.SINGLE(A127827272V_Latest)</f>
        <v>153.04499999999999</v>
      </c>
      <c r="V77" s="43">
        <f>_xlfn.SINGLE(A127833242V_Latest)</f>
        <v>294.93</v>
      </c>
      <c r="W77" s="43">
        <f>_xlfn.SINGLE(A127830272C_Latest)</f>
        <v>160.01300000000001</v>
      </c>
      <c r="X77" s="43">
        <f>_xlfn.SINGLE(A127827302W_Latest)</f>
        <v>134.917</v>
      </c>
      <c r="Y77" s="43">
        <f>_xlfn.SINGLE(A127833152R_Latest)</f>
        <v>207.08699999999999</v>
      </c>
      <c r="Z77" s="43">
        <f>_xlfn.SINGLE(A127830182X_Latest)</f>
        <v>106.504</v>
      </c>
      <c r="AA77" s="43">
        <f>_xlfn.SINGLE(A127827212T_Latest)</f>
        <v>100.584</v>
      </c>
      <c r="AB77" s="43">
        <f>_xlfn.SINGLE(A127833002J_Latest)</f>
        <v>237.40199999999999</v>
      </c>
      <c r="AC77" s="43">
        <f>_xlfn.SINGLE(A127830032T_Latest)</f>
        <v>136.16399999999999</v>
      </c>
      <c r="AD77" s="43">
        <f>_xlfn.SINGLE(A127827062W_Latest)</f>
        <v>101.238</v>
      </c>
      <c r="AE77" s="43">
        <f>_xlfn.SINGLE(A127832972C_Latest)</f>
        <v>175.06299999999999</v>
      </c>
      <c r="AF77" s="43">
        <f>_xlfn.SINGLE(A127830002C_Latest)</f>
        <v>98.17</v>
      </c>
      <c r="AG77" s="43">
        <f>_xlfn.SINGLE(A127827032J_Latest)</f>
        <v>76.893000000000001</v>
      </c>
      <c r="AH77" s="43">
        <f>_xlfn.SINGLE(A127833092X_Latest)</f>
        <v>62.34</v>
      </c>
      <c r="AI77" s="43">
        <f>_xlfn.SINGLE(A127830122W_Latest)</f>
        <v>37.994</v>
      </c>
      <c r="AJ77" s="43">
        <f>_xlfn.SINGLE(A127827152A_Latest)</f>
        <v>24.344999999999999</v>
      </c>
    </row>
    <row r="78" spans="1:36" hidden="1">
      <c r="B78" s="45" t="s">
        <v>1763</v>
      </c>
      <c r="C78" s="51">
        <v>13</v>
      </c>
      <c r="D78" s="43">
        <f>_xlfn.SINGLE(A127833184J_Latest)</f>
        <v>628.91800000000001</v>
      </c>
      <c r="E78" s="43">
        <f>_xlfn.SINGLE(A127830214F_Latest)</f>
        <v>448.46600000000001</v>
      </c>
      <c r="F78" s="43">
        <f>_xlfn.SINGLE(A127827244K_Latest)</f>
        <v>180.452</v>
      </c>
      <c r="G78" s="43">
        <f>_xlfn.SINGLE(A127832944V_Latest)</f>
        <v>616.09900000000005</v>
      </c>
      <c r="H78" s="43">
        <f>_xlfn.SINGLE(A127829974X_Latest)</f>
        <v>439.20400000000001</v>
      </c>
      <c r="I78" s="43">
        <f>_xlfn.SINGLE(A127827004X_Latest)</f>
        <v>176.89500000000001</v>
      </c>
      <c r="J78" s="43">
        <f>_xlfn.SINGLE(A127833124F_Latest)</f>
        <v>83.418999999999997</v>
      </c>
      <c r="K78" s="43">
        <f>_xlfn.SINGLE(A127830154R_Latest)</f>
        <v>51.348999999999997</v>
      </c>
      <c r="L78" s="43">
        <f>_xlfn.SINGLE(A127827184V_Latest)</f>
        <v>32.070999999999998</v>
      </c>
      <c r="M78" s="43">
        <f>_xlfn.SINGLE(A127833064R_Latest)</f>
        <v>16.558</v>
      </c>
      <c r="N78" s="43">
        <f>_xlfn.SINGLE(A127830094X_Latest)</f>
        <v>11.702</v>
      </c>
      <c r="O78" s="43">
        <f>_xlfn.SINGLE(A127827124T_Latest)</f>
        <v>4.8559999999999999</v>
      </c>
      <c r="P78" s="43">
        <f>_xlfn.SINGLE(A127833034A_Latest)</f>
        <v>66.861000000000004</v>
      </c>
      <c r="Q78" s="43">
        <f>_xlfn.SINGLE(A127830064K_Latest)</f>
        <v>39.646000000000001</v>
      </c>
      <c r="R78" s="43">
        <f>_xlfn.SINGLE(A127827094R_Latest)</f>
        <v>27.215</v>
      </c>
      <c r="S78" s="43">
        <f>_xlfn.SINGLE(A127833214K_Latest)</f>
        <v>195.57599999999999</v>
      </c>
      <c r="T78" s="43">
        <f>_xlfn.SINGLE(A127830244V_Latest)</f>
        <v>144.839</v>
      </c>
      <c r="U78" s="43">
        <f>_xlfn.SINGLE(A127827274X_Latest)</f>
        <v>50.737000000000002</v>
      </c>
      <c r="V78" s="43">
        <f>_xlfn.SINGLE(A127833244X_Latest)</f>
        <v>152.72</v>
      </c>
      <c r="W78" s="43">
        <f>_xlfn.SINGLE(A127830274J_Latest)</f>
        <v>109.59</v>
      </c>
      <c r="X78" s="43">
        <f>_xlfn.SINGLE(A127827304A_Latest)</f>
        <v>43.128999999999998</v>
      </c>
      <c r="Y78" s="43">
        <f>_xlfn.SINGLE(A127833154V_Latest)</f>
        <v>107.727</v>
      </c>
      <c r="Z78" s="43">
        <f>_xlfn.SINGLE(A127830184C_Latest)</f>
        <v>74.808000000000007</v>
      </c>
      <c r="AA78" s="43">
        <f>_xlfn.SINGLE(A127827214W_Latest)</f>
        <v>32.918999999999997</v>
      </c>
      <c r="AB78" s="43">
        <f>_xlfn.SINGLE(A127833004L_Latest)</f>
        <v>89.475999999999999</v>
      </c>
      <c r="AC78" s="43">
        <f>_xlfn.SINGLE(A127830034W_Latest)</f>
        <v>67.88</v>
      </c>
      <c r="AD78" s="43">
        <f>_xlfn.SINGLE(A127827064A_Latest)</f>
        <v>21.596</v>
      </c>
      <c r="AE78" s="43">
        <f>_xlfn.SINGLE(A127832974J_Latest)</f>
        <v>76.656999999999996</v>
      </c>
      <c r="AF78" s="43">
        <f>_xlfn.SINGLE(A127830004J_Latest)</f>
        <v>58.619</v>
      </c>
      <c r="AG78" s="43">
        <f>_xlfn.SINGLE(A127827034L_Latest)</f>
        <v>18.038</v>
      </c>
      <c r="AH78" s="43">
        <f>_xlfn.SINGLE(A127833094C_Latest)</f>
        <v>12.819000000000001</v>
      </c>
      <c r="AI78" s="43">
        <f>_xlfn.SINGLE(A127830124A_Latest)</f>
        <v>9.2609999999999992</v>
      </c>
      <c r="AJ78" s="43">
        <f>_xlfn.SINGLE(A127827154F_Latest)</f>
        <v>3.5579999999999998</v>
      </c>
    </row>
    <row r="79" spans="1:36" hidden="1">
      <c r="B79" s="46" t="s">
        <v>1755</v>
      </c>
      <c r="C79" s="51">
        <v>14</v>
      </c>
      <c r="D79" s="43">
        <f>_xlfn.SINGLE(A127833181A_Latest)</f>
        <v>122.46599999999999</v>
      </c>
      <c r="E79" s="43">
        <f>_xlfn.SINGLE(A127830211X_Latest)</f>
        <v>89.501999999999995</v>
      </c>
      <c r="F79" s="43">
        <f>_xlfn.SINGLE(A127827241C_Latest)</f>
        <v>32.963999999999999</v>
      </c>
      <c r="G79" s="43">
        <f>_xlfn.SINGLE(A127832941L_Latest)</f>
        <v>118.91</v>
      </c>
      <c r="H79" s="43">
        <f>_xlfn.SINGLE(A127829971T_Latest)</f>
        <v>86.78</v>
      </c>
      <c r="I79" s="43">
        <f>_xlfn.SINGLE(A127827001T_Latest)</f>
        <v>32.130000000000003</v>
      </c>
      <c r="J79" s="43">
        <f>_xlfn.SINGLE(A127833121X_Latest)</f>
        <v>12.339</v>
      </c>
      <c r="K79" s="43">
        <f>_xlfn.SINGLE(A127830151J_Latest)</f>
        <v>7.0220000000000002</v>
      </c>
      <c r="L79" s="43">
        <f>_xlfn.SINGLE(A127827181L_Latest)</f>
        <v>5.3179999999999996</v>
      </c>
      <c r="M79" s="43">
        <f>_xlfn.SINGLE(A127833061J_Latest)</f>
        <v>2.2069999999999999</v>
      </c>
      <c r="N79" s="43">
        <f>_xlfn.SINGLE(A127830091T_Latest)</f>
        <v>1.5720000000000001</v>
      </c>
      <c r="O79" s="43">
        <f>_xlfn.SINGLE(A127827121K_Latest)</f>
        <v>0.63600000000000001</v>
      </c>
      <c r="P79" s="43">
        <f>_xlfn.SINGLE(A127833031V_Latest)</f>
        <v>10.132</v>
      </c>
      <c r="Q79" s="43">
        <f>_xlfn.SINGLE(A127830061C_Latest)</f>
        <v>5.45</v>
      </c>
      <c r="R79" s="43">
        <f>_xlfn.SINGLE(A127827091J_Latest)</f>
        <v>4.6820000000000004</v>
      </c>
      <c r="S79" s="43">
        <f>_xlfn.SINGLE(A127833211C_Latest)</f>
        <v>28.710999999999999</v>
      </c>
      <c r="T79" s="43">
        <f>_xlfn.SINGLE(A127830241L_Latest)</f>
        <v>20.428999999999998</v>
      </c>
      <c r="U79" s="43">
        <f>_xlfn.SINGLE(A127827271T_Latest)</f>
        <v>8.282</v>
      </c>
      <c r="V79" s="43">
        <f>_xlfn.SINGLE(A127833241T_Latest)</f>
        <v>31.414000000000001</v>
      </c>
      <c r="W79" s="43">
        <f>_xlfn.SINGLE(A127830271A_Latest)</f>
        <v>22.814</v>
      </c>
      <c r="X79" s="43">
        <f>_xlfn.SINGLE(A127827301V_Latest)</f>
        <v>8.6</v>
      </c>
      <c r="Y79" s="43">
        <f>_xlfn.SINGLE(A127833151L_Latest)</f>
        <v>21.835999999999999</v>
      </c>
      <c r="Z79" s="43">
        <f>_xlfn.SINGLE(A127830181W_Latest)</f>
        <v>14.425000000000001</v>
      </c>
      <c r="AA79" s="43">
        <f>_xlfn.SINGLE(A127827211R_Latest)</f>
        <v>7.4119999999999999</v>
      </c>
      <c r="AB79" s="43">
        <f>_xlfn.SINGLE(A127833001F_Latest)</f>
        <v>28.164999999999999</v>
      </c>
      <c r="AC79" s="43">
        <f>_xlfn.SINGLE(A127830031R_Latest)</f>
        <v>24.812000000000001</v>
      </c>
      <c r="AD79" s="43">
        <f>_xlfn.SINGLE(A127827061V_Latest)</f>
        <v>3.3530000000000002</v>
      </c>
      <c r="AE79" s="43">
        <f>_xlfn.SINGLE(A127832971A_Latest)</f>
        <v>24.61</v>
      </c>
      <c r="AF79" s="43">
        <f>_xlfn.SINGLE(A127830001A_Latest)</f>
        <v>22.091000000000001</v>
      </c>
      <c r="AG79" s="43">
        <f>_xlfn.SINGLE(A127827031F_Latest)</f>
        <v>2.5190000000000001</v>
      </c>
      <c r="AH79" s="43">
        <f>_xlfn.SINGLE(A127833091W_Latest)</f>
        <v>3.5550000000000002</v>
      </c>
      <c r="AI79" s="43">
        <f>_xlfn.SINGLE(A127830121V_Latest)</f>
        <v>2.722</v>
      </c>
      <c r="AJ79" s="43">
        <f>_xlfn.SINGLE(A127827151X_Latest)</f>
        <v>0.83399999999999996</v>
      </c>
    </row>
    <row r="80" spans="1:36" hidden="1">
      <c r="B80" s="46" t="s">
        <v>1760</v>
      </c>
      <c r="C80" s="51">
        <v>15</v>
      </c>
      <c r="D80" s="43">
        <f>_xlfn.SINGLE(A127833180X_Latest)</f>
        <v>536.89800000000002</v>
      </c>
      <c r="E80" s="43">
        <f>_xlfn.SINGLE(A127830210W_Latest)</f>
        <v>380.673</v>
      </c>
      <c r="F80" s="43">
        <f>_xlfn.SINGLE(A127827240A_Latest)</f>
        <v>156.22399999999999</v>
      </c>
      <c r="G80" s="43">
        <f>_xlfn.SINGLE(A127832940K_Latest)</f>
        <v>526.68899999999996</v>
      </c>
      <c r="H80" s="43">
        <f>_xlfn.SINGLE(A127829970R_Latest)</f>
        <v>373.19200000000001</v>
      </c>
      <c r="I80" s="43">
        <f>_xlfn.SINGLE(A127827000R_Latest)</f>
        <v>153.49700000000001</v>
      </c>
      <c r="J80" s="43">
        <f>_xlfn.SINGLE(A127833120W_Latest)</f>
        <v>75.858000000000004</v>
      </c>
      <c r="K80" s="43">
        <f>_xlfn.SINGLE(A127830150F_Latest)</f>
        <v>46.328000000000003</v>
      </c>
      <c r="L80" s="43">
        <f>_xlfn.SINGLE(A127827180K_Latest)</f>
        <v>29.53</v>
      </c>
      <c r="M80" s="43">
        <f>_xlfn.SINGLE(A127833060F_Latest)</f>
        <v>15.221</v>
      </c>
      <c r="N80" s="43">
        <f>_xlfn.SINGLE(A127830090R_Latest)</f>
        <v>10.66</v>
      </c>
      <c r="O80" s="43">
        <f>_xlfn.SINGLE(A127827120J_Latest)</f>
        <v>4.5609999999999999</v>
      </c>
      <c r="P80" s="43">
        <f>_xlfn.SINGLE(A127833030T_Latest)</f>
        <v>60.637</v>
      </c>
      <c r="Q80" s="43">
        <f>_xlfn.SINGLE(A127830060A_Latest)</f>
        <v>35.667999999999999</v>
      </c>
      <c r="R80" s="43">
        <f>_xlfn.SINGLE(A127827090F_Latest)</f>
        <v>24.969000000000001</v>
      </c>
      <c r="S80" s="43">
        <f>_xlfn.SINGLE(A127833210A_Latest)</f>
        <v>173.36099999999999</v>
      </c>
      <c r="T80" s="43">
        <f>_xlfn.SINGLE(A127830240K_Latest)</f>
        <v>128.97999999999999</v>
      </c>
      <c r="U80" s="43">
        <f>_xlfn.SINGLE(A127827270R_Latest)</f>
        <v>44.381</v>
      </c>
      <c r="V80" s="43">
        <f>_xlfn.SINGLE(A127833240R_Latest)</f>
        <v>127.624</v>
      </c>
      <c r="W80" s="43">
        <f>_xlfn.SINGLE(A127830270X_Latest)</f>
        <v>91.293000000000006</v>
      </c>
      <c r="X80" s="43">
        <f>_xlfn.SINGLE(A127827300T_Latest)</f>
        <v>36.331000000000003</v>
      </c>
      <c r="Y80" s="43">
        <f>_xlfn.SINGLE(A127833150K_Latest)</f>
        <v>92.591999999999999</v>
      </c>
      <c r="Z80" s="43">
        <f>_xlfn.SINGLE(A127830180V_Latest)</f>
        <v>65.228999999999999</v>
      </c>
      <c r="AA80" s="43">
        <f>_xlfn.SINGLE(A127827210L_Latest)</f>
        <v>27.363</v>
      </c>
      <c r="AB80" s="43">
        <f>_xlfn.SINGLE(A127833000C_Latest)</f>
        <v>67.462999999999994</v>
      </c>
      <c r="AC80" s="43">
        <f>_xlfn.SINGLE(A127830030L_Latest)</f>
        <v>48.843000000000004</v>
      </c>
      <c r="AD80" s="43">
        <f>_xlfn.SINGLE(A127827060T_Latest)</f>
        <v>18.62</v>
      </c>
      <c r="AE80" s="43">
        <f>_xlfn.SINGLE(A127832970X_Latest)</f>
        <v>57.255000000000003</v>
      </c>
      <c r="AF80" s="43">
        <f>_xlfn.SINGLE(A127830000X_Latest)</f>
        <v>41.360999999999997</v>
      </c>
      <c r="AG80" s="43">
        <f>_xlfn.SINGLE(A127827030C_Latest)</f>
        <v>15.894</v>
      </c>
      <c r="AH80" s="43">
        <f>_xlfn.SINGLE(A127833090V_Latest)</f>
        <v>10.208</v>
      </c>
      <c r="AI80" s="43">
        <f>_xlfn.SINGLE(A127830120T_Latest)</f>
        <v>7.4820000000000002</v>
      </c>
      <c r="AJ80" s="43">
        <f>_xlfn.SINGLE(A127827150W_Latest)</f>
        <v>2.7269999999999999</v>
      </c>
    </row>
    <row r="81" spans="1:36" hidden="1">
      <c r="B81" s="45" t="s">
        <v>1764</v>
      </c>
      <c r="C81" s="51">
        <v>16</v>
      </c>
      <c r="D81" s="43">
        <f>_xlfn.SINGLE(A127833183F_Latest)</f>
        <v>965.12099999999998</v>
      </c>
      <c r="E81" s="43">
        <f>_xlfn.SINGLE(A127830213C_Latest)</f>
        <v>419.64699999999999</v>
      </c>
      <c r="F81" s="43">
        <f>_xlfn.SINGLE(A127827243J_Latest)</f>
        <v>545.47400000000005</v>
      </c>
      <c r="G81" s="43">
        <f>_xlfn.SINGLE(A127832943T_Latest)</f>
        <v>915.6</v>
      </c>
      <c r="H81" s="43">
        <f>_xlfn.SINGLE(A127829973W_Latest)</f>
        <v>390.91399999999999</v>
      </c>
      <c r="I81" s="43">
        <f>_xlfn.SINGLE(A127827003W_Latest)</f>
        <v>524.68600000000004</v>
      </c>
      <c r="J81" s="43">
        <f>_xlfn.SINGLE(A127833123C_Latest)</f>
        <v>393.49599999999998</v>
      </c>
      <c r="K81" s="43">
        <f>_xlfn.SINGLE(A127830153L_Latest)</f>
        <v>189.42400000000001</v>
      </c>
      <c r="L81" s="43">
        <f>_xlfn.SINGLE(A127827183T_Latest)</f>
        <v>204.072</v>
      </c>
      <c r="M81" s="43">
        <f>_xlfn.SINGLE(A127833063L_Latest)</f>
        <v>199.43899999999999</v>
      </c>
      <c r="N81" s="43">
        <f>_xlfn.SINGLE(A127830093W_Latest)</f>
        <v>93.381</v>
      </c>
      <c r="O81" s="43">
        <f>_xlfn.SINGLE(A127827123R_Latest)</f>
        <v>106.057</v>
      </c>
      <c r="P81" s="43">
        <f>_xlfn.SINGLE(A127833033X_Latest)</f>
        <v>194.05799999999999</v>
      </c>
      <c r="Q81" s="43">
        <f>_xlfn.SINGLE(A127830063J_Latest)</f>
        <v>96.043000000000006</v>
      </c>
      <c r="R81" s="43">
        <f>_xlfn.SINGLE(A127827093L_Latest)</f>
        <v>98.015000000000001</v>
      </c>
      <c r="S81" s="43">
        <f>_xlfn.SINGLE(A127833213J_Latest)</f>
        <v>182.12700000000001</v>
      </c>
      <c r="T81" s="43">
        <f>_xlfn.SINGLE(A127830243T_Latest)</f>
        <v>79.819000000000003</v>
      </c>
      <c r="U81" s="43">
        <f>_xlfn.SINGLE(A127827273W_Latest)</f>
        <v>102.30800000000001</v>
      </c>
      <c r="V81" s="43">
        <f>_xlfn.SINGLE(A127833243W_Latest)</f>
        <v>142.21100000000001</v>
      </c>
      <c r="W81" s="43">
        <f>_xlfn.SINGLE(A127830273F_Latest)</f>
        <v>50.423000000000002</v>
      </c>
      <c r="X81" s="43">
        <f>_xlfn.SINGLE(A127827303X_Latest)</f>
        <v>91.787000000000006</v>
      </c>
      <c r="Y81" s="43">
        <f>_xlfn.SINGLE(A127833153T_Latest)</f>
        <v>99.36</v>
      </c>
      <c r="Z81" s="43">
        <f>_xlfn.SINGLE(A127830183A_Latest)</f>
        <v>31.696000000000002</v>
      </c>
      <c r="AA81" s="43">
        <f>_xlfn.SINGLE(A127827213V_Latest)</f>
        <v>67.664000000000001</v>
      </c>
      <c r="AB81" s="43">
        <f>_xlfn.SINGLE(A127833003K_Latest)</f>
        <v>147.92599999999999</v>
      </c>
      <c r="AC81" s="43">
        <f>_xlfn.SINGLE(A127830033V_Latest)</f>
        <v>68.284000000000006</v>
      </c>
      <c r="AD81" s="43">
        <f>_xlfn.SINGLE(A127827063X_Latest)</f>
        <v>79.641999999999996</v>
      </c>
      <c r="AE81" s="43">
        <f>_xlfn.SINGLE(A127832973F_Latest)</f>
        <v>98.406000000000006</v>
      </c>
      <c r="AF81" s="43">
        <f>_xlfn.SINGLE(A127830003F_Latest)</f>
        <v>39.551000000000002</v>
      </c>
      <c r="AG81" s="43">
        <f>_xlfn.SINGLE(A127827033K_Latest)</f>
        <v>58.854999999999997</v>
      </c>
      <c r="AH81" s="43">
        <f>_xlfn.SINGLE(A127833093A_Latest)</f>
        <v>49.521000000000001</v>
      </c>
      <c r="AI81" s="43">
        <f>_xlfn.SINGLE(A127830123X_Latest)</f>
        <v>28.733000000000001</v>
      </c>
      <c r="AJ81" s="43">
        <f>_xlfn.SINGLE(A127827153C_Latest)</f>
        <v>20.786999999999999</v>
      </c>
    </row>
    <row r="82" spans="1:36" hidden="1">
      <c r="B82" s="46" t="s">
        <v>1758</v>
      </c>
      <c r="C82" s="51">
        <v>17</v>
      </c>
      <c r="D82" s="43">
        <f>_xlfn.SINGLE(A127833178L_Latest)</f>
        <v>232.922</v>
      </c>
      <c r="E82" s="43">
        <f>_xlfn.SINGLE(A127830208K_Latest)</f>
        <v>109.214</v>
      </c>
      <c r="F82" s="43">
        <f>_xlfn.SINGLE(A127827238R_Latest)</f>
        <v>123.709</v>
      </c>
      <c r="G82" s="43">
        <f>_xlfn.SINGLE(A127832938X_Latest)</f>
        <v>202.846</v>
      </c>
      <c r="H82" s="43">
        <f>_xlfn.SINGLE(A127829968C_Latest)</f>
        <v>91.918999999999997</v>
      </c>
      <c r="I82" s="43">
        <f>_xlfn.SINGLE(A127826998L_Latest)</f>
        <v>110.92700000000001</v>
      </c>
      <c r="J82" s="43">
        <f>_xlfn.SINGLE(A127833118K_Latest)</f>
        <v>81.45</v>
      </c>
      <c r="K82" s="43">
        <f>_xlfn.SINGLE(A127830148V_Latest)</f>
        <v>40.927999999999997</v>
      </c>
      <c r="L82" s="43">
        <f>_xlfn.SINGLE(A127827178X_Latest)</f>
        <v>40.521999999999998</v>
      </c>
      <c r="M82" s="43">
        <f>_xlfn.SINGLE(A127833058V_Latest)</f>
        <v>46.715000000000003</v>
      </c>
      <c r="N82" s="43">
        <f>_xlfn.SINGLE(A127830088C_Latest)</f>
        <v>22.119</v>
      </c>
      <c r="O82" s="43">
        <f>_xlfn.SINGLE(A127827118W_Latest)</f>
        <v>24.594999999999999</v>
      </c>
      <c r="P82" s="43">
        <f>_xlfn.SINGLE(A127833028F_Latest)</f>
        <v>34.734999999999999</v>
      </c>
      <c r="Q82" s="43">
        <f>_xlfn.SINGLE(A127830058R_Latest)</f>
        <v>18.808</v>
      </c>
      <c r="R82" s="43">
        <f>_xlfn.SINGLE(A127827088V_Latest)</f>
        <v>15.926</v>
      </c>
      <c r="S82" s="43">
        <f>_xlfn.SINGLE(A127833208R_Latest)</f>
        <v>35.548000000000002</v>
      </c>
      <c r="T82" s="43">
        <f>_xlfn.SINGLE(A127830238X_Latest)</f>
        <v>16.731000000000002</v>
      </c>
      <c r="U82" s="43">
        <f>_xlfn.SINGLE(A127827268C_Latest)</f>
        <v>18.818000000000001</v>
      </c>
      <c r="V82" s="43">
        <f>_xlfn.SINGLE(A127833238C_Latest)</f>
        <v>30.504999999999999</v>
      </c>
      <c r="W82" s="43">
        <f>_xlfn.SINGLE(A127830268L_Latest)</f>
        <v>10.978</v>
      </c>
      <c r="X82" s="43">
        <f>_xlfn.SINGLE(A127827298T_Latest)</f>
        <v>19.527999999999999</v>
      </c>
      <c r="Y82" s="43">
        <f>_xlfn.SINGLE(A127833148X_Latest)</f>
        <v>18.965</v>
      </c>
      <c r="Z82" s="43">
        <f>_xlfn.SINGLE(A127830178J_Latest)</f>
        <v>6.7290000000000001</v>
      </c>
      <c r="AA82" s="43">
        <f>_xlfn.SINGLE(A127827208A_Latest)</f>
        <v>12.236000000000001</v>
      </c>
      <c r="AB82" s="43">
        <f>_xlfn.SINGLE(A127832998A_Latest)</f>
        <v>66.453999999999994</v>
      </c>
      <c r="AC82" s="43">
        <f>_xlfn.SINGLE(A127830028A_Latest)</f>
        <v>33.848999999999997</v>
      </c>
      <c r="AD82" s="43">
        <f>_xlfn.SINGLE(A127827058F_Latest)</f>
        <v>32.606000000000002</v>
      </c>
      <c r="AE82" s="43">
        <f>_xlfn.SINGLE(A127832968L_Latest)</f>
        <v>36.378</v>
      </c>
      <c r="AF82" s="43">
        <f>_xlfn.SINGLE(A127829998T_Latest)</f>
        <v>16.553999999999998</v>
      </c>
      <c r="AG82" s="43">
        <f>_xlfn.SINGLE(A127827028T_Latest)</f>
        <v>19.824000000000002</v>
      </c>
      <c r="AH82" s="43">
        <f>_xlfn.SINGLE(A127833088J_Latest)</f>
        <v>30.077000000000002</v>
      </c>
      <c r="AI82" s="43">
        <f>_xlfn.SINGLE(A127830118F_Latest)</f>
        <v>17.295000000000002</v>
      </c>
      <c r="AJ82" s="43">
        <f>_xlfn.SINGLE(A127827148K_Latest)</f>
        <v>12.782</v>
      </c>
    </row>
    <row r="83" spans="1:36" hidden="1">
      <c r="B83" s="46" t="s">
        <v>1761</v>
      </c>
      <c r="C83" s="51">
        <v>18</v>
      </c>
      <c r="D83" s="43">
        <f>_xlfn.SINGLE(A127833177K_Latest)</f>
        <v>836.35900000000004</v>
      </c>
      <c r="E83" s="43">
        <f>_xlfn.SINGLE(A127830207J_Latest)</f>
        <v>360.81799999999998</v>
      </c>
      <c r="F83" s="43">
        <f>_xlfn.SINGLE(A127827237L_Latest)</f>
        <v>475.541</v>
      </c>
      <c r="G83" s="43">
        <f>_xlfn.SINGLE(A127832937W_Latest)</f>
        <v>811.38300000000004</v>
      </c>
      <c r="H83" s="43">
        <f>_xlfn.SINGLE(A127829967A_Latest)</f>
        <v>346.19799999999998</v>
      </c>
      <c r="I83" s="43">
        <f>_xlfn.SINGLE(A127826997K_Latest)</f>
        <v>465.185</v>
      </c>
      <c r="J83" s="43">
        <f>_xlfn.SINGLE(A127833117J_Latest)</f>
        <v>353.13900000000001</v>
      </c>
      <c r="K83" s="43">
        <f>_xlfn.SINGLE(A127830147T_Latest)</f>
        <v>169.29</v>
      </c>
      <c r="L83" s="43">
        <f>_xlfn.SINGLE(A127827177W_Latest)</f>
        <v>183.84899999999999</v>
      </c>
      <c r="M83" s="43">
        <f>_xlfn.SINGLE(A127833057T_Latest)</f>
        <v>175.15</v>
      </c>
      <c r="N83" s="43">
        <f>_xlfn.SINGLE(A127830087A_Latest)</f>
        <v>82.852999999999994</v>
      </c>
      <c r="O83" s="43">
        <f>_xlfn.SINGLE(A127827117V_Latest)</f>
        <v>92.298000000000002</v>
      </c>
      <c r="P83" s="43">
        <f>_xlfn.SINGLE(A127833027C_Latest)</f>
        <v>177.989</v>
      </c>
      <c r="Q83" s="43">
        <f>_xlfn.SINGLE(A127830057L_Latest)</f>
        <v>86.436999999999998</v>
      </c>
      <c r="R83" s="43">
        <f>_xlfn.SINGLE(A127827087T_Latest)</f>
        <v>91.551000000000002</v>
      </c>
      <c r="S83" s="43">
        <f>_xlfn.SINGLE(A127833207L_Latest)</f>
        <v>167.291</v>
      </c>
      <c r="T83" s="43">
        <f>_xlfn.SINGLE(A127830237W_Latest)</f>
        <v>72.597999999999999</v>
      </c>
      <c r="U83" s="43">
        <f>_xlfn.SINGLE(A127827267A_Latest)</f>
        <v>94.692999999999998</v>
      </c>
      <c r="V83" s="43">
        <f>_xlfn.SINGLE(A127833237A_Latest)</f>
        <v>126.78</v>
      </c>
      <c r="W83" s="43">
        <f>_xlfn.SINGLE(A127830267K_Latest)</f>
        <v>46.018999999999998</v>
      </c>
      <c r="X83" s="43">
        <f>_xlfn.SINGLE(A127827297R_Latest)</f>
        <v>80.760000000000005</v>
      </c>
      <c r="Y83" s="43">
        <f>_xlfn.SINGLE(A127833147W_Latest)</f>
        <v>89.728999999999999</v>
      </c>
      <c r="Z83" s="43">
        <f>_xlfn.SINGLE(A127830177F_Latest)</f>
        <v>28.826000000000001</v>
      </c>
      <c r="AA83" s="43">
        <f>_xlfn.SINGLE(A127827207X_Latest)</f>
        <v>60.902999999999999</v>
      </c>
      <c r="AB83" s="43">
        <f>_xlfn.SINGLE(A127832997X_Latest)</f>
        <v>99.42</v>
      </c>
      <c r="AC83" s="43">
        <f>_xlfn.SINGLE(A127830027X_Latest)</f>
        <v>44.084000000000003</v>
      </c>
      <c r="AD83" s="43">
        <f>_xlfn.SINGLE(A127827057C_Latest)</f>
        <v>55.335999999999999</v>
      </c>
      <c r="AE83" s="43">
        <f>_xlfn.SINGLE(A127832967K_Latest)</f>
        <v>74.444000000000003</v>
      </c>
      <c r="AF83" s="43">
        <f>_xlfn.SINGLE(A127829997R_Latest)</f>
        <v>29.463999999999999</v>
      </c>
      <c r="AG83" s="43">
        <f>_xlfn.SINGLE(A127827027R_Latest)</f>
        <v>44.98</v>
      </c>
      <c r="AH83" s="43">
        <f>_xlfn.SINGLE(A127833087F_Latest)</f>
        <v>24.975999999999999</v>
      </c>
      <c r="AI83" s="43">
        <f>_xlfn.SINGLE(A127830117C_Latest)</f>
        <v>14.62</v>
      </c>
      <c r="AJ83" s="43">
        <f>_xlfn.SINGLE(A127827147J_Latest)</f>
        <v>10.356</v>
      </c>
    </row>
    <row r="84" spans="1:36" hidden="1">
      <c r="B84" s="11"/>
      <c r="C84" s="51">
        <v>19</v>
      </c>
      <c r="D84" s="43"/>
      <c r="E84" s="43"/>
      <c r="F84" s="43"/>
      <c r="G84" s="43"/>
      <c r="H84" s="43"/>
      <c r="I84" s="43"/>
      <c r="J84" s="43"/>
      <c r="K84" s="43"/>
      <c r="L84" s="43"/>
      <c r="M84" s="43"/>
      <c r="N84" s="43"/>
      <c r="O84" s="43"/>
      <c r="P84" s="43"/>
      <c r="Q84" s="43"/>
      <c r="R84" s="43"/>
      <c r="S84" s="43"/>
      <c r="T84" s="43"/>
      <c r="U84" s="43"/>
      <c r="V84" s="43"/>
      <c r="W84" s="43"/>
      <c r="X84" s="43"/>
      <c r="Y84" s="43"/>
      <c r="Z84" s="43"/>
      <c r="AA84" s="43"/>
      <c r="AB84" s="43"/>
      <c r="AC84" s="43"/>
      <c r="AD84" s="43"/>
      <c r="AE84" s="43"/>
      <c r="AF84" s="43"/>
      <c r="AG84" s="43"/>
      <c r="AH84" s="43"/>
      <c r="AI84" s="43"/>
      <c r="AJ84" s="43"/>
    </row>
    <row r="85" spans="1:36" hidden="1">
      <c r="A85" s="41" t="s">
        <v>1765</v>
      </c>
      <c r="C85" s="51">
        <v>20</v>
      </c>
      <c r="D85" s="43"/>
      <c r="E85" s="43"/>
      <c r="F85" s="43"/>
      <c r="G85" s="43"/>
      <c r="H85" s="43"/>
      <c r="I85" s="43"/>
      <c r="J85" s="43"/>
      <c r="K85" s="43"/>
      <c r="L85" s="43"/>
      <c r="M85" s="43"/>
      <c r="N85" s="43"/>
      <c r="O85" s="43"/>
      <c r="P85" s="43"/>
      <c r="Q85" s="43"/>
      <c r="R85" s="43"/>
      <c r="S85" s="43"/>
      <c r="T85" s="43"/>
      <c r="U85" s="43"/>
      <c r="V85" s="43"/>
      <c r="W85" s="43"/>
      <c r="X85" s="43"/>
      <c r="Y85" s="43"/>
      <c r="Z85" s="43"/>
      <c r="AA85" s="43"/>
      <c r="AB85" s="43"/>
      <c r="AC85" s="43"/>
      <c r="AD85" s="43"/>
      <c r="AE85" s="43"/>
      <c r="AF85" s="43"/>
      <c r="AG85" s="43"/>
      <c r="AH85" s="43"/>
      <c r="AI85" s="43"/>
      <c r="AJ85" s="43"/>
    </row>
    <row r="86" spans="1:36" hidden="1">
      <c r="A86" s="41"/>
      <c r="B86" s="11" t="s">
        <v>1765</v>
      </c>
      <c r="C86" s="51">
        <v>21</v>
      </c>
      <c r="D86" s="43">
        <f>_xlfn.SINGLE(A127833191F_Latest)</f>
        <v>904.10799999999995</v>
      </c>
      <c r="E86" s="43">
        <f>_xlfn.SINGLE(A127830221C_Latest)</f>
        <v>408.92500000000001</v>
      </c>
      <c r="F86" s="43">
        <f>_xlfn.SINGLE(A127827251J_Latest)</f>
        <v>495.18400000000003</v>
      </c>
      <c r="G86" s="43">
        <f>_xlfn.SINGLE(A127832951T_Latest)</f>
        <v>877.81299999999999</v>
      </c>
      <c r="H86" s="43">
        <f>_xlfn.SINGLE(A127829981W_Latest)</f>
        <v>393.27199999999999</v>
      </c>
      <c r="I86" s="43">
        <f>_xlfn.SINGLE(A127827011W_Latest)</f>
        <v>484.541</v>
      </c>
      <c r="J86" s="43">
        <f>_xlfn.SINGLE(A127833131C_Latest)</f>
        <v>361.30099999999999</v>
      </c>
      <c r="K86" s="43">
        <f>_xlfn.SINGLE(A127830161L_Latest)</f>
        <v>172.89699999999999</v>
      </c>
      <c r="L86" s="43">
        <f>_xlfn.SINGLE(A127827191T_Latest)</f>
        <v>188.404</v>
      </c>
      <c r="M86" s="43">
        <f>_xlfn.SINGLE(A127833071L_Latest)</f>
        <v>177.27799999999999</v>
      </c>
      <c r="N86" s="43">
        <f>_xlfn.SINGLE(A127830101K_Latest)</f>
        <v>84.379000000000005</v>
      </c>
      <c r="O86" s="43">
        <f>_xlfn.SINGLE(A127827131R_Latest)</f>
        <v>92.899000000000001</v>
      </c>
      <c r="P86" s="43">
        <f>_xlfn.SINGLE(A127833041X_Latest)</f>
        <v>184.023</v>
      </c>
      <c r="Q86" s="43">
        <f>_xlfn.SINGLE(A127830071J_Latest)</f>
        <v>88.518000000000001</v>
      </c>
      <c r="R86" s="43">
        <f>_xlfn.SINGLE(A127827101A_Latest)</f>
        <v>95.504999999999995</v>
      </c>
      <c r="S86" s="43">
        <f>_xlfn.SINGLE(A127833221J_Latest)</f>
        <v>183.684</v>
      </c>
      <c r="T86" s="43">
        <f>_xlfn.SINGLE(A127830251T_Latest)</f>
        <v>83.465000000000003</v>
      </c>
      <c r="U86" s="43">
        <f>_xlfn.SINGLE(A127827281W_Latest)</f>
        <v>100.218</v>
      </c>
      <c r="V86" s="43">
        <f>_xlfn.SINGLE(A127833251W_Latest)</f>
        <v>141.398</v>
      </c>
      <c r="W86" s="43">
        <f>_xlfn.SINGLE(A127830281F_Latest)</f>
        <v>56.296999999999997</v>
      </c>
      <c r="X86" s="43">
        <f>_xlfn.SINGLE(A127827311X_Latest)</f>
        <v>85.102000000000004</v>
      </c>
      <c r="Y86" s="43">
        <f>_xlfn.SINGLE(A127833161T_Latest)</f>
        <v>103.128</v>
      </c>
      <c r="Z86" s="43">
        <f>_xlfn.SINGLE(A127830191A_Latest)</f>
        <v>38.216999999999999</v>
      </c>
      <c r="AA86" s="43">
        <f>_xlfn.SINGLE(A127827221V_Latest)</f>
        <v>64.911000000000001</v>
      </c>
      <c r="AB86" s="43">
        <f>_xlfn.SINGLE(A127833011K_Latest)</f>
        <v>114.598</v>
      </c>
      <c r="AC86" s="43">
        <f>_xlfn.SINGLE(A127830041V_Latest)</f>
        <v>58.048999999999999</v>
      </c>
      <c r="AD86" s="43">
        <f>_xlfn.SINGLE(A127827071X_Latest)</f>
        <v>56.548999999999999</v>
      </c>
      <c r="AE86" s="43">
        <f>_xlfn.SINGLE(A127832981F_Latest)</f>
        <v>88.302000000000007</v>
      </c>
      <c r="AF86" s="43">
        <f>_xlfn.SINGLE(A127830011F_Latest)</f>
        <v>42.396000000000001</v>
      </c>
      <c r="AG86" s="43">
        <f>_xlfn.SINGLE(A127827041K_Latest)</f>
        <v>45.905999999999999</v>
      </c>
      <c r="AH86" s="43">
        <f>_xlfn.SINGLE(A127833101R_Latest)</f>
        <v>26.295000000000002</v>
      </c>
      <c r="AI86" s="43">
        <f>_xlfn.SINGLE(A127830131X_Latest)</f>
        <v>15.653</v>
      </c>
      <c r="AJ86" s="43">
        <f>_xlfn.SINGLE(A127827161C_Latest)</f>
        <v>10.641999999999999</v>
      </c>
    </row>
    <row r="87" spans="1:36" hidden="1">
      <c r="B87" s="45" t="s">
        <v>1766</v>
      </c>
      <c r="C87" s="51">
        <v>22</v>
      </c>
      <c r="D87" s="43">
        <f>_xlfn.SINGLE(A127833179R_Latest)</f>
        <v>67.748999999999995</v>
      </c>
      <c r="E87" s="43">
        <f>_xlfn.SINGLE(A127830209L_Latest)</f>
        <v>48.106999999999999</v>
      </c>
      <c r="F87" s="43">
        <f>_xlfn.SINGLE(A127827239T_Latest)</f>
        <v>19.641999999999999</v>
      </c>
      <c r="G87" s="43">
        <f>_xlfn.SINGLE(A127832939A_Latest)</f>
        <v>66.430000000000007</v>
      </c>
      <c r="H87" s="43">
        <f>_xlfn.SINGLE(A127829969F_Latest)</f>
        <v>47.073999999999998</v>
      </c>
      <c r="I87" s="43">
        <f>_xlfn.SINGLE(A127826999R_Latest)</f>
        <v>19.356000000000002</v>
      </c>
      <c r="J87" s="43">
        <f>_xlfn.SINGLE(A127833119L_Latest)</f>
        <v>8.1620000000000008</v>
      </c>
      <c r="K87" s="43">
        <f>_xlfn.SINGLE(A127830149W_Latest)</f>
        <v>3.6070000000000002</v>
      </c>
      <c r="L87" s="43">
        <f>_xlfn.SINGLE(A127827179A_Latest)</f>
        <v>4.5549999999999997</v>
      </c>
      <c r="M87" s="43">
        <f>_xlfn.SINGLE(A127833059W_Latest)</f>
        <v>2.1280000000000001</v>
      </c>
      <c r="N87" s="43">
        <f>_xlfn.SINGLE(A127830089F_Latest)</f>
        <v>1.5269999999999999</v>
      </c>
      <c r="O87" s="43">
        <f>_xlfn.SINGLE(A127827119X_Latest)</f>
        <v>0.60099999999999998</v>
      </c>
      <c r="P87" s="43">
        <f>_xlfn.SINGLE(A127833029J_Latest)</f>
        <v>6.0339999999999998</v>
      </c>
      <c r="Q87" s="43">
        <f>_xlfn.SINGLE(A127830059T_Latest)</f>
        <v>2.08</v>
      </c>
      <c r="R87" s="43">
        <f>_xlfn.SINGLE(A127827089W_Latest)</f>
        <v>3.9540000000000002</v>
      </c>
      <c r="S87" s="43">
        <f>_xlfn.SINGLE(A127833209T_Latest)</f>
        <v>16.391999999999999</v>
      </c>
      <c r="T87" s="43">
        <f>_xlfn.SINGLE(A127830239A_Latest)</f>
        <v>10.867000000000001</v>
      </c>
      <c r="U87" s="43">
        <f>_xlfn.SINGLE(A127827269F_Latest)</f>
        <v>5.5250000000000004</v>
      </c>
      <c r="V87" s="43">
        <f>_xlfn.SINGLE(A127833239F_Latest)</f>
        <v>14.619</v>
      </c>
      <c r="W87" s="43">
        <f>_xlfn.SINGLE(A127830269R_Latest)</f>
        <v>10.278</v>
      </c>
      <c r="X87" s="43">
        <f>_xlfn.SINGLE(A127827299V_Latest)</f>
        <v>4.3410000000000002</v>
      </c>
      <c r="Y87" s="43">
        <f>_xlfn.SINGLE(A127833149A_Latest)</f>
        <v>13.398999999999999</v>
      </c>
      <c r="Z87" s="43">
        <f>_xlfn.SINGLE(A127830179K_Latest)</f>
        <v>9.391</v>
      </c>
      <c r="AA87" s="43">
        <f>_xlfn.SINGLE(A127827209C_Latest)</f>
        <v>4.008</v>
      </c>
      <c r="AB87" s="43">
        <f>_xlfn.SINGLE(A127832999C_Latest)</f>
        <v>15.177</v>
      </c>
      <c r="AC87" s="43">
        <f>_xlfn.SINGLE(A127830029C_Latest)</f>
        <v>13.965</v>
      </c>
      <c r="AD87" s="43">
        <f>_xlfn.SINGLE(A127827059J_Latest)</f>
        <v>1.2130000000000001</v>
      </c>
      <c r="AE87" s="43">
        <f>_xlfn.SINGLE(A127832969R_Latest)</f>
        <v>13.859</v>
      </c>
      <c r="AF87" s="43">
        <f>_xlfn.SINGLE(A127829999V_Latest)</f>
        <v>12.932</v>
      </c>
      <c r="AG87" s="43">
        <f>_xlfn.SINGLE(A127827029V_Latest)</f>
        <v>0.92600000000000005</v>
      </c>
      <c r="AH87" s="43">
        <f>_xlfn.SINGLE(A127833089K_Latest)</f>
        <v>1.319</v>
      </c>
      <c r="AI87" s="43">
        <f>_xlfn.SINGLE(A127830119J_Latest)</f>
        <v>1.0329999999999999</v>
      </c>
      <c r="AJ87" s="43">
        <f>_xlfn.SINGLE(A127827149L_Latest)</f>
        <v>0.28599999999999998</v>
      </c>
    </row>
    <row r="88" spans="1:36" hidden="1">
      <c r="B88" s="45" t="s">
        <v>1761</v>
      </c>
      <c r="C88" s="51">
        <v>23</v>
      </c>
      <c r="D88" s="43">
        <f>_xlfn.SINGLE(A127833177K_Latest)</f>
        <v>836.35900000000004</v>
      </c>
      <c r="E88" s="43">
        <f>_xlfn.SINGLE(A127830207J_Latest)</f>
        <v>360.81799999999998</v>
      </c>
      <c r="F88" s="43">
        <f>_xlfn.SINGLE(A127827237L_Latest)</f>
        <v>475.541</v>
      </c>
      <c r="G88" s="43">
        <f>_xlfn.SINGLE(A127832937W_Latest)</f>
        <v>811.38300000000004</v>
      </c>
      <c r="H88" s="43">
        <f>_xlfn.SINGLE(A127829967A_Latest)</f>
        <v>346.19799999999998</v>
      </c>
      <c r="I88" s="43">
        <f>_xlfn.SINGLE(A127826997K_Latest)</f>
        <v>465.185</v>
      </c>
      <c r="J88" s="43">
        <f>_xlfn.SINGLE(A127833117J_Latest)</f>
        <v>353.13900000000001</v>
      </c>
      <c r="K88" s="43">
        <f>_xlfn.SINGLE(A127830147T_Latest)</f>
        <v>169.29</v>
      </c>
      <c r="L88" s="43">
        <f>_xlfn.SINGLE(A127827177W_Latest)</f>
        <v>183.84899999999999</v>
      </c>
      <c r="M88" s="43">
        <f>_xlfn.SINGLE(A127833057T_Latest)</f>
        <v>175.15</v>
      </c>
      <c r="N88" s="43">
        <f>_xlfn.SINGLE(A127830087A_Latest)</f>
        <v>82.852999999999994</v>
      </c>
      <c r="O88" s="43">
        <f>_xlfn.SINGLE(A127827117V_Latest)</f>
        <v>92.298000000000002</v>
      </c>
      <c r="P88" s="43">
        <f>_xlfn.SINGLE(A127833027C_Latest)</f>
        <v>177.989</v>
      </c>
      <c r="Q88" s="43">
        <f>_xlfn.SINGLE(A127830057L_Latest)</f>
        <v>86.436999999999998</v>
      </c>
      <c r="R88" s="43">
        <f>_xlfn.SINGLE(A127827087T_Latest)</f>
        <v>91.551000000000002</v>
      </c>
      <c r="S88" s="43">
        <f>_xlfn.SINGLE(A127833207L_Latest)</f>
        <v>167.291</v>
      </c>
      <c r="T88" s="43">
        <f>_xlfn.SINGLE(A127830237W_Latest)</f>
        <v>72.597999999999999</v>
      </c>
      <c r="U88" s="43">
        <f>_xlfn.SINGLE(A127827267A_Latest)</f>
        <v>94.692999999999998</v>
      </c>
      <c r="V88" s="43">
        <f>_xlfn.SINGLE(A127833237A_Latest)</f>
        <v>126.78</v>
      </c>
      <c r="W88" s="43">
        <f>_xlfn.SINGLE(A127830267K_Latest)</f>
        <v>46.018999999999998</v>
      </c>
      <c r="X88" s="43">
        <f>_xlfn.SINGLE(A127827297R_Latest)</f>
        <v>80.760000000000005</v>
      </c>
      <c r="Y88" s="43">
        <f>_xlfn.SINGLE(A127833147W_Latest)</f>
        <v>89.728999999999999</v>
      </c>
      <c r="Z88" s="43">
        <f>_xlfn.SINGLE(A127830177F_Latest)</f>
        <v>28.826000000000001</v>
      </c>
      <c r="AA88" s="43">
        <f>_xlfn.SINGLE(A127827207X_Latest)</f>
        <v>60.902999999999999</v>
      </c>
      <c r="AB88" s="43">
        <f>_xlfn.SINGLE(A127832997X_Latest)</f>
        <v>99.42</v>
      </c>
      <c r="AC88" s="43">
        <f>_xlfn.SINGLE(A127830027X_Latest)</f>
        <v>44.084000000000003</v>
      </c>
      <c r="AD88" s="43">
        <f>_xlfn.SINGLE(A127827057C_Latest)</f>
        <v>55.335999999999999</v>
      </c>
      <c r="AE88" s="43">
        <f>_xlfn.SINGLE(A127832967K_Latest)</f>
        <v>74.444000000000003</v>
      </c>
      <c r="AF88" s="43">
        <f>_xlfn.SINGLE(A127829997R_Latest)</f>
        <v>29.463999999999999</v>
      </c>
      <c r="AG88" s="43">
        <f>_xlfn.SINGLE(A127827027R_Latest)</f>
        <v>44.98</v>
      </c>
      <c r="AH88" s="43">
        <f>_xlfn.SINGLE(A127833087F_Latest)</f>
        <v>24.975999999999999</v>
      </c>
      <c r="AI88" s="43">
        <f>_xlfn.SINGLE(A127830117C_Latest)</f>
        <v>14.62</v>
      </c>
      <c r="AJ88" s="43">
        <f>_xlfn.SINGLE(A127827147J_Latest)</f>
        <v>10.356</v>
      </c>
    </row>
    <row r="89" spans="1:36" hidden="1">
      <c r="B89" s="11"/>
      <c r="C89" s="51">
        <v>24</v>
      </c>
      <c r="D89" s="43"/>
      <c r="E89" s="43"/>
      <c r="F89" s="43"/>
      <c r="G89" s="43"/>
      <c r="H89" s="43"/>
      <c r="I89" s="43"/>
      <c r="J89" s="43"/>
      <c r="K89" s="43"/>
      <c r="L89" s="43"/>
      <c r="M89" s="43"/>
      <c r="N89" s="43"/>
      <c r="O89" s="43"/>
      <c r="P89" s="43"/>
      <c r="Q89" s="43"/>
      <c r="R89" s="43"/>
      <c r="S89" s="43"/>
      <c r="T89" s="43"/>
      <c r="U89" s="43"/>
      <c r="V89" s="43"/>
      <c r="W89" s="43"/>
      <c r="X89" s="43"/>
      <c r="Y89" s="43"/>
      <c r="Z89" s="43"/>
      <c r="AA89" s="43"/>
      <c r="AB89" s="43"/>
      <c r="AC89" s="43"/>
      <c r="AD89" s="43"/>
      <c r="AE89" s="43"/>
      <c r="AF89" s="43"/>
      <c r="AG89" s="43"/>
      <c r="AH89" s="43"/>
      <c r="AI89" s="43"/>
      <c r="AJ89" s="43"/>
    </row>
    <row r="90" spans="1:36" hidden="1">
      <c r="A90" s="41" t="s">
        <v>1767</v>
      </c>
      <c r="C90" s="51">
        <v>25</v>
      </c>
      <c r="D90" s="43"/>
      <c r="E90" s="43"/>
      <c r="F90" s="43"/>
      <c r="G90" s="43"/>
      <c r="H90" s="43"/>
      <c r="I90" s="43"/>
      <c r="J90" s="43"/>
      <c r="K90" s="43"/>
      <c r="L90" s="43"/>
      <c r="M90" s="43"/>
      <c r="N90" s="43"/>
      <c r="O90" s="43"/>
      <c r="P90" s="43"/>
      <c r="Q90" s="43"/>
      <c r="R90" s="43"/>
      <c r="S90" s="43"/>
      <c r="T90" s="43"/>
      <c r="U90" s="43"/>
      <c r="V90" s="43"/>
      <c r="W90" s="43"/>
      <c r="X90" s="43"/>
      <c r="Y90" s="43"/>
      <c r="Z90" s="43"/>
      <c r="AA90" s="43"/>
      <c r="AB90" s="43"/>
      <c r="AC90" s="43"/>
      <c r="AD90" s="43"/>
      <c r="AE90" s="43"/>
      <c r="AF90" s="43"/>
      <c r="AG90" s="43"/>
      <c r="AH90" s="43"/>
      <c r="AI90" s="43"/>
      <c r="AJ90" s="43"/>
    </row>
    <row r="91" spans="1:36" hidden="1">
      <c r="B91" s="11" t="s">
        <v>1768</v>
      </c>
      <c r="C91" s="51">
        <v>26</v>
      </c>
      <c r="D91" s="43">
        <f>_xlfn.SINGLE(A127833187R_Latest)</f>
        <v>14652.264999999999</v>
      </c>
      <c r="E91" s="43">
        <f>_xlfn.SINGLE(A127830217L_Latest)</f>
        <v>7612.2780000000002</v>
      </c>
      <c r="F91" s="43">
        <f>_xlfn.SINGLE(A127827247T_Latest)</f>
        <v>7039.9870000000001</v>
      </c>
      <c r="G91" s="43">
        <f>_xlfn.SINGLE(A127832947A_Latest)</f>
        <v>13885.808999999999</v>
      </c>
      <c r="H91" s="43">
        <f>_xlfn.SINGLE(A127829977F_Latest)</f>
        <v>7185.6809999999996</v>
      </c>
      <c r="I91" s="43">
        <f>_xlfn.SINGLE(A127827007F_Latest)</f>
        <v>6700.1279999999997</v>
      </c>
      <c r="J91" s="43">
        <f>_xlfn.SINGLE(A127833127L_Latest)</f>
        <v>2235.1019999999999</v>
      </c>
      <c r="K91" s="43">
        <f>_xlfn.SINGLE(A127830157W_Latest)</f>
        <v>1153.4870000000001</v>
      </c>
      <c r="L91" s="43">
        <f>_xlfn.SINGLE(A127827187A_Latest)</f>
        <v>1081.614</v>
      </c>
      <c r="M91" s="43">
        <f>_xlfn.SINGLE(A127833067W_Latest)</f>
        <v>833.34</v>
      </c>
      <c r="N91" s="43">
        <f>_xlfn.SINGLE(A127830097F_Latest)</f>
        <v>415.58800000000002</v>
      </c>
      <c r="O91" s="43">
        <f>_xlfn.SINGLE(A127827127X_Latest)</f>
        <v>417.75200000000001</v>
      </c>
      <c r="P91" s="43">
        <f>_xlfn.SINGLE(A127833037J_Latest)</f>
        <v>1401.7619999999999</v>
      </c>
      <c r="Q91" s="43">
        <f>_xlfn.SINGLE(A127830067T_Latest)</f>
        <v>737.899</v>
      </c>
      <c r="R91" s="43">
        <f>_xlfn.SINGLE(A127827097W_Latest)</f>
        <v>663.86300000000006</v>
      </c>
      <c r="S91" s="43">
        <f>_xlfn.SINGLE(A127833217T_Latest)</f>
        <v>3416.4549999999999</v>
      </c>
      <c r="T91" s="43">
        <f>_xlfn.SINGLE(A127830247A_Latest)</f>
        <v>1788.2570000000001</v>
      </c>
      <c r="U91" s="43">
        <f>_xlfn.SINGLE(A127827277F_Latest)</f>
        <v>1628.1980000000001</v>
      </c>
      <c r="V91" s="43">
        <f>_xlfn.SINGLE(A127833247F_Latest)</f>
        <v>3371.8580000000002</v>
      </c>
      <c r="W91" s="43">
        <f>_xlfn.SINGLE(A127830277R_Latest)</f>
        <v>1735.9390000000001</v>
      </c>
      <c r="X91" s="43">
        <f>_xlfn.SINGLE(A127827307J_Latest)</f>
        <v>1635.9190000000001</v>
      </c>
      <c r="Y91" s="43">
        <f>_xlfn.SINGLE(A127833157A_Latest)</f>
        <v>2784.1439999999998</v>
      </c>
      <c r="Z91" s="43">
        <f>_xlfn.SINGLE(A127830187K_Latest)</f>
        <v>1416.2860000000001</v>
      </c>
      <c r="AA91" s="43">
        <f>_xlfn.SINGLE(A127827217C_Latest)</f>
        <v>1367.8579999999999</v>
      </c>
      <c r="AB91" s="43">
        <f>_xlfn.SINGLE(A127833007V_Latest)</f>
        <v>2844.7069999999999</v>
      </c>
      <c r="AC91" s="43">
        <f>_xlfn.SINGLE(A127830037C_Latest)</f>
        <v>1518.309</v>
      </c>
      <c r="AD91" s="43">
        <f>_xlfn.SINGLE(A127827067J_Latest)</f>
        <v>1326.3979999999999</v>
      </c>
      <c r="AE91" s="43">
        <f>_xlfn.SINGLE(A127832977R_Latest)</f>
        <v>2078.2510000000002</v>
      </c>
      <c r="AF91" s="43">
        <f>_xlfn.SINGLE(A127830007R_Latest)</f>
        <v>1091.712</v>
      </c>
      <c r="AG91" s="43">
        <f>_xlfn.SINGLE(A127827037V_Latest)</f>
        <v>986.53899999999999</v>
      </c>
      <c r="AH91" s="43">
        <f>_xlfn.SINGLE(A127833097K_Latest)</f>
        <v>766.45600000000002</v>
      </c>
      <c r="AI91" s="43">
        <f>_xlfn.SINGLE(A127830127J_Latest)</f>
        <v>426.59699999999998</v>
      </c>
      <c r="AJ91" s="43">
        <f>_xlfn.SINGLE(A127827157L_Latest)</f>
        <v>339.85899999999998</v>
      </c>
    </row>
    <row r="92" spans="1:36" hidden="1">
      <c r="B92" s="45" t="s">
        <v>1769</v>
      </c>
      <c r="C92" s="51">
        <v>27</v>
      </c>
      <c r="D92" s="43">
        <f>_xlfn.SINGLE(A127833189V_Latest)</f>
        <v>10074.334000000001</v>
      </c>
      <c r="E92" s="43">
        <f>_xlfn.SINGLE(A127830219T_Latest)</f>
        <v>6058.9870000000001</v>
      </c>
      <c r="F92" s="43">
        <f>_xlfn.SINGLE(A127827249W_Latest)</f>
        <v>4015.3470000000002</v>
      </c>
      <c r="G92" s="43">
        <f>_xlfn.SINGLE(A127832949F_Latest)</f>
        <v>9714.6810000000005</v>
      </c>
      <c r="H92" s="43">
        <f>_xlfn.SINGLE(A127829979K_Latest)</f>
        <v>5816.3549999999996</v>
      </c>
      <c r="I92" s="43">
        <f>_xlfn.SINGLE(A127827009K_Latest)</f>
        <v>3898.326</v>
      </c>
      <c r="J92" s="43">
        <f>_xlfn.SINGLE(A127833129T_Latest)</f>
        <v>922.375</v>
      </c>
      <c r="K92" s="43">
        <f>_xlfn.SINGLE(A127830159A_Latest)</f>
        <v>551.53</v>
      </c>
      <c r="L92" s="43">
        <f>_xlfn.SINGLE(A127827189F_Latest)</f>
        <v>370.84500000000003</v>
      </c>
      <c r="M92" s="43">
        <f>_xlfn.SINGLE(A127833069A_Latest)</f>
        <v>171.46600000000001</v>
      </c>
      <c r="N92" s="43">
        <f>_xlfn.SINGLE(A127830099K_Latest)</f>
        <v>112.089</v>
      </c>
      <c r="O92" s="43">
        <f>_xlfn.SINGLE(A127827129C_Latest)</f>
        <v>59.377000000000002</v>
      </c>
      <c r="P92" s="43">
        <f>_xlfn.SINGLE(A127833039L_Latest)</f>
        <v>750.90899999999999</v>
      </c>
      <c r="Q92" s="43">
        <f>_xlfn.SINGLE(A127830069W_Latest)</f>
        <v>439.44099999999997</v>
      </c>
      <c r="R92" s="43">
        <f>_xlfn.SINGLE(A127827099A_Latest)</f>
        <v>311.46800000000002</v>
      </c>
      <c r="S92" s="43">
        <f>_xlfn.SINGLE(A127833219W_Latest)</f>
        <v>2616.2139999999999</v>
      </c>
      <c r="T92" s="43">
        <f>_xlfn.SINGLE(A127830249F_Latest)</f>
        <v>1518.0630000000001</v>
      </c>
      <c r="U92" s="43">
        <f>_xlfn.SINGLE(A127827279K_Latest)</f>
        <v>1098.1510000000001</v>
      </c>
      <c r="V92" s="43">
        <f>_xlfn.SINGLE(A127833249K_Latest)</f>
        <v>2564.8339999999998</v>
      </c>
      <c r="W92" s="43">
        <f>_xlfn.SINGLE(A127830279V_Latest)</f>
        <v>1573.096</v>
      </c>
      <c r="X92" s="43">
        <f>_xlfn.SINGLE(A127827309L_Latest)</f>
        <v>991.73900000000003</v>
      </c>
      <c r="Y92" s="43">
        <f>_xlfn.SINGLE(A127833159F_Latest)</f>
        <v>2187.1410000000001</v>
      </c>
      <c r="Z92" s="43">
        <f>_xlfn.SINGLE(A127830189R_Latest)</f>
        <v>1280.846</v>
      </c>
      <c r="AA92" s="43">
        <f>_xlfn.SINGLE(A127827219J_Latest)</f>
        <v>906.29399999999998</v>
      </c>
      <c r="AB92" s="43">
        <f>_xlfn.SINGLE(A127833009X_Latest)</f>
        <v>1783.77</v>
      </c>
      <c r="AC92" s="43">
        <f>_xlfn.SINGLE(A127830039J_Latest)</f>
        <v>1135.453</v>
      </c>
      <c r="AD92" s="43">
        <f>_xlfn.SINGLE(A127827069L_Latest)</f>
        <v>648.31700000000001</v>
      </c>
      <c r="AE92" s="43">
        <f>_xlfn.SINGLE(A127832979V_Latest)</f>
        <v>1424.117</v>
      </c>
      <c r="AF92" s="43">
        <f>_xlfn.SINGLE(A127830009V_Latest)</f>
        <v>892.82100000000003</v>
      </c>
      <c r="AG92" s="43">
        <f>_xlfn.SINGLE(A127827039X_Latest)</f>
        <v>531.29700000000003</v>
      </c>
      <c r="AH92" s="43">
        <f>_xlfn.SINGLE(A127833099R_Latest)</f>
        <v>359.65300000000002</v>
      </c>
      <c r="AI92" s="43">
        <f>_xlfn.SINGLE(A127830129L_Latest)</f>
        <v>242.63200000000001</v>
      </c>
      <c r="AJ92" s="43">
        <f>_xlfn.SINGLE(A127827159T_Latest)</f>
        <v>117.02</v>
      </c>
    </row>
    <row r="93" spans="1:36" hidden="1">
      <c r="B93" s="45" t="s">
        <v>1770</v>
      </c>
      <c r="C93" s="51">
        <v>28</v>
      </c>
      <c r="D93" s="43">
        <f>_xlfn.SINGLE(A127833188T_Latest)</f>
        <v>4577.9309999999996</v>
      </c>
      <c r="E93" s="43">
        <f>_xlfn.SINGLE(A127830218R_Latest)</f>
        <v>1553.29</v>
      </c>
      <c r="F93" s="43">
        <f>_xlfn.SINGLE(A127827248V_Latest)</f>
        <v>3024.6410000000001</v>
      </c>
      <c r="G93" s="43">
        <f>_xlfn.SINGLE(A127832948C_Latest)</f>
        <v>4171.1279999999997</v>
      </c>
      <c r="H93" s="43">
        <f>_xlfn.SINGLE(A127829978J_Latest)</f>
        <v>1369.326</v>
      </c>
      <c r="I93" s="43">
        <f>_xlfn.SINGLE(A127827008J_Latest)</f>
        <v>2801.8020000000001</v>
      </c>
      <c r="J93" s="43">
        <f>_xlfn.SINGLE(A127833128R_Latest)</f>
        <v>1312.7270000000001</v>
      </c>
      <c r="K93" s="43">
        <f>_xlfn.SINGLE(A127830158X_Latest)</f>
        <v>601.95799999999997</v>
      </c>
      <c r="L93" s="43">
        <f>_xlfn.SINGLE(A127827188C_Latest)</f>
        <v>710.76900000000001</v>
      </c>
      <c r="M93" s="43">
        <f>_xlfn.SINGLE(A127833068X_Latest)</f>
        <v>661.87400000000002</v>
      </c>
      <c r="N93" s="43">
        <f>_xlfn.SINGLE(A127830098J_Latest)</f>
        <v>303.49900000000002</v>
      </c>
      <c r="O93" s="43">
        <f>_xlfn.SINGLE(A127827128A_Latest)</f>
        <v>358.37400000000002</v>
      </c>
      <c r="P93" s="43">
        <f>_xlfn.SINGLE(A127833038K_Latest)</f>
        <v>650.85299999999995</v>
      </c>
      <c r="Q93" s="43">
        <f>_xlfn.SINGLE(A127830068V_Latest)</f>
        <v>298.45800000000003</v>
      </c>
      <c r="R93" s="43">
        <f>_xlfn.SINGLE(A127827098X_Latest)</f>
        <v>352.39400000000001</v>
      </c>
      <c r="S93" s="43">
        <f>_xlfn.SINGLE(A127833218V_Latest)</f>
        <v>800.24099999999999</v>
      </c>
      <c r="T93" s="43">
        <f>_xlfn.SINGLE(A127830248C_Latest)</f>
        <v>270.19400000000002</v>
      </c>
      <c r="U93" s="43">
        <f>_xlfn.SINGLE(A127827278J_Latest)</f>
        <v>530.04700000000003</v>
      </c>
      <c r="V93" s="43">
        <f>_xlfn.SINGLE(A127833248J_Latest)</f>
        <v>807.02300000000002</v>
      </c>
      <c r="W93" s="43">
        <f>_xlfn.SINGLE(A127830278T_Latest)</f>
        <v>162.84299999999999</v>
      </c>
      <c r="X93" s="43">
        <f>_xlfn.SINGLE(A127827308K_Latest)</f>
        <v>644.17999999999995</v>
      </c>
      <c r="Y93" s="43">
        <f>_xlfn.SINGLE(A127833158C_Latest)</f>
        <v>597.00300000000004</v>
      </c>
      <c r="Z93" s="43">
        <f>_xlfn.SINGLE(A127830188L_Latest)</f>
        <v>135.44</v>
      </c>
      <c r="AA93" s="43">
        <f>_xlfn.SINGLE(A127827218F_Latest)</f>
        <v>461.56299999999999</v>
      </c>
      <c r="AB93" s="43">
        <f>_xlfn.SINGLE(A127833008W_Latest)</f>
        <v>1060.9369999999999</v>
      </c>
      <c r="AC93" s="43">
        <f>_xlfn.SINGLE(A127830038F_Latest)</f>
        <v>382.85599999999999</v>
      </c>
      <c r="AD93" s="43">
        <f>_xlfn.SINGLE(A127827068K_Latest)</f>
        <v>678.08100000000002</v>
      </c>
      <c r="AE93" s="43">
        <f>_xlfn.SINGLE(A127832978T_Latest)</f>
        <v>654.13400000000001</v>
      </c>
      <c r="AF93" s="43">
        <f>_xlfn.SINGLE(A127830008T_Latest)</f>
        <v>198.89099999999999</v>
      </c>
      <c r="AG93" s="43">
        <f>_xlfn.SINGLE(A127827038W_Latest)</f>
        <v>455.24200000000002</v>
      </c>
      <c r="AH93" s="43">
        <f>_xlfn.SINGLE(A127833098L_Latest)</f>
        <v>406.803</v>
      </c>
      <c r="AI93" s="43">
        <f>_xlfn.SINGLE(A127830128K_Latest)</f>
        <v>183.965</v>
      </c>
      <c r="AJ93" s="43">
        <f>_xlfn.SINGLE(A127827158R_Latest)</f>
        <v>222.839</v>
      </c>
    </row>
    <row r="94" spans="1:36" hidden="1">
      <c r="A94" s="57"/>
      <c r="B94" s="58"/>
      <c r="C94" s="58"/>
      <c r="D94" s="43"/>
      <c r="E94" s="43"/>
      <c r="F94" s="43"/>
      <c r="G94" s="43"/>
      <c r="H94" s="43"/>
      <c r="I94" s="43"/>
      <c r="J94" s="43"/>
      <c r="K94" s="43"/>
      <c r="L94" s="43"/>
      <c r="M94" s="43"/>
      <c r="N94" s="43"/>
      <c r="O94" s="43"/>
      <c r="P94" s="43"/>
      <c r="Q94" s="43"/>
      <c r="R94" s="43"/>
      <c r="S94" s="43"/>
      <c r="T94" s="43"/>
      <c r="U94" s="43"/>
      <c r="V94" s="43"/>
      <c r="W94" s="43"/>
      <c r="X94" s="43"/>
      <c r="Y94" s="43"/>
      <c r="Z94" s="43"/>
      <c r="AA94" s="43"/>
      <c r="AB94" s="43"/>
      <c r="AC94" s="43"/>
      <c r="AD94" s="43"/>
      <c r="AE94" s="43"/>
      <c r="AF94" s="43"/>
      <c r="AG94" s="43"/>
      <c r="AH94" s="43"/>
      <c r="AI94" s="43"/>
      <c r="AJ94" s="43"/>
    </row>
    <row r="95" spans="1:36" hidden="1">
      <c r="A95" s="57"/>
      <c r="B95" s="58"/>
      <c r="C95" s="58"/>
      <c r="D95" s="43"/>
      <c r="E95" s="43"/>
      <c r="F95" s="43"/>
      <c r="G95" s="43"/>
      <c r="H95" s="43"/>
      <c r="I95" s="43"/>
      <c r="J95" s="43"/>
      <c r="K95" s="43"/>
      <c r="L95" s="43"/>
      <c r="M95" s="43"/>
      <c r="N95" s="43"/>
      <c r="O95" s="43"/>
      <c r="P95" s="43"/>
      <c r="Q95" s="43"/>
      <c r="R95" s="43"/>
      <c r="S95" s="43"/>
      <c r="T95" s="43"/>
      <c r="U95" s="43"/>
    </row>
    <row r="96" spans="1:36" hidden="1">
      <c r="A96" s="50"/>
      <c r="B96" s="49"/>
      <c r="C96" s="49"/>
      <c r="D96" s="52">
        <v>1</v>
      </c>
      <c r="E96" s="52">
        <v>2</v>
      </c>
      <c r="F96" s="52">
        <v>3</v>
      </c>
      <c r="G96" s="52">
        <v>4</v>
      </c>
      <c r="H96" s="52">
        <v>5</v>
      </c>
      <c r="I96" s="52">
        <v>6</v>
      </c>
      <c r="J96" s="52">
        <v>7</v>
      </c>
      <c r="K96" s="52">
        <v>8</v>
      </c>
      <c r="L96" s="52">
        <v>9</v>
      </c>
      <c r="M96" s="52">
        <v>10</v>
      </c>
      <c r="N96" s="52">
        <v>11</v>
      </c>
      <c r="O96" s="52">
        <v>12</v>
      </c>
      <c r="P96" s="52">
        <v>13</v>
      </c>
      <c r="Q96" s="52">
        <v>14</v>
      </c>
      <c r="R96" s="52">
        <v>15</v>
      </c>
      <c r="S96" s="52">
        <v>16</v>
      </c>
      <c r="T96" s="52">
        <v>17</v>
      </c>
      <c r="U96" s="52">
        <v>18</v>
      </c>
      <c r="V96" s="52">
        <v>19</v>
      </c>
      <c r="W96" s="52">
        <v>20</v>
      </c>
      <c r="X96" s="52">
        <v>21</v>
      </c>
      <c r="Y96" s="52">
        <v>22</v>
      </c>
      <c r="Z96" s="52">
        <v>23</v>
      </c>
      <c r="AA96" s="52">
        <v>24</v>
      </c>
      <c r="AB96" s="52">
        <v>25</v>
      </c>
      <c r="AC96" s="52">
        <v>26</v>
      </c>
      <c r="AD96" s="52">
        <v>27</v>
      </c>
      <c r="AE96" s="52">
        <v>28</v>
      </c>
      <c r="AF96" s="52">
        <v>29</v>
      </c>
      <c r="AG96" s="52">
        <v>30</v>
      </c>
      <c r="AH96" s="52">
        <v>31</v>
      </c>
      <c r="AI96" s="52">
        <v>32</v>
      </c>
      <c r="AJ96" s="52">
        <v>33</v>
      </c>
    </row>
    <row r="97" spans="1:36" ht="15" hidden="1" customHeight="1">
      <c r="A97" s="36"/>
      <c r="B97" s="36"/>
      <c r="C97" s="36"/>
      <c r="D97" s="64" t="s">
        <v>1746</v>
      </c>
      <c r="E97" s="64"/>
      <c r="F97" s="64"/>
      <c r="G97" s="64" t="s">
        <v>1771</v>
      </c>
      <c r="H97" s="64"/>
      <c r="I97" s="64"/>
      <c r="J97" s="64" t="s">
        <v>1772</v>
      </c>
      <c r="K97" s="64"/>
      <c r="L97" s="64"/>
      <c r="M97" s="64" t="s">
        <v>1773</v>
      </c>
      <c r="N97" s="64"/>
      <c r="O97" s="64"/>
      <c r="P97" s="64" t="s">
        <v>1774</v>
      </c>
      <c r="Q97" s="64"/>
      <c r="R97" s="64"/>
      <c r="S97" s="64" t="s">
        <v>1775</v>
      </c>
      <c r="T97" s="64"/>
      <c r="U97" s="64"/>
      <c r="V97" s="64" t="s">
        <v>1776</v>
      </c>
      <c r="W97" s="64"/>
      <c r="X97" s="64"/>
      <c r="Y97" s="64" t="s">
        <v>1777</v>
      </c>
      <c r="Z97" s="64"/>
      <c r="AA97" s="64"/>
      <c r="AB97" s="64" t="s">
        <v>1778</v>
      </c>
      <c r="AC97" s="64"/>
      <c r="AD97" s="64"/>
      <c r="AE97" s="64" t="s">
        <v>1779</v>
      </c>
      <c r="AF97" s="64"/>
      <c r="AG97" s="64"/>
      <c r="AH97" s="64" t="s">
        <v>1780</v>
      </c>
      <c r="AI97" s="64"/>
      <c r="AJ97" s="64"/>
    </row>
    <row r="98" spans="1:36" hidden="1">
      <c r="A98" s="36"/>
      <c r="B98" s="36"/>
      <c r="C98" s="36"/>
      <c r="D98" s="37" t="s">
        <v>1748</v>
      </c>
      <c r="E98" s="37" t="s">
        <v>1749</v>
      </c>
      <c r="F98" s="37" t="s">
        <v>1750</v>
      </c>
      <c r="G98" s="37" t="s">
        <v>1748</v>
      </c>
      <c r="H98" s="37" t="s">
        <v>1749</v>
      </c>
      <c r="I98" s="37" t="s">
        <v>1750</v>
      </c>
      <c r="J98" s="37" t="s">
        <v>1748</v>
      </c>
      <c r="K98" s="37" t="s">
        <v>1749</v>
      </c>
      <c r="L98" s="37" t="s">
        <v>1750</v>
      </c>
      <c r="M98" s="37" t="s">
        <v>1748</v>
      </c>
      <c r="N98" s="37" t="s">
        <v>1749</v>
      </c>
      <c r="O98" s="37" t="s">
        <v>1750</v>
      </c>
      <c r="P98" s="37" t="s">
        <v>1748</v>
      </c>
      <c r="Q98" s="37" t="s">
        <v>1749</v>
      </c>
      <c r="R98" s="37" t="s">
        <v>1750</v>
      </c>
      <c r="S98" s="37" t="s">
        <v>1748</v>
      </c>
      <c r="T98" s="37" t="s">
        <v>1749</v>
      </c>
      <c r="U98" s="37" t="s">
        <v>1750</v>
      </c>
      <c r="V98" s="37" t="s">
        <v>1748</v>
      </c>
      <c r="W98" s="37" t="s">
        <v>1749</v>
      </c>
      <c r="X98" s="37" t="s">
        <v>1750</v>
      </c>
      <c r="Y98" s="37" t="s">
        <v>1748</v>
      </c>
      <c r="Z98" s="37" t="s">
        <v>1749</v>
      </c>
      <c r="AA98" s="37" t="s">
        <v>1750</v>
      </c>
      <c r="AB98" s="37" t="s">
        <v>1748</v>
      </c>
      <c r="AC98" s="37" t="s">
        <v>1749</v>
      </c>
      <c r="AD98" s="37" t="s">
        <v>1750</v>
      </c>
      <c r="AE98" s="37" t="s">
        <v>1748</v>
      </c>
      <c r="AF98" s="37" t="s">
        <v>1749</v>
      </c>
      <c r="AG98" s="37" t="s">
        <v>1750</v>
      </c>
      <c r="AH98" s="37" t="s">
        <v>1748</v>
      </c>
      <c r="AI98" s="37" t="s">
        <v>1749</v>
      </c>
      <c r="AJ98" s="37" t="s">
        <v>1750</v>
      </c>
    </row>
    <row r="99" spans="1:36" hidden="1">
      <c r="A99" s="36"/>
      <c r="B99" s="36"/>
      <c r="C99" s="36"/>
      <c r="D99" s="40" t="s">
        <v>1751</v>
      </c>
      <c r="E99" s="40" t="s">
        <v>1751</v>
      </c>
      <c r="F99" s="40" t="s">
        <v>1751</v>
      </c>
      <c r="G99" s="40" t="s">
        <v>1751</v>
      </c>
      <c r="H99" s="40" t="s">
        <v>1751</v>
      </c>
      <c r="I99" s="40" t="s">
        <v>1751</v>
      </c>
      <c r="J99" s="40" t="s">
        <v>1751</v>
      </c>
      <c r="K99" s="40" t="s">
        <v>1751</v>
      </c>
      <c r="L99" s="40" t="s">
        <v>1751</v>
      </c>
      <c r="M99" s="40" t="s">
        <v>1751</v>
      </c>
      <c r="N99" s="40" t="s">
        <v>1751</v>
      </c>
      <c r="O99" s="40" t="s">
        <v>1751</v>
      </c>
      <c r="P99" s="40" t="s">
        <v>1751</v>
      </c>
      <c r="Q99" s="40" t="s">
        <v>1751</v>
      </c>
      <c r="R99" s="40" t="s">
        <v>1751</v>
      </c>
      <c r="S99" s="40" t="s">
        <v>1751</v>
      </c>
      <c r="T99" s="40" t="s">
        <v>1751</v>
      </c>
      <c r="U99" s="40" t="s">
        <v>1751</v>
      </c>
      <c r="V99" s="40" t="s">
        <v>1751</v>
      </c>
      <c r="W99" s="40" t="s">
        <v>1751</v>
      </c>
      <c r="X99" s="40" t="s">
        <v>1751</v>
      </c>
      <c r="Y99" s="40" t="s">
        <v>1751</v>
      </c>
      <c r="Z99" s="40" t="s">
        <v>1751</v>
      </c>
      <c r="AA99" s="40" t="s">
        <v>1751</v>
      </c>
      <c r="AB99" s="40" t="s">
        <v>1751</v>
      </c>
      <c r="AC99" s="40" t="s">
        <v>1751</v>
      </c>
      <c r="AD99" s="40" t="s">
        <v>1751</v>
      </c>
      <c r="AE99" s="40" t="s">
        <v>1751</v>
      </c>
      <c r="AF99" s="40" t="s">
        <v>1751</v>
      </c>
      <c r="AG99" s="40" t="s">
        <v>1751</v>
      </c>
      <c r="AH99" s="40" t="s">
        <v>1751</v>
      </c>
      <c r="AI99" s="40" t="s">
        <v>1751</v>
      </c>
      <c r="AJ99" s="40" t="s">
        <v>1751</v>
      </c>
    </row>
    <row r="100" spans="1:36" hidden="1">
      <c r="A100" s="41" t="s">
        <v>1752</v>
      </c>
      <c r="C100" s="36"/>
      <c r="D100" s="40"/>
      <c r="E100" s="40"/>
      <c r="F100" s="40"/>
      <c r="G100" s="42"/>
      <c r="H100" s="56"/>
      <c r="I100" s="56"/>
    </row>
    <row r="101" spans="1:36" hidden="1">
      <c r="B101" s="11" t="s">
        <v>1753</v>
      </c>
      <c r="C101" s="51">
        <v>1</v>
      </c>
      <c r="D101" s="44" t="s">
        <v>272</v>
      </c>
      <c r="E101" s="44" t="s">
        <v>273</v>
      </c>
      <c r="F101" s="44" t="s">
        <v>274</v>
      </c>
      <c r="G101" s="44" t="s">
        <v>317</v>
      </c>
      <c r="H101" s="44" t="s">
        <v>318</v>
      </c>
      <c r="I101" s="44" t="s">
        <v>319</v>
      </c>
      <c r="J101" s="44" t="s">
        <v>362</v>
      </c>
      <c r="K101" s="44" t="s">
        <v>363</v>
      </c>
      <c r="L101" s="44" t="s">
        <v>364</v>
      </c>
      <c r="M101" s="44" t="s">
        <v>407</v>
      </c>
      <c r="N101" s="44" t="s">
        <v>408</v>
      </c>
      <c r="O101" s="44" t="s">
        <v>409</v>
      </c>
      <c r="P101" s="44" t="s">
        <v>452</v>
      </c>
      <c r="Q101" s="44" t="s">
        <v>453</v>
      </c>
      <c r="R101" s="44" t="s">
        <v>454</v>
      </c>
      <c r="S101" s="44" t="s">
        <v>497</v>
      </c>
      <c r="T101" s="44" t="s">
        <v>498</v>
      </c>
      <c r="U101" s="44" t="s">
        <v>499</v>
      </c>
      <c r="V101" s="44" t="s">
        <v>792</v>
      </c>
      <c r="W101" s="44" t="s">
        <v>793</v>
      </c>
      <c r="X101" s="44" t="s">
        <v>794</v>
      </c>
      <c r="Y101" s="44" t="s">
        <v>837</v>
      </c>
      <c r="Z101" s="44" t="s">
        <v>838</v>
      </c>
      <c r="AA101" s="44" t="s">
        <v>839</v>
      </c>
      <c r="AB101" s="44" t="s">
        <v>882</v>
      </c>
      <c r="AC101" s="44" t="s">
        <v>883</v>
      </c>
      <c r="AD101" s="44" t="s">
        <v>884</v>
      </c>
      <c r="AE101" s="44" t="s">
        <v>927</v>
      </c>
      <c r="AF101" s="44" t="s">
        <v>928</v>
      </c>
      <c r="AG101" s="44" t="s">
        <v>929</v>
      </c>
      <c r="AH101" s="44" t="s">
        <v>972</v>
      </c>
      <c r="AI101" s="44" t="s">
        <v>973</v>
      </c>
      <c r="AJ101" s="44" t="s">
        <v>974</v>
      </c>
    </row>
    <row r="102" spans="1:36" hidden="1">
      <c r="B102" s="45" t="s">
        <v>1754</v>
      </c>
      <c r="C102" s="51">
        <v>2</v>
      </c>
      <c r="D102" s="44" t="s">
        <v>275</v>
      </c>
      <c r="E102" s="44" t="s">
        <v>276</v>
      </c>
      <c r="F102" s="44" t="s">
        <v>277</v>
      </c>
      <c r="G102" s="44" t="s">
        <v>320</v>
      </c>
      <c r="H102" s="44" t="s">
        <v>321</v>
      </c>
      <c r="I102" s="44" t="s">
        <v>322</v>
      </c>
      <c r="J102" s="44" t="s">
        <v>365</v>
      </c>
      <c r="K102" s="44" t="s">
        <v>366</v>
      </c>
      <c r="L102" s="44" t="s">
        <v>367</v>
      </c>
      <c r="M102" s="44" t="s">
        <v>410</v>
      </c>
      <c r="N102" s="44" t="s">
        <v>411</v>
      </c>
      <c r="O102" s="44" t="s">
        <v>412</v>
      </c>
      <c r="P102" s="44" t="s">
        <v>455</v>
      </c>
      <c r="Q102" s="44" t="s">
        <v>456</v>
      </c>
      <c r="R102" s="44" t="s">
        <v>457</v>
      </c>
      <c r="S102" s="44" t="s">
        <v>500</v>
      </c>
      <c r="T102" s="44" t="s">
        <v>501</v>
      </c>
      <c r="U102" s="44" t="s">
        <v>502</v>
      </c>
      <c r="V102" s="44" t="s">
        <v>795</v>
      </c>
      <c r="W102" s="44" t="s">
        <v>796</v>
      </c>
      <c r="X102" s="44" t="s">
        <v>797</v>
      </c>
      <c r="Y102" s="44" t="s">
        <v>840</v>
      </c>
      <c r="Z102" s="44" t="s">
        <v>841</v>
      </c>
      <c r="AA102" s="44" t="s">
        <v>842</v>
      </c>
      <c r="AB102" s="44" t="s">
        <v>885</v>
      </c>
      <c r="AC102" s="44" t="s">
        <v>886</v>
      </c>
      <c r="AD102" s="44" t="s">
        <v>887</v>
      </c>
      <c r="AE102" s="44" t="s">
        <v>930</v>
      </c>
      <c r="AF102" s="44" t="s">
        <v>931</v>
      </c>
      <c r="AG102" s="44" t="s">
        <v>932</v>
      </c>
      <c r="AH102" s="44" t="s">
        <v>975</v>
      </c>
      <c r="AI102" s="44" t="s">
        <v>976</v>
      </c>
      <c r="AJ102" s="44" t="s">
        <v>977</v>
      </c>
    </row>
    <row r="103" spans="1:36" hidden="1">
      <c r="B103" s="46" t="s">
        <v>1755</v>
      </c>
      <c r="C103" s="51">
        <v>3</v>
      </c>
      <c r="D103" s="44" t="s">
        <v>278</v>
      </c>
      <c r="E103" s="44" t="s">
        <v>279</v>
      </c>
      <c r="F103" s="44" t="s">
        <v>280</v>
      </c>
      <c r="G103" s="44" t="s">
        <v>323</v>
      </c>
      <c r="H103" s="44" t="s">
        <v>324</v>
      </c>
      <c r="I103" s="44" t="s">
        <v>325</v>
      </c>
      <c r="J103" s="44" t="s">
        <v>368</v>
      </c>
      <c r="K103" s="44" t="s">
        <v>369</v>
      </c>
      <c r="L103" s="44" t="s">
        <v>370</v>
      </c>
      <c r="M103" s="44" t="s">
        <v>413</v>
      </c>
      <c r="N103" s="44" t="s">
        <v>414</v>
      </c>
      <c r="O103" s="44" t="s">
        <v>415</v>
      </c>
      <c r="P103" s="44" t="s">
        <v>458</v>
      </c>
      <c r="Q103" s="44" t="s">
        <v>459</v>
      </c>
      <c r="R103" s="44" t="s">
        <v>460</v>
      </c>
      <c r="S103" s="44" t="s">
        <v>503</v>
      </c>
      <c r="T103" s="44" t="s">
        <v>504</v>
      </c>
      <c r="U103" s="44" t="s">
        <v>505</v>
      </c>
      <c r="V103" s="44" t="s">
        <v>798</v>
      </c>
      <c r="W103" s="44" t="s">
        <v>799</v>
      </c>
      <c r="X103" s="44" t="s">
        <v>800</v>
      </c>
      <c r="Y103" s="44" t="s">
        <v>843</v>
      </c>
      <c r="Z103" s="44" t="s">
        <v>844</v>
      </c>
      <c r="AA103" s="44" t="s">
        <v>845</v>
      </c>
      <c r="AB103" s="44" t="s">
        <v>888</v>
      </c>
      <c r="AC103" s="44" t="s">
        <v>889</v>
      </c>
      <c r="AD103" s="44" t="s">
        <v>890</v>
      </c>
      <c r="AE103" s="44" t="s">
        <v>933</v>
      </c>
      <c r="AF103" s="44" t="s">
        <v>934</v>
      </c>
      <c r="AG103" s="44" t="s">
        <v>935</v>
      </c>
      <c r="AH103" s="44" t="s">
        <v>978</v>
      </c>
      <c r="AI103" s="44" t="s">
        <v>979</v>
      </c>
      <c r="AJ103" s="44" t="s">
        <v>980</v>
      </c>
    </row>
    <row r="104" spans="1:36" hidden="1">
      <c r="B104" s="47" t="s">
        <v>1756</v>
      </c>
      <c r="C104" s="51">
        <v>4</v>
      </c>
      <c r="D104" s="44" t="s">
        <v>281</v>
      </c>
      <c r="E104" s="44" t="s">
        <v>282</v>
      </c>
      <c r="F104" s="44" t="s">
        <v>283</v>
      </c>
      <c r="G104" s="44" t="s">
        <v>326</v>
      </c>
      <c r="H104" s="44" t="s">
        <v>327</v>
      </c>
      <c r="I104" s="44" t="s">
        <v>328</v>
      </c>
      <c r="J104" s="44" t="s">
        <v>371</v>
      </c>
      <c r="K104" s="44" t="s">
        <v>372</v>
      </c>
      <c r="L104" s="44" t="s">
        <v>373</v>
      </c>
      <c r="M104" s="44" t="s">
        <v>416</v>
      </c>
      <c r="N104" s="44" t="s">
        <v>417</v>
      </c>
      <c r="O104" s="44" t="s">
        <v>418</v>
      </c>
      <c r="P104" s="44" t="s">
        <v>461</v>
      </c>
      <c r="Q104" s="44" t="s">
        <v>462</v>
      </c>
      <c r="R104" s="44" t="s">
        <v>463</v>
      </c>
      <c r="S104" s="44" t="s">
        <v>506</v>
      </c>
      <c r="T104" s="44" t="s">
        <v>507</v>
      </c>
      <c r="U104" s="44" t="s">
        <v>508</v>
      </c>
      <c r="V104" s="44" t="s">
        <v>801</v>
      </c>
      <c r="W104" s="44" t="s">
        <v>802</v>
      </c>
      <c r="X104" s="44" t="s">
        <v>803</v>
      </c>
      <c r="Y104" s="44" t="s">
        <v>846</v>
      </c>
      <c r="Z104" s="44" t="s">
        <v>847</v>
      </c>
      <c r="AA104" s="44" t="s">
        <v>848</v>
      </c>
      <c r="AB104" s="44" t="s">
        <v>891</v>
      </c>
      <c r="AC104" s="44" t="s">
        <v>892</v>
      </c>
      <c r="AD104" s="44" t="s">
        <v>893</v>
      </c>
      <c r="AE104" s="44" t="s">
        <v>936</v>
      </c>
      <c r="AF104" s="44" t="s">
        <v>937</v>
      </c>
      <c r="AG104" s="44" t="s">
        <v>938</v>
      </c>
      <c r="AH104" s="44" t="s">
        <v>981</v>
      </c>
      <c r="AI104" s="44" t="s">
        <v>982</v>
      </c>
      <c r="AJ104" s="44" t="s">
        <v>983</v>
      </c>
    </row>
    <row r="105" spans="1:36" hidden="1">
      <c r="B105" s="47" t="s">
        <v>1757</v>
      </c>
      <c r="C105" s="51">
        <v>5</v>
      </c>
      <c r="D105" s="44" t="s">
        <v>284</v>
      </c>
      <c r="E105" s="44" t="s">
        <v>285</v>
      </c>
      <c r="F105" s="44" t="s">
        <v>286</v>
      </c>
      <c r="G105" s="44" t="s">
        <v>329</v>
      </c>
      <c r="H105" s="44" t="s">
        <v>330</v>
      </c>
      <c r="I105" s="44" t="s">
        <v>331</v>
      </c>
      <c r="J105" s="44" t="s">
        <v>374</v>
      </c>
      <c r="K105" s="44" t="s">
        <v>375</v>
      </c>
      <c r="L105" s="44" t="s">
        <v>376</v>
      </c>
      <c r="M105" s="44" t="s">
        <v>419</v>
      </c>
      <c r="N105" s="44" t="s">
        <v>420</v>
      </c>
      <c r="O105" s="44" t="s">
        <v>421</v>
      </c>
      <c r="P105" s="44" t="s">
        <v>464</v>
      </c>
      <c r="Q105" s="44" t="s">
        <v>465</v>
      </c>
      <c r="R105" s="44" t="s">
        <v>466</v>
      </c>
      <c r="S105" s="44" t="s">
        <v>509</v>
      </c>
      <c r="T105" s="44" t="s">
        <v>510</v>
      </c>
      <c r="U105" s="44" t="s">
        <v>511</v>
      </c>
      <c r="V105" s="44" t="s">
        <v>804</v>
      </c>
      <c r="W105" s="44" t="s">
        <v>805</v>
      </c>
      <c r="X105" s="44" t="s">
        <v>806</v>
      </c>
      <c r="Y105" s="44" t="s">
        <v>849</v>
      </c>
      <c r="Z105" s="44" t="s">
        <v>850</v>
      </c>
      <c r="AA105" s="44" t="s">
        <v>851</v>
      </c>
      <c r="AB105" s="44" t="s">
        <v>894</v>
      </c>
      <c r="AC105" s="44" t="s">
        <v>895</v>
      </c>
      <c r="AD105" s="44" t="s">
        <v>896</v>
      </c>
      <c r="AE105" s="44" t="s">
        <v>939</v>
      </c>
      <c r="AF105" s="44" t="s">
        <v>940</v>
      </c>
      <c r="AG105" s="44" t="s">
        <v>941</v>
      </c>
      <c r="AH105" s="44" t="s">
        <v>984</v>
      </c>
      <c r="AI105" s="44" t="s">
        <v>985</v>
      </c>
      <c r="AJ105" s="44" t="s">
        <v>986</v>
      </c>
    </row>
    <row r="106" spans="1:36" hidden="1">
      <c r="B106" s="46" t="s">
        <v>1758</v>
      </c>
      <c r="C106" s="51">
        <v>6</v>
      </c>
      <c r="D106" s="44" t="s">
        <v>287</v>
      </c>
      <c r="E106" s="44" t="s">
        <v>288</v>
      </c>
      <c r="F106" s="44" t="s">
        <v>289</v>
      </c>
      <c r="G106" s="44" t="s">
        <v>332</v>
      </c>
      <c r="H106" s="44" t="s">
        <v>333</v>
      </c>
      <c r="I106" s="44" t="s">
        <v>334</v>
      </c>
      <c r="J106" s="44" t="s">
        <v>377</v>
      </c>
      <c r="K106" s="44" t="s">
        <v>378</v>
      </c>
      <c r="L106" s="44" t="s">
        <v>379</v>
      </c>
      <c r="M106" s="44" t="s">
        <v>422</v>
      </c>
      <c r="N106" s="44" t="s">
        <v>423</v>
      </c>
      <c r="O106" s="44" t="s">
        <v>424</v>
      </c>
      <c r="P106" s="44" t="s">
        <v>467</v>
      </c>
      <c r="Q106" s="44" t="s">
        <v>468</v>
      </c>
      <c r="R106" s="44" t="s">
        <v>469</v>
      </c>
      <c r="S106" s="44" t="s">
        <v>512</v>
      </c>
      <c r="T106" s="44" t="s">
        <v>763</v>
      </c>
      <c r="U106" s="44" t="s">
        <v>764</v>
      </c>
      <c r="V106" s="44" t="s">
        <v>807</v>
      </c>
      <c r="W106" s="44" t="s">
        <v>808</v>
      </c>
      <c r="X106" s="44" t="s">
        <v>809</v>
      </c>
      <c r="Y106" s="44" t="s">
        <v>852</v>
      </c>
      <c r="Z106" s="44" t="s">
        <v>853</v>
      </c>
      <c r="AA106" s="44" t="s">
        <v>854</v>
      </c>
      <c r="AB106" s="44" t="s">
        <v>897</v>
      </c>
      <c r="AC106" s="44" t="s">
        <v>898</v>
      </c>
      <c r="AD106" s="44" t="s">
        <v>899</v>
      </c>
      <c r="AE106" s="44" t="s">
        <v>942</v>
      </c>
      <c r="AF106" s="44" t="s">
        <v>943</v>
      </c>
      <c r="AG106" s="44" t="s">
        <v>944</v>
      </c>
      <c r="AH106" s="44" t="s">
        <v>987</v>
      </c>
      <c r="AI106" s="44" t="s">
        <v>988</v>
      </c>
      <c r="AJ106" s="44" t="s">
        <v>989</v>
      </c>
    </row>
    <row r="107" spans="1:36" hidden="1">
      <c r="B107" s="45" t="s">
        <v>1759</v>
      </c>
      <c r="C107" s="51">
        <v>7</v>
      </c>
      <c r="D107" s="44" t="s">
        <v>290</v>
      </c>
      <c r="E107" s="44" t="s">
        <v>291</v>
      </c>
      <c r="F107" s="44" t="s">
        <v>292</v>
      </c>
      <c r="G107" s="44" t="s">
        <v>335</v>
      </c>
      <c r="H107" s="44" t="s">
        <v>336</v>
      </c>
      <c r="I107" s="44" t="s">
        <v>337</v>
      </c>
      <c r="J107" s="44" t="s">
        <v>380</v>
      </c>
      <c r="K107" s="44" t="s">
        <v>381</v>
      </c>
      <c r="L107" s="44" t="s">
        <v>382</v>
      </c>
      <c r="M107" s="44" t="s">
        <v>425</v>
      </c>
      <c r="N107" s="44" t="s">
        <v>426</v>
      </c>
      <c r="O107" s="44" t="s">
        <v>427</v>
      </c>
      <c r="P107" s="44" t="s">
        <v>470</v>
      </c>
      <c r="Q107" s="44" t="s">
        <v>471</v>
      </c>
      <c r="R107" s="44" t="s">
        <v>472</v>
      </c>
      <c r="S107" s="44" t="s">
        <v>765</v>
      </c>
      <c r="T107" s="44" t="s">
        <v>766</v>
      </c>
      <c r="U107" s="44" t="s">
        <v>767</v>
      </c>
      <c r="V107" s="44" t="s">
        <v>810</v>
      </c>
      <c r="W107" s="44" t="s">
        <v>811</v>
      </c>
      <c r="X107" s="44" t="s">
        <v>812</v>
      </c>
      <c r="Y107" s="44" t="s">
        <v>855</v>
      </c>
      <c r="Z107" s="44" t="s">
        <v>856</v>
      </c>
      <c r="AA107" s="44" t="s">
        <v>857</v>
      </c>
      <c r="AB107" s="44" t="s">
        <v>900</v>
      </c>
      <c r="AC107" s="44" t="s">
        <v>901</v>
      </c>
      <c r="AD107" s="44" t="s">
        <v>902</v>
      </c>
      <c r="AE107" s="44" t="s">
        <v>945</v>
      </c>
      <c r="AF107" s="44" t="s">
        <v>946</v>
      </c>
      <c r="AG107" s="44" t="s">
        <v>947</v>
      </c>
      <c r="AH107" s="44" t="s">
        <v>990</v>
      </c>
      <c r="AI107" s="44" t="s">
        <v>991</v>
      </c>
      <c r="AJ107" s="44" t="s">
        <v>992</v>
      </c>
    </row>
    <row r="108" spans="1:36" hidden="1">
      <c r="B108" s="46" t="s">
        <v>1760</v>
      </c>
      <c r="C108" s="51">
        <v>8</v>
      </c>
      <c r="D108" s="44" t="s">
        <v>293</v>
      </c>
      <c r="E108" s="44" t="s">
        <v>294</v>
      </c>
      <c r="F108" s="44" t="s">
        <v>295</v>
      </c>
      <c r="G108" s="44" t="s">
        <v>338</v>
      </c>
      <c r="H108" s="44" t="s">
        <v>339</v>
      </c>
      <c r="I108" s="44" t="s">
        <v>340</v>
      </c>
      <c r="J108" s="44" t="s">
        <v>383</v>
      </c>
      <c r="K108" s="44" t="s">
        <v>384</v>
      </c>
      <c r="L108" s="44" t="s">
        <v>385</v>
      </c>
      <c r="M108" s="44" t="s">
        <v>428</v>
      </c>
      <c r="N108" s="44" t="s">
        <v>429</v>
      </c>
      <c r="O108" s="44" t="s">
        <v>430</v>
      </c>
      <c r="P108" s="44" t="s">
        <v>473</v>
      </c>
      <c r="Q108" s="44" t="s">
        <v>474</v>
      </c>
      <c r="R108" s="44" t="s">
        <v>475</v>
      </c>
      <c r="S108" s="44" t="s">
        <v>768</v>
      </c>
      <c r="T108" s="44" t="s">
        <v>769</v>
      </c>
      <c r="U108" s="44" t="s">
        <v>770</v>
      </c>
      <c r="V108" s="44" t="s">
        <v>813</v>
      </c>
      <c r="W108" s="44" t="s">
        <v>814</v>
      </c>
      <c r="X108" s="44" t="s">
        <v>815</v>
      </c>
      <c r="Y108" s="44" t="s">
        <v>858</v>
      </c>
      <c r="Z108" s="44" t="s">
        <v>859</v>
      </c>
      <c r="AA108" s="44" t="s">
        <v>860</v>
      </c>
      <c r="AB108" s="44" t="s">
        <v>903</v>
      </c>
      <c r="AC108" s="44" t="s">
        <v>904</v>
      </c>
      <c r="AD108" s="44" t="s">
        <v>905</v>
      </c>
      <c r="AE108" s="44" t="s">
        <v>948</v>
      </c>
      <c r="AF108" s="44" t="s">
        <v>949</v>
      </c>
      <c r="AG108" s="44" t="s">
        <v>950</v>
      </c>
      <c r="AH108" s="44" t="s">
        <v>993</v>
      </c>
      <c r="AI108" s="44" t="s">
        <v>994</v>
      </c>
      <c r="AJ108" s="44" t="s">
        <v>995</v>
      </c>
    </row>
    <row r="109" spans="1:36" hidden="1">
      <c r="B109" s="46" t="s">
        <v>1761</v>
      </c>
      <c r="C109" s="51">
        <v>9</v>
      </c>
      <c r="D109" s="44" t="s">
        <v>296</v>
      </c>
      <c r="E109" s="44" t="s">
        <v>297</v>
      </c>
      <c r="F109" s="44" t="s">
        <v>298</v>
      </c>
      <c r="G109" s="44" t="s">
        <v>341</v>
      </c>
      <c r="H109" s="44" t="s">
        <v>342</v>
      </c>
      <c r="I109" s="44" t="s">
        <v>343</v>
      </c>
      <c r="J109" s="44" t="s">
        <v>386</v>
      </c>
      <c r="K109" s="44" t="s">
        <v>387</v>
      </c>
      <c r="L109" s="44" t="s">
        <v>388</v>
      </c>
      <c r="M109" s="44" t="s">
        <v>431</v>
      </c>
      <c r="N109" s="44" t="s">
        <v>432</v>
      </c>
      <c r="O109" s="44" t="s">
        <v>433</v>
      </c>
      <c r="P109" s="44" t="s">
        <v>476</v>
      </c>
      <c r="Q109" s="44" t="s">
        <v>477</v>
      </c>
      <c r="R109" s="44" t="s">
        <v>478</v>
      </c>
      <c r="S109" s="44" t="s">
        <v>771</v>
      </c>
      <c r="T109" s="44" t="s">
        <v>772</v>
      </c>
      <c r="U109" s="44" t="s">
        <v>773</v>
      </c>
      <c r="V109" s="44" t="s">
        <v>816</v>
      </c>
      <c r="W109" s="44" t="s">
        <v>817</v>
      </c>
      <c r="X109" s="44" t="s">
        <v>818</v>
      </c>
      <c r="Y109" s="44" t="s">
        <v>861</v>
      </c>
      <c r="Z109" s="44" t="s">
        <v>862</v>
      </c>
      <c r="AA109" s="44" t="s">
        <v>863</v>
      </c>
      <c r="AB109" s="44" t="s">
        <v>906</v>
      </c>
      <c r="AC109" s="44" t="s">
        <v>907</v>
      </c>
      <c r="AD109" s="44" t="s">
        <v>908</v>
      </c>
      <c r="AE109" s="44" t="s">
        <v>951</v>
      </c>
      <c r="AF109" s="44" t="s">
        <v>952</v>
      </c>
      <c r="AG109" s="44" t="s">
        <v>953</v>
      </c>
      <c r="AH109" s="44" t="s">
        <v>996</v>
      </c>
      <c r="AI109" s="44" t="s">
        <v>997</v>
      </c>
      <c r="AJ109" s="44" t="s">
        <v>998</v>
      </c>
    </row>
    <row r="110" spans="1:36" hidden="1">
      <c r="C110" s="51">
        <v>10</v>
      </c>
      <c r="D110" s="44"/>
      <c r="E110" s="44"/>
      <c r="F110" s="44"/>
      <c r="G110" s="44"/>
      <c r="H110" s="44"/>
      <c r="I110" s="44"/>
      <c r="J110" s="44"/>
      <c r="K110" s="44"/>
      <c r="L110" s="44"/>
      <c r="M110" s="44"/>
      <c r="N110" s="44"/>
      <c r="O110" s="44"/>
      <c r="P110" s="44"/>
      <c r="Q110" s="44"/>
      <c r="R110" s="44"/>
      <c r="S110" s="44"/>
      <c r="T110" s="44"/>
      <c r="U110" s="44"/>
      <c r="V110" s="44"/>
      <c r="W110" s="44"/>
      <c r="X110" s="44"/>
      <c r="Y110" s="44"/>
      <c r="Z110" s="44"/>
      <c r="AA110" s="44"/>
      <c r="AB110" s="44"/>
      <c r="AC110" s="44"/>
      <c r="AD110" s="44"/>
      <c r="AE110" s="44"/>
      <c r="AF110" s="44"/>
      <c r="AG110" s="44"/>
      <c r="AH110" s="44"/>
      <c r="AI110" s="44"/>
      <c r="AJ110" s="44"/>
    </row>
    <row r="111" spans="1:36" hidden="1">
      <c r="A111" s="41" t="s">
        <v>1762</v>
      </c>
      <c r="C111" s="51">
        <v>11</v>
      </c>
      <c r="D111" s="44"/>
      <c r="E111" s="44"/>
      <c r="F111" s="44"/>
      <c r="G111" s="44"/>
      <c r="H111" s="44"/>
      <c r="I111" s="44"/>
      <c r="J111" s="44"/>
      <c r="K111" s="44"/>
      <c r="L111" s="44"/>
      <c r="M111" s="44"/>
      <c r="N111" s="44"/>
      <c r="O111" s="44"/>
      <c r="P111" s="44"/>
      <c r="Q111" s="44"/>
      <c r="R111" s="44"/>
      <c r="S111" s="44"/>
      <c r="T111" s="44"/>
      <c r="U111" s="44"/>
      <c r="V111" s="44"/>
      <c r="W111" s="44"/>
      <c r="X111" s="44"/>
      <c r="Y111" s="44"/>
      <c r="Z111" s="44"/>
      <c r="AA111" s="44"/>
      <c r="AB111" s="44"/>
      <c r="AC111" s="44"/>
      <c r="AD111" s="44"/>
      <c r="AE111" s="44"/>
      <c r="AF111" s="44"/>
      <c r="AG111" s="44"/>
      <c r="AH111" s="44"/>
      <c r="AI111" s="44"/>
      <c r="AJ111" s="44"/>
    </row>
    <row r="112" spans="1:36" hidden="1">
      <c r="A112" s="41"/>
      <c r="B112" s="11" t="s">
        <v>1753</v>
      </c>
      <c r="C112" s="51">
        <v>12</v>
      </c>
      <c r="D112" s="44" t="s">
        <v>272</v>
      </c>
      <c r="E112" s="44" t="s">
        <v>273</v>
      </c>
      <c r="F112" s="44" t="s">
        <v>274</v>
      </c>
      <c r="G112" s="44" t="s">
        <v>317</v>
      </c>
      <c r="H112" s="44" t="s">
        <v>318</v>
      </c>
      <c r="I112" s="44" t="s">
        <v>319</v>
      </c>
      <c r="J112" s="44" t="s">
        <v>362</v>
      </c>
      <c r="K112" s="44" t="s">
        <v>363</v>
      </c>
      <c r="L112" s="44" t="s">
        <v>364</v>
      </c>
      <c r="M112" s="44" t="s">
        <v>407</v>
      </c>
      <c r="N112" s="44" t="s">
        <v>408</v>
      </c>
      <c r="O112" s="44" t="s">
        <v>409</v>
      </c>
      <c r="P112" s="44" t="s">
        <v>452</v>
      </c>
      <c r="Q112" s="44" t="s">
        <v>453</v>
      </c>
      <c r="R112" s="44" t="s">
        <v>454</v>
      </c>
      <c r="S112" s="44" t="s">
        <v>497</v>
      </c>
      <c r="T112" s="44" t="s">
        <v>498</v>
      </c>
      <c r="U112" s="44" t="s">
        <v>499</v>
      </c>
      <c r="V112" s="44" t="s">
        <v>792</v>
      </c>
      <c r="W112" s="44" t="s">
        <v>793</v>
      </c>
      <c r="X112" s="44" t="s">
        <v>794</v>
      </c>
      <c r="Y112" s="44" t="s">
        <v>837</v>
      </c>
      <c r="Z112" s="44" t="s">
        <v>838</v>
      </c>
      <c r="AA112" s="44" t="s">
        <v>839</v>
      </c>
      <c r="AB112" s="44" t="s">
        <v>882</v>
      </c>
      <c r="AC112" s="44" t="s">
        <v>883</v>
      </c>
      <c r="AD112" s="44" t="s">
        <v>884</v>
      </c>
      <c r="AE112" s="44" t="s">
        <v>927</v>
      </c>
      <c r="AF112" s="44" t="s">
        <v>928</v>
      </c>
      <c r="AG112" s="44" t="s">
        <v>929</v>
      </c>
      <c r="AH112" s="44" t="s">
        <v>972</v>
      </c>
      <c r="AI112" s="44" t="s">
        <v>973</v>
      </c>
      <c r="AJ112" s="44" t="s">
        <v>974</v>
      </c>
    </row>
    <row r="113" spans="1:36" hidden="1">
      <c r="B113" s="45" t="s">
        <v>1763</v>
      </c>
      <c r="C113" s="51">
        <v>13</v>
      </c>
      <c r="D113" s="44" t="s">
        <v>299</v>
      </c>
      <c r="E113" s="44" t="s">
        <v>300</v>
      </c>
      <c r="F113" s="44" t="s">
        <v>301</v>
      </c>
      <c r="G113" s="44" t="s">
        <v>344</v>
      </c>
      <c r="H113" s="44" t="s">
        <v>345</v>
      </c>
      <c r="I113" s="44" t="s">
        <v>346</v>
      </c>
      <c r="J113" s="44" t="s">
        <v>389</v>
      </c>
      <c r="K113" s="44" t="s">
        <v>390</v>
      </c>
      <c r="L113" s="44" t="s">
        <v>391</v>
      </c>
      <c r="M113" s="44" t="s">
        <v>434</v>
      </c>
      <c r="N113" s="44" t="s">
        <v>435</v>
      </c>
      <c r="O113" s="44" t="s">
        <v>436</v>
      </c>
      <c r="P113" s="44" t="s">
        <v>479</v>
      </c>
      <c r="Q113" s="44" t="s">
        <v>480</v>
      </c>
      <c r="R113" s="44" t="s">
        <v>481</v>
      </c>
      <c r="S113" s="44" t="s">
        <v>774</v>
      </c>
      <c r="T113" s="44" t="s">
        <v>775</v>
      </c>
      <c r="U113" s="44" t="s">
        <v>776</v>
      </c>
      <c r="V113" s="44" t="s">
        <v>819</v>
      </c>
      <c r="W113" s="44" t="s">
        <v>820</v>
      </c>
      <c r="X113" s="44" t="s">
        <v>821</v>
      </c>
      <c r="Y113" s="44" t="s">
        <v>864</v>
      </c>
      <c r="Z113" s="44" t="s">
        <v>865</v>
      </c>
      <c r="AA113" s="44" t="s">
        <v>866</v>
      </c>
      <c r="AB113" s="44" t="s">
        <v>909</v>
      </c>
      <c r="AC113" s="44" t="s">
        <v>910</v>
      </c>
      <c r="AD113" s="44" t="s">
        <v>911</v>
      </c>
      <c r="AE113" s="44" t="s">
        <v>954</v>
      </c>
      <c r="AF113" s="44" t="s">
        <v>955</v>
      </c>
      <c r="AG113" s="44" t="s">
        <v>956</v>
      </c>
      <c r="AH113" s="44" t="s">
        <v>999</v>
      </c>
      <c r="AI113" s="44" t="s">
        <v>1000</v>
      </c>
      <c r="AJ113" s="44" t="s">
        <v>1001</v>
      </c>
    </row>
    <row r="114" spans="1:36" hidden="1">
      <c r="B114" s="46" t="s">
        <v>1755</v>
      </c>
      <c r="C114" s="51">
        <v>14</v>
      </c>
      <c r="D114" s="44" t="s">
        <v>278</v>
      </c>
      <c r="E114" s="44" t="s">
        <v>279</v>
      </c>
      <c r="F114" s="44" t="s">
        <v>280</v>
      </c>
      <c r="G114" s="44" t="s">
        <v>323</v>
      </c>
      <c r="H114" s="44" t="s">
        <v>324</v>
      </c>
      <c r="I114" s="44" t="s">
        <v>325</v>
      </c>
      <c r="J114" s="44" t="s">
        <v>368</v>
      </c>
      <c r="K114" s="44" t="s">
        <v>369</v>
      </c>
      <c r="L114" s="44" t="s">
        <v>370</v>
      </c>
      <c r="M114" s="44" t="s">
        <v>413</v>
      </c>
      <c r="N114" s="44" t="s">
        <v>414</v>
      </c>
      <c r="O114" s="44" t="s">
        <v>415</v>
      </c>
      <c r="P114" s="44" t="s">
        <v>458</v>
      </c>
      <c r="Q114" s="44" t="s">
        <v>459</v>
      </c>
      <c r="R114" s="44" t="s">
        <v>460</v>
      </c>
      <c r="S114" s="44" t="s">
        <v>503</v>
      </c>
      <c r="T114" s="44" t="s">
        <v>504</v>
      </c>
      <c r="U114" s="44" t="s">
        <v>505</v>
      </c>
      <c r="V114" s="44" t="s">
        <v>798</v>
      </c>
      <c r="W114" s="44" t="s">
        <v>799</v>
      </c>
      <c r="X114" s="44" t="s">
        <v>800</v>
      </c>
      <c r="Y114" s="44" t="s">
        <v>843</v>
      </c>
      <c r="Z114" s="44" t="s">
        <v>844</v>
      </c>
      <c r="AA114" s="44" t="s">
        <v>845</v>
      </c>
      <c r="AB114" s="44" t="s">
        <v>888</v>
      </c>
      <c r="AC114" s="44" t="s">
        <v>889</v>
      </c>
      <c r="AD114" s="44" t="s">
        <v>890</v>
      </c>
      <c r="AE114" s="44" t="s">
        <v>933</v>
      </c>
      <c r="AF114" s="44" t="s">
        <v>934</v>
      </c>
      <c r="AG114" s="44" t="s">
        <v>935</v>
      </c>
      <c r="AH114" s="44" t="s">
        <v>978</v>
      </c>
      <c r="AI114" s="44" t="s">
        <v>979</v>
      </c>
      <c r="AJ114" s="44" t="s">
        <v>980</v>
      </c>
    </row>
    <row r="115" spans="1:36" hidden="1">
      <c r="B115" s="46" t="s">
        <v>1760</v>
      </c>
      <c r="C115" s="51">
        <v>15</v>
      </c>
      <c r="D115" s="44" t="s">
        <v>293</v>
      </c>
      <c r="E115" s="44" t="s">
        <v>294</v>
      </c>
      <c r="F115" s="44" t="s">
        <v>295</v>
      </c>
      <c r="G115" s="44" t="s">
        <v>338</v>
      </c>
      <c r="H115" s="44" t="s">
        <v>339</v>
      </c>
      <c r="I115" s="44" t="s">
        <v>340</v>
      </c>
      <c r="J115" s="44" t="s">
        <v>383</v>
      </c>
      <c r="K115" s="44" t="s">
        <v>384</v>
      </c>
      <c r="L115" s="44" t="s">
        <v>385</v>
      </c>
      <c r="M115" s="44" t="s">
        <v>428</v>
      </c>
      <c r="N115" s="44" t="s">
        <v>429</v>
      </c>
      <c r="O115" s="44" t="s">
        <v>430</v>
      </c>
      <c r="P115" s="44" t="s">
        <v>473</v>
      </c>
      <c r="Q115" s="44" t="s">
        <v>474</v>
      </c>
      <c r="R115" s="44" t="s">
        <v>475</v>
      </c>
      <c r="S115" s="44" t="s">
        <v>768</v>
      </c>
      <c r="T115" s="44" t="s">
        <v>769</v>
      </c>
      <c r="U115" s="44" t="s">
        <v>770</v>
      </c>
      <c r="V115" s="44" t="s">
        <v>813</v>
      </c>
      <c r="W115" s="44" t="s">
        <v>814</v>
      </c>
      <c r="X115" s="44" t="s">
        <v>815</v>
      </c>
      <c r="Y115" s="44" t="s">
        <v>858</v>
      </c>
      <c r="Z115" s="44" t="s">
        <v>859</v>
      </c>
      <c r="AA115" s="44" t="s">
        <v>860</v>
      </c>
      <c r="AB115" s="44" t="s">
        <v>903</v>
      </c>
      <c r="AC115" s="44" t="s">
        <v>904</v>
      </c>
      <c r="AD115" s="44" t="s">
        <v>905</v>
      </c>
      <c r="AE115" s="44" t="s">
        <v>948</v>
      </c>
      <c r="AF115" s="44" t="s">
        <v>949</v>
      </c>
      <c r="AG115" s="44" t="s">
        <v>950</v>
      </c>
      <c r="AH115" s="44" t="s">
        <v>993</v>
      </c>
      <c r="AI115" s="44" t="s">
        <v>994</v>
      </c>
      <c r="AJ115" s="44" t="s">
        <v>995</v>
      </c>
    </row>
    <row r="116" spans="1:36" hidden="1">
      <c r="B116" s="45" t="s">
        <v>1764</v>
      </c>
      <c r="C116" s="51">
        <v>16</v>
      </c>
      <c r="D116" s="44" t="s">
        <v>302</v>
      </c>
      <c r="E116" s="44" t="s">
        <v>303</v>
      </c>
      <c r="F116" s="44" t="s">
        <v>304</v>
      </c>
      <c r="G116" s="44" t="s">
        <v>347</v>
      </c>
      <c r="H116" s="44" t="s">
        <v>348</v>
      </c>
      <c r="I116" s="44" t="s">
        <v>349</v>
      </c>
      <c r="J116" s="44" t="s">
        <v>392</v>
      </c>
      <c r="K116" s="44" t="s">
        <v>393</v>
      </c>
      <c r="L116" s="44" t="s">
        <v>394</v>
      </c>
      <c r="M116" s="44" t="s">
        <v>437</v>
      </c>
      <c r="N116" s="44" t="s">
        <v>438</v>
      </c>
      <c r="O116" s="44" t="s">
        <v>439</v>
      </c>
      <c r="P116" s="44" t="s">
        <v>482</v>
      </c>
      <c r="Q116" s="44" t="s">
        <v>483</v>
      </c>
      <c r="R116" s="44" t="s">
        <v>484</v>
      </c>
      <c r="S116" s="44" t="s">
        <v>777</v>
      </c>
      <c r="T116" s="44" t="s">
        <v>778</v>
      </c>
      <c r="U116" s="44" t="s">
        <v>779</v>
      </c>
      <c r="V116" s="44" t="s">
        <v>822</v>
      </c>
      <c r="W116" s="44" t="s">
        <v>823</v>
      </c>
      <c r="X116" s="44" t="s">
        <v>824</v>
      </c>
      <c r="Y116" s="44" t="s">
        <v>867</v>
      </c>
      <c r="Z116" s="44" t="s">
        <v>868</v>
      </c>
      <c r="AA116" s="44" t="s">
        <v>869</v>
      </c>
      <c r="AB116" s="44" t="s">
        <v>912</v>
      </c>
      <c r="AC116" s="44" t="s">
        <v>913</v>
      </c>
      <c r="AD116" s="44" t="s">
        <v>914</v>
      </c>
      <c r="AE116" s="44" t="s">
        <v>957</v>
      </c>
      <c r="AF116" s="44" t="s">
        <v>958</v>
      </c>
      <c r="AG116" s="44" t="s">
        <v>959</v>
      </c>
      <c r="AH116" s="44" t="s">
        <v>1002</v>
      </c>
      <c r="AI116" s="44" t="s">
        <v>1003</v>
      </c>
      <c r="AJ116" s="44" t="s">
        <v>1004</v>
      </c>
    </row>
    <row r="117" spans="1:36" hidden="1">
      <c r="B117" s="46" t="s">
        <v>1758</v>
      </c>
      <c r="C117" s="51">
        <v>17</v>
      </c>
      <c r="D117" s="44" t="s">
        <v>287</v>
      </c>
      <c r="E117" s="44" t="s">
        <v>288</v>
      </c>
      <c r="F117" s="44" t="s">
        <v>289</v>
      </c>
      <c r="G117" s="44" t="s">
        <v>332</v>
      </c>
      <c r="H117" s="44" t="s">
        <v>333</v>
      </c>
      <c r="I117" s="44" t="s">
        <v>334</v>
      </c>
      <c r="J117" s="44" t="s">
        <v>377</v>
      </c>
      <c r="K117" s="44" t="s">
        <v>378</v>
      </c>
      <c r="L117" s="44" t="s">
        <v>379</v>
      </c>
      <c r="M117" s="44" t="s">
        <v>422</v>
      </c>
      <c r="N117" s="44" t="s">
        <v>423</v>
      </c>
      <c r="O117" s="44" t="s">
        <v>424</v>
      </c>
      <c r="P117" s="44" t="s">
        <v>467</v>
      </c>
      <c r="Q117" s="44" t="s">
        <v>468</v>
      </c>
      <c r="R117" s="44" t="s">
        <v>469</v>
      </c>
      <c r="S117" s="44" t="s">
        <v>512</v>
      </c>
      <c r="T117" s="44" t="s">
        <v>763</v>
      </c>
      <c r="U117" s="44" t="s">
        <v>764</v>
      </c>
      <c r="V117" s="44" t="s">
        <v>807</v>
      </c>
      <c r="W117" s="44" t="s">
        <v>808</v>
      </c>
      <c r="X117" s="44" t="s">
        <v>809</v>
      </c>
      <c r="Y117" s="44" t="s">
        <v>852</v>
      </c>
      <c r="Z117" s="44" t="s">
        <v>853</v>
      </c>
      <c r="AA117" s="44" t="s">
        <v>854</v>
      </c>
      <c r="AB117" s="44" t="s">
        <v>897</v>
      </c>
      <c r="AC117" s="44" t="s">
        <v>898</v>
      </c>
      <c r="AD117" s="44" t="s">
        <v>899</v>
      </c>
      <c r="AE117" s="44" t="s">
        <v>942</v>
      </c>
      <c r="AF117" s="44" t="s">
        <v>943</v>
      </c>
      <c r="AG117" s="44" t="s">
        <v>944</v>
      </c>
      <c r="AH117" s="44" t="s">
        <v>987</v>
      </c>
      <c r="AI117" s="44" t="s">
        <v>988</v>
      </c>
      <c r="AJ117" s="44" t="s">
        <v>989</v>
      </c>
    </row>
    <row r="118" spans="1:36" hidden="1">
      <c r="B118" s="46" t="s">
        <v>1761</v>
      </c>
      <c r="C118" s="51">
        <v>18</v>
      </c>
      <c r="D118" s="44" t="s">
        <v>296</v>
      </c>
      <c r="E118" s="44" t="s">
        <v>297</v>
      </c>
      <c r="F118" s="44" t="s">
        <v>298</v>
      </c>
      <c r="G118" s="44" t="s">
        <v>341</v>
      </c>
      <c r="H118" s="44" t="s">
        <v>342</v>
      </c>
      <c r="I118" s="44" t="s">
        <v>343</v>
      </c>
      <c r="J118" s="44" t="s">
        <v>386</v>
      </c>
      <c r="K118" s="44" t="s">
        <v>387</v>
      </c>
      <c r="L118" s="44" t="s">
        <v>388</v>
      </c>
      <c r="M118" s="44" t="s">
        <v>431</v>
      </c>
      <c r="N118" s="44" t="s">
        <v>432</v>
      </c>
      <c r="O118" s="44" t="s">
        <v>433</v>
      </c>
      <c r="P118" s="44" t="s">
        <v>476</v>
      </c>
      <c r="Q118" s="44" t="s">
        <v>477</v>
      </c>
      <c r="R118" s="44" t="s">
        <v>478</v>
      </c>
      <c r="S118" s="44" t="s">
        <v>771</v>
      </c>
      <c r="T118" s="44" t="s">
        <v>772</v>
      </c>
      <c r="U118" s="44" t="s">
        <v>773</v>
      </c>
      <c r="V118" s="44" t="s">
        <v>816</v>
      </c>
      <c r="W118" s="44" t="s">
        <v>817</v>
      </c>
      <c r="X118" s="44" t="s">
        <v>818</v>
      </c>
      <c r="Y118" s="44" t="s">
        <v>861</v>
      </c>
      <c r="Z118" s="44" t="s">
        <v>862</v>
      </c>
      <c r="AA118" s="44" t="s">
        <v>863</v>
      </c>
      <c r="AB118" s="44" t="s">
        <v>906</v>
      </c>
      <c r="AC118" s="44" t="s">
        <v>907</v>
      </c>
      <c r="AD118" s="44" t="s">
        <v>908</v>
      </c>
      <c r="AE118" s="44" t="s">
        <v>951</v>
      </c>
      <c r="AF118" s="44" t="s">
        <v>952</v>
      </c>
      <c r="AG118" s="44" t="s">
        <v>953</v>
      </c>
      <c r="AH118" s="44" t="s">
        <v>996</v>
      </c>
      <c r="AI118" s="44" t="s">
        <v>997</v>
      </c>
      <c r="AJ118" s="44" t="s">
        <v>998</v>
      </c>
    </row>
    <row r="119" spans="1:36" hidden="1">
      <c r="B119" s="11"/>
      <c r="C119" s="51">
        <v>19</v>
      </c>
      <c r="D119" s="44"/>
      <c r="E119" s="44"/>
      <c r="F119" s="44"/>
      <c r="G119" s="44"/>
      <c r="H119" s="44"/>
      <c r="I119" s="44"/>
      <c r="J119" s="44"/>
      <c r="K119" s="44"/>
      <c r="L119" s="44"/>
      <c r="M119" s="44"/>
      <c r="N119" s="44"/>
      <c r="O119" s="44"/>
      <c r="P119" s="44"/>
      <c r="Q119" s="44"/>
      <c r="R119" s="44"/>
      <c r="S119" s="44"/>
      <c r="T119" s="44"/>
      <c r="U119" s="44"/>
      <c r="V119" s="44"/>
      <c r="W119" s="44"/>
      <c r="X119" s="44"/>
      <c r="Y119" s="44"/>
      <c r="Z119" s="44"/>
      <c r="AA119" s="44"/>
      <c r="AB119" s="44"/>
      <c r="AC119" s="44"/>
      <c r="AD119" s="44"/>
      <c r="AE119" s="44"/>
      <c r="AF119" s="44"/>
      <c r="AG119" s="44"/>
      <c r="AH119" s="44"/>
      <c r="AI119" s="44"/>
      <c r="AJ119" s="44"/>
    </row>
    <row r="120" spans="1:36" hidden="1">
      <c r="A120" s="41" t="s">
        <v>1765</v>
      </c>
      <c r="C120" s="51">
        <v>20</v>
      </c>
      <c r="D120" s="44"/>
      <c r="E120" s="44"/>
      <c r="F120" s="44"/>
      <c r="G120" s="44"/>
      <c r="H120" s="44"/>
      <c r="I120" s="44"/>
      <c r="J120" s="44"/>
      <c r="K120" s="44"/>
      <c r="L120" s="44"/>
      <c r="M120" s="44"/>
      <c r="N120" s="44"/>
      <c r="O120" s="44"/>
      <c r="P120" s="44"/>
      <c r="Q120" s="44"/>
      <c r="R120" s="44"/>
      <c r="S120" s="44"/>
      <c r="T120" s="44"/>
      <c r="U120" s="44"/>
      <c r="V120" s="44"/>
      <c r="W120" s="44"/>
      <c r="X120" s="44"/>
      <c r="Y120" s="44"/>
      <c r="Z120" s="44"/>
      <c r="AA120" s="44"/>
      <c r="AB120" s="44"/>
      <c r="AC120" s="44"/>
      <c r="AD120" s="44"/>
      <c r="AE120" s="44"/>
      <c r="AF120" s="44"/>
      <c r="AG120" s="44"/>
      <c r="AH120" s="44"/>
      <c r="AI120" s="44"/>
      <c r="AJ120" s="44"/>
    </row>
    <row r="121" spans="1:36" hidden="1">
      <c r="A121" s="41"/>
      <c r="B121" s="11" t="s">
        <v>1765</v>
      </c>
      <c r="C121" s="51">
        <v>21</v>
      </c>
      <c r="D121" s="44" t="s">
        <v>305</v>
      </c>
      <c r="E121" s="44" t="s">
        <v>306</v>
      </c>
      <c r="F121" s="44" t="s">
        <v>307</v>
      </c>
      <c r="G121" s="44" t="s">
        <v>350</v>
      </c>
      <c r="H121" s="44" t="s">
        <v>351</v>
      </c>
      <c r="I121" s="44" t="s">
        <v>352</v>
      </c>
      <c r="J121" s="44" t="s">
        <v>395</v>
      </c>
      <c r="K121" s="44" t="s">
        <v>396</v>
      </c>
      <c r="L121" s="44" t="s">
        <v>397</v>
      </c>
      <c r="M121" s="44" t="s">
        <v>440</v>
      </c>
      <c r="N121" s="44" t="s">
        <v>441</v>
      </c>
      <c r="O121" s="44" t="s">
        <v>442</v>
      </c>
      <c r="P121" s="44" t="s">
        <v>485</v>
      </c>
      <c r="Q121" s="44" t="s">
        <v>486</v>
      </c>
      <c r="R121" s="44" t="s">
        <v>487</v>
      </c>
      <c r="S121" s="44" t="s">
        <v>780</v>
      </c>
      <c r="T121" s="44" t="s">
        <v>781</v>
      </c>
      <c r="U121" s="44" t="s">
        <v>782</v>
      </c>
      <c r="V121" s="44" t="s">
        <v>825</v>
      </c>
      <c r="W121" s="44" t="s">
        <v>826</v>
      </c>
      <c r="X121" s="44" t="s">
        <v>827</v>
      </c>
      <c r="Y121" s="44" t="s">
        <v>870</v>
      </c>
      <c r="Z121" s="44" t="s">
        <v>871</v>
      </c>
      <c r="AA121" s="44" t="s">
        <v>872</v>
      </c>
      <c r="AB121" s="44" t="s">
        <v>915</v>
      </c>
      <c r="AC121" s="44" t="s">
        <v>916</v>
      </c>
      <c r="AD121" s="44" t="s">
        <v>917</v>
      </c>
      <c r="AE121" s="44" t="s">
        <v>960</v>
      </c>
      <c r="AF121" s="44" t="s">
        <v>961</v>
      </c>
      <c r="AG121" s="44" t="s">
        <v>962</v>
      </c>
      <c r="AH121" s="44" t="s">
        <v>1005</v>
      </c>
      <c r="AI121" s="44" t="s">
        <v>1006</v>
      </c>
      <c r="AJ121" s="44" t="s">
        <v>1007</v>
      </c>
    </row>
    <row r="122" spans="1:36" hidden="1">
      <c r="B122" s="45" t="s">
        <v>1766</v>
      </c>
      <c r="C122" s="51">
        <v>22</v>
      </c>
      <c r="D122" s="44" t="s">
        <v>281</v>
      </c>
      <c r="E122" s="44" t="s">
        <v>282</v>
      </c>
      <c r="F122" s="44" t="s">
        <v>283</v>
      </c>
      <c r="G122" s="44" t="s">
        <v>326</v>
      </c>
      <c r="H122" s="44" t="s">
        <v>327</v>
      </c>
      <c r="I122" s="44" t="s">
        <v>328</v>
      </c>
      <c r="J122" s="44" t="s">
        <v>371</v>
      </c>
      <c r="K122" s="44" t="s">
        <v>372</v>
      </c>
      <c r="L122" s="44" t="s">
        <v>373</v>
      </c>
      <c r="M122" s="44" t="s">
        <v>416</v>
      </c>
      <c r="N122" s="44" t="s">
        <v>417</v>
      </c>
      <c r="O122" s="44" t="s">
        <v>418</v>
      </c>
      <c r="P122" s="44" t="s">
        <v>461</v>
      </c>
      <c r="Q122" s="44" t="s">
        <v>462</v>
      </c>
      <c r="R122" s="44" t="s">
        <v>463</v>
      </c>
      <c r="S122" s="44" t="s">
        <v>506</v>
      </c>
      <c r="T122" s="44" t="s">
        <v>507</v>
      </c>
      <c r="U122" s="44" t="s">
        <v>508</v>
      </c>
      <c r="V122" s="44" t="s">
        <v>801</v>
      </c>
      <c r="W122" s="44" t="s">
        <v>802</v>
      </c>
      <c r="X122" s="44" t="s">
        <v>803</v>
      </c>
      <c r="Y122" s="44" t="s">
        <v>846</v>
      </c>
      <c r="Z122" s="44" t="s">
        <v>847</v>
      </c>
      <c r="AA122" s="44" t="s">
        <v>848</v>
      </c>
      <c r="AB122" s="44" t="s">
        <v>891</v>
      </c>
      <c r="AC122" s="44" t="s">
        <v>892</v>
      </c>
      <c r="AD122" s="44" t="s">
        <v>893</v>
      </c>
      <c r="AE122" s="44" t="s">
        <v>936</v>
      </c>
      <c r="AF122" s="44" t="s">
        <v>937</v>
      </c>
      <c r="AG122" s="44" t="s">
        <v>938</v>
      </c>
      <c r="AH122" s="44" t="s">
        <v>981</v>
      </c>
      <c r="AI122" s="44" t="s">
        <v>982</v>
      </c>
      <c r="AJ122" s="44" t="s">
        <v>983</v>
      </c>
    </row>
    <row r="123" spans="1:36" hidden="1">
      <c r="B123" s="45" t="s">
        <v>1761</v>
      </c>
      <c r="C123" s="51">
        <v>23</v>
      </c>
      <c r="D123" s="44" t="s">
        <v>296</v>
      </c>
      <c r="E123" s="44" t="s">
        <v>297</v>
      </c>
      <c r="F123" s="44" t="s">
        <v>298</v>
      </c>
      <c r="G123" s="44" t="s">
        <v>341</v>
      </c>
      <c r="H123" s="44" t="s">
        <v>342</v>
      </c>
      <c r="I123" s="44" t="s">
        <v>343</v>
      </c>
      <c r="J123" s="44" t="s">
        <v>386</v>
      </c>
      <c r="K123" s="44" t="s">
        <v>387</v>
      </c>
      <c r="L123" s="44" t="s">
        <v>388</v>
      </c>
      <c r="M123" s="44" t="s">
        <v>431</v>
      </c>
      <c r="N123" s="44" t="s">
        <v>432</v>
      </c>
      <c r="O123" s="44" t="s">
        <v>433</v>
      </c>
      <c r="P123" s="44" t="s">
        <v>476</v>
      </c>
      <c r="Q123" s="44" t="s">
        <v>477</v>
      </c>
      <c r="R123" s="44" t="s">
        <v>478</v>
      </c>
      <c r="S123" s="44" t="s">
        <v>771</v>
      </c>
      <c r="T123" s="44" t="s">
        <v>772</v>
      </c>
      <c r="U123" s="44" t="s">
        <v>773</v>
      </c>
      <c r="V123" s="44" t="s">
        <v>816</v>
      </c>
      <c r="W123" s="44" t="s">
        <v>817</v>
      </c>
      <c r="X123" s="44" t="s">
        <v>818</v>
      </c>
      <c r="Y123" s="44" t="s">
        <v>861</v>
      </c>
      <c r="Z123" s="44" t="s">
        <v>862</v>
      </c>
      <c r="AA123" s="44" t="s">
        <v>863</v>
      </c>
      <c r="AB123" s="44" t="s">
        <v>906</v>
      </c>
      <c r="AC123" s="44" t="s">
        <v>907</v>
      </c>
      <c r="AD123" s="44" t="s">
        <v>908</v>
      </c>
      <c r="AE123" s="44" t="s">
        <v>951</v>
      </c>
      <c r="AF123" s="44" t="s">
        <v>952</v>
      </c>
      <c r="AG123" s="44" t="s">
        <v>953</v>
      </c>
      <c r="AH123" s="44" t="s">
        <v>996</v>
      </c>
      <c r="AI123" s="44" t="s">
        <v>997</v>
      </c>
      <c r="AJ123" s="44" t="s">
        <v>998</v>
      </c>
    </row>
    <row r="124" spans="1:36" hidden="1">
      <c r="B124" s="11"/>
      <c r="C124" s="51">
        <v>24</v>
      </c>
      <c r="D124" s="44"/>
      <c r="E124" s="44"/>
      <c r="F124" s="44"/>
      <c r="G124" s="44"/>
      <c r="H124" s="44"/>
      <c r="I124" s="44"/>
      <c r="J124" s="44"/>
      <c r="K124" s="44"/>
      <c r="L124" s="44"/>
      <c r="M124" s="44"/>
      <c r="N124" s="44"/>
      <c r="O124" s="44"/>
      <c r="P124" s="44"/>
      <c r="Q124" s="44"/>
      <c r="R124" s="44"/>
      <c r="S124" s="44"/>
      <c r="T124" s="44"/>
      <c r="U124" s="44"/>
      <c r="V124" s="44"/>
      <c r="W124" s="44"/>
      <c r="X124" s="44"/>
      <c r="Y124" s="44"/>
      <c r="Z124" s="44"/>
      <c r="AA124" s="44"/>
      <c r="AB124" s="44"/>
      <c r="AC124" s="44"/>
      <c r="AD124" s="44"/>
      <c r="AE124" s="44"/>
      <c r="AF124" s="44"/>
      <c r="AG124" s="44"/>
      <c r="AH124" s="44"/>
      <c r="AI124" s="44"/>
      <c r="AJ124" s="44"/>
    </row>
    <row r="125" spans="1:36" hidden="1">
      <c r="A125" s="41" t="s">
        <v>1767</v>
      </c>
      <c r="C125" s="51">
        <v>25</v>
      </c>
      <c r="D125" s="44"/>
      <c r="E125" s="44"/>
      <c r="F125" s="44"/>
      <c r="G125" s="44"/>
      <c r="H125" s="44"/>
      <c r="I125" s="44"/>
      <c r="J125" s="44"/>
      <c r="K125" s="44"/>
      <c r="L125" s="44"/>
      <c r="M125" s="44"/>
      <c r="N125" s="44"/>
      <c r="O125" s="44"/>
      <c r="P125" s="44"/>
      <c r="Q125" s="44"/>
      <c r="R125" s="44"/>
      <c r="S125" s="44"/>
      <c r="T125" s="44"/>
      <c r="U125" s="44"/>
      <c r="V125" s="44"/>
      <c r="W125" s="44"/>
      <c r="X125" s="44"/>
      <c r="Y125" s="44"/>
      <c r="Z125" s="44"/>
      <c r="AA125" s="44"/>
      <c r="AB125" s="44"/>
      <c r="AC125" s="44"/>
      <c r="AD125" s="44"/>
      <c r="AE125" s="44"/>
      <c r="AF125" s="44"/>
      <c r="AG125" s="44"/>
      <c r="AH125" s="44"/>
      <c r="AI125" s="44"/>
      <c r="AJ125" s="44"/>
    </row>
    <row r="126" spans="1:36" hidden="1">
      <c r="B126" s="11" t="s">
        <v>1768</v>
      </c>
      <c r="C126" s="51">
        <v>26</v>
      </c>
      <c r="D126" s="44" t="s">
        <v>263</v>
      </c>
      <c r="E126" s="44" t="s">
        <v>264</v>
      </c>
      <c r="F126" s="44" t="s">
        <v>265</v>
      </c>
      <c r="G126" s="44" t="s">
        <v>308</v>
      </c>
      <c r="H126" s="44" t="s">
        <v>309</v>
      </c>
      <c r="I126" s="44" t="s">
        <v>310</v>
      </c>
      <c r="J126" s="44" t="s">
        <v>353</v>
      </c>
      <c r="K126" s="44" t="s">
        <v>354</v>
      </c>
      <c r="L126" s="44" t="s">
        <v>355</v>
      </c>
      <c r="M126" s="44" t="s">
        <v>398</v>
      </c>
      <c r="N126" s="44" t="s">
        <v>399</v>
      </c>
      <c r="O126" s="44" t="s">
        <v>400</v>
      </c>
      <c r="P126" s="44" t="s">
        <v>443</v>
      </c>
      <c r="Q126" s="44" t="s">
        <v>444</v>
      </c>
      <c r="R126" s="44" t="s">
        <v>445</v>
      </c>
      <c r="S126" s="44" t="s">
        <v>488</v>
      </c>
      <c r="T126" s="44" t="s">
        <v>489</v>
      </c>
      <c r="U126" s="44" t="s">
        <v>490</v>
      </c>
      <c r="V126" s="44" t="s">
        <v>783</v>
      </c>
      <c r="W126" s="44" t="s">
        <v>784</v>
      </c>
      <c r="X126" s="44" t="s">
        <v>785</v>
      </c>
      <c r="Y126" s="44" t="s">
        <v>828</v>
      </c>
      <c r="Z126" s="44" t="s">
        <v>829</v>
      </c>
      <c r="AA126" s="44" t="s">
        <v>830</v>
      </c>
      <c r="AB126" s="44" t="s">
        <v>873</v>
      </c>
      <c r="AC126" s="44" t="s">
        <v>874</v>
      </c>
      <c r="AD126" s="44" t="s">
        <v>875</v>
      </c>
      <c r="AE126" s="44" t="s">
        <v>918</v>
      </c>
      <c r="AF126" s="44" t="s">
        <v>919</v>
      </c>
      <c r="AG126" s="44" t="s">
        <v>920</v>
      </c>
      <c r="AH126" s="44" t="s">
        <v>963</v>
      </c>
      <c r="AI126" s="44" t="s">
        <v>964</v>
      </c>
      <c r="AJ126" s="44" t="s">
        <v>965</v>
      </c>
    </row>
    <row r="127" spans="1:36" hidden="1">
      <c r="B127" s="45" t="s">
        <v>1769</v>
      </c>
      <c r="C127" s="51">
        <v>27</v>
      </c>
      <c r="D127" s="44" t="s">
        <v>266</v>
      </c>
      <c r="E127" s="44" t="s">
        <v>267</v>
      </c>
      <c r="F127" s="44" t="s">
        <v>268</v>
      </c>
      <c r="G127" s="44" t="s">
        <v>311</v>
      </c>
      <c r="H127" s="44" t="s">
        <v>312</v>
      </c>
      <c r="I127" s="44" t="s">
        <v>313</v>
      </c>
      <c r="J127" s="44" t="s">
        <v>356</v>
      </c>
      <c r="K127" s="44" t="s">
        <v>357</v>
      </c>
      <c r="L127" s="44" t="s">
        <v>358</v>
      </c>
      <c r="M127" s="44" t="s">
        <v>401</v>
      </c>
      <c r="N127" s="44" t="s">
        <v>402</v>
      </c>
      <c r="O127" s="44" t="s">
        <v>403</v>
      </c>
      <c r="P127" s="44" t="s">
        <v>446</v>
      </c>
      <c r="Q127" s="44" t="s">
        <v>447</v>
      </c>
      <c r="R127" s="44" t="s">
        <v>448</v>
      </c>
      <c r="S127" s="44" t="s">
        <v>491</v>
      </c>
      <c r="T127" s="44" t="s">
        <v>492</v>
      </c>
      <c r="U127" s="44" t="s">
        <v>493</v>
      </c>
      <c r="V127" s="44" t="s">
        <v>786</v>
      </c>
      <c r="W127" s="44" t="s">
        <v>787</v>
      </c>
      <c r="X127" s="44" t="s">
        <v>788</v>
      </c>
      <c r="Y127" s="44" t="s">
        <v>831</v>
      </c>
      <c r="Z127" s="44" t="s">
        <v>832</v>
      </c>
      <c r="AA127" s="44" t="s">
        <v>833</v>
      </c>
      <c r="AB127" s="44" t="s">
        <v>876</v>
      </c>
      <c r="AC127" s="44" t="s">
        <v>877</v>
      </c>
      <c r="AD127" s="44" t="s">
        <v>878</v>
      </c>
      <c r="AE127" s="44" t="s">
        <v>921</v>
      </c>
      <c r="AF127" s="44" t="s">
        <v>922</v>
      </c>
      <c r="AG127" s="44" t="s">
        <v>923</v>
      </c>
      <c r="AH127" s="44" t="s">
        <v>966</v>
      </c>
      <c r="AI127" s="44" t="s">
        <v>967</v>
      </c>
      <c r="AJ127" s="44" t="s">
        <v>968</v>
      </c>
    </row>
    <row r="128" spans="1:36" hidden="1">
      <c r="B128" s="45" t="s">
        <v>1770</v>
      </c>
      <c r="C128" s="51">
        <v>28</v>
      </c>
      <c r="D128" s="44" t="s">
        <v>269</v>
      </c>
      <c r="E128" s="44" t="s">
        <v>270</v>
      </c>
      <c r="F128" s="44" t="s">
        <v>271</v>
      </c>
      <c r="G128" s="44" t="s">
        <v>314</v>
      </c>
      <c r="H128" s="44" t="s">
        <v>315</v>
      </c>
      <c r="I128" s="44" t="s">
        <v>316</v>
      </c>
      <c r="J128" s="44" t="s">
        <v>359</v>
      </c>
      <c r="K128" s="44" t="s">
        <v>360</v>
      </c>
      <c r="L128" s="44" t="s">
        <v>361</v>
      </c>
      <c r="M128" s="44" t="s">
        <v>404</v>
      </c>
      <c r="N128" s="44" t="s">
        <v>405</v>
      </c>
      <c r="O128" s="44" t="s">
        <v>406</v>
      </c>
      <c r="P128" s="44" t="s">
        <v>449</v>
      </c>
      <c r="Q128" s="44" t="s">
        <v>450</v>
      </c>
      <c r="R128" s="44" t="s">
        <v>451</v>
      </c>
      <c r="S128" s="44" t="s">
        <v>494</v>
      </c>
      <c r="T128" s="44" t="s">
        <v>495</v>
      </c>
      <c r="U128" s="44" t="s">
        <v>496</v>
      </c>
      <c r="V128" s="44" t="s">
        <v>789</v>
      </c>
      <c r="W128" s="44" t="s">
        <v>790</v>
      </c>
      <c r="X128" s="44" t="s">
        <v>791</v>
      </c>
      <c r="Y128" s="44" t="s">
        <v>834</v>
      </c>
      <c r="Z128" s="44" t="s">
        <v>835</v>
      </c>
      <c r="AA128" s="44" t="s">
        <v>836</v>
      </c>
      <c r="AB128" s="44" t="s">
        <v>879</v>
      </c>
      <c r="AC128" s="44" t="s">
        <v>880</v>
      </c>
      <c r="AD128" s="44" t="s">
        <v>881</v>
      </c>
      <c r="AE128" s="44" t="s">
        <v>924</v>
      </c>
      <c r="AF128" s="44" t="s">
        <v>925</v>
      </c>
      <c r="AG128" s="44" t="s">
        <v>926</v>
      </c>
      <c r="AH128" s="44" t="s">
        <v>969</v>
      </c>
      <c r="AI128" s="44" t="s">
        <v>970</v>
      </c>
      <c r="AJ128" s="44" t="s">
        <v>971</v>
      </c>
    </row>
    <row r="129" spans="4:36" ht="15" hidden="1" customHeight="1">
      <c r="D129" s="44"/>
      <c r="E129" s="44"/>
      <c r="F129" s="44"/>
      <c r="G129" s="44"/>
      <c r="H129" s="44"/>
      <c r="I129" s="44"/>
      <c r="J129" s="44"/>
      <c r="K129" s="44"/>
      <c r="L129" s="44"/>
      <c r="M129" s="44"/>
      <c r="N129" s="44"/>
      <c r="O129" s="44"/>
      <c r="P129" s="44"/>
      <c r="Q129" s="44"/>
      <c r="R129" s="44"/>
      <c r="S129" s="44"/>
      <c r="T129" s="44"/>
      <c r="U129" s="44"/>
      <c r="V129" s="44"/>
      <c r="W129" s="44"/>
      <c r="X129" s="44"/>
      <c r="Y129" s="44"/>
      <c r="Z129" s="44"/>
      <c r="AA129" s="44"/>
      <c r="AB129" s="44"/>
      <c r="AC129" s="44"/>
      <c r="AD129" s="44"/>
      <c r="AE129" s="44"/>
      <c r="AF129" s="44"/>
      <c r="AG129" s="44"/>
      <c r="AH129" s="44"/>
      <c r="AI129" s="44"/>
      <c r="AJ129" s="44"/>
    </row>
    <row r="130" spans="4:36" ht="15" hidden="1" customHeight="1">
      <c r="D130" s="44"/>
      <c r="E130" s="44"/>
      <c r="F130" s="44"/>
      <c r="G130" s="44"/>
      <c r="H130" s="44"/>
      <c r="I130" s="44"/>
      <c r="J130" s="44"/>
      <c r="K130" s="44"/>
      <c r="L130" s="44"/>
      <c r="M130" s="44"/>
      <c r="N130" s="44"/>
      <c r="O130" s="44"/>
      <c r="P130" s="44"/>
      <c r="Q130" s="44"/>
      <c r="R130" s="44"/>
      <c r="S130" s="44"/>
      <c r="T130" s="44"/>
      <c r="U130" s="44"/>
      <c r="V130" s="44"/>
      <c r="W130" s="44"/>
      <c r="X130" s="44"/>
      <c r="Y130" s="44"/>
      <c r="Z130" s="44"/>
      <c r="AA130" s="44"/>
      <c r="AB130" s="44"/>
      <c r="AC130" s="44"/>
      <c r="AD130" s="44"/>
      <c r="AE130" s="44"/>
      <c r="AF130" s="44"/>
      <c r="AG130" s="44"/>
      <c r="AH130" s="44"/>
      <c r="AI130" s="44"/>
      <c r="AJ130" s="44"/>
    </row>
    <row r="131" spans="4:36" ht="15" customHeight="1">
      <c r="D131" s="44"/>
      <c r="E131" s="44"/>
      <c r="F131" s="44"/>
      <c r="G131" s="44"/>
      <c r="H131" s="44"/>
      <c r="I131" s="44"/>
      <c r="J131" s="44"/>
      <c r="K131" s="44"/>
      <c r="L131" s="44"/>
      <c r="M131" s="44"/>
      <c r="N131" s="44"/>
      <c r="O131" s="44"/>
      <c r="P131" s="44"/>
      <c r="Q131" s="44"/>
      <c r="R131" s="44"/>
      <c r="S131" s="44"/>
      <c r="T131" s="44"/>
      <c r="U131" s="44"/>
      <c r="V131" s="44"/>
      <c r="W131" s="44"/>
      <c r="X131" s="44"/>
      <c r="Y131" s="44"/>
      <c r="Z131" s="44"/>
      <c r="AA131" s="44"/>
      <c r="AB131" s="44"/>
      <c r="AC131" s="44"/>
      <c r="AD131" s="44"/>
      <c r="AE131" s="44"/>
      <c r="AF131" s="44"/>
      <c r="AG131" s="44"/>
      <c r="AH131" s="44"/>
      <c r="AI131" s="44"/>
      <c r="AJ131" s="44"/>
    </row>
    <row r="132" spans="4:36" ht="15" customHeight="1">
      <c r="D132" s="44"/>
      <c r="E132" s="44"/>
      <c r="F132" s="44"/>
      <c r="G132" s="44"/>
      <c r="H132" s="44"/>
      <c r="I132" s="44"/>
      <c r="J132" s="44"/>
      <c r="K132" s="44"/>
      <c r="L132" s="44"/>
      <c r="M132" s="44"/>
      <c r="N132" s="44"/>
      <c r="O132" s="44"/>
      <c r="P132" s="44"/>
      <c r="Q132" s="44"/>
      <c r="R132" s="44"/>
      <c r="S132" s="44"/>
      <c r="T132" s="44"/>
      <c r="U132" s="44"/>
      <c r="V132" s="44"/>
      <c r="W132" s="44"/>
      <c r="X132" s="44"/>
      <c r="Y132" s="44"/>
      <c r="Z132" s="44"/>
      <c r="AA132" s="44"/>
      <c r="AB132" s="44"/>
      <c r="AC132" s="44"/>
      <c r="AD132" s="44"/>
      <c r="AE132" s="44"/>
      <c r="AF132" s="44"/>
      <c r="AG132" s="44"/>
      <c r="AH132" s="44"/>
      <c r="AI132" s="44"/>
      <c r="AJ132" s="44"/>
    </row>
    <row r="133" spans="4:36" ht="15" customHeight="1">
      <c r="D133" s="44"/>
      <c r="E133" s="44"/>
      <c r="F133" s="44"/>
      <c r="G133" s="44"/>
      <c r="H133" s="44"/>
      <c r="I133" s="44"/>
      <c r="J133" s="44"/>
      <c r="K133" s="44"/>
      <c r="L133" s="44"/>
      <c r="M133" s="44"/>
      <c r="N133" s="44"/>
      <c r="O133" s="44"/>
      <c r="P133" s="44"/>
      <c r="Q133" s="44"/>
      <c r="R133" s="44"/>
      <c r="S133" s="44"/>
      <c r="T133" s="44"/>
      <c r="U133" s="44"/>
      <c r="V133" s="44"/>
      <c r="W133" s="44"/>
      <c r="X133" s="44"/>
      <c r="Y133" s="44"/>
      <c r="Z133" s="44"/>
      <c r="AA133" s="44"/>
      <c r="AB133" s="44"/>
      <c r="AC133" s="44"/>
      <c r="AD133" s="44"/>
      <c r="AE133" s="44"/>
      <c r="AF133" s="44"/>
      <c r="AG133" s="44"/>
      <c r="AH133" s="44"/>
      <c r="AI133" s="44"/>
      <c r="AJ133" s="44"/>
    </row>
    <row r="134" spans="4:36" ht="15" customHeight="1">
      <c r="D134" s="44"/>
      <c r="E134" s="44"/>
      <c r="F134" s="44"/>
      <c r="G134" s="44"/>
      <c r="H134" s="44"/>
      <c r="I134" s="44"/>
      <c r="J134" s="44"/>
      <c r="K134" s="44"/>
      <c r="L134" s="44"/>
      <c r="M134" s="44"/>
      <c r="N134" s="44"/>
      <c r="O134" s="44"/>
      <c r="P134" s="44"/>
      <c r="Q134" s="44"/>
      <c r="R134" s="44"/>
      <c r="S134" s="44"/>
      <c r="T134" s="44"/>
      <c r="U134" s="44"/>
      <c r="V134" s="44"/>
      <c r="W134" s="44"/>
      <c r="X134" s="44"/>
      <c r="Y134" s="44"/>
      <c r="Z134" s="44"/>
      <c r="AA134" s="44"/>
      <c r="AB134" s="44"/>
      <c r="AC134" s="44"/>
      <c r="AD134" s="44"/>
      <c r="AE134" s="44"/>
      <c r="AF134" s="44"/>
      <c r="AG134" s="44"/>
      <c r="AH134" s="44"/>
      <c r="AI134" s="44"/>
      <c r="AJ134" s="44"/>
    </row>
    <row r="135" spans="4:36" ht="15" customHeight="1">
      <c r="D135" s="44"/>
      <c r="E135" s="44"/>
      <c r="F135" s="44"/>
      <c r="G135" s="44"/>
      <c r="H135" s="44"/>
      <c r="I135" s="44"/>
      <c r="J135" s="44"/>
      <c r="K135" s="44"/>
      <c r="L135" s="44"/>
      <c r="M135" s="44"/>
      <c r="N135" s="44"/>
      <c r="O135" s="44"/>
      <c r="P135" s="44"/>
      <c r="Q135" s="44"/>
      <c r="R135" s="44"/>
      <c r="S135" s="44"/>
      <c r="T135" s="44"/>
      <c r="U135" s="44"/>
      <c r="V135" s="44"/>
      <c r="W135" s="44"/>
      <c r="X135" s="44"/>
      <c r="Y135" s="44"/>
      <c r="Z135" s="44"/>
      <c r="AA135" s="44"/>
      <c r="AB135" s="44"/>
      <c r="AC135" s="44"/>
      <c r="AD135" s="44"/>
      <c r="AE135" s="44"/>
      <c r="AF135" s="44"/>
      <c r="AG135" s="44"/>
      <c r="AH135" s="44"/>
      <c r="AI135" s="44"/>
      <c r="AJ135" s="44"/>
    </row>
    <row r="136" spans="4:36" ht="15" customHeight="1">
      <c r="D136" s="44"/>
      <c r="E136" s="44"/>
      <c r="F136" s="44"/>
      <c r="G136" s="44"/>
      <c r="H136" s="44"/>
      <c r="I136" s="44"/>
      <c r="J136" s="44"/>
      <c r="K136" s="44"/>
      <c r="L136" s="44"/>
      <c r="M136" s="44"/>
      <c r="N136" s="44"/>
      <c r="O136" s="44"/>
      <c r="P136" s="44"/>
      <c r="Q136" s="44"/>
      <c r="R136" s="44"/>
      <c r="S136" s="44"/>
      <c r="T136" s="44"/>
      <c r="U136" s="44"/>
      <c r="V136" s="44"/>
      <c r="W136" s="44"/>
      <c r="X136" s="44"/>
      <c r="Y136" s="44"/>
      <c r="Z136" s="44"/>
      <c r="AA136" s="44"/>
      <c r="AB136" s="44"/>
      <c r="AC136" s="44"/>
      <c r="AD136" s="44"/>
      <c r="AE136" s="44"/>
      <c r="AF136" s="44"/>
      <c r="AG136" s="44"/>
      <c r="AH136" s="44"/>
      <c r="AI136" s="44"/>
      <c r="AJ136" s="44"/>
    </row>
    <row r="137" spans="4:36" ht="15" customHeight="1">
      <c r="D137" s="44"/>
      <c r="E137" s="44"/>
      <c r="F137" s="44"/>
      <c r="G137" s="44"/>
      <c r="H137" s="44"/>
      <c r="I137" s="44"/>
      <c r="J137" s="44"/>
      <c r="K137" s="44"/>
      <c r="L137" s="44"/>
      <c r="M137" s="44"/>
      <c r="N137" s="44"/>
      <c r="O137" s="44"/>
      <c r="P137" s="44"/>
      <c r="Q137" s="44"/>
      <c r="R137" s="44"/>
      <c r="S137" s="44"/>
      <c r="T137" s="44"/>
      <c r="U137" s="44"/>
      <c r="V137" s="44"/>
      <c r="W137" s="44"/>
      <c r="X137" s="44"/>
      <c r="Y137" s="44"/>
      <c r="Z137" s="44"/>
      <c r="AA137" s="44"/>
      <c r="AB137" s="44"/>
      <c r="AC137" s="44"/>
      <c r="AD137" s="44"/>
      <c r="AE137" s="44"/>
      <c r="AF137" s="44"/>
      <c r="AG137" s="44"/>
      <c r="AH137" s="44"/>
      <c r="AI137" s="44"/>
      <c r="AJ137" s="44"/>
    </row>
    <row r="138" spans="4:36" ht="15" customHeight="1">
      <c r="D138" s="43"/>
      <c r="E138" s="43"/>
      <c r="F138" s="43"/>
      <c r="G138" s="43"/>
      <c r="H138" s="43"/>
      <c r="I138" s="43"/>
      <c r="J138" s="43"/>
      <c r="K138" s="43"/>
      <c r="L138" s="43"/>
      <c r="M138" s="43"/>
      <c r="N138" s="43"/>
      <c r="O138" s="43"/>
      <c r="P138" s="43"/>
      <c r="Q138" s="43"/>
      <c r="R138" s="43"/>
      <c r="S138" s="43"/>
      <c r="T138" s="43"/>
      <c r="U138" s="43"/>
    </row>
    <row r="139" spans="4:36" ht="15" customHeight="1">
      <c r="D139" s="43"/>
      <c r="E139" s="43"/>
      <c r="F139" s="43"/>
      <c r="G139" s="43"/>
      <c r="H139" s="43"/>
      <c r="I139" s="43"/>
      <c r="J139" s="43"/>
      <c r="K139" s="43"/>
      <c r="L139" s="43"/>
      <c r="M139" s="43"/>
      <c r="N139" s="43"/>
      <c r="O139" s="43"/>
      <c r="P139" s="43"/>
      <c r="Q139" s="43"/>
      <c r="R139" s="43"/>
      <c r="S139" s="43"/>
      <c r="T139" s="43"/>
      <c r="U139" s="43"/>
    </row>
    <row r="140" spans="4:36" ht="15" customHeight="1">
      <c r="D140" s="43"/>
      <c r="E140" s="43"/>
      <c r="F140" s="43"/>
      <c r="G140" s="43"/>
      <c r="H140" s="43"/>
      <c r="I140" s="43"/>
      <c r="J140" s="43"/>
      <c r="K140" s="43"/>
      <c r="L140" s="43"/>
      <c r="M140" s="43"/>
      <c r="N140" s="43"/>
      <c r="O140" s="43"/>
      <c r="P140" s="43"/>
      <c r="Q140" s="43"/>
      <c r="R140" s="43"/>
      <c r="S140" s="43"/>
      <c r="T140" s="43"/>
      <c r="U140" s="43"/>
    </row>
    <row r="141" spans="4:36" ht="15" customHeight="1">
      <c r="D141" s="43"/>
      <c r="E141" s="43"/>
      <c r="F141" s="43"/>
      <c r="G141" s="43"/>
      <c r="H141" s="43"/>
      <c r="I141" s="43"/>
      <c r="J141" s="43"/>
      <c r="K141" s="43"/>
      <c r="L141" s="43"/>
      <c r="M141" s="43"/>
      <c r="N141" s="43"/>
      <c r="O141" s="43"/>
      <c r="P141" s="43"/>
      <c r="Q141" s="43"/>
      <c r="R141" s="43"/>
      <c r="S141" s="43"/>
      <c r="T141" s="43"/>
      <c r="U141" s="43"/>
    </row>
    <row r="142" spans="4:36" ht="15" customHeight="1">
      <c r="D142" s="43"/>
      <c r="E142" s="43"/>
      <c r="F142" s="43"/>
      <c r="G142" s="43"/>
      <c r="H142" s="43"/>
      <c r="I142" s="43"/>
      <c r="J142" s="43"/>
      <c r="K142" s="43"/>
      <c r="L142" s="43"/>
      <c r="M142" s="43"/>
      <c r="N142" s="43"/>
      <c r="O142" s="43"/>
      <c r="P142" s="43"/>
      <c r="Q142" s="43"/>
      <c r="R142" s="43"/>
      <c r="S142" s="43"/>
      <c r="T142" s="43"/>
      <c r="U142" s="43"/>
    </row>
    <row r="143" spans="4:36" ht="15" customHeight="1">
      <c r="D143" s="43"/>
      <c r="E143" s="43"/>
      <c r="F143" s="43"/>
      <c r="G143" s="43"/>
      <c r="H143" s="43"/>
      <c r="I143" s="43"/>
      <c r="J143" s="43"/>
      <c r="K143" s="43"/>
      <c r="L143" s="43"/>
      <c r="M143" s="43"/>
      <c r="N143" s="43"/>
      <c r="O143" s="43"/>
      <c r="P143" s="43"/>
      <c r="Q143" s="43"/>
      <c r="R143" s="43"/>
      <c r="S143" s="43"/>
      <c r="T143" s="43"/>
      <c r="U143" s="43"/>
    </row>
    <row r="144" spans="4:36" ht="15" customHeight="1">
      <c r="D144" s="43"/>
      <c r="E144" s="43"/>
      <c r="F144" s="43"/>
      <c r="G144" s="43"/>
      <c r="H144" s="43"/>
      <c r="I144" s="43"/>
      <c r="J144" s="43"/>
      <c r="K144" s="43"/>
      <c r="L144" s="43"/>
      <c r="M144" s="43"/>
      <c r="N144" s="43"/>
      <c r="O144" s="43"/>
      <c r="P144" s="43"/>
      <c r="Q144" s="43"/>
      <c r="R144" s="43"/>
      <c r="S144" s="43"/>
      <c r="T144" s="43"/>
      <c r="U144" s="43"/>
    </row>
    <row r="145" spans="4:21" ht="15" customHeight="1">
      <c r="D145" s="43"/>
      <c r="E145" s="43"/>
      <c r="F145" s="43"/>
      <c r="G145" s="43"/>
      <c r="H145" s="43"/>
      <c r="I145" s="43"/>
      <c r="J145" s="43"/>
      <c r="K145" s="43"/>
      <c r="L145" s="43"/>
      <c r="M145" s="43"/>
      <c r="N145" s="43"/>
      <c r="O145" s="43"/>
      <c r="P145" s="43"/>
      <c r="Q145" s="43"/>
      <c r="R145" s="43"/>
      <c r="S145" s="43"/>
      <c r="T145" s="43"/>
      <c r="U145" s="43"/>
    </row>
    <row r="146" spans="4:21" ht="15" customHeight="1">
      <c r="D146" s="43"/>
      <c r="E146" s="43"/>
      <c r="F146" s="43"/>
      <c r="G146" s="43"/>
      <c r="H146" s="43"/>
      <c r="I146" s="43"/>
      <c r="J146" s="43"/>
      <c r="K146" s="43"/>
      <c r="L146" s="43"/>
      <c r="M146" s="43"/>
      <c r="N146" s="43"/>
      <c r="O146" s="43"/>
      <c r="P146" s="43"/>
      <c r="Q146" s="43"/>
      <c r="R146" s="43"/>
      <c r="S146" s="43"/>
      <c r="T146" s="43"/>
      <c r="U146" s="43"/>
    </row>
    <row r="147" spans="4:21" ht="15" customHeight="1">
      <c r="D147" s="43"/>
      <c r="E147" s="43"/>
      <c r="F147" s="43"/>
      <c r="G147" s="43"/>
      <c r="H147" s="43"/>
      <c r="I147" s="43"/>
      <c r="J147" s="43"/>
      <c r="K147" s="43"/>
      <c r="L147" s="43"/>
      <c r="M147" s="43"/>
      <c r="N147" s="43"/>
      <c r="O147" s="43"/>
      <c r="P147" s="43"/>
      <c r="Q147" s="43"/>
      <c r="R147" s="43"/>
      <c r="S147" s="43"/>
      <c r="T147" s="43"/>
      <c r="U147" s="43"/>
    </row>
  </sheetData>
  <mergeCells count="28">
    <mergeCell ref="S97:U97"/>
    <mergeCell ref="V97:X97"/>
    <mergeCell ref="Y97:AA97"/>
    <mergeCell ref="AB97:AD97"/>
    <mergeCell ref="AE97:AG97"/>
    <mergeCell ref="AH97:AJ97"/>
    <mergeCell ref="V62:X62"/>
    <mergeCell ref="Y62:AA62"/>
    <mergeCell ref="AB62:AD62"/>
    <mergeCell ref="AE62:AG62"/>
    <mergeCell ref="AH62:AJ62"/>
    <mergeCell ref="D97:F97"/>
    <mergeCell ref="G97:I97"/>
    <mergeCell ref="J97:L97"/>
    <mergeCell ref="M97:O97"/>
    <mergeCell ref="P97:R97"/>
    <mergeCell ref="S62:U62"/>
    <mergeCell ref="B6:K6"/>
    <mergeCell ref="L6:T6"/>
    <mergeCell ref="A8:H8"/>
    <mergeCell ref="L8:R8"/>
    <mergeCell ref="C10:E10"/>
    <mergeCell ref="G10:I10"/>
    <mergeCell ref="D62:F62"/>
    <mergeCell ref="G62:I62"/>
    <mergeCell ref="J62:L62"/>
    <mergeCell ref="M62:O62"/>
    <mergeCell ref="P62:R62"/>
  </mergeCells>
  <dataValidations count="1">
    <dataValidation type="list" allowBlank="1" showInputMessage="1" showErrorMessage="1" sqref="C10:E10" xr:uid="{4F9BF520-BCA4-4915-8E69-0B97F6CD2176}">
      <formula1>$B$46:$B$56</formula1>
    </dataValidation>
  </dataValidations>
  <hyperlinks>
    <hyperlink ref="A44" r:id="rId1" display="http://www.abs.gov.au/websitedbs/d3310114.nsf/Home/©+Copyright?OpenDocument" xr:uid="{BAA8E946-1ABB-41F7-8FAB-0F655D22BA64}"/>
    <hyperlink ref="D126" location="A127833187R" display="A127833187R" xr:uid="{7CDD343C-793A-4C64-9768-BC89860EA7B8}"/>
    <hyperlink ref="E126" location="A127830217L" display="A127830217L" xr:uid="{687FAE22-E707-4EE7-83E1-C73CC05A0DC7}"/>
    <hyperlink ref="F126" location="A127827247T" display="A127827247T" xr:uid="{F58A74A2-25ED-4D64-ABD4-8E208CCED9D7}"/>
    <hyperlink ref="D127" location="A127833189V" display="A127833189V" xr:uid="{9FA11DF4-93CE-483C-B957-66EDD2AE0AFF}"/>
    <hyperlink ref="E127" location="A127830219T" display="A127830219T" xr:uid="{DF0C06C0-69BA-4C22-B514-978AF908C903}"/>
    <hyperlink ref="F127" location="A127827249W" display="A127827249W" xr:uid="{9DA7C55E-8D9D-4C30-88C2-4838D2CAD461}"/>
    <hyperlink ref="D128" location="A127833188T" display="A127833188T" xr:uid="{29117D78-2962-498D-BEDA-1509D925B3B1}"/>
    <hyperlink ref="E128" location="A127830218R" display="A127830218R" xr:uid="{ABC60F38-2D89-45FA-A88B-77082A4DAF20}"/>
    <hyperlink ref="F128" location="A127827248V" display="A127827248V" xr:uid="{BEF9E088-098C-407D-9874-894C1DC8A28F}"/>
    <hyperlink ref="D101" location="A127833182C" display="A127833182C" xr:uid="{99B6712E-CB8B-46E3-8CBB-C0F61DD7A9A3}"/>
    <hyperlink ref="E101" location="A127830212A" display="A127830212A" xr:uid="{1D066B3D-9A9B-45EF-B975-F2842DDE60D2}"/>
    <hyperlink ref="F101" location="A127827242F" display="A127827242F" xr:uid="{719586C5-6918-4D67-A782-028740D43E27}"/>
    <hyperlink ref="D102" location="A127833186L" display="A127833186L" xr:uid="{8367C469-9115-48A6-94CB-189A2207E2E2}"/>
    <hyperlink ref="E102" location="A127830216K" display="A127830216K" xr:uid="{35D6FB1E-6575-4648-9455-A4BBDF89DC0A}"/>
    <hyperlink ref="F102" location="A127827246R" display="A127827246R" xr:uid="{D08119B6-DCD8-4214-88D9-7C5B91A19804}"/>
    <hyperlink ref="D103" location="A127833181A" display="A127833181A" xr:uid="{02248FE9-D82A-426B-B162-ED47DD5816F4}"/>
    <hyperlink ref="E103" location="A127830211X" display="A127830211X" xr:uid="{9CA12443-B050-4BDA-A674-C89734269F2F}"/>
    <hyperlink ref="F103" location="A127827241C" display="A127827241C" xr:uid="{CE32A0B9-AD03-45E4-9416-4E25D4150610}"/>
    <hyperlink ref="D104" location="A127833179R" display="A127833179R" xr:uid="{EF9BF1A8-BEFA-4B23-BBF5-8E3A022E4A14}"/>
    <hyperlink ref="E104" location="A127830209L" display="A127830209L" xr:uid="{4E0A7FB1-5E85-4A59-9E72-7B84652D5DD5}"/>
    <hyperlink ref="F104" location="A127827239T" display="A127827239T" xr:uid="{EC07CD06-AD0D-424D-AC32-9AD25B3CFBB9}"/>
    <hyperlink ref="D105" location="A127833190C" display="A127833190C" xr:uid="{F9285137-63F6-46C1-8BFC-930605A0434E}"/>
    <hyperlink ref="E105" location="A127830220A" display="A127830220A" xr:uid="{7E66B04A-39AB-4626-B56A-D332267E6ADA}"/>
    <hyperlink ref="F105" location="A127827250F" display="A127827250F" xr:uid="{3D78796C-6846-4C2E-87DD-5141DD4BB0AF}"/>
    <hyperlink ref="D106" location="A127833178L" display="A127833178L" xr:uid="{21B80BB2-9E73-4DCF-B121-AEB42C855893}"/>
    <hyperlink ref="E106" location="A127830208K" display="A127830208K" xr:uid="{203D1D25-CD61-40C1-BF70-3C04B5AF8FA2}"/>
    <hyperlink ref="F106" location="A127827238R" display="A127827238R" xr:uid="{716E0967-9042-4317-9E61-917BAAEFF897}"/>
    <hyperlink ref="D107" location="A127833185K" display="A127833185K" xr:uid="{2DC61784-503A-472D-9CF6-45692FD72808}"/>
    <hyperlink ref="E107" location="A127830215J" display="A127830215J" xr:uid="{990E361C-8568-46E7-BC7D-693761324FCF}"/>
    <hyperlink ref="F107" location="A127827245L" display="A127827245L" xr:uid="{D805331D-2275-43F1-B60A-7529094D062E}"/>
    <hyperlink ref="D108" location="A127833180X" display="A127833180X" xr:uid="{BCC003FB-0055-45D2-9A7A-D3D4A30ED72D}"/>
    <hyperlink ref="E108" location="A127830210W" display="A127830210W" xr:uid="{E0E3011A-05E5-4053-9B11-3FF3CD7EA4F1}"/>
    <hyperlink ref="F108" location="A127827240A" display="A127827240A" xr:uid="{8E110ADD-171A-4239-9C9E-629FB803F6CB}"/>
    <hyperlink ref="D109" location="A127833177K" display="A127833177K" xr:uid="{45B4A50C-6C79-403D-B22D-FB1D567A000A}"/>
    <hyperlink ref="E109" location="A127830207J" display="A127830207J" xr:uid="{5CB1B3BB-504A-4E89-8F7C-40CB9907EE30}"/>
    <hyperlink ref="F109" location="A127827237L" display="A127827237L" xr:uid="{562E9207-09B3-45AF-996D-F59DB5B9454A}"/>
    <hyperlink ref="D113" location="A127833184J" display="A127833184J" xr:uid="{F1922D4F-23E1-4C1C-A6C2-CDD68AC80A14}"/>
    <hyperlink ref="E113" location="A127830214F" display="A127830214F" xr:uid="{32101387-4AAD-4AB9-AB6A-5732EB8FC339}"/>
    <hyperlink ref="F113" location="A127827244K" display="A127827244K" xr:uid="{B9E035D2-A521-47FE-97FF-0ADC115138F1}"/>
    <hyperlink ref="D116" location="A127833183F" display="A127833183F" xr:uid="{3CC55E1A-1541-4A8F-AA9F-B1B8804D09EB}"/>
    <hyperlink ref="E116" location="A127830213C" display="A127830213C" xr:uid="{ED924A7B-0DB4-4C3A-9513-AD917A3EDD32}"/>
    <hyperlink ref="F116" location="A127827243J" display="A127827243J" xr:uid="{15F046E8-8188-4E4D-B4C3-A7AB01DFA217}"/>
    <hyperlink ref="D121" location="A127833191F" display="A127833191F" xr:uid="{33D1452C-51B0-4777-B280-9AE5D25091FD}"/>
    <hyperlink ref="E121" location="A127830221C" display="A127830221C" xr:uid="{45ECEAFA-B964-4FEC-883F-2B2C7727BC4A}"/>
    <hyperlink ref="F121" location="A127827251J" display="A127827251J" xr:uid="{4DF208F1-C808-4633-9E98-9354589E202E}"/>
    <hyperlink ref="G126" location="A127832947A" display="A127832947A" xr:uid="{673B3313-73E7-45D9-9A44-0BEA08642A4B}"/>
    <hyperlink ref="H126" location="A127829977F" display="A127829977F" xr:uid="{29E7B4B3-0346-4F62-83FB-0DFF0B02AEF3}"/>
    <hyperlink ref="I126" location="A127827007F" display="A127827007F" xr:uid="{1558CB81-6547-46F9-9730-137E8CB96634}"/>
    <hyperlink ref="G127" location="A127832949F" display="A127832949F" xr:uid="{C774CA60-28C7-4CAB-BC67-E8D87A8FD879}"/>
    <hyperlink ref="H127" location="A127829979K" display="A127829979K" xr:uid="{5467E22C-8F79-40F5-BF5C-DAD862A5319E}"/>
    <hyperlink ref="I127" location="A127827009K" display="A127827009K" xr:uid="{E65B4FB3-AA43-44C1-9606-EE2B7B84B30A}"/>
    <hyperlink ref="G128" location="A127832948C" display="A127832948C" xr:uid="{1FC3DC23-1AB3-4BB3-B478-6CEB39825D34}"/>
    <hyperlink ref="H128" location="A127829978J" display="A127829978J" xr:uid="{AB1BCB36-5429-4467-A42D-1990D7472193}"/>
    <hyperlink ref="I128" location="A127827008J" display="A127827008J" xr:uid="{76706D18-7552-4F25-98A3-749E5E919790}"/>
    <hyperlink ref="G101" location="A127832942R" display="A127832942R" xr:uid="{76B114E7-5DF0-46AF-AF88-C85342D66994}"/>
    <hyperlink ref="H101" location="A127829972V" display="A127829972V" xr:uid="{C8151418-14F8-4AA7-B0DF-D5E9F710D926}"/>
    <hyperlink ref="I101" location="A127827002V" display="A127827002V" xr:uid="{DE184ABC-DA13-4B79-926B-BC3602BDDD30}"/>
    <hyperlink ref="G102" location="A127832946X" display="A127832946X" xr:uid="{F3205C25-7F95-4D81-ACF8-B5AAE9D3E406}"/>
    <hyperlink ref="H102" location="A127829976C" display="A127829976C" xr:uid="{87AEC539-376C-4B53-B6B3-DDC69AB6EA6C}"/>
    <hyperlink ref="I102" location="A127827006C" display="A127827006C" xr:uid="{7A6E5FC3-C392-4117-AA82-852BEB503341}"/>
    <hyperlink ref="G103" location="A127832941L" display="A127832941L" xr:uid="{68F2FC9B-D989-4E4A-AC16-EFEE662F1F3A}"/>
    <hyperlink ref="H103" location="A127829971T" display="A127829971T" xr:uid="{6AC7FBAF-4F48-4040-824C-E341DD4C0B24}"/>
    <hyperlink ref="I103" location="A127827001T" display="A127827001T" xr:uid="{E308A4FC-D2C9-43CE-B0AE-4856AAA2CEAA}"/>
    <hyperlink ref="G104" location="A127832939A" display="A127832939A" xr:uid="{B68D5D92-7E6C-4713-AD3C-08C0D48EEA03}"/>
    <hyperlink ref="H104" location="A127829969F" display="A127829969F" xr:uid="{27166CE2-EE24-498E-9B80-0382F0AD9833}"/>
    <hyperlink ref="I104" location="A127826999R" display="A127826999R" xr:uid="{3207D25F-D998-44D4-8D23-52B2FE8399AF}"/>
    <hyperlink ref="G105" location="A127832950R" display="A127832950R" xr:uid="{B896FA0F-99E5-4FAE-95C6-676D35003B8A}"/>
    <hyperlink ref="H105" location="A127829980V" display="A127829980V" xr:uid="{40845098-CB68-45E4-A8E0-70F15BB3E27A}"/>
    <hyperlink ref="I105" location="A127827010V" display="A127827010V" xr:uid="{FFE3F9FD-7394-445D-9FA8-5A1E092DAD39}"/>
    <hyperlink ref="G106" location="A127832938X" display="A127832938X" xr:uid="{EA53C9DB-D109-4A80-B0AC-F14F53BF9377}"/>
    <hyperlink ref="H106" location="A127829968C" display="A127829968C" xr:uid="{76111FD2-F1E7-4D63-8B8E-BC04F2EDE742}"/>
    <hyperlink ref="I106" location="A127826998L" display="A127826998L" xr:uid="{57FDF38E-4587-4ADC-B7B1-24C645B3E0D6}"/>
    <hyperlink ref="G107" location="A127832945W" display="A127832945W" xr:uid="{61445F24-CE63-4FD4-A0EF-9408BA7806B9}"/>
    <hyperlink ref="H107" location="A127829975A" display="A127829975A" xr:uid="{C37B7252-EE60-43D8-B771-1F60C03490F4}"/>
    <hyperlink ref="I107" location="A127827005A" display="A127827005A" xr:uid="{F2395BA9-A7DE-4398-BCC2-60C65238AF2A}"/>
    <hyperlink ref="G108" location="A127832940K" display="A127832940K" xr:uid="{92830191-BE7C-4A87-96C2-BCBD0BDF421A}"/>
    <hyperlink ref="H108" location="A127829970R" display="A127829970R" xr:uid="{3F126944-7287-435D-AC5E-A3DD809A023E}"/>
    <hyperlink ref="I108" location="A127827000R" display="A127827000R" xr:uid="{0FC92BEB-1A99-4B07-970F-FFC1EABC8529}"/>
    <hyperlink ref="G109" location="A127832937W" display="A127832937W" xr:uid="{A47DFC2A-754D-4E2F-A702-D8102D7B4131}"/>
    <hyperlink ref="H109" location="A127829967A" display="A127829967A" xr:uid="{57EB44DB-0973-42C7-BF93-AEB9EB8CA2D4}"/>
    <hyperlink ref="I109" location="A127826997K" display="A127826997K" xr:uid="{6DB1FA8A-4491-47A9-9D59-CA8CC077C7B1}"/>
    <hyperlink ref="G113" location="A127832944V" display="A127832944V" xr:uid="{245D43BA-FDCC-4CEF-B909-7D161E5CB2F3}"/>
    <hyperlink ref="H113" location="A127829974X" display="A127829974X" xr:uid="{CC7605CF-13A2-474B-B59D-6D12B30C7BD4}"/>
    <hyperlink ref="I113" location="A127827004X" display="A127827004X" xr:uid="{1FB1F8C2-8263-4C66-ABC3-8F3445C06D94}"/>
    <hyperlink ref="G116" location="A127832943T" display="A127832943T" xr:uid="{024EAF8A-B354-4CE2-AF50-2533A4A17420}"/>
    <hyperlink ref="H116" location="A127829973W" display="A127829973W" xr:uid="{28056566-08A8-41AA-9A2F-BEB1755E679E}"/>
    <hyperlink ref="I116" location="A127827003W" display="A127827003W" xr:uid="{D7C65E38-363B-479E-B880-00DF2064D4F8}"/>
    <hyperlink ref="G121" location="A127832951T" display="A127832951T" xr:uid="{83546BDF-1170-457D-85E0-D4BEA0D5A17E}"/>
    <hyperlink ref="H121" location="A127829981W" display="A127829981W" xr:uid="{3DB2570C-7C15-4225-BE7B-FD92808F6CF8}"/>
    <hyperlink ref="I121" location="A127827011W" display="A127827011W" xr:uid="{1B5E56C0-ADD2-496A-A0B1-F85D8DC84988}"/>
    <hyperlink ref="J126" location="A127833127L" display="A127833127L" xr:uid="{2DD721F2-BF4F-48B5-A44A-9DAB74B31A7A}"/>
    <hyperlink ref="K126" location="A127830157W" display="A127830157W" xr:uid="{195FA88D-1493-4438-8062-D08F5CB118C9}"/>
    <hyperlink ref="L126" location="A127827187A" display="A127827187A" xr:uid="{BA7C3085-4EA0-4211-93A1-A5864BB547E4}"/>
    <hyperlink ref="J127" location="A127833129T" display="A127833129T" xr:uid="{35B55C63-375E-4BE9-B1EF-012AFA35213F}"/>
    <hyperlink ref="K127" location="A127830159A" display="A127830159A" xr:uid="{92A28C2A-46F8-40C8-A1BD-1380141232F3}"/>
    <hyperlink ref="L127" location="A127827189F" display="A127827189F" xr:uid="{FF8788E0-2A4F-476A-8863-821CED97708B}"/>
    <hyperlink ref="J128" location="A127833128R" display="A127833128R" xr:uid="{CE206642-52F9-4BFB-B6AB-2B11F07CBC6A}"/>
    <hyperlink ref="K128" location="A127830158X" display="A127830158X" xr:uid="{434FDBAA-BD55-4DE3-841F-042C478A1A5D}"/>
    <hyperlink ref="L128" location="A127827188C" display="A127827188C" xr:uid="{2842FFBA-7973-48E3-9080-478A00F5C6B1}"/>
    <hyperlink ref="J101" location="A127833122A" display="A127833122A" xr:uid="{A57B087C-7194-4BF8-8FAD-C4A2A8F20854}"/>
    <hyperlink ref="K101" location="A127830152K" display="A127830152K" xr:uid="{686B9936-CAD0-4B95-9A85-BF97467311C0}"/>
    <hyperlink ref="L101" location="A127827182R" display="A127827182R" xr:uid="{CD0F35EB-2BDB-4D61-B107-619164B32C7B}"/>
    <hyperlink ref="J102" location="A127833126K" display="A127833126K" xr:uid="{B73E7417-5C24-4177-83A5-7EDF1C980261}"/>
    <hyperlink ref="K102" location="A127830156V" display="A127830156V" xr:uid="{0358D4E4-4959-4E56-9AE2-9FB835D01092}"/>
    <hyperlink ref="L102" location="A127827186X" display="A127827186X" xr:uid="{1513E10A-5FB4-4197-863B-CE7DC48A07F8}"/>
    <hyperlink ref="J103" location="A127833121X" display="A127833121X" xr:uid="{3D2F55E5-8D11-428A-A9B0-A24716B2600D}"/>
    <hyperlink ref="K103" location="A127830151J" display="A127830151J" xr:uid="{C8674EAF-531C-41E4-8941-E454102140C5}"/>
    <hyperlink ref="L103" location="A127827181L" display="A127827181L" xr:uid="{A1ECADCC-B1A8-46B8-A706-F056BF0C49F4}"/>
    <hyperlink ref="J104" location="A127833119L" display="A127833119L" xr:uid="{B00223F4-13B1-4009-9610-3D543354759B}"/>
    <hyperlink ref="K104" location="A127830149W" display="A127830149W" xr:uid="{E42639F0-D799-4BFF-98F1-CEAEEABF5C41}"/>
    <hyperlink ref="L104" location="A127827179A" display="A127827179A" xr:uid="{6619836D-3AC6-458C-B707-C4E55A86F97A}"/>
    <hyperlink ref="J105" location="A127833130A" display="A127833130A" xr:uid="{376394D6-FCEB-452C-A9A9-768329BF3720}"/>
    <hyperlink ref="K105" location="A127830160K" display="A127830160K" xr:uid="{FE5091DB-2774-4FB3-B1B1-272F14DC1686}"/>
    <hyperlink ref="L105" location="A127827190R" display="A127827190R" xr:uid="{18A0EEDC-CA17-4600-AE56-2FC53270695D}"/>
    <hyperlink ref="J106" location="A127833118K" display="A127833118K" xr:uid="{1C679B89-2CF1-4CAB-8470-4A5C90E7D72E}"/>
    <hyperlink ref="K106" location="A127830148V" display="A127830148V" xr:uid="{9D5FE8CA-A34F-4B2C-87F3-8F1D8CB7576C}"/>
    <hyperlink ref="L106" location="A127827178X" display="A127827178X" xr:uid="{7ADBDE6A-AA42-42C4-BEC8-61F6AE8BD0FB}"/>
    <hyperlink ref="J107" location="A127833125J" display="A127833125J" xr:uid="{D933AC6F-7088-41C0-A71E-96DF2430D607}"/>
    <hyperlink ref="K107" location="A127830155T" display="A127830155T" xr:uid="{27D314DC-A6F5-4656-AD7D-92F6A98689F5}"/>
    <hyperlink ref="L107" location="A127827185W" display="A127827185W" xr:uid="{E3DDFCFE-B6CF-4317-A7FF-9ED31C5350DC}"/>
    <hyperlink ref="J108" location="A127833120W" display="A127833120W" xr:uid="{11DF43AE-01F1-4F46-AC29-1AB8E98E5795}"/>
    <hyperlink ref="K108" location="A127830150F" display="A127830150F" xr:uid="{3720C865-9710-4CE0-AE38-BAB9F6401E6A}"/>
    <hyperlink ref="L108" location="A127827180K" display="A127827180K" xr:uid="{9DCD1822-6806-4F59-AC2B-74C7BAFB6AF8}"/>
    <hyperlink ref="J109" location="A127833117J" display="A127833117J" xr:uid="{41C59E5C-A5EE-45F7-9C41-4C097CABB38A}"/>
    <hyperlink ref="K109" location="A127830147T" display="A127830147T" xr:uid="{585C9317-A21E-454D-9A5E-64C33BB3BC71}"/>
    <hyperlink ref="L109" location="A127827177W" display="A127827177W" xr:uid="{A1BA1C8A-B412-442B-9C01-88383DD7BA36}"/>
    <hyperlink ref="J113" location="A127833124F" display="A127833124F" xr:uid="{AD1A30A3-328B-4D04-A173-9A307A5E909F}"/>
    <hyperlink ref="K113" location="A127830154R" display="A127830154R" xr:uid="{E5F4BF18-8AD7-4FCC-BCD7-527F50195083}"/>
    <hyperlink ref="L113" location="A127827184V" display="A127827184V" xr:uid="{390416E5-4722-4B9C-91F9-4F8B86A5A34D}"/>
    <hyperlink ref="J116" location="A127833123C" display="A127833123C" xr:uid="{604A3B4B-2AB2-4638-B166-F59D490D0091}"/>
    <hyperlink ref="K116" location="A127830153L" display="A127830153L" xr:uid="{8F842A5C-82E5-4FB5-AB22-DA3380A31E27}"/>
    <hyperlink ref="L116" location="A127827183T" display="A127827183T" xr:uid="{A203DE26-E786-4AB8-87AD-86E4619741D7}"/>
    <hyperlink ref="J121" location="A127833131C" display="A127833131C" xr:uid="{CDF33C22-FBD0-47D0-B1CA-A6A4270C7778}"/>
    <hyperlink ref="K121" location="A127830161L" display="A127830161L" xr:uid="{B19A183E-0589-40CA-BCD1-594F438CEE20}"/>
    <hyperlink ref="L121" location="A127827191T" display="A127827191T" xr:uid="{2B48D048-4589-486C-9DE0-E0CDFB8B6937}"/>
    <hyperlink ref="M126" location="A127833067W" display="A127833067W" xr:uid="{65A9AB0A-98E7-49AD-BA4A-46EDF4859D8B}"/>
    <hyperlink ref="N126" location="A127830097F" display="A127830097F" xr:uid="{10A18648-320E-4429-8182-65090813AA8D}"/>
    <hyperlink ref="O126" location="A127827127X" display="A127827127X" xr:uid="{E23DA155-EA42-4226-AEA8-DE9C671489B4}"/>
    <hyperlink ref="M127" location="A127833069A" display="A127833069A" xr:uid="{5F55C7CB-CCDB-4EDC-A613-D539060DC6EE}"/>
    <hyperlink ref="N127" location="A127830099K" display="A127830099K" xr:uid="{6DC7C013-E47D-4113-9B81-E1E1999289A6}"/>
    <hyperlink ref="O127" location="A127827129C" display="A127827129C" xr:uid="{C9146E4D-F30E-42E2-9EA7-A16EA5C0EDD6}"/>
    <hyperlink ref="M128" location="A127833068X" display="A127833068X" xr:uid="{BBD90C02-9180-44ED-BB14-36064B88CCC2}"/>
    <hyperlink ref="N128" location="A127830098J" display="A127830098J" xr:uid="{2FA50C66-6CE2-4975-863D-E90D6612DB6B}"/>
    <hyperlink ref="O128" location="A127827128A" display="A127827128A" xr:uid="{F22C4436-7FFF-4022-9695-0B5199784BF6}"/>
    <hyperlink ref="M101" location="A127833062K" display="A127833062K" xr:uid="{3DB402FC-66C7-4A85-8769-9536CC3C236B}"/>
    <hyperlink ref="N101" location="A127830092V" display="A127830092V" xr:uid="{4FFF9863-ACAB-417A-8D34-D8914BA0CD68}"/>
    <hyperlink ref="O101" location="A127827122L" display="A127827122L" xr:uid="{B1C6296A-B499-4A41-A280-814D50275C3B}"/>
    <hyperlink ref="M102" location="A127833066V" display="A127833066V" xr:uid="{C28FDA6D-B4BB-4FAA-A05E-742F5332152D}"/>
    <hyperlink ref="N102" location="A127830096C" display="A127830096C" xr:uid="{9104189C-E574-4212-B376-40CAE317A6DA}"/>
    <hyperlink ref="O102" location="A127827126W" display="A127827126W" xr:uid="{58973F0C-FEEB-4D24-81F9-14EEA088DB66}"/>
    <hyperlink ref="M103" location="A127833061J" display="A127833061J" xr:uid="{9FC6277E-E9C8-4E79-B17C-BE378F9F6550}"/>
    <hyperlink ref="N103" location="A127830091T" display="A127830091T" xr:uid="{8AEE569A-84AD-46DD-BB0D-676D58C4FE94}"/>
    <hyperlink ref="O103" location="A127827121K" display="A127827121K" xr:uid="{0353ECBD-8B4D-4E73-95E1-0BDD70938C96}"/>
    <hyperlink ref="M104" location="A127833059W" display="A127833059W" xr:uid="{304F6155-2EF1-46D3-98C6-A31717B94145}"/>
    <hyperlink ref="N104" location="A127830089F" display="A127830089F" xr:uid="{297D01C5-E79B-4434-B53D-265C412D56E2}"/>
    <hyperlink ref="O104" location="A127827119X" display="A127827119X" xr:uid="{938816B4-4715-47BA-B2AC-EF35CA166640}"/>
    <hyperlink ref="M105" location="A127833070K" display="A127833070K" xr:uid="{74F13F0A-3641-44FF-8B58-7109E2A4B960}"/>
    <hyperlink ref="N105" location="A127830100J" display="A127830100J" xr:uid="{C573D0DC-EC89-44C2-B784-5802EC60983B}"/>
    <hyperlink ref="O105" location="A127827130L" display="A127827130L" xr:uid="{FD19A7B9-1B82-469F-AFFC-D687A3B8AE9A}"/>
    <hyperlink ref="M106" location="A127833058V" display="A127833058V" xr:uid="{AF3A58DA-AFCA-4E8F-96A6-2083D1871F3B}"/>
    <hyperlink ref="N106" location="A127830088C" display="A127830088C" xr:uid="{07A11C8F-F827-42C2-864F-6D790E3E3931}"/>
    <hyperlink ref="O106" location="A127827118W" display="A127827118W" xr:uid="{0B697E03-C386-49CD-A0F1-8D3394CD282D}"/>
    <hyperlink ref="M107" location="A127833065T" display="A127833065T" xr:uid="{889E2C2E-6617-4001-951F-D9D39F9DDCD3}"/>
    <hyperlink ref="N107" location="A127830095A" display="A127830095A" xr:uid="{987669C9-37B6-4782-9DAF-D984FE31C450}"/>
    <hyperlink ref="O107" location="A127827125V" display="A127827125V" xr:uid="{546A7B38-EE1F-4E93-866B-5B39EDED5D31}"/>
    <hyperlink ref="M108" location="A127833060F" display="A127833060F" xr:uid="{27E3690C-D016-4A89-AAC7-DE49FF8D0951}"/>
    <hyperlink ref="N108" location="A127830090R" display="A127830090R" xr:uid="{D2D1CDE8-3898-45B5-A8B8-8BD3F5075AEF}"/>
    <hyperlink ref="O108" location="A127827120J" display="A127827120J" xr:uid="{55DE87AC-413E-471A-BA11-37FB159ED72C}"/>
    <hyperlink ref="M109" location="A127833057T" display="A127833057T" xr:uid="{369D67D8-3133-453B-916D-0638D1E579C9}"/>
    <hyperlink ref="N109" location="A127830087A" display="A127830087A" xr:uid="{719DD508-8B5F-40E0-8710-647BCB233A0B}"/>
    <hyperlink ref="O109" location="A127827117V" display="A127827117V" xr:uid="{02245252-683D-4797-BE61-03013F2BF9E0}"/>
    <hyperlink ref="M113" location="A127833064R" display="A127833064R" xr:uid="{E06B1D2B-1DDD-4708-9B6C-93EB3BB09150}"/>
    <hyperlink ref="N113" location="A127830094X" display="A127830094X" xr:uid="{A340CF78-BCC7-40C3-A406-4326E88896A6}"/>
    <hyperlink ref="O113" location="A127827124T" display="A127827124T" xr:uid="{09F150D4-C972-4FC1-87C2-C4E60D6C39C9}"/>
    <hyperlink ref="M116" location="A127833063L" display="A127833063L" xr:uid="{A059E5CC-1D20-472C-8BE9-C88F1A2C8D7B}"/>
    <hyperlink ref="N116" location="A127830093W" display="A127830093W" xr:uid="{6D3CF42A-256B-4387-ABE5-53BA36B857EF}"/>
    <hyperlink ref="O116" location="A127827123R" display="A127827123R" xr:uid="{D3DBCD44-C93A-4485-AF3C-F7349A39C663}"/>
    <hyperlink ref="M121" location="A127833071L" display="A127833071L" xr:uid="{7DF5AC42-3E7D-4093-9D04-C75DBD8D6E9D}"/>
    <hyperlink ref="N121" location="A127830101K" display="A127830101K" xr:uid="{BBC84ADC-9E1C-4A39-A52B-1753FD006052}"/>
    <hyperlink ref="O121" location="A127827131R" display="A127827131R" xr:uid="{5D23AD39-DED7-4BD5-8112-6C4919D6994C}"/>
    <hyperlink ref="P126" location="A127833037J" display="A127833037J" xr:uid="{DBC22495-7C9D-472A-A926-E1E96DE301DA}"/>
    <hyperlink ref="Q126" location="A127830067T" display="A127830067T" xr:uid="{0D4768A4-5423-414E-A41C-90EA454F3928}"/>
    <hyperlink ref="R126" location="A127827097W" display="A127827097W" xr:uid="{ABD30A31-4A09-41A1-8CA2-F2A58D0F7104}"/>
    <hyperlink ref="P127" location="A127833039L" display="A127833039L" xr:uid="{B7AE7738-C047-4719-9913-24E9CC583C24}"/>
    <hyperlink ref="Q127" location="A127830069W" display="A127830069W" xr:uid="{F913E7CA-6C73-404F-B307-BD638460EA44}"/>
    <hyperlink ref="R127" location="A127827099A" display="A127827099A" xr:uid="{39BA5F8A-7B4B-4148-86AC-589BA44A6B22}"/>
    <hyperlink ref="P128" location="A127833038K" display="A127833038K" xr:uid="{7E95C47D-7CC5-4B04-8CDA-FE952C845800}"/>
    <hyperlink ref="Q128" location="A127830068V" display="A127830068V" xr:uid="{AE72A4C5-CDA9-4A1B-BC6D-05DFF515C84E}"/>
    <hyperlink ref="R128" location="A127827098X" display="A127827098X" xr:uid="{EC8BE780-DC88-4740-86AC-9CA382036DA2}"/>
    <hyperlink ref="P101" location="A127833032W" display="A127833032W" xr:uid="{E94BA4F1-8CDC-4E8C-A1E9-D52664AE1987}"/>
    <hyperlink ref="Q101" location="A127830062F" display="A127830062F" xr:uid="{3A8B5513-8DDD-48F3-B5C7-4D63817202DB}"/>
    <hyperlink ref="R101" location="A127827092K" display="A127827092K" xr:uid="{C2E040EF-2632-403C-A25A-7837F1A6E90F}"/>
    <hyperlink ref="P102" location="A127833036F" display="A127833036F" xr:uid="{D36749E9-9FA5-4E27-9152-8A5FEE4BE120}"/>
    <hyperlink ref="Q102" location="A127830066R" display="A127830066R" xr:uid="{C42607C2-5FFF-474F-9CFA-E17A9BA85A40}"/>
    <hyperlink ref="R102" location="A127827096V" display="A127827096V" xr:uid="{6CCF2AAF-F9C7-4759-B866-547C14A17409}"/>
    <hyperlink ref="P103" location="A127833031V" display="A127833031V" xr:uid="{424EE1A2-F2AC-4CEF-9F0C-E39EFD256F3C}"/>
    <hyperlink ref="Q103" location="A127830061C" display="A127830061C" xr:uid="{B7DB64FF-8C71-408E-B6A6-21485C2FEC8E}"/>
    <hyperlink ref="R103" location="A127827091J" display="A127827091J" xr:uid="{EE663892-6F0E-44B1-9E84-50BB07BBCC74}"/>
    <hyperlink ref="P104" location="A127833029J" display="A127833029J" xr:uid="{2DB30102-50AE-40C4-A1D0-F95B45AED3F7}"/>
    <hyperlink ref="Q104" location="A127830059T" display="A127830059T" xr:uid="{23BCD7FE-82CF-4F64-AC96-719FF823F708}"/>
    <hyperlink ref="R104" location="A127827089W" display="A127827089W" xr:uid="{D656819E-A970-4037-B3CF-29E8586ABD28}"/>
    <hyperlink ref="P105" location="A127833040W" display="A127833040W" xr:uid="{AF30D1BC-BA54-4706-9DDB-4CCBB9E6F303}"/>
    <hyperlink ref="Q105" location="A127830070F" display="A127830070F" xr:uid="{0A13BA9F-6880-4156-A63E-C3B177A621BA}"/>
    <hyperlink ref="R105" location="A127827100X" display="A127827100X" xr:uid="{1CF34074-B927-444C-8E82-43CC9E89EC57}"/>
    <hyperlink ref="P106" location="A127833028F" display="A127833028F" xr:uid="{1981C3FB-F97D-4D26-8FE0-B366DE73E4A8}"/>
    <hyperlink ref="Q106" location="A127830058R" display="A127830058R" xr:uid="{D754DF4C-64C3-468F-BD3A-41A98411B90A}"/>
    <hyperlink ref="R106" location="A127827088V" display="A127827088V" xr:uid="{D3456AFC-4C8D-47F3-9541-1607B2A69707}"/>
    <hyperlink ref="P107" location="A127833035C" display="A127833035C" xr:uid="{E7CE956D-3503-4F18-8E45-2AB7F45B8055}"/>
    <hyperlink ref="Q107" location="A127830065L" display="A127830065L" xr:uid="{66365F51-CC50-4E4C-8479-EF73166CB4B9}"/>
    <hyperlink ref="R107" location="A127827095T" display="A127827095T" xr:uid="{2D473683-B2D3-4D53-A38B-032AD821C567}"/>
    <hyperlink ref="P108" location="A127833030T" display="A127833030T" xr:uid="{22E6980A-8689-421F-B0A3-5645CD638AA0}"/>
    <hyperlink ref="Q108" location="A127830060A" display="A127830060A" xr:uid="{D6023095-C5FF-45A5-AC07-63B3400A8F30}"/>
    <hyperlink ref="R108" location="A127827090F" display="A127827090F" xr:uid="{B87E69DC-796C-4C06-9BD2-5E6EC5B73370}"/>
    <hyperlink ref="P109" location="A127833027C" display="A127833027C" xr:uid="{09DBD704-3BAA-4A92-B0B4-10CFDB69C986}"/>
    <hyperlink ref="Q109" location="A127830057L" display="A127830057L" xr:uid="{F21A9BC2-2E79-4699-B665-11F4B1A442E0}"/>
    <hyperlink ref="R109" location="A127827087T" display="A127827087T" xr:uid="{0965187E-5F9B-4EBF-88CF-7867E6B809E9}"/>
    <hyperlink ref="P113" location="A127833034A" display="A127833034A" xr:uid="{51B464A2-D9C1-4E5D-830E-1501B1BAA696}"/>
    <hyperlink ref="Q113" location="A127830064K" display="A127830064K" xr:uid="{6E8A8AFC-19E3-4A74-8710-FE2FD57E836C}"/>
    <hyperlink ref="R113" location="A127827094R" display="A127827094R" xr:uid="{885AAE5D-3616-45A3-973F-D14EBCB64039}"/>
    <hyperlink ref="P116" location="A127833033X" display="A127833033X" xr:uid="{B7186132-088B-4A1D-80C2-3B2034956E40}"/>
    <hyperlink ref="Q116" location="A127830063J" display="A127830063J" xr:uid="{D35B6CCE-6432-44FB-9E5F-1F0062E339E7}"/>
    <hyperlink ref="R116" location="A127827093L" display="A127827093L" xr:uid="{53A58BEC-50AB-4414-9B00-78C45D09D3D8}"/>
    <hyperlink ref="P121" location="A127833041X" display="A127833041X" xr:uid="{1F02AB1D-ED50-4ED1-83BD-5E63B0D44214}"/>
    <hyperlink ref="Q121" location="A127830071J" display="A127830071J" xr:uid="{45A9081B-9C85-4FE2-A457-B16B4A84D669}"/>
    <hyperlink ref="R121" location="A127827101A" display="A127827101A" xr:uid="{B9830320-C9F9-4F17-91D8-335441306137}"/>
    <hyperlink ref="S126" location="A127833217T" display="A127833217T" xr:uid="{6FE05FBD-4332-4044-92C7-8F061C457165}"/>
    <hyperlink ref="T126" location="A127830247A" display="A127830247A" xr:uid="{FABF831A-72C1-436F-B45A-33DA5B16DBE9}"/>
    <hyperlink ref="U126" location="A127827277F" display="A127827277F" xr:uid="{689FBE59-9579-43A5-99FB-D1F51177ECFC}"/>
    <hyperlink ref="S127" location="A127833219W" display="A127833219W" xr:uid="{38B0204A-DD3A-4F49-AA31-3694BEFCDBE8}"/>
    <hyperlink ref="T127" location="A127830249F" display="A127830249F" xr:uid="{49921DD7-5835-454B-A3B3-BE53AD30720E}"/>
    <hyperlink ref="U127" location="A127827279K" display="A127827279K" xr:uid="{02CCCE9F-CC15-42BC-A830-70FB1A8A1CF2}"/>
    <hyperlink ref="S128" location="A127833218V" display="A127833218V" xr:uid="{5424E5EF-E12A-4573-9DA1-04AABA1A0688}"/>
    <hyperlink ref="T128" location="A127830248C" display="A127830248C" xr:uid="{9EDA82EE-C2F7-41F1-BB08-E1FE6E23F38A}"/>
    <hyperlink ref="U128" location="A127827278J" display="A127827278J" xr:uid="{E10CA4C7-E352-407B-A995-4ED165FB52F6}"/>
    <hyperlink ref="S101" location="A127833212F" display="A127833212F" xr:uid="{1D34C518-4AD3-48EE-B8F4-F2AF97923EA5}"/>
    <hyperlink ref="T101" location="A127830242R" display="A127830242R" xr:uid="{D9603BCC-9E5C-4D32-BDE0-1FC0185C50A2}"/>
    <hyperlink ref="U101" location="A127827272V" display="A127827272V" xr:uid="{398086AA-E6C6-4B11-A228-9BC7638099DA}"/>
    <hyperlink ref="S102" location="A127833216R" display="A127833216R" xr:uid="{B070FD89-ACC7-4E08-9529-A6836E7DE770}"/>
    <hyperlink ref="T102" location="A127830246X" display="A127830246X" xr:uid="{566D6F7A-1805-41BA-ADCF-9D9976F9F9A9}"/>
    <hyperlink ref="U102" location="A127827276C" display="A127827276C" xr:uid="{47B41E66-D224-4AB2-9CB2-434A45033244}"/>
    <hyperlink ref="S103" location="A127833211C" display="A127833211C" xr:uid="{5ABAAC85-2A60-4D73-A25D-419F0BD280FB}"/>
    <hyperlink ref="T103" location="A127830241L" display="A127830241L" xr:uid="{07EE701B-6F0B-449B-994B-3CD47F8F9A2D}"/>
    <hyperlink ref="U103" location="A127827271T" display="A127827271T" xr:uid="{3D9C472C-54B8-4421-8276-3D2D542C2E01}"/>
    <hyperlink ref="S104" location="A127833209T" display="A127833209T" xr:uid="{F7717AD8-65C2-476C-BB20-E1FC8B4650A7}"/>
    <hyperlink ref="T104" location="A127830239A" display="A127830239A" xr:uid="{D21825C4-D19E-47A9-8EDD-FCDCACC0EBC3}"/>
    <hyperlink ref="U104" location="A127827269F" display="A127827269F" xr:uid="{FFB0372C-1BBB-44EB-B18A-73515F8E1CEA}"/>
    <hyperlink ref="S105" location="A127833220F" display="A127833220F" xr:uid="{0148377C-9996-4E1E-8217-2673090C03A9}"/>
    <hyperlink ref="T105" location="A127830250R" display="A127830250R" xr:uid="{D2379DCA-5CDD-4154-82E7-2FB11C114BDD}"/>
    <hyperlink ref="U105" location="A127827280V" display="A127827280V" xr:uid="{40618266-10A2-414B-B6F1-49F19F5DFFA9}"/>
    <hyperlink ref="S106" location="A127833208R" display="A127833208R" xr:uid="{5401A9AC-BA70-44BE-9D87-D91114771F1C}"/>
    <hyperlink ref="T106" location="A127830238X" display="A127830238X" xr:uid="{470E36DF-0604-4C9A-90DC-AF15113983FD}"/>
    <hyperlink ref="U106" location="A127827268C" display="A127827268C" xr:uid="{B4EC0B74-7500-40AE-9E98-CE1A9C32E330}"/>
    <hyperlink ref="S107" location="A127833215L" display="A127833215L" xr:uid="{AE472268-BDF0-4BAC-A3C5-9689ED211BF8}"/>
    <hyperlink ref="T107" location="A127830245W" display="A127830245W" xr:uid="{0827CA22-0B50-46C9-B0C3-39099354AD5C}"/>
    <hyperlink ref="U107" location="A127827275A" display="A127827275A" xr:uid="{CDF98569-DBBA-42FE-BD92-4915D5F4C12C}"/>
    <hyperlink ref="S108" location="A127833210A" display="A127833210A" xr:uid="{54897B2B-23E7-47A6-A2CB-B9E58DA25EF1}"/>
    <hyperlink ref="T108" location="A127830240K" display="A127830240K" xr:uid="{4DECE6E0-99C8-448B-9771-3B3A76B8AD5F}"/>
    <hyperlink ref="U108" location="A127827270R" display="A127827270R" xr:uid="{5EA77B80-743F-4B9C-BB4A-0A7D89908E00}"/>
    <hyperlink ref="S109" location="A127833207L" display="A127833207L" xr:uid="{22E70704-10E0-44B9-B1F6-E8E9EBC0D585}"/>
    <hyperlink ref="T109" location="A127830237W" display="A127830237W" xr:uid="{3946ACEA-7B9C-409A-932A-67A6C3E06A5C}"/>
    <hyperlink ref="U109" location="A127827267A" display="A127827267A" xr:uid="{C59BD428-2115-4080-A4CA-E7A1EB784F02}"/>
    <hyperlink ref="S113" location="A127833214K" display="A127833214K" xr:uid="{AC48A1E1-49E6-4039-B4F9-69590BC11827}"/>
    <hyperlink ref="T113" location="A127830244V" display="A127830244V" xr:uid="{27F6C172-7421-4B12-B12C-F4C7ADEE2DB3}"/>
    <hyperlink ref="U113" location="A127827274X" display="A127827274X" xr:uid="{338DC37E-EA89-4C82-92B2-6AA1F97974B4}"/>
    <hyperlink ref="S116" location="A127833213J" display="A127833213J" xr:uid="{186D6912-8404-452D-A97B-C65A32F53CED}"/>
    <hyperlink ref="T116" location="A127830243T" display="A127830243T" xr:uid="{A56817DC-9F57-4641-9D47-04970A5B2C3A}"/>
    <hyperlink ref="U116" location="A127827273W" display="A127827273W" xr:uid="{49D9632E-2206-439C-8C41-80CD16F382A8}"/>
    <hyperlink ref="S121" location="A127833221J" display="A127833221J" xr:uid="{CD18E34C-7361-4F0E-B250-9B06CD79D300}"/>
    <hyperlink ref="T121" location="A127830251T" display="A127830251T" xr:uid="{ACCFC670-1ADF-4C47-8AD8-A94617BFDD9F}"/>
    <hyperlink ref="U121" location="A127827281W" display="A127827281W" xr:uid="{36E4183F-1BCF-4836-B9D4-04071994B71D}"/>
    <hyperlink ref="V126" location="A127833247F" display="A127833247F" xr:uid="{41C256D0-E433-4333-A156-21E724C754AA}"/>
    <hyperlink ref="W126" location="A127830277R" display="A127830277R" xr:uid="{C0CE03BA-BC8B-4788-B995-730CAC8CDF0B}"/>
    <hyperlink ref="X126" location="A127827307J" display="A127827307J" xr:uid="{1322F141-CB1D-42C5-AA02-6EA5DB542D5F}"/>
    <hyperlink ref="V127" location="A127833249K" display="A127833249K" xr:uid="{4A0F12FE-16E5-4A2B-88C1-2DD2C33369F1}"/>
    <hyperlink ref="W127" location="A127830279V" display="A127830279V" xr:uid="{F9584C99-C7BC-4637-B990-141201E0B30B}"/>
    <hyperlink ref="X127" location="A127827309L" display="A127827309L" xr:uid="{CB5C93FE-4D63-4A2F-8B2E-3950E7E67BE9}"/>
    <hyperlink ref="V128" location="A127833248J" display="A127833248J" xr:uid="{99C04BE2-2824-4C0B-8F1E-5C68E9248484}"/>
    <hyperlink ref="W128" location="A127830278T" display="A127830278T" xr:uid="{8A95D366-7105-4C4E-AF96-CDF7F29576E0}"/>
    <hyperlink ref="X128" location="A127827308K" display="A127827308K" xr:uid="{B39CB7F2-4C38-4E0B-9F1E-A06571ABF622}"/>
    <hyperlink ref="V101" location="A127833242V" display="A127833242V" xr:uid="{6E41CAB7-3AA2-492A-9344-8024A926FF66}"/>
    <hyperlink ref="W101" location="A127830272C" display="A127830272C" xr:uid="{92B32B2B-8181-4E2D-A266-A1000A87B5AB}"/>
    <hyperlink ref="X101" location="A127827302W" display="A127827302W" xr:uid="{1EF6A0E5-FD9E-4E86-9C87-E5BB4B39A66E}"/>
    <hyperlink ref="V102" location="A127833246C" display="A127833246C" xr:uid="{904B275C-4FA7-4712-9E4C-6602E3D41360}"/>
    <hyperlink ref="W102" location="A127830276L" display="A127830276L" xr:uid="{05DC8199-0CEA-4F31-B614-1C1C6232F2C6}"/>
    <hyperlink ref="X102" location="A127827306F" display="A127827306F" xr:uid="{72CBA612-D411-4370-A16D-39F41A12ACAE}"/>
    <hyperlink ref="V103" location="A127833241T" display="A127833241T" xr:uid="{5D277825-96DA-46CA-B3B6-E6F13DDA3A6E}"/>
    <hyperlink ref="W103" location="A127830271A" display="A127830271A" xr:uid="{37F5954C-15DC-4A1F-AF47-8ED296C499B4}"/>
    <hyperlink ref="X103" location="A127827301V" display="A127827301V" xr:uid="{53CD6DE1-8D84-4793-8EEB-B17BA7E44A4B}"/>
    <hyperlink ref="V104" location="A127833239F" display="A127833239F" xr:uid="{F9956279-2193-472B-90D7-4ACCBAFE62CB}"/>
    <hyperlink ref="W104" location="A127830269R" display="A127830269R" xr:uid="{5DE0090D-16C2-435D-A424-938695413AF9}"/>
    <hyperlink ref="X104" location="A127827299V" display="A127827299V" xr:uid="{8343A1D7-2A57-4D91-BCFB-D1E564A9A8F9}"/>
    <hyperlink ref="V105" location="A127833250V" display="A127833250V" xr:uid="{720F80BD-8CA6-47D2-BA7D-5541A9BDA74D}"/>
    <hyperlink ref="W105" location="A127830280C" display="A127830280C" xr:uid="{05EB28FA-74DA-4500-A56B-246306F68AFB}"/>
    <hyperlink ref="X105" location="A127827310W" display="A127827310W" xr:uid="{4965AE45-A04F-4C0D-968F-EF7F0D321A89}"/>
    <hyperlink ref="V106" location="A127833238C" display="A127833238C" xr:uid="{AB153856-5433-47F0-A782-C18A768D2958}"/>
    <hyperlink ref="W106" location="A127830268L" display="A127830268L" xr:uid="{3DCAC29B-75EE-4B3A-A88F-6070B3D647DD}"/>
    <hyperlink ref="X106" location="A127827298T" display="A127827298T" xr:uid="{22AEDF3B-7094-463B-98F1-18AA0611147D}"/>
    <hyperlink ref="V107" location="A127833245A" display="A127833245A" xr:uid="{8D10BCDA-A9F5-4A90-9C04-28FD1A8286E1}"/>
    <hyperlink ref="W107" location="A127830275K" display="A127830275K" xr:uid="{9FEC03D6-41C5-4D57-AF56-4CF38E236775}"/>
    <hyperlink ref="X107" location="A127827305C" display="A127827305C" xr:uid="{6FAB6532-83FB-4814-AC35-88CA6CBDC54F}"/>
    <hyperlink ref="V108" location="A127833240R" display="A127833240R" xr:uid="{F57EF8F1-494B-4869-9C39-423C07F9A246}"/>
    <hyperlink ref="W108" location="A127830270X" display="A127830270X" xr:uid="{F370C67C-06C4-40D6-AE11-D77CE1265B90}"/>
    <hyperlink ref="X108" location="A127827300T" display="A127827300T" xr:uid="{A4983803-C568-45FE-B301-B8AF3C98C608}"/>
    <hyperlink ref="V109" location="A127833237A" display="A127833237A" xr:uid="{DB9E397C-62FE-462B-9AAC-A6A538C2B51B}"/>
    <hyperlink ref="W109" location="A127830267K" display="A127830267K" xr:uid="{76F180CB-89B2-4BEA-BA59-D63E7884A817}"/>
    <hyperlink ref="X109" location="A127827297R" display="A127827297R" xr:uid="{7A82FDF9-F988-4F19-B223-11477010CF52}"/>
    <hyperlink ref="V113" location="A127833244X" display="A127833244X" xr:uid="{1D325BFD-8F93-49C2-9903-A1316A2894C3}"/>
    <hyperlink ref="W113" location="A127830274J" display="A127830274J" xr:uid="{F12AEFBC-2917-4E1B-AB41-A47F1CA7DA64}"/>
    <hyperlink ref="X113" location="A127827304A" display="A127827304A" xr:uid="{0BF8DA8D-3494-444F-AF84-DCDFFE4665E2}"/>
    <hyperlink ref="V116" location="A127833243W" display="A127833243W" xr:uid="{C7FA4AF2-480C-4C97-8479-E6B3E6EDBA38}"/>
    <hyperlink ref="W116" location="A127830273F" display="A127830273F" xr:uid="{1EDFF902-E6F9-46E8-92BE-E6F6B20D98F8}"/>
    <hyperlink ref="X116" location="A127827303X" display="A127827303X" xr:uid="{CE06A345-1125-4841-80F7-6985573F5BB8}"/>
    <hyperlink ref="V121" location="A127833251W" display="A127833251W" xr:uid="{BAA75C88-4EF0-44C0-A3C3-2E1F94A1FF39}"/>
    <hyperlink ref="W121" location="A127830281F" display="A127830281F" xr:uid="{649151FC-0183-4891-8FB3-A4B81C190DCA}"/>
    <hyperlink ref="X121" location="A127827311X" display="A127827311X" xr:uid="{A8351707-AA39-4B58-A7EB-CD47D7C72945}"/>
    <hyperlink ref="Y126" location="A127833157A" display="A127833157A" xr:uid="{DE7159F3-19D0-4012-BB8A-4D24412D195C}"/>
    <hyperlink ref="Z126" location="A127830187K" display="A127830187K" xr:uid="{23DD3C35-A033-40FA-9509-B2D3A1ABCE9E}"/>
    <hyperlink ref="AA126" location="A127827217C" display="A127827217C" xr:uid="{F31D1393-A69F-4142-B874-323B458D8E88}"/>
    <hyperlink ref="Y127" location="A127833159F" display="A127833159F" xr:uid="{EA79193B-19CD-426F-A1C8-6471C8C88927}"/>
    <hyperlink ref="Z127" location="A127830189R" display="A127830189R" xr:uid="{01E6CDE9-E8D6-42D6-BB0A-0547E8C35FEA}"/>
    <hyperlink ref="AA127" location="A127827219J" display="A127827219J" xr:uid="{216C6E2E-1757-449E-BCD7-81041D05EACE}"/>
    <hyperlink ref="Y128" location="A127833158C" display="A127833158C" xr:uid="{32E4498A-7C35-4520-AD04-F9B2F6713569}"/>
    <hyperlink ref="Z128" location="A127830188L" display="A127830188L" xr:uid="{800197BB-D438-4E7C-8C52-EC1788261401}"/>
    <hyperlink ref="AA128" location="A127827218F" display="A127827218F" xr:uid="{BD237682-D045-44E1-872C-4FE62912F849}"/>
    <hyperlink ref="Y101" location="A127833152R" display="A127833152R" xr:uid="{DF97864B-B1E9-407E-909D-4E2CF64E4DD1}"/>
    <hyperlink ref="Z101" location="A127830182X" display="A127830182X" xr:uid="{FBA90D5C-ECC4-4267-8F71-7BEC43DA0136}"/>
    <hyperlink ref="AA101" location="A127827212T" display="A127827212T" xr:uid="{13E8C04F-290F-4979-A21F-5A6D7763818F}"/>
    <hyperlink ref="Y102" location="A127833156X" display="A127833156X" xr:uid="{CCCB26F1-D4ED-4FE5-8AC7-F39D79CFDB7A}"/>
    <hyperlink ref="Z102" location="A127830186J" display="A127830186J" xr:uid="{007A6FE3-C764-429F-8C49-F204D99100F6}"/>
    <hyperlink ref="AA102" location="A127827216A" display="A127827216A" xr:uid="{2C07CDFF-695C-41D5-872F-3345C084B4A5}"/>
    <hyperlink ref="Y103" location="A127833151L" display="A127833151L" xr:uid="{D58A7DA9-929A-48D3-A4F1-14EA85E94AFC}"/>
    <hyperlink ref="Z103" location="A127830181W" display="A127830181W" xr:uid="{9961EAFC-0E9A-4628-A365-00150983941F}"/>
    <hyperlink ref="AA103" location="A127827211R" display="A127827211R" xr:uid="{7237A9C6-55BC-4947-B2C5-649A232F64F6}"/>
    <hyperlink ref="Y104" location="A127833149A" display="A127833149A" xr:uid="{8AA275A6-2313-4C1A-9E17-4959E6857F44}"/>
    <hyperlink ref="Z104" location="A127830179K" display="A127830179K" xr:uid="{A93DE451-BD6E-46A2-B85B-46FF7295586B}"/>
    <hyperlink ref="AA104" location="A127827209C" display="A127827209C" xr:uid="{A688AE9D-5010-40A6-AFA8-84109BB5EC07}"/>
    <hyperlink ref="Y105" location="A127833160R" display="A127833160R" xr:uid="{ECAD0B2D-9F05-4C7F-A4C1-559224AF263D}"/>
    <hyperlink ref="Z105" location="A127830190X" display="A127830190X" xr:uid="{95A92E9C-E508-4382-9242-1F87DA2752B7}"/>
    <hyperlink ref="AA105" location="A127827220T" display="A127827220T" xr:uid="{860B980B-C3E2-458F-A52C-6A3F97D21E58}"/>
    <hyperlink ref="Y106" location="A127833148X" display="A127833148X" xr:uid="{4FA9D582-3A24-46DA-8825-5C20F7346DB9}"/>
    <hyperlink ref="Z106" location="A127830178J" display="A127830178J" xr:uid="{939A86D7-6083-4308-A678-CC3BD238172F}"/>
    <hyperlink ref="AA106" location="A127827208A" display="A127827208A" xr:uid="{0B419C97-794C-4BF9-8649-AA158438C9C0}"/>
    <hyperlink ref="Y107" location="A127833155W" display="A127833155W" xr:uid="{FEBCAE3C-7C6C-4999-8560-421FDC794132}"/>
    <hyperlink ref="Z107" location="A127830185F" display="A127830185F" xr:uid="{A8A3A101-DD81-4E4D-8FB1-573E32374C78}"/>
    <hyperlink ref="AA107" location="A127827215X" display="A127827215X" xr:uid="{A773D5E4-29A6-4092-AD22-031F75A72CED}"/>
    <hyperlink ref="Y108" location="A127833150K" display="A127833150K" xr:uid="{2B8CE186-3E32-4D42-A571-27121E9DA481}"/>
    <hyperlink ref="Z108" location="A127830180V" display="A127830180V" xr:uid="{ABE0AD5D-CF3F-428A-9AAC-698552F2A365}"/>
    <hyperlink ref="AA108" location="A127827210L" display="A127827210L" xr:uid="{2842588F-B579-43A6-BDE5-D469F3E80A3B}"/>
    <hyperlink ref="Y109" location="A127833147W" display="A127833147W" xr:uid="{5FC3F46C-ED90-4D0C-9C78-512BC1278CFC}"/>
    <hyperlink ref="Z109" location="A127830177F" display="A127830177F" xr:uid="{E99E6F5F-E6AC-4080-B405-0732FB1DCE4C}"/>
    <hyperlink ref="AA109" location="A127827207X" display="A127827207X" xr:uid="{CF7D8DF1-000E-4B95-A7E5-DC4E38F5914A}"/>
    <hyperlink ref="Y113" location="A127833154V" display="A127833154V" xr:uid="{3C4A3F80-158F-4492-B40C-F1BEC79D4D41}"/>
    <hyperlink ref="Z113" location="A127830184C" display="A127830184C" xr:uid="{1FAE2111-CB06-4C86-8B41-01A094294823}"/>
    <hyperlink ref="AA113" location="A127827214W" display="A127827214W" xr:uid="{36B40798-73DD-4BDE-AB4D-71FE7500F16E}"/>
    <hyperlink ref="Y116" location="A127833153T" display="A127833153T" xr:uid="{8C5EDA31-583D-4D4A-81BE-F91AFA045492}"/>
    <hyperlink ref="Z116" location="A127830183A" display="A127830183A" xr:uid="{8D10E80E-269D-4886-B328-E398471ADE7B}"/>
    <hyperlink ref="AA116" location="A127827213V" display="A127827213V" xr:uid="{9C58AB2F-2070-4663-A8D8-ACEBE37E476E}"/>
    <hyperlink ref="Y121" location="A127833161T" display="A127833161T" xr:uid="{45B86EC2-5C13-40A8-8A86-7CA984047E39}"/>
    <hyperlink ref="Z121" location="A127830191A" display="A127830191A" xr:uid="{B76AE3C3-8F1E-44FB-8367-C4E7A86C57D3}"/>
    <hyperlink ref="AA121" location="A127827221V" display="A127827221V" xr:uid="{63EFE001-6495-40B1-91B3-C5FD41BA6F52}"/>
    <hyperlink ref="AB126" location="A127833007V" display="A127833007V" xr:uid="{F36AE2F9-4B70-44F9-9CF4-D7F5308E2DCA}"/>
    <hyperlink ref="AC126" location="A127830037C" display="A127830037C" xr:uid="{61F3CB38-C542-413F-A123-CCCD989F4343}"/>
    <hyperlink ref="AD126" location="A127827067J" display="A127827067J" xr:uid="{E6CD0EC7-2108-4383-8092-5E941A51A555}"/>
    <hyperlink ref="AB127" location="A127833009X" display="A127833009X" xr:uid="{1406BE82-437A-473B-B797-9FDED9565D5F}"/>
    <hyperlink ref="AC127" location="A127830039J" display="A127830039J" xr:uid="{FDAC2054-549F-4673-9EE8-7383997FC40C}"/>
    <hyperlink ref="AD127" location="A127827069L" display="A127827069L" xr:uid="{E1EADA09-DD2C-425B-88F3-FC0CC504C97B}"/>
    <hyperlink ref="AB128" location="A127833008W" display="A127833008W" xr:uid="{8EF84A58-D38F-48CF-9E6C-16DFD099BB78}"/>
    <hyperlink ref="AC128" location="A127830038F" display="A127830038F" xr:uid="{74A1A5B8-6E26-45AB-9E13-AAE3DD82CDA4}"/>
    <hyperlink ref="AD128" location="A127827068K" display="A127827068K" xr:uid="{77B68493-8D27-4E59-B563-95401899A648}"/>
    <hyperlink ref="AB101" location="A127833002J" display="A127833002J" xr:uid="{04958822-DE57-49E2-A19E-F4F6B5067DF2}"/>
    <hyperlink ref="AC101" location="A127830032T" display="A127830032T" xr:uid="{8F99EDFE-79D8-450C-89EA-69245D22D784}"/>
    <hyperlink ref="AD101" location="A127827062W" display="A127827062W" xr:uid="{F2E4A9E0-3B80-440B-A0BE-5185248D40FB}"/>
    <hyperlink ref="AB102" location="A127833006T" display="A127833006T" xr:uid="{5002E3F0-FF67-439E-8F62-A1827B1DFC23}"/>
    <hyperlink ref="AC102" location="A127830036A" display="A127830036A" xr:uid="{F7B62C81-CF62-413C-AA10-C7088CF81759}"/>
    <hyperlink ref="AD102" location="A127827066F" display="A127827066F" xr:uid="{0F43AD88-32A2-46F0-A25E-D11B7CA4B2FD}"/>
    <hyperlink ref="AB103" location="A127833001F" display="A127833001F" xr:uid="{9476B40B-50DA-4D2D-8102-0B7F8104DCB2}"/>
    <hyperlink ref="AC103" location="A127830031R" display="A127830031R" xr:uid="{28CA1BE2-8D51-4DE0-8C30-3BCA27F86568}"/>
    <hyperlink ref="AD103" location="A127827061V" display="A127827061V" xr:uid="{6F793856-0DC9-4902-80F8-6CB0FADDF7A8}"/>
    <hyperlink ref="AB104" location="A127832999C" display="A127832999C" xr:uid="{07309B25-6BAA-4CF8-B685-3E76FE75712E}"/>
    <hyperlink ref="AC104" location="A127830029C" display="A127830029C" xr:uid="{1F044EE0-ECFB-4D8E-85BB-2437F89E0245}"/>
    <hyperlink ref="AD104" location="A127827059J" display="A127827059J" xr:uid="{A69B5B13-3384-4148-81F3-1E09E269E2A9}"/>
    <hyperlink ref="AB105" location="A127833010J" display="A127833010J" xr:uid="{1731AA52-4295-4C30-8F2D-8377C8540A13}"/>
    <hyperlink ref="AC105" location="A127830040T" display="A127830040T" xr:uid="{B995241D-C283-445A-8F4A-215BB7266410}"/>
    <hyperlink ref="AD105" location="A127827070W" display="A127827070W" xr:uid="{583946D1-1EF0-4D7B-B035-4CD707E1F4D6}"/>
    <hyperlink ref="AB106" location="A127832998A" display="A127832998A" xr:uid="{B43AB9B8-3CE7-4BA0-893E-185BA8751ACC}"/>
    <hyperlink ref="AC106" location="A127830028A" display="A127830028A" xr:uid="{4E5E0FC7-3217-4C0D-A29D-2EC7DE0D4330}"/>
    <hyperlink ref="AD106" location="A127827058F" display="A127827058F" xr:uid="{648987DA-C4BE-42D8-B523-C4732EA46BD2}"/>
    <hyperlink ref="AB107" location="A127833005R" display="A127833005R" xr:uid="{3F96DFE8-F654-41C8-B936-4F49B6DD3F68}"/>
    <hyperlink ref="AC107" location="A127830035X" display="A127830035X" xr:uid="{D79367CD-800E-4CF3-A065-45DCF16EBA55}"/>
    <hyperlink ref="AD107" location="A127827065C" display="A127827065C" xr:uid="{DB64F146-FD9B-4974-A15C-52BA1D0CB5B5}"/>
    <hyperlink ref="AB108" location="A127833000C" display="A127833000C" xr:uid="{8DB240DD-C2B3-4C95-A257-15B24B72435B}"/>
    <hyperlink ref="AC108" location="A127830030L" display="A127830030L" xr:uid="{F21B7D58-865A-449E-9F78-8377BE6B660B}"/>
    <hyperlink ref="AD108" location="A127827060T" display="A127827060T" xr:uid="{10C6A44B-8938-4B18-93BA-B34A65056FA9}"/>
    <hyperlink ref="AB109" location="A127832997X" display="A127832997X" xr:uid="{16A7ABE9-E883-477A-87C7-4B9BEB5CDE38}"/>
    <hyperlink ref="AC109" location="A127830027X" display="A127830027X" xr:uid="{E2AA6B65-A347-488B-9965-597B2000E10C}"/>
    <hyperlink ref="AD109" location="A127827057C" display="A127827057C" xr:uid="{EB3CB432-7708-4498-943F-620AEAC07118}"/>
    <hyperlink ref="AB113" location="A127833004L" display="A127833004L" xr:uid="{5BC10795-8EC1-485F-8462-E2D42442F385}"/>
    <hyperlink ref="AC113" location="A127830034W" display="A127830034W" xr:uid="{80B19F60-985B-4A77-956D-E065B24009AD}"/>
    <hyperlink ref="AD113" location="A127827064A" display="A127827064A" xr:uid="{78375160-2F3F-4990-9C89-5BDC5C342504}"/>
    <hyperlink ref="AB116" location="A127833003K" display="A127833003K" xr:uid="{F75CD615-4F2A-4879-AA4F-F09D9943954D}"/>
    <hyperlink ref="AC116" location="A127830033V" display="A127830033V" xr:uid="{2B64C22A-5185-4FA7-A42F-B43713A3D7CC}"/>
    <hyperlink ref="AD116" location="A127827063X" display="A127827063X" xr:uid="{F21999C2-E10C-4DDC-933E-536AB8588F39}"/>
    <hyperlink ref="AB121" location="A127833011K" display="A127833011K" xr:uid="{AF546C9E-8606-431A-9E77-0CC5A943CB0F}"/>
    <hyperlink ref="AC121" location="A127830041V" display="A127830041V" xr:uid="{0CACD9B0-C934-46EA-BF12-376569EFCD9B}"/>
    <hyperlink ref="AD121" location="A127827071X" display="A127827071X" xr:uid="{50AE226A-16DF-4F28-A986-0D516931E855}"/>
    <hyperlink ref="AE126" location="A127832977R" display="A127832977R" xr:uid="{C40141ED-EF0A-438A-B19A-0C0F02EE86A8}"/>
    <hyperlink ref="AF126" location="A127830007R" display="A127830007R" xr:uid="{9B15B981-BF20-444F-9121-9277CB058971}"/>
    <hyperlink ref="AG126" location="A127827037V" display="A127827037V" xr:uid="{DA60003E-6F38-48F4-B7F5-E27A8CBECA85}"/>
    <hyperlink ref="AE127" location="A127832979V" display="A127832979V" xr:uid="{532C8C60-893D-4C9A-8BF0-CE3B19F7F2E4}"/>
    <hyperlink ref="AF127" location="A127830009V" display="A127830009V" xr:uid="{1E5E7F69-E16B-46FA-B204-4001C1048D1D}"/>
    <hyperlink ref="AG127" location="A127827039X" display="A127827039X" xr:uid="{32C3DBCA-95B0-421E-8347-172AB54F9697}"/>
    <hyperlink ref="AE128" location="A127832978T" display="A127832978T" xr:uid="{58E43B07-5D6F-4876-85CC-E3EF5D531565}"/>
    <hyperlink ref="AF128" location="A127830008T" display="A127830008T" xr:uid="{BA18C4E9-2B1A-4017-A6C2-A51C92EBE1C6}"/>
    <hyperlink ref="AG128" location="A127827038W" display="A127827038W" xr:uid="{95E1E640-0CDD-45B5-A365-D19EB0F52EFE}"/>
    <hyperlink ref="AE101" location="A127832972C" display="A127832972C" xr:uid="{8AF828F2-7EC4-4F98-8DA4-DDDE8AEFCBCD}"/>
    <hyperlink ref="AF101" location="A127830002C" display="A127830002C" xr:uid="{8F252681-FB60-4C61-AA06-6BF735C0F095}"/>
    <hyperlink ref="AG101" location="A127827032J" display="A127827032J" xr:uid="{7CA82335-A2F6-4148-8ED9-0FCB7AF6CB8C}"/>
    <hyperlink ref="AE102" location="A127832976L" display="A127832976L" xr:uid="{31415B1F-378C-413E-B77B-F8B0F8A00B86}"/>
    <hyperlink ref="AF102" location="A127830006L" display="A127830006L" xr:uid="{2465D91D-47B6-44D5-8269-48E317A92E58}"/>
    <hyperlink ref="AG102" location="A127827036T" display="A127827036T" xr:uid="{ECD722C7-E8D0-41E2-9474-6091CC347151}"/>
    <hyperlink ref="AE103" location="A127832971A" display="A127832971A" xr:uid="{C2636A93-2CE3-4923-876A-05DC7E37FBBA}"/>
    <hyperlink ref="AF103" location="A127830001A" display="A127830001A" xr:uid="{6A417FF6-0BB9-4CF9-ADE9-5EC3A53B96EE}"/>
    <hyperlink ref="AG103" location="A127827031F" display="A127827031F" xr:uid="{BB67A5C1-9647-4694-A7DA-A6D2A86B469D}"/>
    <hyperlink ref="AE104" location="A127832969R" display="A127832969R" xr:uid="{155FC646-E6CE-474B-8461-6372E5BAB670}"/>
    <hyperlink ref="AF104" location="A127829999V" display="A127829999V" xr:uid="{50266A00-7FAE-4FA7-B92F-F0699A7B0940}"/>
    <hyperlink ref="AG104" location="A127827029V" display="A127827029V" xr:uid="{7AA4C8E3-388B-4CD3-B3E0-51E54EE9B4D4}"/>
    <hyperlink ref="AE105" location="A127832980C" display="A127832980C" xr:uid="{31F9F4DC-FEDC-41FE-850A-68B39C30328E}"/>
    <hyperlink ref="AF105" location="A127830010C" display="A127830010C" xr:uid="{E89677D0-D280-4F16-BF0C-50240A021AE6}"/>
    <hyperlink ref="AG105" location="A127827040J" display="A127827040J" xr:uid="{08A0A287-5B0C-46A9-87D9-623AC86E45FF}"/>
    <hyperlink ref="AE106" location="A127832968L" display="A127832968L" xr:uid="{9248114E-6DCB-45B3-979A-277153804266}"/>
    <hyperlink ref="AF106" location="A127829998T" display="A127829998T" xr:uid="{E4F4E91D-AB76-418C-A7B8-019FCE7B1300}"/>
    <hyperlink ref="AG106" location="A127827028T" display="A127827028T" xr:uid="{5C825477-7EE2-43FC-ADF3-B4932DFE9D76}"/>
    <hyperlink ref="AE107" location="A127832975K" display="A127832975K" xr:uid="{080C7FBC-7F3C-497B-AC11-DF4F6A5D1526}"/>
    <hyperlink ref="AF107" location="A127830005K" display="A127830005K" xr:uid="{1EBD90F9-771D-4FE7-B117-60CCFF414CD5}"/>
    <hyperlink ref="AG107" location="A127827035R" display="A127827035R" xr:uid="{202632DE-B4D9-4B32-9467-2D290B98F308}"/>
    <hyperlink ref="AE108" location="A127832970X" display="A127832970X" xr:uid="{71215D4C-8073-40FB-A512-8ECDB3F37F84}"/>
    <hyperlink ref="AF108" location="A127830000X" display="A127830000X" xr:uid="{9509B686-A8B5-43F3-8305-46811A58C539}"/>
    <hyperlink ref="AG108" location="A127827030C" display="A127827030C" xr:uid="{654ECCB9-1276-4705-AB89-11D3F93A2F0D}"/>
    <hyperlink ref="AE109" location="A127832967K" display="A127832967K" xr:uid="{903D9593-B383-41DB-AC69-4695515CFE32}"/>
    <hyperlink ref="AF109" location="A127829997R" display="A127829997R" xr:uid="{D4B601BB-7C63-4258-BDCB-462C5216E5A6}"/>
    <hyperlink ref="AG109" location="A127827027R" display="A127827027R" xr:uid="{23220441-3412-4817-8D8E-AF51BF59D9FB}"/>
    <hyperlink ref="AE113" location="A127832974J" display="A127832974J" xr:uid="{691902F6-467A-48D0-9F87-6B7CF9A8AD62}"/>
    <hyperlink ref="AF113" location="A127830004J" display="A127830004J" xr:uid="{FD226DEA-5AD6-4F69-BBBB-BEFF9C0A8FCA}"/>
    <hyperlink ref="AG113" location="A127827034L" display="A127827034L" xr:uid="{AB7D3596-9AD4-4064-8BB9-6E830AF6DF04}"/>
    <hyperlink ref="AE116" location="A127832973F" display="A127832973F" xr:uid="{F542AD46-AE7D-4C32-A888-ADB5A701A8D8}"/>
    <hyperlink ref="AF116" location="A127830003F" display="A127830003F" xr:uid="{04F4E105-1A34-416F-816B-1BC0640B0E96}"/>
    <hyperlink ref="AG116" location="A127827033K" display="A127827033K" xr:uid="{2799EE54-29CD-4925-A85E-8EF224A6C3D8}"/>
    <hyperlink ref="AE121" location="A127832981F" display="A127832981F" xr:uid="{056072D5-8FE5-431F-8B7C-D24DFE1D9D82}"/>
    <hyperlink ref="AF121" location="A127830011F" display="A127830011F" xr:uid="{95EC7D57-86E0-4735-80AF-77F489073D65}"/>
    <hyperlink ref="AG121" location="A127827041K" display="A127827041K" xr:uid="{5B01E6A5-5FE4-4DD8-B3AD-7D2DB0E0B0A7}"/>
    <hyperlink ref="AH126" location="A127833097K" display="A127833097K" xr:uid="{0ABBF8A3-99A7-4009-9464-2F1804109F6B}"/>
    <hyperlink ref="AI126" location="A127830127J" display="A127830127J" xr:uid="{986E8524-A262-43DB-8CCE-D62E05EFE125}"/>
    <hyperlink ref="AJ126" location="A127827157L" display="A127827157L" xr:uid="{A3EFE4B8-2001-466C-84C5-FB874B6BDD29}"/>
    <hyperlink ref="AH127" location="A127833099R" display="A127833099R" xr:uid="{C4BDA904-6471-4B42-8DD6-CAD67AB0A1D2}"/>
    <hyperlink ref="AI127" location="A127830129L" display="A127830129L" xr:uid="{EFA426D2-94C8-41F5-BE6A-8151587FB378}"/>
    <hyperlink ref="AJ127" location="A127827159T" display="A127827159T" xr:uid="{4CB60615-ED0A-4943-8AB2-30424834DD11}"/>
    <hyperlink ref="AH128" location="A127833098L" display="A127833098L" xr:uid="{3F6B4F38-0139-4783-8A1E-668AE93856FD}"/>
    <hyperlink ref="AI128" location="A127830128K" display="A127830128K" xr:uid="{6B9F43EB-45DC-4B7C-B2FF-8D1DF954BCEC}"/>
    <hyperlink ref="AJ128" location="A127827158R" display="A127827158R" xr:uid="{1C8F69EE-AF2F-4BC2-9F06-2CB84C96137F}"/>
    <hyperlink ref="AH101" location="A127833092X" display="A127833092X" xr:uid="{056A9C37-2163-4E4F-BEE8-735FCD9C44C8}"/>
    <hyperlink ref="AI101" location="A127830122W" display="A127830122W" xr:uid="{4C456714-39A3-465E-A49E-53E085441CC3}"/>
    <hyperlink ref="AJ101" location="A127827152A" display="A127827152A" xr:uid="{BDFF8921-E129-4A6B-A4A9-8697B9EBB076}"/>
    <hyperlink ref="AH102" location="A127833096J" display="A127833096J" xr:uid="{A953CB19-6E1E-46B5-99CB-223F5E421819}"/>
    <hyperlink ref="AI102" location="A127830126F" display="A127830126F" xr:uid="{8E4AB255-FBC8-403B-9E00-729FAFEC3B7C}"/>
    <hyperlink ref="AJ102" location="A127827156K" display="A127827156K" xr:uid="{FDBD309F-5448-4FF3-B145-EA354DFF25F3}"/>
    <hyperlink ref="AH103" location="A127833091W" display="A127833091W" xr:uid="{76F27929-B4E2-474C-8211-1BF6E2FC5054}"/>
    <hyperlink ref="AI103" location="A127830121V" display="A127830121V" xr:uid="{7DF42960-1CDE-4F86-AEDF-F424726D0D32}"/>
    <hyperlink ref="AJ103" location="A127827151X" display="A127827151X" xr:uid="{6899C3D9-5B73-4651-B708-6A5576179E01}"/>
    <hyperlink ref="AH104" location="A127833089K" display="A127833089K" xr:uid="{42A868D2-88AB-49F4-80E4-661B6EC7C30A}"/>
    <hyperlink ref="AI104" location="A127830119J" display="A127830119J" xr:uid="{29AA2BFE-296E-43D4-ADB3-E429B42D64F3}"/>
    <hyperlink ref="AJ104" location="A127827149L" display="A127827149L" xr:uid="{91645D30-34C7-4910-AA02-3DA1E93AED6A}"/>
    <hyperlink ref="AH105" location="A127833100L" display="A127833100L" xr:uid="{9A6D1729-EB73-4C7F-9769-EA9B8C858333}"/>
    <hyperlink ref="AI105" location="A127830130W" display="A127830130W" xr:uid="{225F058B-7F9D-43F6-8087-4608DF363619}"/>
    <hyperlink ref="AJ105" location="A127827160A" display="A127827160A" xr:uid="{5BDDFA40-E980-4801-9A34-0DD07A86DBED}"/>
    <hyperlink ref="AH106" location="A127833088J" display="A127833088J" xr:uid="{129576E2-E292-4B99-B0DA-0FC091445DE2}"/>
    <hyperlink ref="AI106" location="A127830118F" display="A127830118F" xr:uid="{B006E2B5-DAAB-42D1-8DEC-0A449364F0FC}"/>
    <hyperlink ref="AJ106" location="A127827148K" display="A127827148K" xr:uid="{9FC34003-883C-4BE4-AABB-D6AA9CE612BC}"/>
    <hyperlink ref="AH107" location="A127833095F" display="A127833095F" xr:uid="{9D17C622-A29D-4316-9BA7-165E9A5BF3D9}"/>
    <hyperlink ref="AI107" location="A127830125C" display="A127830125C" xr:uid="{F49AB0D4-72FD-4F18-B774-216496596E38}"/>
    <hyperlink ref="AJ107" location="A127827155J" display="A127827155J" xr:uid="{83E08BF5-F28C-4DDF-B244-B25D4A1C928C}"/>
    <hyperlink ref="AH108" location="A127833090V" display="A127833090V" xr:uid="{01422B6C-5F73-4FEB-A817-274FED32B2BD}"/>
    <hyperlink ref="AI108" location="A127830120T" display="A127830120T" xr:uid="{FB5700E4-CB58-4D87-8A73-2984F7DF8AB0}"/>
    <hyperlink ref="AJ108" location="A127827150W" display="A127827150W" xr:uid="{9F120004-1DD3-41FC-A118-C0E8F1182B73}"/>
    <hyperlink ref="AH109" location="A127833087F" display="A127833087F" xr:uid="{ACB4AEC0-1214-4F44-9A0E-46B21D10E546}"/>
    <hyperlink ref="AI109" location="A127830117C" display="A127830117C" xr:uid="{A5EE1D21-B66E-4AD2-966C-47405E3FE1A8}"/>
    <hyperlink ref="AJ109" location="A127827147J" display="A127827147J" xr:uid="{F251D7D6-3DDD-4F50-AB06-84AACDDA35F1}"/>
    <hyperlink ref="AH113" location="A127833094C" display="A127833094C" xr:uid="{00C328A7-2B2C-496E-9D36-970D3494E610}"/>
    <hyperlink ref="AI113" location="A127830124A" display="A127830124A" xr:uid="{4A9DDD42-297E-4F1F-A0C3-BF0BE14BCD5D}"/>
    <hyperlink ref="AJ113" location="A127827154F" display="A127827154F" xr:uid="{10129DB3-8B43-47B1-8FC4-7CE58A2A3ABF}"/>
    <hyperlink ref="AH116" location="A127833093A" display="A127833093A" xr:uid="{E51C1C12-94FD-4BF1-891E-16B81B2E2010}"/>
    <hyperlink ref="AI116" location="A127830123X" display="A127830123X" xr:uid="{2C9E00B2-FC05-4F6C-B8B4-256414ADF4A3}"/>
    <hyperlink ref="AJ116" location="A127827153C" display="A127827153C" xr:uid="{DDE0ADB8-F46E-453A-BD1B-8FA229D2DCF1}"/>
    <hyperlink ref="AH121" location="A127833101R" display="A127833101R" xr:uid="{471C153D-A54A-470A-9AF8-B4EED727F1E9}"/>
    <hyperlink ref="AI121" location="A127830131X" display="A127830131X" xr:uid="{B1F116E5-9467-48EF-BBEA-C8AF057CCE9A}"/>
    <hyperlink ref="AJ121" location="A127827161C" display="A127827161C" xr:uid="{1A81180E-1677-4E49-8353-9E963BF655EF}"/>
    <hyperlink ref="D112" location="A127833182C" display="A127833182C" xr:uid="{46F2F984-DF49-4FE2-BEDC-97CE95CD03F4}"/>
    <hyperlink ref="E112" location="A127830212A" display="A127830212A" xr:uid="{BD744370-5435-43DD-95BA-5E2DF3A4F432}"/>
    <hyperlink ref="F112" location="A127827242F" display="A127827242F" xr:uid="{62DAAF32-021F-4A28-8435-755ADD2E63A7}"/>
    <hyperlink ref="G112" location="A127832942R" display="A127832942R" xr:uid="{D3E9AAFA-20BB-4684-A06D-CE2D4169E21E}"/>
    <hyperlink ref="H112" location="A127829972V" display="A127829972V" xr:uid="{2F68E991-91F7-4109-85A9-06834F091413}"/>
    <hyperlink ref="I112" location="A127827002V" display="A127827002V" xr:uid="{1E31E2BB-087B-4207-ADC7-BC07332D520C}"/>
    <hyperlink ref="J112" location="A127833122A" display="A127833122A" xr:uid="{186D4DE2-288C-4EDA-9C48-A41C0ED3F782}"/>
    <hyperlink ref="K112" location="A127830152K" display="A127830152K" xr:uid="{D0C0AFAE-1ABB-42AD-8FE6-408DA8B61BD2}"/>
    <hyperlink ref="L112" location="A127827182R" display="A127827182R" xr:uid="{EFDA6A65-D226-43CE-86C5-23B72C12D805}"/>
    <hyperlink ref="M112" location="A127833062K" display="A127833062K" xr:uid="{D03811D1-2113-4DE8-AB86-C47CE4DEA55D}"/>
    <hyperlink ref="N112" location="A127830092V" display="A127830092V" xr:uid="{1D3B6065-01E1-4E34-8007-C540A22FCCE1}"/>
    <hyperlink ref="O112" location="A127827122L" display="A127827122L" xr:uid="{86B7946E-C3D7-4F05-92F8-AE5BE2A93A98}"/>
    <hyperlink ref="P112" location="A127833032W" display="A127833032W" xr:uid="{A747BF14-E0C0-4C70-8533-9E83DE9EE5DC}"/>
    <hyperlink ref="Q112" location="A127830062F" display="A127830062F" xr:uid="{65C9FE75-5E6C-4C2A-A81B-4DB6FF515EF9}"/>
    <hyperlink ref="R112" location="A127827092K" display="A127827092K" xr:uid="{185A6637-66EE-4B29-8FC0-90BC79FAE0B2}"/>
    <hyperlink ref="S112" location="A127833212F" display="A127833212F" xr:uid="{DAE32063-3AB2-40B5-B03F-FE839E734457}"/>
    <hyperlink ref="T112" location="A127830242R" display="A127830242R" xr:uid="{9097745E-9287-4D5F-9B9C-1A7B1ED7997C}"/>
    <hyperlink ref="U112" location="A127827272V" display="A127827272V" xr:uid="{ABC34CBE-A669-44AD-A8D1-5133ED04E315}"/>
    <hyperlink ref="V112" location="A127833242V" display="A127833242V" xr:uid="{FAF4E6C6-D15B-482F-BC49-262435A0132C}"/>
    <hyperlink ref="W112" location="A127830272C" display="A127830272C" xr:uid="{BC23D9C6-F2C9-409D-840F-8A69A99FD123}"/>
    <hyperlink ref="X112" location="A127827302W" display="A127827302W" xr:uid="{EBB0571B-B977-4C60-BD4D-705E838EFC4D}"/>
    <hyperlink ref="Y112" location="A127833152R" display="A127833152R" xr:uid="{E4BB3A86-459D-4F5B-9433-267A0A5FE70A}"/>
    <hyperlink ref="Z112" location="A127830182X" display="A127830182X" xr:uid="{D3333FF6-BAFC-4140-837A-B688FE31B1E3}"/>
    <hyperlink ref="AA112" location="A127827212T" display="A127827212T" xr:uid="{B1E266F4-7806-42B7-B846-69392A4C1BEF}"/>
    <hyperlink ref="AB112" location="A127833002J" display="A127833002J" xr:uid="{2D8566C5-3D11-403D-B11B-86DF8169B1C5}"/>
    <hyperlink ref="AC112" location="A127830032T" display="A127830032T" xr:uid="{D93DB4B1-6A64-422C-9749-FC07E1378CD7}"/>
    <hyperlink ref="AD112" location="A127827062W" display="A127827062W" xr:uid="{5742C02D-F1E4-4073-BCC3-102480C71E9A}"/>
    <hyperlink ref="AE112" location="A127832972C" display="A127832972C" xr:uid="{29CBAE11-C9B8-47B0-981C-76A61776B516}"/>
    <hyperlink ref="AF112" location="A127830002C" display="A127830002C" xr:uid="{548E8881-7C56-4748-80CF-B952CE4CC4A3}"/>
    <hyperlink ref="AG112" location="A127827032J" display="A127827032J" xr:uid="{3CE67491-88FB-4744-80B0-4CB5DBE6DA9A}"/>
    <hyperlink ref="AH112" location="A127833092X" display="A127833092X" xr:uid="{CD01EECD-F895-436A-9339-08C0B5D08BFC}"/>
    <hyperlink ref="AI112" location="A127830122W" display="A127830122W" xr:uid="{3609629F-3B70-4379-B377-816E90A0A657}"/>
    <hyperlink ref="AJ112" location="A127827152A" display="A127827152A" xr:uid="{C251014C-7A26-4E18-AD28-5C6264B09E82}"/>
    <hyperlink ref="D114" location="A127833181A" display="A127833181A" xr:uid="{4FC72657-DA56-43FA-98B5-3C8C5B712177}"/>
    <hyperlink ref="E114" location="A127830211X" display="A127830211X" xr:uid="{64BCFD02-EBC1-4F15-8F57-EACC7301DDAA}"/>
    <hyperlink ref="F114" location="A127827241C" display="A127827241C" xr:uid="{CC478C8D-8B72-4E51-A598-5401576FB4D7}"/>
    <hyperlink ref="G114" location="A127832941L" display="A127832941L" xr:uid="{25CAAC4E-9B90-4FEF-82C8-3D62C6C50729}"/>
    <hyperlink ref="H114" location="A127829971T" display="A127829971T" xr:uid="{BA028B6F-9E12-4686-A0C4-BEA2974F5CEB}"/>
    <hyperlink ref="I114" location="A127827001T" display="A127827001T" xr:uid="{6DB793A0-7DBD-411F-B473-867770F1C6F6}"/>
    <hyperlink ref="J114" location="A127833121X" display="A127833121X" xr:uid="{18CAA01F-CDE5-485E-BF61-05177C8641E7}"/>
    <hyperlink ref="K114" location="A127830151J" display="A127830151J" xr:uid="{69C3A39E-D8BD-4454-BBAD-20D8544AD89A}"/>
    <hyperlink ref="L114" location="A127827181L" display="A127827181L" xr:uid="{08D2A482-518C-4A73-970B-86B5287A0A4E}"/>
    <hyperlink ref="M114" location="A127833061J" display="A127833061J" xr:uid="{C9328C27-EF1F-4396-964D-899A6C2BD535}"/>
    <hyperlink ref="N114" location="A127830091T" display="A127830091T" xr:uid="{A719A3F1-31AF-4C39-9C8A-BAA6B5CD8A02}"/>
    <hyperlink ref="O114" location="A127827121K" display="A127827121K" xr:uid="{B8EA1144-A8D8-4450-8E45-476611420F66}"/>
    <hyperlink ref="P114" location="A127833031V" display="A127833031V" xr:uid="{65FA93A4-025C-4DF1-8519-F7D6921BCF3B}"/>
    <hyperlink ref="Q114" location="A127830061C" display="A127830061C" xr:uid="{DD524A7F-1EB4-45ED-8243-CFC95BD968E9}"/>
    <hyperlink ref="R114" location="A127827091J" display="A127827091J" xr:uid="{258230DE-4395-4C63-95D4-D3F64DFF60E9}"/>
    <hyperlink ref="S114" location="A127833211C" display="A127833211C" xr:uid="{B7E0AA2E-6EA1-4F7C-BC95-AD149C02BCAE}"/>
    <hyperlink ref="T114" location="A127830241L" display="A127830241L" xr:uid="{C37C8A0F-8430-4FCB-992E-DB6D92C83EC5}"/>
    <hyperlink ref="U114" location="A127827271T" display="A127827271T" xr:uid="{85659D31-AF39-497E-A84F-C3A357B3A704}"/>
    <hyperlink ref="V114" location="A127833241T" display="A127833241T" xr:uid="{DB71BB52-B15B-43D5-A62F-FFCABB17B564}"/>
    <hyperlink ref="W114" location="A127830271A" display="A127830271A" xr:uid="{460F3AFF-369C-4B34-8B22-B299C92C531B}"/>
    <hyperlink ref="X114" location="A127827301V" display="A127827301V" xr:uid="{BB8C1841-E35B-4F66-90FE-235D9455AD75}"/>
    <hyperlink ref="Y114" location="A127833151L" display="A127833151L" xr:uid="{4A6FD0B9-5467-4B7A-B699-F51FA25B10C6}"/>
    <hyperlink ref="Z114" location="A127830181W" display="A127830181W" xr:uid="{C80E110B-387B-472B-970E-F8138928735F}"/>
    <hyperlink ref="AA114" location="A127827211R" display="A127827211R" xr:uid="{0E6DE57C-6244-4F2A-A565-2714A0D973D8}"/>
    <hyperlink ref="AB114" location="A127833001F" display="A127833001F" xr:uid="{9F9964F4-DFCE-47F9-924B-F887C7C5F97D}"/>
    <hyperlink ref="AC114" location="A127830031R" display="A127830031R" xr:uid="{838ED160-0FD2-4AC4-A416-BD154F4C4B9E}"/>
    <hyperlink ref="AD114" location="A127827061V" display="A127827061V" xr:uid="{5532B7A9-D096-46EF-A614-C93CF00EDB6F}"/>
    <hyperlink ref="AE114" location="A127832971A" display="A127832971A" xr:uid="{846CECD9-A430-45A8-B9BD-77093BBBDAF6}"/>
    <hyperlink ref="AF114" location="A127830001A" display="A127830001A" xr:uid="{08F174D6-5A8D-4E0C-850A-BFCEA1CD5C70}"/>
    <hyperlink ref="AG114" location="A127827031F" display="A127827031F" xr:uid="{7FF868B1-5BE0-4F5F-8EF3-56C269F47A1E}"/>
    <hyperlink ref="AH114" location="A127833091W" display="A127833091W" xr:uid="{27D8D9FF-79E2-43B8-B738-D5D5739CF4F5}"/>
    <hyperlink ref="AI114" location="A127830121V" display="A127830121V" xr:uid="{29BF9343-21F7-48C7-AE18-6D4079D54BF1}"/>
    <hyperlink ref="AJ114" location="A127827151X" display="A127827151X" xr:uid="{79218540-D343-4723-A949-DB5094FFA995}"/>
    <hyperlink ref="D115" location="A127833180X" display="A127833180X" xr:uid="{CB22C0F9-A5A6-41ED-88DB-28FE74AC96EB}"/>
    <hyperlink ref="E115" location="A127830210W" display="A127830210W" xr:uid="{D50A407D-0876-41E1-B64E-1888079138B3}"/>
    <hyperlink ref="F115" location="A127827240A" display="A127827240A" xr:uid="{D5D672B1-AFA0-4C2C-8CC5-5E4D8AEFD61F}"/>
    <hyperlink ref="G115" location="A127832940K" display="A127832940K" xr:uid="{2CB21503-E8CF-4BBA-9620-944BC5A636C9}"/>
    <hyperlink ref="H115" location="A127829970R" display="A127829970R" xr:uid="{239CDBF7-702F-4B86-AE10-2ACF390E5CCC}"/>
    <hyperlink ref="I115" location="A127827000R" display="A127827000R" xr:uid="{CEF2DF56-4110-42AB-B297-38EE6B95F794}"/>
    <hyperlink ref="J115" location="A127833120W" display="A127833120W" xr:uid="{CE6C527C-A5B1-4E40-9492-6EDF8BC24923}"/>
    <hyperlink ref="K115" location="A127830150F" display="A127830150F" xr:uid="{9A41E936-09C1-43EB-A268-9E815502D77D}"/>
    <hyperlink ref="L115" location="A127827180K" display="A127827180K" xr:uid="{B3F501FB-29A4-4D0D-BAB4-F32EF8341DE6}"/>
    <hyperlink ref="M115" location="A127833060F" display="A127833060F" xr:uid="{07E74F6B-7054-46DA-8854-760FDDB9A14D}"/>
    <hyperlink ref="N115" location="A127830090R" display="A127830090R" xr:uid="{3C408963-EED4-4161-A984-72B65576C648}"/>
    <hyperlink ref="O115" location="A127827120J" display="A127827120J" xr:uid="{3307DDC8-5CC2-450D-B686-4CB1F2C12AA6}"/>
    <hyperlink ref="P115" location="A127833030T" display="A127833030T" xr:uid="{3CB12112-3E10-4EB5-AC86-7C196885435F}"/>
    <hyperlink ref="Q115" location="A127830060A" display="A127830060A" xr:uid="{461F8CD1-5DDD-48D9-90C1-D7BE16698685}"/>
    <hyperlink ref="R115" location="A127827090F" display="A127827090F" xr:uid="{B94E5581-B535-4A14-A8B1-A9CD063E0EB5}"/>
    <hyperlink ref="S115" location="A127833210A" display="A127833210A" xr:uid="{6FBEE1B1-340F-4F7D-8DED-EF9646E66264}"/>
    <hyperlink ref="T115" location="A127830240K" display="A127830240K" xr:uid="{BDEDE94B-06C8-462B-89BE-72C819C61964}"/>
    <hyperlink ref="U115" location="A127827270R" display="A127827270R" xr:uid="{249F976E-4C81-4269-B02B-C75721B59DDF}"/>
    <hyperlink ref="V115" location="A127833240R" display="A127833240R" xr:uid="{302D92DF-941D-43BD-92CE-93F703D53EB7}"/>
    <hyperlink ref="W115" location="A127830270X" display="A127830270X" xr:uid="{543FA9E1-825E-46A2-9631-6C1746697D2C}"/>
    <hyperlink ref="X115" location="A127827300T" display="A127827300T" xr:uid="{983F3ACA-1533-48EE-B93B-335DD0A61400}"/>
    <hyperlink ref="Y115" location="A127833150K" display="A127833150K" xr:uid="{2D6F0B94-21B8-4772-8B28-816F291950D4}"/>
    <hyperlink ref="Z115" location="A127830180V" display="A127830180V" xr:uid="{10E9C79E-ECA9-4D3C-AFBA-E5BC2829A2C4}"/>
    <hyperlink ref="AA115" location="A127827210L" display="A127827210L" xr:uid="{0A1913A0-762E-45E1-A2DF-32E2F05C3BD0}"/>
    <hyperlink ref="AB115" location="A127833000C" display="A127833000C" xr:uid="{A41E62BC-7518-47DC-88DA-2F4EE466ED1F}"/>
    <hyperlink ref="AC115" location="A127830030L" display="A127830030L" xr:uid="{78180814-B353-46BB-8C3C-D7824153B31B}"/>
    <hyperlink ref="AD115" location="A127827060T" display="A127827060T" xr:uid="{6131CAD6-98F5-4CBA-9FD0-FAE06F641D42}"/>
    <hyperlink ref="AE115" location="A127832970X" display="A127832970X" xr:uid="{741AD0D3-C9D9-4382-A565-AB394244BF3B}"/>
    <hyperlink ref="AF115" location="A127830000X" display="A127830000X" xr:uid="{D2F76E71-592E-45E3-8F46-BBBD8D080735}"/>
    <hyperlink ref="AG115" location="A127827030C" display="A127827030C" xr:uid="{DB576866-B3D5-447A-AF3F-A82A6B744096}"/>
    <hyperlink ref="AH115" location="A127833090V" display="A127833090V" xr:uid="{C658A13B-3250-42BB-ABF7-F383A15D6C54}"/>
    <hyperlink ref="AI115" location="A127830120T" display="A127830120T" xr:uid="{FD5A6102-F2E7-4604-B72E-BBC943A6D34E}"/>
    <hyperlink ref="AJ115" location="A127827150W" display="A127827150W" xr:uid="{EBBB9FE0-5D88-40F3-AE20-9C9B5F4492A5}"/>
    <hyperlink ref="D117" location="A127833178L" display="A127833178L" xr:uid="{6F2B0AF5-19C5-4B29-B258-6440B5BE1E1A}"/>
    <hyperlink ref="E117" location="A127830208K" display="A127830208K" xr:uid="{59A95C5A-3DF0-42E6-AAF1-9DF2F58D068C}"/>
    <hyperlink ref="F117" location="A127827238R" display="A127827238R" xr:uid="{8AD94C44-70AC-46F2-B738-F8400F99290B}"/>
    <hyperlink ref="G117" location="A127832938X" display="A127832938X" xr:uid="{2F8B9314-5AFC-4245-A7DE-ABA3EF40A1CB}"/>
    <hyperlink ref="H117" location="A127829968C" display="A127829968C" xr:uid="{73544A96-BD64-4648-A9E5-E9D7879D3E23}"/>
    <hyperlink ref="I117" location="A127826998L" display="A127826998L" xr:uid="{BF4AEC55-EF0F-4650-A619-BB3BFACD477F}"/>
    <hyperlink ref="J117" location="A127833118K" display="A127833118K" xr:uid="{6E9D8ADD-45C8-4E5F-BDF1-8CF61F0FE836}"/>
    <hyperlink ref="K117" location="A127830148V" display="A127830148V" xr:uid="{D977DB3F-E0E6-463C-84D3-9067A77F8B13}"/>
    <hyperlink ref="L117" location="A127827178X" display="A127827178X" xr:uid="{04E9ADC6-2723-4E9F-9E50-1FE958DFD466}"/>
    <hyperlink ref="M117" location="A127833058V" display="A127833058V" xr:uid="{7017490A-1443-4161-ACFE-6D33D5BC34B0}"/>
    <hyperlink ref="N117" location="A127830088C" display="A127830088C" xr:uid="{590CD249-F101-421A-8F93-6B5B5BC07572}"/>
    <hyperlink ref="O117" location="A127827118W" display="A127827118W" xr:uid="{C2D1ED47-E649-4F18-AE43-817C4D37F589}"/>
    <hyperlink ref="P117" location="A127833028F" display="A127833028F" xr:uid="{9843512E-4866-49CC-BDBB-D7060AEF74A6}"/>
    <hyperlink ref="Q117" location="A127830058R" display="A127830058R" xr:uid="{FF7BACD5-A238-41C3-B494-A0B99DE2E223}"/>
    <hyperlink ref="R117" location="A127827088V" display="A127827088V" xr:uid="{E5695BD5-00E2-4DF6-B8BF-1A073DD341B7}"/>
    <hyperlink ref="S117" location="A127833208R" display="A127833208R" xr:uid="{B3485303-AA01-4FDF-883C-E7F08A89F792}"/>
    <hyperlink ref="T117" location="A127830238X" display="A127830238X" xr:uid="{5E3BC84C-E743-41F0-8D5F-023772F70AAD}"/>
    <hyperlink ref="U117" location="A127827268C" display="A127827268C" xr:uid="{6B502067-F603-4EC3-A7DA-E7A782D08808}"/>
    <hyperlink ref="V117" location="A127833238C" display="A127833238C" xr:uid="{309C5119-1B48-41A6-9CEC-4E5559D2C0F2}"/>
    <hyperlink ref="W117" location="A127830268L" display="A127830268L" xr:uid="{2D14A0BC-DA08-4BD3-A224-EBB1D36981F6}"/>
    <hyperlink ref="X117" location="A127827298T" display="A127827298T" xr:uid="{5E274506-3E0F-47C3-9A1A-990D3D28782E}"/>
    <hyperlink ref="Y117" location="A127833148X" display="A127833148X" xr:uid="{D23EFEBA-683C-4B24-B70F-3E4E1B7C1458}"/>
    <hyperlink ref="Z117" location="A127830178J" display="A127830178J" xr:uid="{22782502-B82D-4100-B6B1-4A6BB92FFC39}"/>
    <hyperlink ref="AA117" location="A127827208A" display="A127827208A" xr:uid="{1517F656-E3CE-4904-A55E-047D5CF71576}"/>
    <hyperlink ref="AB117" location="A127832998A" display="A127832998A" xr:uid="{A0C09FC1-5F06-47B7-BC9A-F7EE2DCB06A2}"/>
    <hyperlink ref="AC117" location="A127830028A" display="A127830028A" xr:uid="{813F0571-AE00-4E15-A119-95D3199F46AD}"/>
    <hyperlink ref="AD117" location="A127827058F" display="A127827058F" xr:uid="{3154051B-40D2-4C8E-8C2D-C08C3D66A5BF}"/>
    <hyperlink ref="AE117" location="A127832968L" display="A127832968L" xr:uid="{1DC82296-2FE5-4D6E-89B1-34F0BB5BA3BC}"/>
    <hyperlink ref="AF117" location="A127829998T" display="A127829998T" xr:uid="{F3BCF733-545B-48E5-B961-BEA3D4502107}"/>
    <hyperlink ref="AG117" location="A127827028T" display="A127827028T" xr:uid="{A82ED2E9-0AEC-42DA-8097-969243D824A4}"/>
    <hyperlink ref="AH117" location="A127833088J" display="A127833088J" xr:uid="{0BAF444E-1512-4ED5-B5BE-88A2DEDC56B1}"/>
    <hyperlink ref="AI117" location="A127830118F" display="A127830118F" xr:uid="{209162A2-96D4-4617-BE23-F0EA9A35D6ED}"/>
    <hyperlink ref="AJ117" location="A127827148K" display="A127827148K" xr:uid="{594B60C5-283F-4847-94EC-59DABB95E5A2}"/>
    <hyperlink ref="D118" location="A127833177K" display="A127833177K" xr:uid="{A598E7D7-3337-4EA0-93A7-E55AD1575264}"/>
    <hyperlink ref="E118" location="A127830207J" display="A127830207J" xr:uid="{1DA2B0DE-E88D-41C1-9D9D-9C95ABD4A725}"/>
    <hyperlink ref="F118" location="A127827237L" display="A127827237L" xr:uid="{AAA440AC-FA59-4C5F-88A1-2F9E76201CC7}"/>
    <hyperlink ref="G118" location="A127832937W" display="A127832937W" xr:uid="{3D0CEBEB-04B2-4FF5-86F8-F3F4402C76A5}"/>
    <hyperlink ref="H118" location="A127829967A" display="A127829967A" xr:uid="{36BD2E98-EA15-4BC0-AF91-D683ACC1FE67}"/>
    <hyperlink ref="I118" location="A127826997K" display="A127826997K" xr:uid="{8A01AA5A-BDE5-4B74-A63A-D9F2AFDD1F53}"/>
    <hyperlink ref="J118" location="A127833117J" display="A127833117J" xr:uid="{AF747631-FFB8-4E35-BDE5-A67D1ADF5C3F}"/>
    <hyperlink ref="K118" location="A127830147T" display="A127830147T" xr:uid="{756B977B-15DE-41E9-8FFD-CBBF23A3BF90}"/>
    <hyperlink ref="L118" location="A127827177W" display="A127827177W" xr:uid="{33A97A3F-D755-4406-B460-ED3D5CE5A489}"/>
    <hyperlink ref="M118" location="A127833057T" display="A127833057T" xr:uid="{CBE43AC1-80D4-4DCD-95FD-37A0FD64E1D4}"/>
    <hyperlink ref="N118" location="A127830087A" display="A127830087A" xr:uid="{7441419C-5EE1-47EB-9094-82660CC1BBBD}"/>
    <hyperlink ref="O118" location="A127827117V" display="A127827117V" xr:uid="{8728DB8A-F6A4-4BE2-90AC-786DB3F72870}"/>
    <hyperlink ref="P118" location="A127833027C" display="A127833027C" xr:uid="{85BB6EE7-ADE8-4264-9DAB-7E486A7203F9}"/>
    <hyperlink ref="Q118" location="A127830057L" display="A127830057L" xr:uid="{B6CC325B-2FA6-4189-A0B4-8232BAE6E4CE}"/>
    <hyperlink ref="R118" location="A127827087T" display="A127827087T" xr:uid="{D919CB26-03E7-4071-8CB7-D6AC86B7CED9}"/>
    <hyperlink ref="S118" location="A127833207L" display="A127833207L" xr:uid="{EC51F3EC-0161-404B-BB9B-4255D5427F95}"/>
    <hyperlink ref="T118" location="A127830237W" display="A127830237W" xr:uid="{CD3550A9-9278-4325-AC21-9FEA51A91DB8}"/>
    <hyperlink ref="U118" location="A127827267A" display="A127827267A" xr:uid="{2E691268-6650-4F4A-8AC3-D5493F43B91A}"/>
    <hyperlink ref="V118" location="A127833237A" display="A127833237A" xr:uid="{3C41361A-7CD9-4A19-8728-E671E2E0A60D}"/>
    <hyperlink ref="W118" location="A127830267K" display="A127830267K" xr:uid="{7B81E468-F6A6-4C79-A513-049B0CB0B36F}"/>
    <hyperlink ref="X118" location="A127827297R" display="A127827297R" xr:uid="{BA6A00B2-E70F-489B-9883-0592568D78E4}"/>
    <hyperlink ref="Y118" location="A127833147W" display="A127833147W" xr:uid="{FFBF329F-7E79-4E26-9C13-5133A7E8B7E5}"/>
    <hyperlink ref="Z118" location="A127830177F" display="A127830177F" xr:uid="{3ECC7E2C-D3DE-4685-AA98-B320AA47E78B}"/>
    <hyperlink ref="AA118" location="A127827207X" display="A127827207X" xr:uid="{73A03894-DB57-4816-B11C-6C5F688108F0}"/>
    <hyperlink ref="AB118" location="A127832997X" display="A127832997X" xr:uid="{967F7D24-8CE2-4476-8BA8-4BF16989106D}"/>
    <hyperlink ref="AC118" location="A127830027X" display="A127830027X" xr:uid="{91ADAB4E-A48E-4ADA-9DC2-3747DD39F15C}"/>
    <hyperlink ref="AD118" location="A127827057C" display="A127827057C" xr:uid="{9FFE297B-F362-417B-9027-C60E30DED620}"/>
    <hyperlink ref="AE118" location="A127832967K" display="A127832967K" xr:uid="{95F54BBD-F790-4886-87B9-4494FE66B6E4}"/>
    <hyperlink ref="AF118" location="A127829997R" display="A127829997R" xr:uid="{293DF0C5-A93D-4890-BA90-EE4CCCFFC5B7}"/>
    <hyperlink ref="AG118" location="A127827027R" display="A127827027R" xr:uid="{AEB34603-E07F-4AAA-848D-CA8E15C48C19}"/>
    <hyperlink ref="AH118" location="A127833087F" display="A127833087F" xr:uid="{0BB45453-0BB8-45DE-9310-91C8A60EE7EB}"/>
    <hyperlink ref="AI118" location="A127830117C" display="A127830117C" xr:uid="{3045BAA6-A1C0-4C5B-AE5F-12E05E638AB9}"/>
    <hyperlink ref="AJ118" location="A127827147J" display="A127827147J" xr:uid="{33FD67BD-B1EF-4828-9E89-93C2E95935F0}"/>
    <hyperlink ref="D122" location="A127833179R" display="A127833179R" xr:uid="{F8EA61C2-F1E3-4BE3-B8D7-A8BA576F4FDD}"/>
    <hyperlink ref="E122" location="A127830209L" display="A127830209L" xr:uid="{E359E24D-0CD1-49A2-B3DB-8D32A95240CB}"/>
    <hyperlink ref="F122" location="A127827239T" display="A127827239T" xr:uid="{247072BE-E443-423B-87AD-34135BB77924}"/>
    <hyperlink ref="G122" location="A127832939A" display="A127832939A" xr:uid="{DDCB06F9-D95B-474D-9228-DFC012E6CAFF}"/>
    <hyperlink ref="H122" location="A127829969F" display="A127829969F" xr:uid="{EF240C07-E284-4D10-A2C7-59798E137F5B}"/>
    <hyperlink ref="I122" location="A127826999R" display="A127826999R" xr:uid="{0CF3FF77-DB59-44BC-8B11-067B05FC62EA}"/>
    <hyperlink ref="J122" location="A127833119L" display="A127833119L" xr:uid="{0AEFBD0C-98B5-488C-8EAA-D39BBE3E30CD}"/>
    <hyperlink ref="K122" location="A127830149W" display="A127830149W" xr:uid="{9B7007EA-EC3E-467A-BCCB-D501E61B8C4B}"/>
    <hyperlink ref="L122" location="A127827179A" display="A127827179A" xr:uid="{9755A399-0368-4426-84C2-3ADBF8D6F3FC}"/>
    <hyperlink ref="M122" location="A127833059W" display="A127833059W" xr:uid="{F48CAEF0-1839-463B-9B56-338575BE902C}"/>
    <hyperlink ref="N122" location="A127830089F" display="A127830089F" xr:uid="{500FE84D-A4B2-46F1-8DC3-A163278533FE}"/>
    <hyperlink ref="O122" location="A127827119X" display="A127827119X" xr:uid="{0D02FE0B-7831-43A2-82F7-47D18CF546C5}"/>
    <hyperlink ref="P122" location="A127833029J" display="A127833029J" xr:uid="{6A3DB093-A494-4D9F-B9E6-EAA9DE2C7E62}"/>
    <hyperlink ref="Q122" location="A127830059T" display="A127830059T" xr:uid="{DF9339F4-CBE1-4038-A2BC-7656616DB443}"/>
    <hyperlink ref="R122" location="A127827089W" display="A127827089W" xr:uid="{215AB296-50DB-425D-906F-E09984661AB1}"/>
    <hyperlink ref="S122" location="A127833209T" display="A127833209T" xr:uid="{DA81FEBC-CDF5-412B-8863-14DB145C04E3}"/>
    <hyperlink ref="T122" location="A127830239A" display="A127830239A" xr:uid="{1420EF08-41FA-43F4-9C16-BBD8E1A90A58}"/>
    <hyperlink ref="U122" location="A127827269F" display="A127827269F" xr:uid="{AAAEB5ED-78CC-44F2-AFB1-FA0CE3DCA586}"/>
    <hyperlink ref="V122" location="A127833239F" display="A127833239F" xr:uid="{A9928265-5275-4E1C-8F57-E449293E07CD}"/>
    <hyperlink ref="W122" location="A127830269R" display="A127830269R" xr:uid="{F2CC8273-C858-4601-9935-0B5F2A7CA9B2}"/>
    <hyperlink ref="X122" location="A127827299V" display="A127827299V" xr:uid="{CF77BB64-028F-41AB-85C0-A27E86D3D308}"/>
    <hyperlink ref="Y122" location="A127833149A" display="A127833149A" xr:uid="{63D049DB-99F7-477B-B50A-75B3868DBD3E}"/>
    <hyperlink ref="Z122" location="A127830179K" display="A127830179K" xr:uid="{3C1579DB-E001-4970-900B-9780E874561A}"/>
    <hyperlink ref="AA122" location="A127827209C" display="A127827209C" xr:uid="{F1963B18-2F43-42A6-BFD2-94B3E541B085}"/>
    <hyperlink ref="AB122" location="A127832999C" display="A127832999C" xr:uid="{EA660F6C-111D-4C79-9573-7041A9AF80B5}"/>
    <hyperlink ref="AC122" location="A127830029C" display="A127830029C" xr:uid="{F30149BD-3EA9-45AA-9A9C-EFADF0037925}"/>
    <hyperlink ref="AD122" location="A127827059J" display="A127827059J" xr:uid="{AFFBB50B-D625-4EA6-BBCC-82657B0E006C}"/>
    <hyperlink ref="AE122" location="A127832969R" display="A127832969R" xr:uid="{DF9A7098-98CC-466A-AFA5-CBCA0980F1C2}"/>
    <hyperlink ref="AF122" location="A127829999V" display="A127829999V" xr:uid="{CC7A6417-32D5-4312-A21D-6115A44B2271}"/>
    <hyperlink ref="AG122" location="A127827029V" display="A127827029V" xr:uid="{13958AA8-C372-4162-9585-02F3F024BCBF}"/>
    <hyperlink ref="AH122" location="A127833089K" display="A127833089K" xr:uid="{77616A19-43AF-4EF1-B237-88A43EACEF2E}"/>
    <hyperlink ref="AI122" location="A127830119J" display="A127830119J" xr:uid="{9C46BD8E-E637-44C4-9B29-4CA9925379D1}"/>
    <hyperlink ref="AJ122" location="A127827149L" display="A127827149L" xr:uid="{8C0DE8C1-BB5C-43A3-AB4C-5885AC5A7E42}"/>
    <hyperlink ref="D123" location="A127833177K" display="A127833177K" xr:uid="{2E690A32-2457-44A3-916F-F92BE6B01DF9}"/>
    <hyperlink ref="E123" location="A127830207J" display="A127830207J" xr:uid="{BA26175C-A45E-4933-BEDC-910B430E0C9E}"/>
    <hyperlink ref="F123" location="A127827237L" display="A127827237L" xr:uid="{77D2675A-5AA7-48F4-BBFD-1D75A3F729FB}"/>
    <hyperlink ref="G123" location="A127832937W" display="A127832937W" xr:uid="{329D58D6-1E51-436F-8704-17699A135372}"/>
    <hyperlink ref="H123" location="A127829967A" display="A127829967A" xr:uid="{977CCD08-9EC1-4631-93EA-A9A44F7E1903}"/>
    <hyperlink ref="I123" location="A127826997K" display="A127826997K" xr:uid="{5DF183C8-66C6-4D7E-8DA7-507AFA4180CB}"/>
    <hyperlink ref="J123" location="A127833117J" display="A127833117J" xr:uid="{72F83D39-9866-460A-BDCD-7B74DDA05B74}"/>
    <hyperlink ref="K123" location="A127830147T" display="A127830147T" xr:uid="{B427A490-3D49-4618-AE0E-621D38699F9D}"/>
    <hyperlink ref="L123" location="A127827177W" display="A127827177W" xr:uid="{CE434505-A38B-4E59-92AD-7700BF0AAB71}"/>
    <hyperlink ref="M123" location="A127833057T" display="A127833057T" xr:uid="{AC82C56D-AB60-42E5-BAD6-7D55F0EBD354}"/>
    <hyperlink ref="N123" location="A127830087A" display="A127830087A" xr:uid="{58D93EDF-F80B-4A22-AF44-E0F605FD6F9D}"/>
    <hyperlink ref="O123" location="A127827117V" display="A127827117V" xr:uid="{DB521D7B-C9FF-46C1-8A0E-774EF8B2E9B7}"/>
    <hyperlink ref="P123" location="A127833027C" display="A127833027C" xr:uid="{2D492024-96AD-42D7-A433-037C93193675}"/>
    <hyperlink ref="Q123" location="A127830057L" display="A127830057L" xr:uid="{4CBFFAED-3AE7-4FAF-A1C0-9164A19898D2}"/>
    <hyperlink ref="R123" location="A127827087T" display="A127827087T" xr:uid="{79E0F8C4-ADC4-4B8C-9AC8-F9CDDF3F6B88}"/>
    <hyperlink ref="S123" location="A127833207L" display="A127833207L" xr:uid="{ED69B53E-24EB-4D01-8009-92A150304286}"/>
    <hyperlink ref="T123" location="A127830237W" display="A127830237W" xr:uid="{C3A40D29-5869-4F28-A573-7FCE89D4092B}"/>
    <hyperlink ref="U123" location="A127827267A" display="A127827267A" xr:uid="{E635CE1D-D828-43F6-80AF-627FB08A6DD3}"/>
    <hyperlink ref="V123" location="A127833237A" display="A127833237A" xr:uid="{2F7DEB72-80C4-464B-8371-7B4994C43915}"/>
    <hyperlink ref="W123" location="A127830267K" display="A127830267K" xr:uid="{FE169A4D-2CC2-48DE-B927-E8B56726A5C3}"/>
    <hyperlink ref="X123" location="A127827297R" display="A127827297R" xr:uid="{06BCA4AA-99CE-47DB-AB27-9189CA742E20}"/>
    <hyperlink ref="Y123" location="A127833147W" display="A127833147W" xr:uid="{DADBDCC1-37A1-46FA-8988-366DF32E13BA}"/>
    <hyperlink ref="Z123" location="A127830177F" display="A127830177F" xr:uid="{5DF2CFA2-3904-4661-A471-1193536BB5B2}"/>
    <hyperlink ref="AA123" location="A127827207X" display="A127827207X" xr:uid="{6333ED59-B163-4D48-82BE-0BFF9A49842F}"/>
    <hyperlink ref="AB123" location="A127832997X" display="A127832997X" xr:uid="{B2C030DF-B4F4-4F5C-BD88-2A0A444C2C20}"/>
    <hyperlink ref="AC123" location="A127830027X" display="A127830027X" xr:uid="{D03DF4F5-6B91-4881-AFDF-9BF5EB19E1E1}"/>
    <hyperlink ref="AD123" location="A127827057C" display="A127827057C" xr:uid="{10768B35-1ED4-482F-9881-C131110FF37D}"/>
    <hyperlink ref="AE123" location="A127832967K" display="A127832967K" xr:uid="{D8E2696F-2EC0-43E7-A36C-CD1DA37C4534}"/>
    <hyperlink ref="AF123" location="A127829997R" display="A127829997R" xr:uid="{96FCC0B4-4D59-406A-A48E-5AB9D28BA76E}"/>
    <hyperlink ref="AG123" location="A127827027R" display="A127827027R" xr:uid="{570D41DD-B75C-46FE-9093-B8D919F51445}"/>
    <hyperlink ref="AH123" location="A127833087F" display="A127833087F" xr:uid="{2ECB2649-38E5-4803-AAA8-FAC6EBC75E7E}"/>
    <hyperlink ref="AI123" location="A127830117C" display="A127830117C" xr:uid="{136522E7-2F5A-4DEA-8969-8EB38E699EA7}"/>
    <hyperlink ref="AJ123" location="A127827147J" display="A127827147J" xr:uid="{B97D55CE-EAAD-4B89-A1CB-D56A9C4D09DC}"/>
  </hyperlinks>
  <pageMargins left="0.74803149606299213" right="0.74803149606299213" top="0.98425196850393704" bottom="0.98425196850393704" header="0.51181102362204722" footer="0.51181102362204722"/>
  <pageSetup paperSize="8" scale="62" fitToHeight="0"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665194-DD7F-47DA-B7CB-C5AEC43656A1}">
  <sheetPr>
    <pageSetUpPr fitToPage="1"/>
  </sheetPr>
  <dimension ref="A1:AD149"/>
  <sheetViews>
    <sheetView zoomScaleNormal="100" workbookViewId="0">
      <pane ySplit="12" topLeftCell="A13" activePane="bottomLeft" state="frozen"/>
      <selection pane="bottomLeft" activeCell="C10" sqref="C10:E10"/>
    </sheetView>
  </sheetViews>
  <sheetFormatPr defaultRowHeight="15" customHeight="1"/>
  <cols>
    <col min="1" max="1" width="3" customWidth="1"/>
    <col min="2" max="2" width="77" bestFit="1" customWidth="1"/>
    <col min="3" max="20" width="11" customWidth="1"/>
    <col min="216" max="227" width="9.140625" customWidth="1"/>
    <col min="231" max="231" width="9.140625" customWidth="1"/>
    <col min="472" max="483" width="9.140625" customWidth="1"/>
    <col min="487" max="487" width="9.140625" customWidth="1"/>
    <col min="728" max="739" width="9.140625" customWidth="1"/>
    <col min="743" max="743" width="9.140625" customWidth="1"/>
    <col min="984" max="995" width="9.140625" customWidth="1"/>
    <col min="999" max="999" width="9.140625" customWidth="1"/>
    <col min="1240" max="1251" width="9.140625" customWidth="1"/>
    <col min="1255" max="1255" width="9.140625" customWidth="1"/>
    <col min="1496" max="1507" width="9.140625" customWidth="1"/>
    <col min="1511" max="1511" width="9.140625" customWidth="1"/>
    <col min="1752" max="1763" width="9.140625" customWidth="1"/>
    <col min="1767" max="1767" width="9.140625" customWidth="1"/>
    <col min="2008" max="2019" width="9.140625" customWidth="1"/>
    <col min="2023" max="2023" width="9.140625" customWidth="1"/>
    <col min="2264" max="2275" width="9.140625" customWidth="1"/>
    <col min="2279" max="2279" width="9.140625" customWidth="1"/>
    <col min="2520" max="2531" width="9.140625" customWidth="1"/>
    <col min="2535" max="2535" width="9.140625" customWidth="1"/>
    <col min="2776" max="2787" width="9.140625" customWidth="1"/>
    <col min="2791" max="2791" width="9.140625" customWidth="1"/>
    <col min="3032" max="3043" width="9.140625" customWidth="1"/>
    <col min="3047" max="3047" width="9.140625" customWidth="1"/>
    <col min="3288" max="3299" width="9.140625" customWidth="1"/>
    <col min="3303" max="3303" width="9.140625" customWidth="1"/>
    <col min="3544" max="3555" width="9.140625" customWidth="1"/>
    <col min="3559" max="3559" width="9.140625" customWidth="1"/>
    <col min="3800" max="3811" width="9.140625" customWidth="1"/>
    <col min="3815" max="3815" width="9.140625" customWidth="1"/>
    <col min="4056" max="4067" width="9.140625" customWidth="1"/>
    <col min="4071" max="4071" width="9.140625" customWidth="1"/>
    <col min="4312" max="4323" width="9.140625" customWidth="1"/>
    <col min="4327" max="4327" width="9.140625" customWidth="1"/>
    <col min="4568" max="4579" width="9.140625" customWidth="1"/>
    <col min="4583" max="4583" width="9.140625" customWidth="1"/>
    <col min="4824" max="4835" width="9.140625" customWidth="1"/>
    <col min="4839" max="4839" width="9.140625" customWidth="1"/>
    <col min="5080" max="5091" width="9.140625" customWidth="1"/>
    <col min="5095" max="5095" width="9.140625" customWidth="1"/>
    <col min="5336" max="5347" width="9.140625" customWidth="1"/>
    <col min="5351" max="5351" width="9.140625" customWidth="1"/>
    <col min="5592" max="5603" width="9.140625" customWidth="1"/>
    <col min="5607" max="5607" width="9.140625" customWidth="1"/>
    <col min="5848" max="5859" width="9.140625" customWidth="1"/>
    <col min="5863" max="5863" width="9.140625" customWidth="1"/>
    <col min="6104" max="6115" width="9.140625" customWidth="1"/>
    <col min="6119" max="6119" width="9.140625" customWidth="1"/>
    <col min="6360" max="6371" width="9.140625" customWidth="1"/>
    <col min="6375" max="6375" width="9.140625" customWidth="1"/>
    <col min="6616" max="6627" width="9.140625" customWidth="1"/>
    <col min="6631" max="6631" width="9.140625" customWidth="1"/>
    <col min="6872" max="6883" width="9.140625" customWidth="1"/>
    <col min="6887" max="6887" width="9.140625" customWidth="1"/>
    <col min="7128" max="7139" width="9.140625" customWidth="1"/>
    <col min="7143" max="7143" width="9.140625" customWidth="1"/>
    <col min="7384" max="7395" width="9.140625" customWidth="1"/>
    <col min="7399" max="7399" width="9.140625" customWidth="1"/>
    <col min="7640" max="7651" width="9.140625" customWidth="1"/>
    <col min="7655" max="7655" width="9.140625" customWidth="1"/>
    <col min="7896" max="7907" width="9.140625" customWidth="1"/>
    <col min="7911" max="7911" width="9.140625" customWidth="1"/>
    <col min="8152" max="8163" width="9.140625" customWidth="1"/>
    <col min="8167" max="8167" width="9.140625" customWidth="1"/>
    <col min="8408" max="8419" width="9.140625" customWidth="1"/>
    <col min="8423" max="8423" width="9.140625" customWidth="1"/>
    <col min="8664" max="8675" width="9.140625" customWidth="1"/>
    <col min="8679" max="8679" width="9.140625" customWidth="1"/>
    <col min="8920" max="8931" width="9.140625" customWidth="1"/>
    <col min="8935" max="8935" width="9.140625" customWidth="1"/>
    <col min="9176" max="9187" width="9.140625" customWidth="1"/>
    <col min="9191" max="9191" width="9.140625" customWidth="1"/>
    <col min="9432" max="9443" width="9.140625" customWidth="1"/>
    <col min="9447" max="9447" width="9.140625" customWidth="1"/>
    <col min="9688" max="9699" width="9.140625" customWidth="1"/>
    <col min="9703" max="9703" width="9.140625" customWidth="1"/>
    <col min="9944" max="9955" width="9.140625" customWidth="1"/>
    <col min="9959" max="9959" width="9.140625" customWidth="1"/>
    <col min="10200" max="10211" width="9.140625" customWidth="1"/>
    <col min="10215" max="10215" width="9.140625" customWidth="1"/>
    <col min="10456" max="10467" width="9.140625" customWidth="1"/>
    <col min="10471" max="10471" width="9.140625" customWidth="1"/>
    <col min="10712" max="10723" width="9.140625" customWidth="1"/>
    <col min="10727" max="10727" width="9.140625" customWidth="1"/>
    <col min="10968" max="10979" width="9.140625" customWidth="1"/>
    <col min="10983" max="10983" width="9.140625" customWidth="1"/>
    <col min="11224" max="11235" width="9.140625" customWidth="1"/>
    <col min="11239" max="11239" width="9.140625" customWidth="1"/>
    <col min="11480" max="11491" width="9.140625" customWidth="1"/>
    <col min="11495" max="11495" width="9.140625" customWidth="1"/>
    <col min="11736" max="11747" width="9.140625" customWidth="1"/>
    <col min="11751" max="11751" width="9.140625" customWidth="1"/>
    <col min="11992" max="12003" width="9.140625" customWidth="1"/>
    <col min="12007" max="12007" width="9.140625" customWidth="1"/>
    <col min="12248" max="12259" width="9.140625" customWidth="1"/>
    <col min="12263" max="12263" width="9.140625" customWidth="1"/>
    <col min="12504" max="12515" width="9.140625" customWidth="1"/>
    <col min="12519" max="12519" width="9.140625" customWidth="1"/>
    <col min="12760" max="12771" width="9.140625" customWidth="1"/>
    <col min="12775" max="12775" width="9.140625" customWidth="1"/>
    <col min="13016" max="13027" width="9.140625" customWidth="1"/>
    <col min="13031" max="13031" width="9.140625" customWidth="1"/>
    <col min="13272" max="13283" width="9.140625" customWidth="1"/>
    <col min="13287" max="13287" width="9.140625" customWidth="1"/>
    <col min="13528" max="13539" width="9.140625" customWidth="1"/>
    <col min="13543" max="13543" width="9.140625" customWidth="1"/>
    <col min="13784" max="13795" width="9.140625" customWidth="1"/>
    <col min="13799" max="13799" width="9.140625" customWidth="1"/>
    <col min="14040" max="14051" width="9.140625" customWidth="1"/>
    <col min="14055" max="14055" width="9.140625" customWidth="1"/>
    <col min="14296" max="14307" width="9.140625" customWidth="1"/>
    <col min="14311" max="14311" width="9.140625" customWidth="1"/>
    <col min="14552" max="14563" width="9.140625" customWidth="1"/>
    <col min="14567" max="14567" width="9.140625" customWidth="1"/>
    <col min="14808" max="14819" width="9.140625" customWidth="1"/>
    <col min="14823" max="14823" width="9.140625" customWidth="1"/>
    <col min="15064" max="15075" width="9.140625" customWidth="1"/>
    <col min="15079" max="15079" width="9.140625" customWidth="1"/>
    <col min="15320" max="15331" width="9.140625" customWidth="1"/>
    <col min="15335" max="15335" width="9.140625" customWidth="1"/>
    <col min="15576" max="15587" width="9.140625" customWidth="1"/>
    <col min="15591" max="15591" width="9.140625" customWidth="1"/>
    <col min="15832" max="15843" width="9.140625" customWidth="1"/>
    <col min="15847" max="15847" width="9.140625" customWidth="1"/>
    <col min="16088" max="16099" width="9.140625" customWidth="1"/>
    <col min="16103" max="16103" width="9.140625" customWidth="1"/>
  </cols>
  <sheetData>
    <row r="1" spans="1:20" ht="11.25" customHeight="1">
      <c r="A1" s="30"/>
      <c r="B1" s="30"/>
      <c r="C1" s="30"/>
      <c r="D1" s="30"/>
      <c r="E1" s="30"/>
      <c r="F1" s="30"/>
      <c r="G1" s="30"/>
      <c r="H1" s="30"/>
      <c r="I1" s="30"/>
      <c r="J1" s="30"/>
      <c r="K1" s="30"/>
    </row>
    <row r="2" spans="1:20" ht="15.95" customHeight="1">
      <c r="A2" s="11"/>
      <c r="B2" s="31" t="s">
        <v>1723</v>
      </c>
      <c r="C2" s="12"/>
      <c r="D2" s="12"/>
      <c r="E2" s="12"/>
      <c r="F2" s="12"/>
      <c r="G2" s="12"/>
      <c r="H2" s="12"/>
      <c r="I2" s="12"/>
      <c r="J2" s="12"/>
      <c r="K2" s="12"/>
      <c r="L2" s="31"/>
      <c r="M2" s="12"/>
      <c r="N2" s="12"/>
      <c r="O2" s="12"/>
      <c r="P2" s="12"/>
      <c r="Q2" s="12"/>
      <c r="R2" s="12"/>
      <c r="S2" s="12"/>
      <c r="T2" s="12"/>
    </row>
    <row r="3" spans="1:20" ht="11.25" customHeight="1">
      <c r="A3" s="11"/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2"/>
      <c r="S3" s="12"/>
      <c r="T3" s="12"/>
    </row>
    <row r="4" spans="1:20" ht="11.25" customHeight="1">
      <c r="A4" s="11"/>
      <c r="B4" s="12"/>
      <c r="C4" s="12"/>
      <c r="D4" s="12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2"/>
      <c r="R4" s="12"/>
      <c r="S4" s="12"/>
      <c r="T4" s="12"/>
    </row>
    <row r="5" spans="1:20" ht="15.95" customHeight="1">
      <c r="A5" s="30"/>
      <c r="B5" s="32" t="str">
        <f>Contents!B5</f>
        <v>6229.0 Underemployed workers</v>
      </c>
      <c r="C5" s="30"/>
      <c r="D5" s="30"/>
      <c r="E5" s="30"/>
      <c r="F5" s="30"/>
      <c r="G5" s="30"/>
      <c r="H5" s="30"/>
      <c r="I5" s="30"/>
      <c r="J5" s="30"/>
      <c r="K5" s="30"/>
      <c r="L5" s="32"/>
      <c r="M5" s="30"/>
      <c r="N5" s="30"/>
      <c r="O5" s="30"/>
      <c r="P5" s="30"/>
      <c r="Q5" s="30"/>
      <c r="R5" s="30"/>
      <c r="S5" s="30"/>
      <c r="T5" s="30"/>
    </row>
    <row r="6" spans="1:20" ht="15.95" customHeight="1">
      <c r="A6" s="30"/>
      <c r="B6" s="65" t="str">
        <f>Contents!B6</f>
        <v>Table 1. Cyclical and structural underemployment of full-time and part-time workers</v>
      </c>
      <c r="C6" s="65"/>
      <c r="D6" s="65"/>
      <c r="E6" s="65"/>
      <c r="F6" s="65"/>
      <c r="G6" s="65"/>
      <c r="H6" s="65"/>
      <c r="I6" s="65"/>
      <c r="J6" s="65"/>
      <c r="K6" s="65"/>
      <c r="L6" s="65"/>
      <c r="M6" s="65"/>
      <c r="N6" s="65"/>
      <c r="O6" s="65"/>
      <c r="P6" s="65"/>
      <c r="Q6" s="65"/>
      <c r="R6" s="65"/>
      <c r="S6" s="65"/>
      <c r="T6" s="65"/>
    </row>
    <row r="7" spans="1:20" ht="15.95" customHeight="1">
      <c r="A7" s="30"/>
      <c r="B7" s="33" t="str">
        <f>Contents!B7</f>
        <v>Released at 11:30 am (Canberra time) Tue 29 July 2025</v>
      </c>
      <c r="C7" s="30"/>
      <c r="D7" s="30"/>
      <c r="E7" s="30"/>
      <c r="F7" s="30"/>
      <c r="G7" s="30"/>
      <c r="H7" s="30"/>
      <c r="I7" s="30"/>
      <c r="J7" s="30"/>
      <c r="K7" s="30"/>
      <c r="L7" s="33"/>
      <c r="M7" s="30"/>
      <c r="N7" s="30"/>
      <c r="O7" s="30"/>
      <c r="P7" s="30"/>
      <c r="Q7" s="30"/>
      <c r="R7" s="30"/>
      <c r="S7" s="30"/>
      <c r="T7" s="30"/>
    </row>
    <row r="8" spans="1:20" ht="15.75" customHeight="1">
      <c r="A8" s="66" t="str">
        <f>Contents!C12</f>
        <v>Table 1.2 - Cyclical and structural underemployment of full-time and part-time workers by state and territory, February 2025</v>
      </c>
      <c r="B8" s="66"/>
      <c r="C8" s="66"/>
      <c r="D8" s="66"/>
      <c r="E8" s="66"/>
      <c r="F8" s="66"/>
      <c r="G8" s="66"/>
      <c r="H8" s="66"/>
      <c r="I8" s="34"/>
      <c r="J8" s="35"/>
      <c r="K8" s="35"/>
      <c r="L8" s="66"/>
      <c r="M8" s="66"/>
      <c r="N8" s="66"/>
      <c r="O8" s="66"/>
      <c r="P8" s="66"/>
      <c r="Q8" s="66"/>
      <c r="R8" s="66"/>
      <c r="S8" s="34"/>
      <c r="T8" s="35"/>
    </row>
    <row r="9" spans="1:20" ht="15.75" customHeight="1">
      <c r="A9" s="36"/>
      <c r="B9" s="36"/>
      <c r="C9" s="37"/>
      <c r="D9" s="37"/>
      <c r="E9" s="37"/>
      <c r="F9" s="37"/>
      <c r="G9" s="37"/>
      <c r="H9" s="37"/>
      <c r="I9" s="37"/>
      <c r="J9" s="37"/>
      <c r="K9" s="37"/>
      <c r="L9" s="37"/>
      <c r="M9" s="37"/>
      <c r="N9" s="37"/>
      <c r="O9" s="37"/>
      <c r="P9" s="37"/>
      <c r="Q9" s="37"/>
      <c r="R9" s="37"/>
      <c r="S9" s="37"/>
      <c r="T9" s="37"/>
    </row>
    <row r="10" spans="1:20" ht="15" customHeight="1">
      <c r="A10" s="36"/>
      <c r="B10" s="38" t="s">
        <v>1781</v>
      </c>
      <c r="C10" s="67" t="s">
        <v>1782</v>
      </c>
      <c r="D10" s="67"/>
      <c r="E10" s="67"/>
      <c r="F10" s="39"/>
      <c r="G10" s="68" t="s">
        <v>1747</v>
      </c>
      <c r="H10" s="68"/>
      <c r="I10" s="68"/>
      <c r="J10" s="39"/>
      <c r="K10" s="39"/>
      <c r="L10" s="39"/>
      <c r="M10" s="39"/>
      <c r="N10" s="39"/>
      <c r="O10" s="39"/>
      <c r="P10" s="39"/>
      <c r="Q10" s="39"/>
      <c r="R10" s="39"/>
      <c r="S10" s="39"/>
      <c r="T10" s="39"/>
    </row>
    <row r="11" spans="1:20">
      <c r="A11" s="36"/>
      <c r="B11" s="36"/>
      <c r="C11" s="37" t="s">
        <v>1748</v>
      </c>
      <c r="D11" s="37" t="s">
        <v>1749</v>
      </c>
      <c r="E11" s="37" t="s">
        <v>1750</v>
      </c>
      <c r="F11" s="37"/>
      <c r="G11" s="37" t="s">
        <v>1748</v>
      </c>
      <c r="H11" s="37" t="s">
        <v>1749</v>
      </c>
      <c r="I11" s="37" t="s">
        <v>1750</v>
      </c>
      <c r="J11" s="37"/>
      <c r="K11" s="37"/>
      <c r="L11" s="37"/>
      <c r="M11" s="37"/>
      <c r="N11" s="37"/>
      <c r="O11" s="37"/>
      <c r="P11" s="37"/>
      <c r="Q11" s="37"/>
      <c r="R11" s="37"/>
      <c r="S11" s="37"/>
      <c r="T11" s="37"/>
    </row>
    <row r="12" spans="1:20">
      <c r="A12" s="36"/>
      <c r="B12" s="36"/>
      <c r="C12" s="40" t="s">
        <v>1751</v>
      </c>
      <c r="D12" s="40" t="s">
        <v>1751</v>
      </c>
      <c r="E12" s="40" t="s">
        <v>1751</v>
      </c>
      <c r="F12" s="40"/>
      <c r="G12" s="40" t="s">
        <v>1751</v>
      </c>
      <c r="H12" s="40" t="s">
        <v>1751</v>
      </c>
      <c r="I12" s="40" t="s">
        <v>1751</v>
      </c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</row>
    <row r="13" spans="1:20">
      <c r="A13" s="41" t="s">
        <v>1752</v>
      </c>
      <c r="C13" s="40"/>
      <c r="D13" s="40"/>
      <c r="E13" s="40"/>
      <c r="F13" s="42"/>
      <c r="G13" s="40"/>
      <c r="H13" s="40"/>
      <c r="I13" s="40"/>
    </row>
    <row r="14" spans="1:20">
      <c r="B14" s="11" t="s">
        <v>1753</v>
      </c>
      <c r="C14" s="43" cm="1">
        <f t="array" ref="C14">INDEX($D$64:$AD$91,$C64,C$56)</f>
        <v>1594.039</v>
      </c>
      <c r="D14" s="43" cm="1">
        <f t="array" ref="D14">INDEX($D$64:$AD$91,$C64,D$56)</f>
        <v>868.11300000000006</v>
      </c>
      <c r="E14" s="43" cm="1">
        <f t="array" ref="E14">INDEX($D$64:$AD$91,$C64,E$56)</f>
        <v>725.92600000000004</v>
      </c>
      <c r="F14" s="43"/>
      <c r="G14" s="44" t="str" cm="1">
        <f t="array" ref="G14">HYPERLINK(TEXT("#"&amp;INDEX($D$99:$AD$126,$C99,C$56),),INDEX($D$99:$AD$126,$C99,C$56))</f>
        <v>A127833182C</v>
      </c>
      <c r="H14" s="44" t="str" cm="1">
        <f t="array" ref="H14">HYPERLINK(TEXT("#"&amp;INDEX($D$99:$AD$126,$C99,D$56),),INDEX($D$99:$AD$126,$C99,D$56))</f>
        <v>A127830212A</v>
      </c>
      <c r="I14" s="44" t="str" cm="1">
        <f t="array" ref="I14">HYPERLINK(TEXT("#"&amp;INDEX($D$99:$AD$126,$C99,E$56),),INDEX($D$99:$AD$126,$C99,E$56))</f>
        <v>A127827242F</v>
      </c>
    </row>
    <row r="15" spans="1:20">
      <c r="B15" s="45" t="s">
        <v>1754</v>
      </c>
      <c r="C15" s="43" cm="1">
        <f t="array" ref="C15">INDEX($D$64:$AD$91,$C65,C$56)</f>
        <v>355.38799999999998</v>
      </c>
      <c r="D15" s="43" cm="1">
        <f t="array" ref="D15">INDEX($D$64:$AD$91,$C65,D$56)</f>
        <v>198.715</v>
      </c>
      <c r="E15" s="43" cm="1">
        <f t="array" ref="E15">INDEX($D$64:$AD$91,$C65,E$56)</f>
        <v>156.673</v>
      </c>
      <c r="F15" s="43"/>
      <c r="G15" s="44" t="str" cm="1">
        <f t="array" ref="G15">HYPERLINK(TEXT("#"&amp;INDEX($D$99:$AD$126,$C100,C$56),),INDEX($D$99:$AD$126,$C100,C$56))</f>
        <v>A127833186L</v>
      </c>
      <c r="H15" s="44" t="str" cm="1">
        <f t="array" ref="H15">HYPERLINK(TEXT("#"&amp;INDEX($D$99:$AD$126,$C100,D$56),),INDEX($D$99:$AD$126,$C100,D$56))</f>
        <v>A127830216K</v>
      </c>
      <c r="I15" s="44" t="str" cm="1">
        <f t="array" ref="I15">HYPERLINK(TEXT("#"&amp;INDEX($D$99:$AD$126,$C100,E$56),),INDEX($D$99:$AD$126,$C100,E$56))</f>
        <v>A127827246R</v>
      </c>
    </row>
    <row r="16" spans="1:20">
      <c r="B16" s="46" t="s">
        <v>1755</v>
      </c>
      <c r="C16" s="43" cm="1">
        <f t="array" ref="C16">INDEX($D$64:$AD$91,$C66,C$56)</f>
        <v>122.46599999999999</v>
      </c>
      <c r="D16" s="43" cm="1">
        <f t="array" ref="D16">INDEX($D$64:$AD$91,$C66,D$56)</f>
        <v>89.501999999999995</v>
      </c>
      <c r="E16" s="43" cm="1">
        <f t="array" ref="E16">INDEX($D$64:$AD$91,$C66,E$56)</f>
        <v>32.963999999999999</v>
      </c>
      <c r="F16" s="43"/>
      <c r="G16" s="44" t="str" cm="1">
        <f t="array" ref="G16">HYPERLINK(TEXT("#"&amp;INDEX($D$99:$AD$126,$C101,C$56),),INDEX($D$99:$AD$126,$C101,C$56))</f>
        <v>A127833181A</v>
      </c>
      <c r="H16" s="44" t="str" cm="1">
        <f t="array" ref="H16">HYPERLINK(TEXT("#"&amp;INDEX($D$99:$AD$126,$C101,D$56),),INDEX($D$99:$AD$126,$C101,D$56))</f>
        <v>A127830211X</v>
      </c>
      <c r="I16" s="44" t="str" cm="1">
        <f t="array" ref="I16">HYPERLINK(TEXT("#"&amp;INDEX($D$99:$AD$126,$C101,E$56),),INDEX($D$99:$AD$126,$C101,E$56))</f>
        <v>A127827241C</v>
      </c>
    </row>
    <row r="17" spans="1:9">
      <c r="B17" s="47" t="s">
        <v>1756</v>
      </c>
      <c r="C17" s="43" cm="1">
        <f t="array" ref="C17">INDEX($D$64:$AD$91,$C67,C$56)</f>
        <v>67.748999999999995</v>
      </c>
      <c r="D17" s="43" cm="1">
        <f t="array" ref="D17">INDEX($D$64:$AD$91,$C67,D$56)</f>
        <v>48.106999999999999</v>
      </c>
      <c r="E17" s="43" cm="1">
        <f t="array" ref="E17">INDEX($D$64:$AD$91,$C67,E$56)</f>
        <v>19.641999999999999</v>
      </c>
      <c r="F17" s="43"/>
      <c r="G17" s="44" t="str" cm="1">
        <f t="array" ref="G17">HYPERLINK(TEXT("#"&amp;INDEX($D$99:$AD$126,$C102,C$56),),INDEX($D$99:$AD$126,$C102,C$56))</f>
        <v>A127833179R</v>
      </c>
      <c r="H17" s="44" t="str" cm="1">
        <f t="array" ref="H17">HYPERLINK(TEXT("#"&amp;INDEX($D$99:$AD$126,$C102,D$56),),INDEX($D$99:$AD$126,$C102,D$56))</f>
        <v>A127830209L</v>
      </c>
      <c r="I17" s="44" t="str" cm="1">
        <f t="array" ref="I17">HYPERLINK(TEXT("#"&amp;INDEX($D$99:$AD$126,$C102,E$56),),INDEX($D$99:$AD$126,$C102,E$56))</f>
        <v>A127827239T</v>
      </c>
    </row>
    <row r="18" spans="1:9">
      <c r="B18" s="47" t="s">
        <v>1757</v>
      </c>
      <c r="C18" s="43" cm="1">
        <f t="array" ref="C18">INDEX($D$64:$AD$91,$C68,C$56)</f>
        <v>54.716999999999999</v>
      </c>
      <c r="D18" s="43" cm="1">
        <f t="array" ref="D18">INDEX($D$64:$AD$91,$C68,D$56)</f>
        <v>41.393999999999998</v>
      </c>
      <c r="E18" s="43" cm="1">
        <f t="array" ref="E18">INDEX($D$64:$AD$91,$C68,E$56)</f>
        <v>13.321999999999999</v>
      </c>
      <c r="F18" s="43"/>
      <c r="G18" s="44" t="str" cm="1">
        <f t="array" ref="G18">HYPERLINK(TEXT("#"&amp;INDEX($D$99:$AD$126,$C103,C$56),),INDEX($D$99:$AD$126,$C103,C$56))</f>
        <v>A127833190C</v>
      </c>
      <c r="H18" s="44" t="str" cm="1">
        <f t="array" ref="H18">HYPERLINK(TEXT("#"&amp;INDEX($D$99:$AD$126,$C103,D$56),),INDEX($D$99:$AD$126,$C103,D$56))</f>
        <v>A127830220A</v>
      </c>
      <c r="I18" s="44" t="str" cm="1">
        <f t="array" ref="I18">HYPERLINK(TEXT("#"&amp;INDEX($D$99:$AD$126,$C103,E$56),),INDEX($D$99:$AD$126,$C103,E$56))</f>
        <v>A127827250F</v>
      </c>
    </row>
    <row r="19" spans="1:9">
      <c r="B19" s="46" t="s">
        <v>1758</v>
      </c>
      <c r="C19" s="43" cm="1">
        <f t="array" ref="C19">INDEX($D$64:$AD$91,$C69,C$56)</f>
        <v>232.922</v>
      </c>
      <c r="D19" s="43" cm="1">
        <f t="array" ref="D19">INDEX($D$64:$AD$91,$C69,D$56)</f>
        <v>109.214</v>
      </c>
      <c r="E19" s="43" cm="1">
        <f t="array" ref="E19">INDEX($D$64:$AD$91,$C69,E$56)</f>
        <v>123.709</v>
      </c>
      <c r="F19" s="43"/>
      <c r="G19" s="44" t="str" cm="1">
        <f t="array" ref="G19">HYPERLINK(TEXT("#"&amp;INDEX($D$99:$AD$126,$C104,C$56),),INDEX($D$99:$AD$126,$C104,C$56))</f>
        <v>A127833178L</v>
      </c>
      <c r="H19" s="44" t="str" cm="1">
        <f t="array" ref="H19">HYPERLINK(TEXT("#"&amp;INDEX($D$99:$AD$126,$C104,D$56),),INDEX($D$99:$AD$126,$C104,D$56))</f>
        <v>A127830208K</v>
      </c>
      <c r="I19" s="44" t="str" cm="1">
        <f t="array" ref="I19">HYPERLINK(TEXT("#"&amp;INDEX($D$99:$AD$126,$C104,E$56),),INDEX($D$99:$AD$126,$C104,E$56))</f>
        <v>A127827238R</v>
      </c>
    </row>
    <row r="20" spans="1:9">
      <c r="B20" s="45" t="s">
        <v>1759</v>
      </c>
      <c r="C20" s="43" cm="1">
        <f t="array" ref="C20">INDEX($D$64:$AD$91,$C70,C$56)</f>
        <v>1373.2570000000001</v>
      </c>
      <c r="D20" s="43" cm="1">
        <f t="array" ref="D20">INDEX($D$64:$AD$91,$C70,D$56)</f>
        <v>741.49099999999999</v>
      </c>
      <c r="E20" s="43" cm="1">
        <f t="array" ref="E20">INDEX($D$64:$AD$91,$C70,E$56)</f>
        <v>631.76599999999996</v>
      </c>
      <c r="F20" s="43"/>
      <c r="G20" s="44" t="str" cm="1">
        <f t="array" ref="G20">HYPERLINK(TEXT("#"&amp;INDEX($D$99:$AD$126,$C105,C$56),),INDEX($D$99:$AD$126,$C105,C$56))</f>
        <v>A127833185K</v>
      </c>
      <c r="H20" s="44" t="str" cm="1">
        <f t="array" ref="H20">HYPERLINK(TEXT("#"&amp;INDEX($D$99:$AD$126,$C105,D$56),),INDEX($D$99:$AD$126,$C105,D$56))</f>
        <v>A127830215J</v>
      </c>
      <c r="I20" s="44" t="str" cm="1">
        <f t="array" ref="I20">HYPERLINK(TEXT("#"&amp;INDEX($D$99:$AD$126,$C105,E$56),),INDEX($D$99:$AD$126,$C105,E$56))</f>
        <v>A127827245L</v>
      </c>
    </row>
    <row r="21" spans="1:9">
      <c r="B21" s="46" t="s">
        <v>1760</v>
      </c>
      <c r="C21" s="43" cm="1">
        <f t="array" ref="C21">INDEX($D$64:$AD$91,$C71,C$56)</f>
        <v>536.89800000000002</v>
      </c>
      <c r="D21" s="43" cm="1">
        <f t="array" ref="D21">INDEX($D$64:$AD$91,$C71,D$56)</f>
        <v>380.673</v>
      </c>
      <c r="E21" s="43" cm="1">
        <f t="array" ref="E21">INDEX($D$64:$AD$91,$C71,E$56)</f>
        <v>156.22399999999999</v>
      </c>
      <c r="F21" s="43"/>
      <c r="G21" s="44" t="str" cm="1">
        <f t="array" ref="G21">HYPERLINK(TEXT("#"&amp;INDEX($D$99:$AD$126,$C106,C$56),),INDEX($D$99:$AD$126,$C106,C$56))</f>
        <v>A127833180X</v>
      </c>
      <c r="H21" s="44" t="str" cm="1">
        <f t="array" ref="H21">HYPERLINK(TEXT("#"&amp;INDEX($D$99:$AD$126,$C106,D$56),),INDEX($D$99:$AD$126,$C106,D$56))</f>
        <v>A127830210W</v>
      </c>
      <c r="I21" s="44" t="str" cm="1">
        <f t="array" ref="I21">HYPERLINK(TEXT("#"&amp;INDEX($D$99:$AD$126,$C106,E$56),),INDEX($D$99:$AD$126,$C106,E$56))</f>
        <v>A127827240A</v>
      </c>
    </row>
    <row r="22" spans="1:9">
      <c r="B22" s="46" t="s">
        <v>1761</v>
      </c>
      <c r="C22" s="43" cm="1">
        <f t="array" ref="C22">INDEX($D$64:$AD$91,$C72,C$56)</f>
        <v>836.35900000000004</v>
      </c>
      <c r="D22" s="43" cm="1">
        <f t="array" ref="D22">INDEX($D$64:$AD$91,$C72,D$56)</f>
        <v>360.81799999999998</v>
      </c>
      <c r="E22" s="43" cm="1">
        <f t="array" ref="E22">INDEX($D$64:$AD$91,$C72,E$56)</f>
        <v>475.541</v>
      </c>
      <c r="F22" s="43"/>
      <c r="G22" s="44" t="str" cm="1">
        <f t="array" ref="G22">HYPERLINK(TEXT("#"&amp;INDEX($D$99:$AD$126,$C107,C$56),),INDEX($D$99:$AD$126,$C107,C$56))</f>
        <v>A127833177K</v>
      </c>
      <c r="H22" s="44" t="str" cm="1">
        <f t="array" ref="H22">HYPERLINK(TEXT("#"&amp;INDEX($D$99:$AD$126,$C107,D$56),),INDEX($D$99:$AD$126,$C107,D$56))</f>
        <v>A127830207J</v>
      </c>
      <c r="I22" s="44" t="str" cm="1">
        <f t="array" ref="I22">HYPERLINK(TEXT("#"&amp;INDEX($D$99:$AD$126,$C107,E$56),),INDEX($D$99:$AD$126,$C107,E$56))</f>
        <v>A127827237L</v>
      </c>
    </row>
    <row r="23" spans="1:9">
      <c r="C23" s="43"/>
      <c r="D23" s="43"/>
      <c r="E23" s="43"/>
      <c r="F23" s="43"/>
      <c r="G23" s="44"/>
      <c r="H23" s="44"/>
      <c r="I23" s="44"/>
    </row>
    <row r="24" spans="1:9">
      <c r="A24" s="41" t="s">
        <v>1762</v>
      </c>
      <c r="C24" s="43"/>
      <c r="D24" s="43"/>
      <c r="E24" s="43"/>
      <c r="F24" s="43"/>
      <c r="G24" s="44"/>
      <c r="H24" s="44"/>
      <c r="I24" s="44"/>
    </row>
    <row r="25" spans="1:9">
      <c r="A25" s="41"/>
      <c r="B25" s="11" t="s">
        <v>1753</v>
      </c>
      <c r="C25" s="43" cm="1">
        <f t="array" ref="C25">INDEX($D$64:$AD$91,$C75,C$56)</f>
        <v>1594.039</v>
      </c>
      <c r="D25" s="43" cm="1">
        <f t="array" ref="D25">INDEX($D$64:$AD$91,$C75,D$56)</f>
        <v>868.11300000000006</v>
      </c>
      <c r="E25" s="43" cm="1">
        <f t="array" ref="E25">INDEX($D$64:$AD$91,$C75,E$56)</f>
        <v>725.92600000000004</v>
      </c>
      <c r="F25" s="43"/>
      <c r="G25" s="44" t="str" cm="1">
        <f t="array" ref="G25">HYPERLINK(TEXT("#"&amp;INDEX($D$99:$AD$126,$C110,C$56),),INDEX($D$99:$AD$126,$C110,C$56))</f>
        <v>A127833182C</v>
      </c>
      <c r="H25" s="44" t="str" cm="1">
        <f t="array" ref="H25">HYPERLINK(TEXT("#"&amp;INDEX($D$99:$AD$126,$C110,D$56),),INDEX($D$99:$AD$126,$C110,D$56))</f>
        <v>A127830212A</v>
      </c>
      <c r="I25" s="44" t="str" cm="1">
        <f t="array" ref="I25">HYPERLINK(TEXT("#"&amp;INDEX($D$99:$AD$126,$C110,E$56),),INDEX($D$99:$AD$126,$C110,E$56))</f>
        <v>A127827242F</v>
      </c>
    </row>
    <row r="26" spans="1:9">
      <c r="B26" s="45" t="s">
        <v>1763</v>
      </c>
      <c r="C26" s="43" cm="1">
        <f t="array" ref="C26">INDEX($D$64:$AD$91,$C76,C$56)</f>
        <v>628.91800000000001</v>
      </c>
      <c r="D26" s="43" cm="1">
        <f t="array" ref="D26">INDEX($D$64:$AD$91,$C76,D$56)</f>
        <v>448.46600000000001</v>
      </c>
      <c r="E26" s="43" cm="1">
        <f t="array" ref="E26">INDEX($D$64:$AD$91,$C76,E$56)</f>
        <v>180.452</v>
      </c>
      <c r="F26" s="43"/>
      <c r="G26" s="44" t="str" cm="1">
        <f t="array" ref="G26">HYPERLINK(TEXT("#"&amp;INDEX($D$99:$AD$126,$C111,C$56),),INDEX($D$99:$AD$126,$C111,C$56))</f>
        <v>A127833184J</v>
      </c>
      <c r="H26" s="44" t="str" cm="1">
        <f t="array" ref="H26">HYPERLINK(TEXT("#"&amp;INDEX($D$99:$AD$126,$C111,D$56),),INDEX($D$99:$AD$126,$C111,D$56))</f>
        <v>A127830214F</v>
      </c>
      <c r="I26" s="44" t="str" cm="1">
        <f t="array" ref="I26">HYPERLINK(TEXT("#"&amp;INDEX($D$99:$AD$126,$C111,E$56),),INDEX($D$99:$AD$126,$C111,E$56))</f>
        <v>A127827244K</v>
      </c>
    </row>
    <row r="27" spans="1:9">
      <c r="B27" s="46" t="s">
        <v>1755</v>
      </c>
      <c r="C27" s="43" cm="1">
        <f t="array" ref="C27">INDEX($D$64:$AD$91,$C77,C$56)</f>
        <v>122.46599999999999</v>
      </c>
      <c r="D27" s="43" cm="1">
        <f t="array" ref="D27">INDEX($D$64:$AD$91,$C77,D$56)</f>
        <v>89.501999999999995</v>
      </c>
      <c r="E27" s="43" cm="1">
        <f t="array" ref="E27">INDEX($D$64:$AD$91,$C77,E$56)</f>
        <v>32.963999999999999</v>
      </c>
      <c r="F27" s="43"/>
      <c r="G27" s="44" t="str" cm="1">
        <f t="array" ref="G27">HYPERLINK(TEXT("#"&amp;INDEX($D$99:$AD$126,$C112,C$56),),INDEX($D$99:$AD$126,$C112,C$56))</f>
        <v>A127833181A</v>
      </c>
      <c r="H27" s="44" t="str" cm="1">
        <f t="array" ref="H27">HYPERLINK(TEXT("#"&amp;INDEX($D$99:$AD$126,$C112,D$56),),INDEX($D$99:$AD$126,$C112,D$56))</f>
        <v>A127830211X</v>
      </c>
      <c r="I27" s="44" t="str" cm="1">
        <f t="array" ref="I27">HYPERLINK(TEXT("#"&amp;INDEX($D$99:$AD$126,$C112,E$56),),INDEX($D$99:$AD$126,$C112,E$56))</f>
        <v>A127827241C</v>
      </c>
    </row>
    <row r="28" spans="1:9">
      <c r="B28" s="46" t="s">
        <v>1760</v>
      </c>
      <c r="C28" s="43" cm="1">
        <f t="array" ref="C28">INDEX($D$64:$AD$91,$C78,C$56)</f>
        <v>536.89800000000002</v>
      </c>
      <c r="D28" s="43" cm="1">
        <f t="array" ref="D28">INDEX($D$64:$AD$91,$C78,D$56)</f>
        <v>380.673</v>
      </c>
      <c r="E28" s="43" cm="1">
        <f t="array" ref="E28">INDEX($D$64:$AD$91,$C78,E$56)</f>
        <v>156.22399999999999</v>
      </c>
      <c r="F28" s="43"/>
      <c r="G28" s="44" t="str" cm="1">
        <f t="array" ref="G28">HYPERLINK(TEXT("#"&amp;INDEX($D$99:$AD$126,$C113,C$56),),INDEX($D$99:$AD$126,$C113,C$56))</f>
        <v>A127833180X</v>
      </c>
      <c r="H28" s="44" t="str" cm="1">
        <f t="array" ref="H28">HYPERLINK(TEXT("#"&amp;INDEX($D$99:$AD$126,$C113,D$56),),INDEX($D$99:$AD$126,$C113,D$56))</f>
        <v>A127830210W</v>
      </c>
      <c r="I28" s="44" t="str" cm="1">
        <f t="array" ref="I28">HYPERLINK(TEXT("#"&amp;INDEX($D$99:$AD$126,$C113,E$56),),INDEX($D$99:$AD$126,$C113,E$56))</f>
        <v>A127827240A</v>
      </c>
    </row>
    <row r="29" spans="1:9">
      <c r="B29" s="45" t="s">
        <v>1764</v>
      </c>
      <c r="C29" s="43" cm="1">
        <f t="array" ref="C29">INDEX($D$64:$AD$91,$C79,C$56)</f>
        <v>965.12099999999998</v>
      </c>
      <c r="D29" s="43" cm="1">
        <f t="array" ref="D29">INDEX($D$64:$AD$91,$C79,D$56)</f>
        <v>419.64699999999999</v>
      </c>
      <c r="E29" s="43" cm="1">
        <f t="array" ref="E29">INDEX($D$64:$AD$91,$C79,E$56)</f>
        <v>545.47400000000005</v>
      </c>
      <c r="F29" s="43"/>
      <c r="G29" s="44" t="str" cm="1">
        <f t="array" ref="G29">HYPERLINK(TEXT("#"&amp;INDEX($D$99:$AD$126,$C114,C$56),),INDEX($D$99:$AD$126,$C114,C$56))</f>
        <v>A127833183F</v>
      </c>
      <c r="H29" s="44" t="str" cm="1">
        <f t="array" ref="H29">HYPERLINK(TEXT("#"&amp;INDEX($D$99:$AD$126,$C114,D$56),),INDEX($D$99:$AD$126,$C114,D$56))</f>
        <v>A127830213C</v>
      </c>
      <c r="I29" s="44" t="str" cm="1">
        <f t="array" ref="I29">HYPERLINK(TEXT("#"&amp;INDEX($D$99:$AD$126,$C114,E$56),),INDEX($D$99:$AD$126,$C114,E$56))</f>
        <v>A127827243J</v>
      </c>
    </row>
    <row r="30" spans="1:9">
      <c r="B30" s="46" t="s">
        <v>1758</v>
      </c>
      <c r="C30" s="43" cm="1">
        <f t="array" ref="C30">INDEX($D$64:$AD$91,$C80,C$56)</f>
        <v>232.922</v>
      </c>
      <c r="D30" s="43" cm="1">
        <f t="array" ref="D30">INDEX($D$64:$AD$91,$C80,D$56)</f>
        <v>109.214</v>
      </c>
      <c r="E30" s="43" cm="1">
        <f t="array" ref="E30">INDEX($D$64:$AD$91,$C80,E$56)</f>
        <v>123.709</v>
      </c>
      <c r="F30" s="43"/>
      <c r="G30" s="44" t="str" cm="1">
        <f t="array" ref="G30">HYPERLINK(TEXT("#"&amp;INDEX($D$99:$AD$126,$C115,C$56),),INDEX($D$99:$AD$126,$C115,C$56))</f>
        <v>A127833178L</v>
      </c>
      <c r="H30" s="44" t="str" cm="1">
        <f t="array" ref="H30">HYPERLINK(TEXT("#"&amp;INDEX($D$99:$AD$126,$C115,D$56),),INDEX($D$99:$AD$126,$C115,D$56))</f>
        <v>A127830208K</v>
      </c>
      <c r="I30" s="44" t="str" cm="1">
        <f t="array" ref="I30">HYPERLINK(TEXT("#"&amp;INDEX($D$99:$AD$126,$C115,E$56),),INDEX($D$99:$AD$126,$C115,E$56))</f>
        <v>A127827238R</v>
      </c>
    </row>
    <row r="31" spans="1:9">
      <c r="B31" s="46" t="s">
        <v>1761</v>
      </c>
      <c r="C31" s="43" cm="1">
        <f t="array" ref="C31">INDEX($D$64:$AD$91,$C81,C$56)</f>
        <v>836.35900000000004</v>
      </c>
      <c r="D31" s="43" cm="1">
        <f t="array" ref="D31">INDEX($D$64:$AD$91,$C81,D$56)</f>
        <v>360.81799999999998</v>
      </c>
      <c r="E31" s="43" cm="1">
        <f t="array" ref="E31">INDEX($D$64:$AD$91,$C81,E$56)</f>
        <v>475.541</v>
      </c>
      <c r="F31" s="43"/>
      <c r="G31" s="44" t="str" cm="1">
        <f t="array" ref="G31">HYPERLINK(TEXT("#"&amp;INDEX($D$99:$AD$126,$C116,C$56),),INDEX($D$99:$AD$126,$C116,C$56))</f>
        <v>A127833177K</v>
      </c>
      <c r="H31" s="44" t="str" cm="1">
        <f t="array" ref="H31">HYPERLINK(TEXT("#"&amp;INDEX($D$99:$AD$126,$C116,D$56),),INDEX($D$99:$AD$126,$C116,D$56))</f>
        <v>A127830207J</v>
      </c>
      <c r="I31" s="44" t="str" cm="1">
        <f t="array" ref="I31">HYPERLINK(TEXT("#"&amp;INDEX($D$99:$AD$126,$C116,E$56),),INDEX($D$99:$AD$126,$C116,E$56))</f>
        <v>A127827237L</v>
      </c>
    </row>
    <row r="32" spans="1:9">
      <c r="B32" s="11"/>
      <c r="C32" s="43"/>
      <c r="D32" s="43"/>
      <c r="E32" s="43"/>
      <c r="F32" s="43"/>
      <c r="G32" s="44"/>
      <c r="H32" s="44"/>
      <c r="I32" s="44"/>
    </row>
    <row r="33" spans="1:20">
      <c r="A33" s="41" t="s">
        <v>1765</v>
      </c>
      <c r="C33" s="43"/>
      <c r="D33" s="43"/>
      <c r="E33" s="43"/>
      <c r="F33" s="43"/>
      <c r="G33" s="44"/>
      <c r="H33" s="44"/>
      <c r="I33" s="44"/>
    </row>
    <row r="34" spans="1:20">
      <c r="A34" s="41"/>
      <c r="B34" s="11" t="s">
        <v>1765</v>
      </c>
      <c r="C34" s="43" cm="1">
        <f t="array" ref="C34">INDEX($D$64:$AD$91,$C84,C$56)</f>
        <v>904.10799999999995</v>
      </c>
      <c r="D34" s="43" cm="1">
        <f t="array" ref="D34">INDEX($D$64:$AD$91,$C84,D$56)</f>
        <v>408.92500000000001</v>
      </c>
      <c r="E34" s="43" cm="1">
        <f t="array" ref="E34">INDEX($D$64:$AD$91,$C84,E$56)</f>
        <v>495.18400000000003</v>
      </c>
      <c r="F34" s="43"/>
      <c r="G34" s="44" t="str" cm="1">
        <f t="array" ref="G34">HYPERLINK(TEXT("#"&amp;INDEX($D$99:$AD$126,$C119,C$56),),INDEX($D$99:$AD$126,$C119,C$56))</f>
        <v>A127833191F</v>
      </c>
      <c r="H34" s="44" t="str" cm="1">
        <f t="array" ref="H34">HYPERLINK(TEXT("#"&amp;INDEX($D$99:$AD$126,$C119,D$56),),INDEX($D$99:$AD$126,$C119,D$56))</f>
        <v>A127830221C</v>
      </c>
      <c r="I34" s="44" t="str" cm="1">
        <f t="array" ref="I34">HYPERLINK(TEXT("#"&amp;INDEX($D$99:$AD$126,$C119,E$56),),INDEX($D$99:$AD$126,$C119,E$56))</f>
        <v>A127827251J</v>
      </c>
    </row>
    <row r="35" spans="1:20">
      <c r="B35" s="45" t="s">
        <v>1766</v>
      </c>
      <c r="C35" s="43" cm="1">
        <f t="array" ref="C35">INDEX($D$64:$AD$91,$C85,C$56)</f>
        <v>67.748999999999995</v>
      </c>
      <c r="D35" s="43" cm="1">
        <f t="array" ref="D35">INDEX($D$64:$AD$91,$C85,D$56)</f>
        <v>48.106999999999999</v>
      </c>
      <c r="E35" s="43" cm="1">
        <f t="array" ref="E35">INDEX($D$64:$AD$91,$C85,E$56)</f>
        <v>19.641999999999999</v>
      </c>
      <c r="F35" s="43"/>
      <c r="G35" s="44" t="str" cm="1">
        <f t="array" ref="G35">HYPERLINK(TEXT("#"&amp;INDEX($D$99:$AD$126,$C120,C$56),),INDEX($D$99:$AD$126,$C120,C$56))</f>
        <v>A127833179R</v>
      </c>
      <c r="H35" s="44" t="str" cm="1">
        <f t="array" ref="H35">HYPERLINK(TEXT("#"&amp;INDEX($D$99:$AD$126,$C120,D$56),),INDEX($D$99:$AD$126,$C120,D$56))</f>
        <v>A127830209L</v>
      </c>
      <c r="I35" s="44" t="str" cm="1">
        <f t="array" ref="I35">HYPERLINK(TEXT("#"&amp;INDEX($D$99:$AD$126,$C120,E$56),),INDEX($D$99:$AD$126,$C120,E$56))</f>
        <v>A127827239T</v>
      </c>
    </row>
    <row r="36" spans="1:20">
      <c r="B36" s="45" t="s">
        <v>1761</v>
      </c>
      <c r="C36" s="43" cm="1">
        <f t="array" ref="C36">INDEX($D$64:$AD$91,$C86,C$56)</f>
        <v>836.35900000000004</v>
      </c>
      <c r="D36" s="43" cm="1">
        <f t="array" ref="D36">INDEX($D$64:$AD$91,$C86,D$56)</f>
        <v>360.81799999999998</v>
      </c>
      <c r="E36" s="43" cm="1">
        <f t="array" ref="E36">INDEX($D$64:$AD$91,$C86,E$56)</f>
        <v>475.541</v>
      </c>
      <c r="F36" s="43"/>
      <c r="G36" s="44" t="str" cm="1">
        <f t="array" ref="G36">HYPERLINK(TEXT("#"&amp;INDEX($D$99:$AD$126,$C121,C$56),),INDEX($D$99:$AD$126,$C121,C$56))</f>
        <v>A127833177K</v>
      </c>
      <c r="H36" s="44" t="str" cm="1">
        <f t="array" ref="H36">HYPERLINK(TEXT("#"&amp;INDEX($D$99:$AD$126,$C121,D$56),),INDEX($D$99:$AD$126,$C121,D$56))</f>
        <v>A127830207J</v>
      </c>
      <c r="I36" s="44" t="str" cm="1">
        <f t="array" ref="I36">HYPERLINK(TEXT("#"&amp;INDEX($D$99:$AD$126,$C121,E$56),),INDEX($D$99:$AD$126,$C121,E$56))</f>
        <v>A127827237L</v>
      </c>
    </row>
    <row r="37" spans="1:20">
      <c r="B37" s="11"/>
      <c r="C37" s="43"/>
      <c r="D37" s="43"/>
      <c r="E37" s="43"/>
      <c r="F37" s="43"/>
      <c r="G37" s="44"/>
      <c r="H37" s="44"/>
      <c r="I37" s="44"/>
    </row>
    <row r="38" spans="1:20">
      <c r="A38" s="41" t="s">
        <v>1767</v>
      </c>
      <c r="C38" s="43"/>
      <c r="D38" s="43"/>
      <c r="E38" s="43"/>
      <c r="F38" s="43"/>
      <c r="G38" s="44"/>
      <c r="H38" s="44"/>
      <c r="I38" s="44"/>
    </row>
    <row r="39" spans="1:20">
      <c r="B39" s="11" t="s">
        <v>1768</v>
      </c>
      <c r="C39" s="43" cm="1">
        <f t="array" ref="C39">INDEX($D$64:$AD$91,$C89,C$56)</f>
        <v>14652.264999999999</v>
      </c>
      <c r="D39" s="43" cm="1">
        <f t="array" ref="D39">INDEX($D$64:$AD$91,$C89,D$56)</f>
        <v>7612.2780000000002</v>
      </c>
      <c r="E39" s="43" cm="1">
        <f t="array" ref="E39">INDEX($D$64:$AD$91,$C89,E$56)</f>
        <v>7039.9870000000001</v>
      </c>
      <c r="F39" s="43"/>
      <c r="G39" s="44" t="str" cm="1">
        <f t="array" ref="G39">HYPERLINK(TEXT("#"&amp;INDEX($D$99:$AD$126,$C124,C$56),),INDEX($D$99:$AD$126,$C124,C$56))</f>
        <v>A127833187R</v>
      </c>
      <c r="H39" s="44" t="str" cm="1">
        <f t="array" ref="H39">HYPERLINK(TEXT("#"&amp;INDEX($D$99:$AD$126,$C124,D$56),),INDEX($D$99:$AD$126,$C124,D$56))</f>
        <v>A127830217L</v>
      </c>
      <c r="I39" s="44" t="str" cm="1">
        <f t="array" ref="I39">HYPERLINK(TEXT("#"&amp;INDEX($D$99:$AD$126,$C124,E$56),),INDEX($D$99:$AD$126,$C124,E$56))</f>
        <v>A127827247T</v>
      </c>
    </row>
    <row r="40" spans="1:20">
      <c r="B40" s="45" t="s">
        <v>1769</v>
      </c>
      <c r="C40" s="43" cm="1">
        <f t="array" ref="C40">INDEX($D$64:$AD$91,$C90,C$56)</f>
        <v>10074.334000000001</v>
      </c>
      <c r="D40" s="43" cm="1">
        <f t="array" ref="D40">INDEX($D$64:$AD$91,$C90,D$56)</f>
        <v>6058.9870000000001</v>
      </c>
      <c r="E40" s="43" cm="1">
        <f t="array" ref="E40">INDEX($D$64:$AD$91,$C90,E$56)</f>
        <v>4015.3470000000002</v>
      </c>
      <c r="F40" s="43"/>
      <c r="G40" s="44" t="str" cm="1">
        <f t="array" ref="G40">HYPERLINK(TEXT("#"&amp;INDEX($D$99:$AD$126,$C125,C$56),),INDEX($D$99:$AD$126,$C125,C$56))</f>
        <v>A127833189V</v>
      </c>
      <c r="H40" s="44" t="str" cm="1">
        <f t="array" ref="H40">HYPERLINK(TEXT("#"&amp;INDEX($D$99:$AD$126,$C125,D$56),),INDEX($D$99:$AD$126,$C125,D$56))</f>
        <v>A127830219T</v>
      </c>
      <c r="I40" s="44" t="str" cm="1">
        <f t="array" ref="I40">HYPERLINK(TEXT("#"&amp;INDEX($D$99:$AD$126,$C125,E$56),),INDEX($D$99:$AD$126,$C125,E$56))</f>
        <v>A127827249W</v>
      </c>
    </row>
    <row r="41" spans="1:20">
      <c r="B41" s="45" t="s">
        <v>1770</v>
      </c>
      <c r="C41" s="43" cm="1">
        <f t="array" ref="C41">INDEX($D$64:$AD$91,$C91,C$56)</f>
        <v>4577.9309999999996</v>
      </c>
      <c r="D41" s="43" cm="1">
        <f t="array" ref="D41">INDEX($D$64:$AD$91,$C91,D$56)</f>
        <v>1553.29</v>
      </c>
      <c r="E41" s="43" cm="1">
        <f t="array" ref="E41">INDEX($D$64:$AD$91,$C91,E$56)</f>
        <v>3024.6410000000001</v>
      </c>
      <c r="F41" s="43"/>
      <c r="G41" s="44" t="str" cm="1">
        <f t="array" ref="G41">HYPERLINK(TEXT("#"&amp;INDEX($D$99:$AD$126,$C126,C$56),),INDEX($D$99:$AD$126,$C126,C$56))</f>
        <v>A127833188T</v>
      </c>
      <c r="H41" s="44" t="str" cm="1">
        <f t="array" ref="H41">HYPERLINK(TEXT("#"&amp;INDEX($D$99:$AD$126,$C126,D$56),),INDEX($D$99:$AD$126,$C126,D$56))</f>
        <v>A127830218R</v>
      </c>
      <c r="I41" s="44" t="str" cm="1">
        <f t="array" ref="I41">HYPERLINK(TEXT("#"&amp;INDEX($D$99:$AD$126,$C126,E$56),),INDEX($D$99:$AD$126,$C126,E$56))</f>
        <v>A127827248V</v>
      </c>
    </row>
    <row r="42" spans="1:20">
      <c r="B42" s="11"/>
      <c r="C42" s="43"/>
      <c r="D42" s="43"/>
      <c r="E42" s="43"/>
      <c r="F42" s="43"/>
      <c r="G42" s="44"/>
      <c r="H42" s="44"/>
      <c r="I42" s="44"/>
    </row>
    <row r="43" spans="1:20">
      <c r="B43" s="11"/>
      <c r="C43" s="43"/>
      <c r="D43" s="43"/>
      <c r="E43" s="43"/>
      <c r="F43" s="43"/>
      <c r="G43" s="44"/>
      <c r="H43" s="44"/>
      <c r="I43" s="44"/>
    </row>
    <row r="44" spans="1:20">
      <c r="A44" s="48" t="str">
        <f ca="1">Contents!B27</f>
        <v>© Commonwealth of Australia 2025</v>
      </c>
      <c r="B44" s="49"/>
      <c r="C44" s="43"/>
      <c r="D44" s="43"/>
      <c r="E44" s="43"/>
      <c r="F44" s="43"/>
      <c r="G44" s="43"/>
      <c r="H44" s="43"/>
      <c r="I44" s="43"/>
      <c r="J44" s="43"/>
      <c r="K44" s="43"/>
      <c r="L44" s="43"/>
      <c r="M44" s="43"/>
      <c r="N44" s="43"/>
      <c r="O44" s="43"/>
      <c r="P44" s="43"/>
      <c r="Q44" s="43"/>
      <c r="R44" s="43"/>
      <c r="S44" s="43"/>
      <c r="T44" s="43"/>
    </row>
    <row r="45" spans="1:20">
      <c r="A45" s="48"/>
      <c r="B45" s="49"/>
      <c r="C45" s="43"/>
      <c r="D45" s="43"/>
      <c r="E45" s="43"/>
      <c r="F45" s="43"/>
      <c r="G45" s="43"/>
      <c r="H45" s="43"/>
      <c r="I45" s="43"/>
      <c r="J45" s="43"/>
      <c r="K45" s="43"/>
      <c r="L45" s="43"/>
      <c r="M45" s="43"/>
      <c r="N45" s="43"/>
      <c r="O45" s="43"/>
      <c r="P45" s="43"/>
      <c r="Q45" s="43"/>
      <c r="R45" s="43"/>
      <c r="S45" s="43"/>
      <c r="T45" s="43"/>
    </row>
    <row r="46" spans="1:20" hidden="1">
      <c r="A46" s="50"/>
      <c r="B46" s="51" t="s">
        <v>1782</v>
      </c>
      <c r="C46" s="52">
        <v>1</v>
      </c>
      <c r="D46" s="53"/>
      <c r="E46" s="53"/>
      <c r="F46" s="43"/>
      <c r="G46" s="43"/>
      <c r="H46" s="43"/>
      <c r="I46" s="43"/>
      <c r="J46" s="43"/>
      <c r="K46" s="43"/>
      <c r="L46" s="43"/>
      <c r="M46" s="43"/>
      <c r="N46" s="43"/>
      <c r="O46" s="43"/>
      <c r="P46" s="43"/>
      <c r="Q46" s="43"/>
      <c r="R46" s="43"/>
      <c r="S46" s="43"/>
      <c r="T46" s="43"/>
    </row>
    <row r="47" spans="1:20" hidden="1">
      <c r="A47" s="50"/>
      <c r="B47" s="51" t="s">
        <v>1783</v>
      </c>
      <c r="C47" s="52">
        <f>C46+3</f>
        <v>4</v>
      </c>
      <c r="D47" s="53"/>
      <c r="E47" s="53"/>
      <c r="F47" s="43"/>
      <c r="G47" s="43"/>
      <c r="H47" s="43"/>
      <c r="I47" s="43"/>
      <c r="J47" s="43"/>
      <c r="K47" s="43"/>
      <c r="L47" s="43"/>
      <c r="M47" s="43"/>
      <c r="N47" s="43"/>
      <c r="O47" s="43"/>
      <c r="P47" s="43"/>
      <c r="Q47" s="43"/>
      <c r="R47" s="43"/>
      <c r="S47" s="43"/>
      <c r="T47" s="43"/>
    </row>
    <row r="48" spans="1:20" hidden="1">
      <c r="A48" s="50"/>
      <c r="B48" s="51" t="s">
        <v>1784</v>
      </c>
      <c r="C48" s="52">
        <f t="shared" ref="C48:C54" si="0">C47+3</f>
        <v>7</v>
      </c>
      <c r="D48" s="53"/>
      <c r="E48" s="53"/>
      <c r="F48" s="43"/>
      <c r="G48" s="43"/>
      <c r="H48" s="43"/>
      <c r="I48" s="43"/>
      <c r="J48" s="43"/>
      <c r="K48" s="43"/>
      <c r="L48" s="43"/>
      <c r="M48" s="43"/>
      <c r="N48" s="43"/>
      <c r="O48" s="43"/>
      <c r="P48" s="43"/>
      <c r="Q48" s="43"/>
      <c r="R48" s="43"/>
      <c r="S48" s="43"/>
      <c r="T48" s="43"/>
    </row>
    <row r="49" spans="1:30" hidden="1">
      <c r="A49" s="50"/>
      <c r="B49" s="51" t="s">
        <v>1785</v>
      </c>
      <c r="C49" s="52">
        <f t="shared" si="0"/>
        <v>10</v>
      </c>
      <c r="D49" s="53"/>
      <c r="E49" s="53"/>
      <c r="F49" s="43"/>
      <c r="G49" s="43"/>
      <c r="H49" s="43"/>
      <c r="I49" s="43"/>
      <c r="J49" s="43"/>
      <c r="K49" s="43"/>
      <c r="L49" s="43"/>
      <c r="M49" s="43"/>
      <c r="N49" s="43"/>
      <c r="O49" s="43"/>
      <c r="P49" s="43"/>
      <c r="Q49" s="43"/>
      <c r="R49" s="43"/>
      <c r="S49" s="43"/>
      <c r="T49" s="43"/>
    </row>
    <row r="50" spans="1:30" hidden="1">
      <c r="A50" s="50"/>
      <c r="B50" s="51" t="s">
        <v>1786</v>
      </c>
      <c r="C50" s="52">
        <f t="shared" si="0"/>
        <v>13</v>
      </c>
      <c r="D50" s="53"/>
      <c r="E50" s="53"/>
      <c r="F50" s="43"/>
      <c r="G50" s="43"/>
      <c r="H50" s="43"/>
      <c r="I50" s="43"/>
      <c r="J50" s="43"/>
      <c r="K50" s="43"/>
      <c r="L50" s="43"/>
      <c r="M50" s="43"/>
      <c r="N50" s="43"/>
      <c r="O50" s="43"/>
      <c r="P50" s="43"/>
      <c r="Q50" s="43"/>
      <c r="R50" s="43"/>
      <c r="S50" s="43"/>
      <c r="T50" s="43"/>
    </row>
    <row r="51" spans="1:30" hidden="1">
      <c r="A51" s="50"/>
      <c r="B51" s="51" t="s">
        <v>1787</v>
      </c>
      <c r="C51" s="52">
        <f t="shared" si="0"/>
        <v>16</v>
      </c>
      <c r="D51" s="53"/>
      <c r="E51" s="53"/>
      <c r="F51" s="43"/>
      <c r="G51" s="43"/>
      <c r="H51" s="43"/>
      <c r="I51" s="43"/>
      <c r="J51" s="43"/>
      <c r="K51" s="43"/>
      <c r="L51" s="43"/>
      <c r="M51" s="43"/>
      <c r="N51" s="43"/>
      <c r="O51" s="43"/>
      <c r="P51" s="43"/>
      <c r="Q51" s="43"/>
      <c r="R51" s="43"/>
      <c r="S51" s="43"/>
      <c r="T51" s="43"/>
    </row>
    <row r="52" spans="1:30" hidden="1">
      <c r="A52" s="50"/>
      <c r="B52" s="51" t="s">
        <v>1788</v>
      </c>
      <c r="C52" s="52">
        <f t="shared" si="0"/>
        <v>19</v>
      </c>
      <c r="D52" s="53"/>
      <c r="E52" s="53"/>
      <c r="F52" s="43"/>
      <c r="G52" s="43"/>
      <c r="H52" s="43"/>
      <c r="I52" s="43"/>
      <c r="J52" s="43"/>
      <c r="K52" s="43"/>
      <c r="L52" s="43"/>
      <c r="M52" s="43"/>
      <c r="N52" s="43"/>
      <c r="O52" s="43"/>
      <c r="P52" s="43"/>
      <c r="Q52" s="43"/>
      <c r="R52" s="43"/>
      <c r="S52" s="43"/>
      <c r="T52" s="43"/>
    </row>
    <row r="53" spans="1:30" hidden="1">
      <c r="A53" s="50"/>
      <c r="B53" s="51" t="s">
        <v>1789</v>
      </c>
      <c r="C53" s="52">
        <f t="shared" si="0"/>
        <v>22</v>
      </c>
      <c r="D53" s="53"/>
      <c r="E53" s="53"/>
      <c r="F53" s="43"/>
      <c r="G53" s="43"/>
      <c r="H53" s="43"/>
      <c r="I53" s="43"/>
      <c r="J53" s="43"/>
      <c r="K53" s="43"/>
      <c r="L53" s="43"/>
      <c r="M53" s="43"/>
      <c r="N53" s="43"/>
      <c r="O53" s="43"/>
      <c r="P53" s="43"/>
      <c r="Q53" s="43"/>
      <c r="R53" s="43"/>
      <c r="S53" s="43"/>
      <c r="T53" s="43"/>
    </row>
    <row r="54" spans="1:30" hidden="1">
      <c r="A54" s="50"/>
      <c r="B54" s="51" t="s">
        <v>1790</v>
      </c>
      <c r="C54" s="52">
        <f t="shared" si="0"/>
        <v>25</v>
      </c>
      <c r="D54" s="53"/>
      <c r="E54" s="53"/>
      <c r="F54" s="43"/>
      <c r="G54" s="43"/>
      <c r="H54" s="43"/>
      <c r="I54" s="43"/>
      <c r="J54" s="43"/>
      <c r="K54" s="43"/>
      <c r="L54" s="43"/>
      <c r="M54" s="43"/>
      <c r="N54" s="43"/>
      <c r="O54" s="43"/>
      <c r="P54" s="43"/>
      <c r="Q54" s="43"/>
      <c r="R54" s="43"/>
      <c r="S54" s="43"/>
      <c r="T54" s="43"/>
    </row>
    <row r="55" spans="1:30" hidden="1">
      <c r="A55" s="50"/>
      <c r="B55" s="54"/>
      <c r="C55" s="53"/>
      <c r="D55" s="53"/>
      <c r="E55" s="53"/>
      <c r="F55" s="43"/>
      <c r="G55" s="43"/>
      <c r="H55" s="43"/>
      <c r="I55" s="43"/>
      <c r="J55" s="43"/>
      <c r="K55" s="43"/>
      <c r="L55" s="43"/>
      <c r="M55" s="43"/>
      <c r="N55" s="43"/>
      <c r="O55" s="43"/>
      <c r="P55" s="43"/>
      <c r="Q55" s="43"/>
      <c r="R55" s="43"/>
      <c r="S55" s="43"/>
      <c r="T55" s="43"/>
    </row>
    <row r="56" spans="1:30" hidden="1">
      <c r="A56" s="50"/>
      <c r="B56" s="55"/>
      <c r="C56" s="52">
        <f>VLOOKUP(C10,B46:C54,2,FALSE)</f>
        <v>1</v>
      </c>
      <c r="D56" s="52">
        <f>C56+1</f>
        <v>2</v>
      </c>
      <c r="E56" s="52">
        <f>D56+1</f>
        <v>3</v>
      </c>
      <c r="F56" s="43"/>
      <c r="G56" s="43"/>
      <c r="H56" s="43"/>
      <c r="I56" s="43"/>
      <c r="J56" s="43"/>
      <c r="K56" s="43"/>
      <c r="L56" s="43"/>
      <c r="M56" s="43"/>
      <c r="N56" s="43"/>
      <c r="O56" s="43"/>
      <c r="P56" s="43"/>
      <c r="Q56" s="43"/>
      <c r="R56" s="43"/>
      <c r="S56" s="43"/>
      <c r="T56" s="43"/>
      <c r="U56" s="43"/>
    </row>
    <row r="57" spans="1:30" hidden="1">
      <c r="A57" s="50"/>
      <c r="B57" s="49"/>
      <c r="C57" s="43"/>
      <c r="D57" s="43"/>
      <c r="E57" s="43"/>
      <c r="F57" s="43"/>
      <c r="G57" s="43"/>
      <c r="H57" s="43"/>
      <c r="I57" s="43"/>
      <c r="J57" s="43"/>
      <c r="K57" s="43"/>
      <c r="L57" s="43"/>
      <c r="M57" s="43"/>
      <c r="N57" s="43"/>
      <c r="O57" s="43"/>
      <c r="P57" s="43"/>
      <c r="Q57" s="43"/>
      <c r="R57" s="43"/>
      <c r="S57" s="43"/>
      <c r="T57" s="43"/>
    </row>
    <row r="58" spans="1:30" hidden="1">
      <c r="A58" s="50"/>
      <c r="B58" s="49"/>
      <c r="C58" s="49"/>
      <c r="D58" s="43"/>
      <c r="E58" s="43"/>
      <c r="F58" s="43"/>
      <c r="G58" s="43"/>
      <c r="H58" s="43"/>
      <c r="I58" s="43"/>
      <c r="J58" s="43"/>
      <c r="K58" s="43"/>
      <c r="L58" s="43"/>
      <c r="M58" s="43"/>
      <c r="N58" s="43"/>
      <c r="O58" s="43"/>
      <c r="P58" s="43"/>
      <c r="Q58" s="43"/>
      <c r="R58" s="43"/>
      <c r="S58" s="43"/>
      <c r="T58" s="43"/>
      <c r="U58" s="43"/>
    </row>
    <row r="59" spans="1:30" hidden="1">
      <c r="A59" s="50"/>
      <c r="B59" s="49"/>
      <c r="C59" s="49"/>
      <c r="D59" s="52">
        <v>1</v>
      </c>
      <c r="E59" s="52">
        <v>2</v>
      </c>
      <c r="F59" s="52">
        <v>3</v>
      </c>
      <c r="G59" s="52">
        <v>4</v>
      </c>
      <c r="H59" s="52">
        <v>5</v>
      </c>
      <c r="I59" s="52">
        <v>6</v>
      </c>
      <c r="J59" s="52">
        <v>7</v>
      </c>
      <c r="K59" s="52">
        <v>8</v>
      </c>
      <c r="L59" s="52">
        <v>9</v>
      </c>
      <c r="M59" s="52">
        <v>10</v>
      </c>
      <c r="N59" s="52">
        <v>11</v>
      </c>
      <c r="O59" s="52">
        <v>12</v>
      </c>
      <c r="P59" s="52">
        <v>13</v>
      </c>
      <c r="Q59" s="52">
        <v>14</v>
      </c>
      <c r="R59" s="52">
        <v>15</v>
      </c>
      <c r="S59" s="52">
        <v>16</v>
      </c>
      <c r="T59" s="52">
        <v>17</v>
      </c>
      <c r="U59" s="52">
        <v>18</v>
      </c>
      <c r="V59" s="52">
        <v>19</v>
      </c>
      <c r="W59" s="52">
        <v>20</v>
      </c>
      <c r="X59" s="52">
        <v>21</v>
      </c>
      <c r="Y59" s="52">
        <v>22</v>
      </c>
      <c r="Z59" s="52">
        <v>23</v>
      </c>
      <c r="AA59" s="52">
        <v>24</v>
      </c>
      <c r="AB59" s="52">
        <v>25</v>
      </c>
      <c r="AC59" s="52">
        <v>26</v>
      </c>
      <c r="AD59" s="52">
        <v>27</v>
      </c>
    </row>
    <row r="60" spans="1:30" ht="15" hidden="1" customHeight="1">
      <c r="A60" s="36"/>
      <c r="B60" s="36"/>
      <c r="C60" s="36"/>
      <c r="D60" s="64" t="s">
        <v>1791</v>
      </c>
      <c r="E60" s="64"/>
      <c r="F60" s="64"/>
      <c r="G60" s="64" t="s">
        <v>1792</v>
      </c>
      <c r="H60" s="64"/>
      <c r="I60" s="64"/>
      <c r="J60" s="64" t="s">
        <v>1793</v>
      </c>
      <c r="K60" s="64"/>
      <c r="L60" s="64"/>
      <c r="M60" s="64" t="s">
        <v>1794</v>
      </c>
      <c r="N60" s="64"/>
      <c r="O60" s="64"/>
      <c r="P60" s="64" t="s">
        <v>1795</v>
      </c>
      <c r="Q60" s="64"/>
      <c r="R60" s="64"/>
      <c r="S60" s="64" t="s">
        <v>1796</v>
      </c>
      <c r="T60" s="64"/>
      <c r="U60" s="64"/>
      <c r="V60" s="64" t="s">
        <v>1797</v>
      </c>
      <c r="W60" s="64"/>
      <c r="X60" s="64"/>
      <c r="Y60" s="64" t="s">
        <v>1798</v>
      </c>
      <c r="Z60" s="64"/>
      <c r="AA60" s="64"/>
      <c r="AB60" s="64" t="s">
        <v>1799</v>
      </c>
      <c r="AC60" s="64"/>
      <c r="AD60" s="64"/>
    </row>
    <row r="61" spans="1:30" hidden="1">
      <c r="A61" s="36"/>
      <c r="B61" s="36"/>
      <c r="C61" s="36"/>
      <c r="D61" s="37" t="s">
        <v>1748</v>
      </c>
      <c r="E61" s="37" t="s">
        <v>1749</v>
      </c>
      <c r="F61" s="37" t="s">
        <v>1750</v>
      </c>
      <c r="G61" s="37" t="s">
        <v>1748</v>
      </c>
      <c r="H61" s="37" t="s">
        <v>1749</v>
      </c>
      <c r="I61" s="37" t="s">
        <v>1750</v>
      </c>
      <c r="J61" s="37" t="s">
        <v>1748</v>
      </c>
      <c r="K61" s="37" t="s">
        <v>1749</v>
      </c>
      <c r="L61" s="37" t="s">
        <v>1750</v>
      </c>
      <c r="M61" s="37" t="s">
        <v>1748</v>
      </c>
      <c r="N61" s="37" t="s">
        <v>1749</v>
      </c>
      <c r="O61" s="37" t="s">
        <v>1750</v>
      </c>
      <c r="P61" s="37" t="s">
        <v>1748</v>
      </c>
      <c r="Q61" s="37" t="s">
        <v>1749</v>
      </c>
      <c r="R61" s="37" t="s">
        <v>1750</v>
      </c>
      <c r="S61" s="37" t="s">
        <v>1748</v>
      </c>
      <c r="T61" s="37" t="s">
        <v>1749</v>
      </c>
      <c r="U61" s="37" t="s">
        <v>1750</v>
      </c>
      <c r="V61" s="37" t="s">
        <v>1748</v>
      </c>
      <c r="W61" s="37" t="s">
        <v>1749</v>
      </c>
      <c r="X61" s="37" t="s">
        <v>1750</v>
      </c>
      <c r="Y61" s="37" t="s">
        <v>1748</v>
      </c>
      <c r="Z61" s="37" t="s">
        <v>1749</v>
      </c>
      <c r="AA61" s="37" t="s">
        <v>1750</v>
      </c>
      <c r="AB61" s="37" t="s">
        <v>1748</v>
      </c>
      <c r="AC61" s="37" t="s">
        <v>1749</v>
      </c>
      <c r="AD61" s="37" t="s">
        <v>1750</v>
      </c>
    </row>
    <row r="62" spans="1:30" hidden="1">
      <c r="A62" s="36"/>
      <c r="B62" s="36"/>
      <c r="C62" s="36"/>
      <c r="D62" s="40" t="s">
        <v>1751</v>
      </c>
      <c r="E62" s="40" t="s">
        <v>1751</v>
      </c>
      <c r="F62" s="40" t="s">
        <v>1751</v>
      </c>
      <c r="G62" s="40" t="s">
        <v>1751</v>
      </c>
      <c r="H62" s="40" t="s">
        <v>1751</v>
      </c>
      <c r="I62" s="40" t="s">
        <v>1751</v>
      </c>
      <c r="J62" s="40" t="s">
        <v>1751</v>
      </c>
      <c r="K62" s="40" t="s">
        <v>1751</v>
      </c>
      <c r="L62" s="40" t="s">
        <v>1751</v>
      </c>
      <c r="M62" s="40" t="s">
        <v>1751</v>
      </c>
      <c r="N62" s="40" t="s">
        <v>1751</v>
      </c>
      <c r="O62" s="40" t="s">
        <v>1751</v>
      </c>
      <c r="P62" s="40" t="s">
        <v>1751</v>
      </c>
      <c r="Q62" s="40" t="s">
        <v>1751</v>
      </c>
      <c r="R62" s="40" t="s">
        <v>1751</v>
      </c>
      <c r="S62" s="40" t="s">
        <v>1751</v>
      </c>
      <c r="T62" s="40" t="s">
        <v>1751</v>
      </c>
      <c r="U62" s="40" t="s">
        <v>1751</v>
      </c>
      <c r="V62" s="40" t="s">
        <v>1751</v>
      </c>
      <c r="W62" s="40" t="s">
        <v>1751</v>
      </c>
      <c r="X62" s="40" t="s">
        <v>1751</v>
      </c>
      <c r="Y62" s="40" t="s">
        <v>1751</v>
      </c>
      <c r="Z62" s="40" t="s">
        <v>1751</v>
      </c>
      <c r="AA62" s="40" t="s">
        <v>1751</v>
      </c>
      <c r="AB62" s="40" t="s">
        <v>1751</v>
      </c>
      <c r="AC62" s="40" t="s">
        <v>1751</v>
      </c>
      <c r="AD62" s="40" t="s">
        <v>1751</v>
      </c>
    </row>
    <row r="63" spans="1:30" hidden="1">
      <c r="A63" s="41" t="s">
        <v>1752</v>
      </c>
      <c r="C63" s="36"/>
      <c r="D63" s="40"/>
      <c r="E63" s="40"/>
      <c r="F63" s="40"/>
      <c r="G63" s="42"/>
      <c r="H63" s="56"/>
      <c r="I63" s="56"/>
    </row>
    <row r="64" spans="1:30" hidden="1">
      <c r="B64" s="11" t="s">
        <v>1753</v>
      </c>
      <c r="C64" s="51">
        <v>1</v>
      </c>
      <c r="D64" s="43">
        <f>_xlfn.SINGLE(A127833182C_Latest)</f>
        <v>1594.039</v>
      </c>
      <c r="E64" s="43">
        <f>_xlfn.SINGLE(A127830212A_Latest)</f>
        <v>868.11300000000006</v>
      </c>
      <c r="F64" s="43">
        <f>_xlfn.SINGLE(A127827242F_Latest)</f>
        <v>725.92600000000004</v>
      </c>
      <c r="G64" s="43">
        <f>_xlfn.SINGLE(A127834832L_Latest)</f>
        <v>468.09699999999998</v>
      </c>
      <c r="H64" s="43">
        <f>_xlfn.SINGLE(A127831862W_Latest)</f>
        <v>262.51900000000001</v>
      </c>
      <c r="I64" s="43">
        <f>_xlfn.SINGLE(A127828892A_Latest)</f>
        <v>205.578</v>
      </c>
      <c r="J64" s="43">
        <f>_xlfn.SINGLE(A127833512J_Latest)</f>
        <v>437.71</v>
      </c>
      <c r="K64" s="43">
        <f>_xlfn.SINGLE(A127830542T_Latest)</f>
        <v>241.73699999999999</v>
      </c>
      <c r="L64" s="43">
        <f>_xlfn.SINGLE(A127827572W_Latest)</f>
        <v>195.97300000000001</v>
      </c>
      <c r="M64" s="43">
        <f>_xlfn.SINGLE(A127835162F_Latest)</f>
        <v>337.541</v>
      </c>
      <c r="N64" s="43">
        <f>_xlfn.SINGLE(A127832192R_Latest)</f>
        <v>180.595</v>
      </c>
      <c r="O64" s="43">
        <f>_xlfn.SINGLE(A127829222J_Latest)</f>
        <v>156.946</v>
      </c>
      <c r="P64" s="43">
        <f>_xlfn.SINGLE(A127835492W_Latest)</f>
        <v>108.56100000000001</v>
      </c>
      <c r="Q64" s="43">
        <f>_xlfn.SINGLE(A127832522V_Latest)</f>
        <v>56.927</v>
      </c>
      <c r="R64" s="43">
        <f>_xlfn.SINGLE(A127829552X_Latest)</f>
        <v>51.634</v>
      </c>
      <c r="S64" s="43">
        <f>_xlfn.SINGLE(A127833842X_Latest)</f>
        <v>165.48599999999999</v>
      </c>
      <c r="T64" s="43">
        <f>_xlfn.SINGLE(A127830872J_Latest)</f>
        <v>85.153999999999996</v>
      </c>
      <c r="U64" s="43">
        <f>_xlfn.SINGLE(A127827902A_Latest)</f>
        <v>80.332999999999998</v>
      </c>
      <c r="V64" s="43">
        <f>_xlfn.SINGLE(A127834172T_Latest)</f>
        <v>36.973999999999997</v>
      </c>
      <c r="W64" s="43">
        <f>_xlfn.SINGLE(A127831202R_Latest)</f>
        <v>18.645</v>
      </c>
      <c r="X64" s="43">
        <f>_xlfn.SINGLE(A127828232V_Latest)</f>
        <v>18.329000000000001</v>
      </c>
      <c r="Y64" s="43">
        <f>_xlfn.SINGLE(A127834502W_Latest)</f>
        <v>13.081</v>
      </c>
      <c r="Z64" s="43">
        <f>_xlfn.SINGLE(A127831532F_Latest)</f>
        <v>8.1969999999999992</v>
      </c>
      <c r="AA64" s="43">
        <f>_xlfn.SINGLE(A127828562K_Latest)</f>
        <v>4.883</v>
      </c>
      <c r="AB64" s="43">
        <f>_xlfn.SINGLE(A127832852K_Latest)</f>
        <v>26.588000000000001</v>
      </c>
      <c r="AC64" s="43">
        <f>_xlfn.SINGLE(A127829882R_Latest)</f>
        <v>14.337999999999999</v>
      </c>
      <c r="AD64" s="43">
        <f>_xlfn.SINGLE(A127826912L_Latest)</f>
        <v>12.25</v>
      </c>
    </row>
    <row r="65" spans="1:30" hidden="1">
      <c r="B65" s="45" t="s">
        <v>1754</v>
      </c>
      <c r="C65" s="51">
        <v>2</v>
      </c>
      <c r="D65" s="43">
        <f>_xlfn.SINGLE(A127833186L_Latest)</f>
        <v>355.38799999999998</v>
      </c>
      <c r="E65" s="43">
        <f>_xlfn.SINGLE(A127830216K_Latest)</f>
        <v>198.715</v>
      </c>
      <c r="F65" s="43">
        <f>_xlfn.SINGLE(A127827246R_Latest)</f>
        <v>156.673</v>
      </c>
      <c r="G65" s="43">
        <f>_xlfn.SINGLE(A127834836W_Latest)</f>
        <v>119.673</v>
      </c>
      <c r="H65" s="43">
        <f>_xlfn.SINGLE(A127831866F_Latest)</f>
        <v>67.716999999999999</v>
      </c>
      <c r="I65" s="43">
        <f>_xlfn.SINGLE(A127828896K_Latest)</f>
        <v>51.957000000000001</v>
      </c>
      <c r="J65" s="43">
        <f>_xlfn.SINGLE(A127833516T_Latest)</f>
        <v>91.686000000000007</v>
      </c>
      <c r="K65" s="43">
        <f>_xlfn.SINGLE(A127830546A_Latest)</f>
        <v>51.082000000000001</v>
      </c>
      <c r="L65" s="43">
        <f>_xlfn.SINGLE(A127827576F_Latest)</f>
        <v>40.603999999999999</v>
      </c>
      <c r="M65" s="43">
        <f>_xlfn.SINGLE(A127835166R_Latest)</f>
        <v>74.116</v>
      </c>
      <c r="N65" s="43">
        <f>_xlfn.SINGLE(A127832196X_Latest)</f>
        <v>41.691000000000003</v>
      </c>
      <c r="O65" s="43">
        <f>_xlfn.SINGLE(A127829226T_Latest)</f>
        <v>32.424999999999997</v>
      </c>
      <c r="P65" s="43">
        <f>_xlfn.SINGLE(A127835496F_Latest)</f>
        <v>25.28</v>
      </c>
      <c r="Q65" s="43">
        <f>_xlfn.SINGLE(A127832526C_Latest)</f>
        <v>14.904999999999999</v>
      </c>
      <c r="R65" s="43">
        <f>_xlfn.SINGLE(A127829556J_Latest)</f>
        <v>10.375</v>
      </c>
      <c r="S65" s="43">
        <f>_xlfn.SINGLE(A127833846J_Latest)</f>
        <v>30.146000000000001</v>
      </c>
      <c r="T65" s="43">
        <f>_xlfn.SINGLE(A127830876T_Latest)</f>
        <v>16.253</v>
      </c>
      <c r="U65" s="43">
        <f>_xlfn.SINGLE(A127827906K_Latest)</f>
        <v>13.891999999999999</v>
      </c>
      <c r="V65" s="43">
        <f>_xlfn.SINGLE(A127834176A_Latest)</f>
        <v>7.266</v>
      </c>
      <c r="W65" s="43">
        <f>_xlfn.SINGLE(A127831206X_Latest)</f>
        <v>3.2480000000000002</v>
      </c>
      <c r="X65" s="43">
        <f>_xlfn.SINGLE(A127828236C_Latest)</f>
        <v>4.0179999999999998</v>
      </c>
      <c r="Y65" s="43">
        <f>_xlfn.SINGLE(A127834506F_Latest)</f>
        <v>2.1429999999999998</v>
      </c>
      <c r="Z65" s="43">
        <f>_xlfn.SINGLE(A127831536R_Latest)</f>
        <v>1.43</v>
      </c>
      <c r="AA65" s="43">
        <f>_xlfn.SINGLE(A127828566V_Latest)</f>
        <v>0.71299999999999997</v>
      </c>
      <c r="AB65" s="43">
        <f>_xlfn.SINGLE(A127832856V_Latest)</f>
        <v>5.0780000000000003</v>
      </c>
      <c r="AC65" s="43">
        <f>_xlfn.SINGLE(A127829886X_Latest)</f>
        <v>2.387</v>
      </c>
      <c r="AD65" s="43">
        <f>_xlfn.SINGLE(A127826916W_Latest)</f>
        <v>2.69</v>
      </c>
    </row>
    <row r="66" spans="1:30" hidden="1">
      <c r="B66" s="46" t="s">
        <v>1755</v>
      </c>
      <c r="C66" s="51">
        <v>3</v>
      </c>
      <c r="D66" s="43">
        <f>_xlfn.SINGLE(A127833181A_Latest)</f>
        <v>122.46599999999999</v>
      </c>
      <c r="E66" s="43">
        <f>_xlfn.SINGLE(A127830211X_Latest)</f>
        <v>89.501999999999995</v>
      </c>
      <c r="F66" s="43">
        <f>_xlfn.SINGLE(A127827241C_Latest)</f>
        <v>32.963999999999999</v>
      </c>
      <c r="G66" s="43">
        <f>_xlfn.SINGLE(A127834831K_Latest)</f>
        <v>33.332999999999998</v>
      </c>
      <c r="H66" s="43">
        <f>_xlfn.SINGLE(A127831861V_Latest)</f>
        <v>25.337</v>
      </c>
      <c r="I66" s="43">
        <f>_xlfn.SINGLE(A127828891X_Latest)</f>
        <v>7.9960000000000004</v>
      </c>
      <c r="J66" s="43">
        <f>_xlfn.SINGLE(A127833511F_Latest)</f>
        <v>35.481000000000002</v>
      </c>
      <c r="K66" s="43">
        <f>_xlfn.SINGLE(A127830541R_Latest)</f>
        <v>26.312999999999999</v>
      </c>
      <c r="L66" s="43">
        <f>_xlfn.SINGLE(A127827571V_Latest)</f>
        <v>9.1679999999999993</v>
      </c>
      <c r="M66" s="43">
        <f>_xlfn.SINGLE(A127835161C_Latest)</f>
        <v>27.899000000000001</v>
      </c>
      <c r="N66" s="43">
        <f>_xlfn.SINGLE(A127832191L_Latest)</f>
        <v>19.462</v>
      </c>
      <c r="O66" s="43">
        <f>_xlfn.SINGLE(A127829221F_Latest)</f>
        <v>8.4369999999999994</v>
      </c>
      <c r="P66" s="43">
        <f>_xlfn.SINGLE(A127835491V_Latest)</f>
        <v>8.8260000000000005</v>
      </c>
      <c r="Q66" s="43">
        <f>_xlfn.SINGLE(A127832521T_Latest)</f>
        <v>6.7329999999999997</v>
      </c>
      <c r="R66" s="43">
        <f>_xlfn.SINGLE(A127829551W_Latest)</f>
        <v>2.0920000000000001</v>
      </c>
      <c r="S66" s="43">
        <f>_xlfn.SINGLE(A127833841W_Latest)</f>
        <v>11.772</v>
      </c>
      <c r="T66" s="43">
        <f>_xlfn.SINGLE(A127830871F_Latest)</f>
        <v>8.2560000000000002</v>
      </c>
      <c r="U66" s="43">
        <f>_xlfn.SINGLE(A127827901X_Latest)</f>
        <v>3.516</v>
      </c>
      <c r="V66" s="43">
        <f>_xlfn.SINGLE(A127834171R_Latest)</f>
        <v>2.1960000000000002</v>
      </c>
      <c r="W66" s="43">
        <f>_xlfn.SINGLE(A127831201L_Latest)</f>
        <v>1.4259999999999999</v>
      </c>
      <c r="X66" s="43">
        <f>_xlfn.SINGLE(A127828231T_Latest)</f>
        <v>0.76900000000000002</v>
      </c>
      <c r="Y66" s="43">
        <f>_xlfn.SINGLE(A127834501V_Latest)</f>
        <v>1.284</v>
      </c>
      <c r="Z66" s="43">
        <f>_xlfn.SINGLE(A127831531C_Latest)</f>
        <v>0.95399999999999996</v>
      </c>
      <c r="AA66" s="43">
        <f>_xlfn.SINGLE(A127828561J_Latest)</f>
        <v>0.33100000000000002</v>
      </c>
      <c r="AB66" s="43">
        <f>_xlfn.SINGLE(A127832851J_Latest)</f>
        <v>1.675</v>
      </c>
      <c r="AC66" s="43">
        <f>_xlfn.SINGLE(A127829881L_Latest)</f>
        <v>1.02</v>
      </c>
      <c r="AD66" s="43">
        <f>_xlfn.SINGLE(A127826911K_Latest)</f>
        <v>0.65500000000000003</v>
      </c>
    </row>
    <row r="67" spans="1:30" hidden="1">
      <c r="B67" s="47" t="s">
        <v>1756</v>
      </c>
      <c r="C67" s="51">
        <v>4</v>
      </c>
      <c r="D67" s="43">
        <f>_xlfn.SINGLE(A127833179R_Latest)</f>
        <v>67.748999999999995</v>
      </c>
      <c r="E67" s="43">
        <f>_xlfn.SINGLE(A127830209L_Latest)</f>
        <v>48.106999999999999</v>
      </c>
      <c r="F67" s="43">
        <f>_xlfn.SINGLE(A127827239T_Latest)</f>
        <v>19.641999999999999</v>
      </c>
      <c r="G67" s="43">
        <f>_xlfn.SINGLE(A127834829X_Latest)</f>
        <v>19.844000000000001</v>
      </c>
      <c r="H67" s="43">
        <f>_xlfn.SINGLE(A127831859J_Latest)</f>
        <v>15.092000000000001</v>
      </c>
      <c r="I67" s="43">
        <f>_xlfn.SINGLE(A127828889L_Latest)</f>
        <v>4.7530000000000001</v>
      </c>
      <c r="J67" s="43">
        <f>_xlfn.SINGLE(A127833509V_Latest)</f>
        <v>21.324999999999999</v>
      </c>
      <c r="K67" s="43">
        <f>_xlfn.SINGLE(A127830539C_Latest)</f>
        <v>14.702</v>
      </c>
      <c r="L67" s="43">
        <f>_xlfn.SINGLE(A127827569J_Latest)</f>
        <v>6.6239999999999997</v>
      </c>
      <c r="M67" s="43">
        <f>_xlfn.SINGLE(A127835159T_Latest)</f>
        <v>12.433</v>
      </c>
      <c r="N67" s="43">
        <f>_xlfn.SINGLE(A127832189A_Latest)</f>
        <v>7.8129999999999997</v>
      </c>
      <c r="O67" s="43">
        <f>_xlfn.SINGLE(A127829219V_Latest)</f>
        <v>4.62</v>
      </c>
      <c r="P67" s="43">
        <f>_xlfn.SINGLE(A127835489J_Latest)</f>
        <v>4.827</v>
      </c>
      <c r="Q67" s="43">
        <f>_xlfn.SINGLE(A127832519F_Latest)</f>
        <v>3.6339999999999999</v>
      </c>
      <c r="R67" s="43">
        <f>_xlfn.SINGLE(A127829549K_Latest)</f>
        <v>1.1930000000000001</v>
      </c>
      <c r="S67" s="43">
        <f>_xlfn.SINGLE(A127833839K_Latest)</f>
        <v>6.79</v>
      </c>
      <c r="T67" s="43">
        <f>_xlfn.SINGLE(A127830869V_Latest)</f>
        <v>5.0880000000000001</v>
      </c>
      <c r="U67" s="43">
        <f>_xlfn.SINGLE(A127827899X_Latest)</f>
        <v>1.7010000000000001</v>
      </c>
      <c r="V67" s="43">
        <f>_xlfn.SINGLE(A127834169C_Latest)</f>
        <v>1.6020000000000001</v>
      </c>
      <c r="W67" s="43">
        <f>_xlfn.SINGLE(A127831199L_Latest)</f>
        <v>1.1759999999999999</v>
      </c>
      <c r="X67" s="43">
        <f>_xlfn.SINGLE(A127828229F_Latest)</f>
        <v>0.42599999999999999</v>
      </c>
      <c r="Y67" s="43">
        <f>_xlfn.SINGLE(A127834499V_Latest)</f>
        <v>0.28899999999999998</v>
      </c>
      <c r="Z67" s="43">
        <f>_xlfn.SINGLE(A127831529T_Latest)</f>
        <v>0.2</v>
      </c>
      <c r="AA67" s="43">
        <f>_xlfn.SINGLE(A127828559W_Latest)</f>
        <v>8.8999999999999996E-2</v>
      </c>
      <c r="AB67" s="43">
        <f>_xlfn.SINGLE(A127832849W_Latest)</f>
        <v>0.64</v>
      </c>
      <c r="AC67" s="43">
        <f>_xlfn.SINGLE(A127829879A_Latest)</f>
        <v>0.40200000000000002</v>
      </c>
      <c r="AD67" s="43">
        <f>_xlfn.SINGLE(A127826909X_Latest)</f>
        <v>0.23699999999999999</v>
      </c>
    </row>
    <row r="68" spans="1:30" hidden="1">
      <c r="B68" s="47" t="s">
        <v>1757</v>
      </c>
      <c r="C68" s="51">
        <v>5</v>
      </c>
      <c r="D68" s="43">
        <f>_xlfn.SINGLE(A127833190C_Latest)</f>
        <v>54.716999999999999</v>
      </c>
      <c r="E68" s="43">
        <f>_xlfn.SINGLE(A127830220A_Latest)</f>
        <v>41.393999999999998</v>
      </c>
      <c r="F68" s="43">
        <f>_xlfn.SINGLE(A127827250F_Latest)</f>
        <v>13.321999999999999</v>
      </c>
      <c r="G68" s="43">
        <f>_xlfn.SINGLE(A127834840L_Latest)</f>
        <v>13.488</v>
      </c>
      <c r="H68" s="43">
        <f>_xlfn.SINGLE(A127831870W_Latest)</f>
        <v>10.244999999999999</v>
      </c>
      <c r="I68" s="43">
        <f>_xlfn.SINGLE(A127828900R_Latest)</f>
        <v>3.2429999999999999</v>
      </c>
      <c r="J68" s="43">
        <f>_xlfn.SINGLE(A127833520J_Latest)</f>
        <v>14.156000000000001</v>
      </c>
      <c r="K68" s="43">
        <f>_xlfn.SINGLE(A127830550T_Latest)</f>
        <v>11.611000000000001</v>
      </c>
      <c r="L68" s="43">
        <f>_xlfn.SINGLE(A127827580W_Latest)</f>
        <v>2.5449999999999999</v>
      </c>
      <c r="M68" s="43">
        <f>_xlfn.SINGLE(A127835170F_Latest)</f>
        <v>15.465999999999999</v>
      </c>
      <c r="N68" s="43">
        <f>_xlfn.SINGLE(A127832200C_Latest)</f>
        <v>11.648999999999999</v>
      </c>
      <c r="O68" s="43">
        <f>_xlfn.SINGLE(A127829230J_Latest)</f>
        <v>3.8170000000000002</v>
      </c>
      <c r="P68" s="43">
        <f>_xlfn.SINGLE(A127835500K_Latest)</f>
        <v>3.9980000000000002</v>
      </c>
      <c r="Q68" s="43">
        <f>_xlfn.SINGLE(A127832530V_Latest)</f>
        <v>3.0990000000000002</v>
      </c>
      <c r="R68" s="43">
        <f>_xlfn.SINGLE(A127829560X_Latest)</f>
        <v>0.89900000000000002</v>
      </c>
      <c r="S68" s="43">
        <f>_xlfn.SINGLE(A127833850X_Latest)</f>
        <v>4.9829999999999997</v>
      </c>
      <c r="T68" s="43">
        <f>_xlfn.SINGLE(A127830880J_Latest)</f>
        <v>3.1680000000000001</v>
      </c>
      <c r="U68" s="43">
        <f>_xlfn.SINGLE(A127827910A_Latest)</f>
        <v>1.8149999999999999</v>
      </c>
      <c r="V68" s="43">
        <f>_xlfn.SINGLE(A127834180T_Latest)</f>
        <v>0.59399999999999997</v>
      </c>
      <c r="W68" s="43">
        <f>_xlfn.SINGLE(A127831210R_Latest)</f>
        <v>0.251</v>
      </c>
      <c r="X68" s="43">
        <f>_xlfn.SINGLE(A127828240V_Latest)</f>
        <v>0.34300000000000003</v>
      </c>
      <c r="Y68" s="43">
        <f>_xlfn.SINGLE(A127834510W_Latest)</f>
        <v>0.996</v>
      </c>
      <c r="Z68" s="43">
        <f>_xlfn.SINGLE(A127831540F_Latest)</f>
        <v>0.754</v>
      </c>
      <c r="AA68" s="43">
        <f>_xlfn.SINGLE(A127828570K_Latest)</f>
        <v>0.24199999999999999</v>
      </c>
      <c r="AB68" s="43">
        <f>_xlfn.SINGLE(A127832860K_Latest)</f>
        <v>1.0349999999999999</v>
      </c>
      <c r="AC68" s="43">
        <f>_xlfn.SINGLE(A127829890R_Latest)</f>
        <v>0.61799999999999999</v>
      </c>
      <c r="AD68" s="43">
        <f>_xlfn.SINGLE(A127826920L_Latest)</f>
        <v>0.41799999999999998</v>
      </c>
    </row>
    <row r="69" spans="1:30" hidden="1">
      <c r="B69" s="46" t="s">
        <v>1758</v>
      </c>
      <c r="C69" s="51">
        <v>6</v>
      </c>
      <c r="D69" s="43">
        <f>_xlfn.SINGLE(A127833178L_Latest)</f>
        <v>232.922</v>
      </c>
      <c r="E69" s="43">
        <f>_xlfn.SINGLE(A127830208K_Latest)</f>
        <v>109.214</v>
      </c>
      <c r="F69" s="43">
        <f>_xlfn.SINGLE(A127827238R_Latest)</f>
        <v>123.709</v>
      </c>
      <c r="G69" s="43">
        <f>_xlfn.SINGLE(A127834828W_Latest)</f>
        <v>86.340999999999994</v>
      </c>
      <c r="H69" s="43">
        <f>_xlfn.SINGLE(A127831858F_Latest)</f>
        <v>42.38</v>
      </c>
      <c r="I69" s="43">
        <f>_xlfn.SINGLE(A127828888K_Latest)</f>
        <v>43.960999999999999</v>
      </c>
      <c r="J69" s="43">
        <f>_xlfn.SINGLE(A127833508T_Latest)</f>
        <v>56.204999999999998</v>
      </c>
      <c r="K69" s="43">
        <f>_xlfn.SINGLE(A127830538A_Latest)</f>
        <v>24.77</v>
      </c>
      <c r="L69" s="43">
        <f>_xlfn.SINGLE(A127827568F_Latest)</f>
        <v>31.434999999999999</v>
      </c>
      <c r="M69" s="43">
        <f>_xlfn.SINGLE(A127835158R_Latest)</f>
        <v>46.216999999999999</v>
      </c>
      <c r="N69" s="43">
        <f>_xlfn.SINGLE(A127832188X_Latest)</f>
        <v>22.23</v>
      </c>
      <c r="O69" s="43">
        <f>_xlfn.SINGLE(A127829218T_Latest)</f>
        <v>23.988</v>
      </c>
      <c r="P69" s="43">
        <f>_xlfn.SINGLE(A127835488F_Latest)</f>
        <v>16.454999999999998</v>
      </c>
      <c r="Q69" s="43">
        <f>_xlfn.SINGLE(A127832518C_Latest)</f>
        <v>8.1720000000000006</v>
      </c>
      <c r="R69" s="43">
        <f>_xlfn.SINGLE(A127829548J_Latest)</f>
        <v>8.2829999999999995</v>
      </c>
      <c r="S69" s="43">
        <f>_xlfn.SINGLE(A127833838J_Latest)</f>
        <v>18.373000000000001</v>
      </c>
      <c r="T69" s="43">
        <f>_xlfn.SINGLE(A127830868T_Latest)</f>
        <v>7.9969999999999999</v>
      </c>
      <c r="U69" s="43">
        <f>_xlfn.SINGLE(A127827898W_Latest)</f>
        <v>10.375999999999999</v>
      </c>
      <c r="V69" s="43">
        <f>_xlfn.SINGLE(A127834168A_Latest)</f>
        <v>5.07</v>
      </c>
      <c r="W69" s="43">
        <f>_xlfn.SINGLE(A127831198K_Latest)</f>
        <v>1.8220000000000001</v>
      </c>
      <c r="X69" s="43">
        <f>_xlfn.SINGLE(A127828228C_Latest)</f>
        <v>3.2480000000000002</v>
      </c>
      <c r="Y69" s="43">
        <f>_xlfn.SINGLE(A127834498T_Latest)</f>
        <v>0.85799999999999998</v>
      </c>
      <c r="Z69" s="43">
        <f>_xlfn.SINGLE(A127831528R_Latest)</f>
        <v>0.47599999999999998</v>
      </c>
      <c r="AA69" s="43">
        <f>_xlfn.SINGLE(A127828558V_Latest)</f>
        <v>0.38200000000000001</v>
      </c>
      <c r="AB69" s="43">
        <f>_xlfn.SINGLE(A127832848V_Latest)</f>
        <v>3.403</v>
      </c>
      <c r="AC69" s="43">
        <f>_xlfn.SINGLE(A127829878X_Latest)</f>
        <v>1.367</v>
      </c>
      <c r="AD69" s="43">
        <f>_xlfn.SINGLE(A127826908W_Latest)</f>
        <v>2.0350000000000001</v>
      </c>
    </row>
    <row r="70" spans="1:30" hidden="1">
      <c r="B70" s="45" t="s">
        <v>1759</v>
      </c>
      <c r="C70" s="51">
        <v>7</v>
      </c>
      <c r="D70" s="43">
        <f>_xlfn.SINGLE(A127833185K_Latest)</f>
        <v>1373.2570000000001</v>
      </c>
      <c r="E70" s="43">
        <f>_xlfn.SINGLE(A127830215J_Latest)</f>
        <v>741.49099999999999</v>
      </c>
      <c r="F70" s="43">
        <f>_xlfn.SINGLE(A127827245L_Latest)</f>
        <v>631.76599999999996</v>
      </c>
      <c r="G70" s="43">
        <f>_xlfn.SINGLE(A127834835V_Latest)</f>
        <v>390.68099999999998</v>
      </c>
      <c r="H70" s="43">
        <f>_xlfn.SINGLE(A127831865C_Latest)</f>
        <v>220.017</v>
      </c>
      <c r="I70" s="43">
        <f>_xlfn.SINGLE(A127828895J_Latest)</f>
        <v>170.66399999999999</v>
      </c>
      <c r="J70" s="43">
        <f>_xlfn.SINGLE(A127833515R_Latest)</f>
        <v>382.07100000000003</v>
      </c>
      <c r="K70" s="43">
        <f>_xlfn.SINGLE(A127830545X_Latest)</f>
        <v>209.51400000000001</v>
      </c>
      <c r="L70" s="43">
        <f>_xlfn.SINGLE(A127827575C_Latest)</f>
        <v>172.55699999999999</v>
      </c>
      <c r="M70" s="43">
        <f>_xlfn.SINGLE(A127835165L_Latest)</f>
        <v>293.09500000000003</v>
      </c>
      <c r="N70" s="43">
        <f>_xlfn.SINGLE(A127832195W_Latest)</f>
        <v>154.316</v>
      </c>
      <c r="O70" s="43">
        <f>_xlfn.SINGLE(A127829225R_Latest)</f>
        <v>138.779</v>
      </c>
      <c r="P70" s="43">
        <f>_xlfn.SINGLE(A127835495C_Latest)</f>
        <v>91.888999999999996</v>
      </c>
      <c r="Q70" s="43">
        <f>_xlfn.SINGLE(A127832525A_Latest)</f>
        <v>46.563000000000002</v>
      </c>
      <c r="R70" s="43">
        <f>_xlfn.SINGLE(A127829555F_Latest)</f>
        <v>45.326999999999998</v>
      </c>
      <c r="S70" s="43">
        <f>_xlfn.SINGLE(A127833845F_Latest)</f>
        <v>146.12799999999999</v>
      </c>
      <c r="T70" s="43">
        <f>_xlfn.SINGLE(A127830875R_Latest)</f>
        <v>73.542000000000002</v>
      </c>
      <c r="U70" s="43">
        <f>_xlfn.SINGLE(A127827905J_Latest)</f>
        <v>72.585999999999999</v>
      </c>
      <c r="V70" s="43">
        <f>_xlfn.SINGLE(A127834175X_Latest)</f>
        <v>32.570999999999998</v>
      </c>
      <c r="W70" s="43">
        <f>_xlfn.SINGLE(A127831205W_Latest)</f>
        <v>16.562999999999999</v>
      </c>
      <c r="X70" s="43">
        <f>_xlfn.SINGLE(A127828235A_Latest)</f>
        <v>16.009</v>
      </c>
      <c r="Y70" s="43">
        <f>_xlfn.SINGLE(A127834505C_Latest)</f>
        <v>11.202999999999999</v>
      </c>
      <c r="Z70" s="43">
        <f>_xlfn.SINGLE(A127831535L_Latest)</f>
        <v>6.9290000000000003</v>
      </c>
      <c r="AA70" s="43">
        <f>_xlfn.SINGLE(A127828565T_Latest)</f>
        <v>4.274</v>
      </c>
      <c r="AB70" s="43">
        <f>_xlfn.SINGLE(A127832855T_Latest)</f>
        <v>25.619</v>
      </c>
      <c r="AC70" s="43">
        <f>_xlfn.SINGLE(A127829885W_Latest)</f>
        <v>14.048999999999999</v>
      </c>
      <c r="AD70" s="43">
        <f>_xlfn.SINGLE(A127826915V_Latest)</f>
        <v>11.57</v>
      </c>
    </row>
    <row r="71" spans="1:30" hidden="1">
      <c r="B71" s="46" t="s">
        <v>1760</v>
      </c>
      <c r="C71" s="51">
        <v>8</v>
      </c>
      <c r="D71" s="43">
        <f>_xlfn.SINGLE(A127833180X_Latest)</f>
        <v>536.89800000000002</v>
      </c>
      <c r="E71" s="43">
        <f>_xlfn.SINGLE(A127830210W_Latest)</f>
        <v>380.673</v>
      </c>
      <c r="F71" s="43">
        <f>_xlfn.SINGLE(A127827240A_Latest)</f>
        <v>156.22399999999999</v>
      </c>
      <c r="G71" s="43">
        <f>_xlfn.SINGLE(A127834830J_Latest)</f>
        <v>152.84700000000001</v>
      </c>
      <c r="H71" s="43">
        <f>_xlfn.SINGLE(A127831860T_Latest)</f>
        <v>110.995</v>
      </c>
      <c r="I71" s="43">
        <f>_xlfn.SINGLE(A127828890W_Latest)</f>
        <v>41.851999999999997</v>
      </c>
      <c r="J71" s="43">
        <f>_xlfn.SINGLE(A127833510C_Latest)</f>
        <v>143.072</v>
      </c>
      <c r="K71" s="43">
        <f>_xlfn.SINGLE(A127830540L_Latest)</f>
        <v>101.708</v>
      </c>
      <c r="L71" s="43">
        <f>_xlfn.SINGLE(A127827570T_Latest)</f>
        <v>41.363999999999997</v>
      </c>
      <c r="M71" s="43">
        <f>_xlfn.SINGLE(A127835160A_Latest)</f>
        <v>120.31399999999999</v>
      </c>
      <c r="N71" s="43">
        <f>_xlfn.SINGLE(A127832190K_Latest)</f>
        <v>84.549000000000007</v>
      </c>
      <c r="O71" s="43">
        <f>_xlfn.SINGLE(A127829220C_Latest)</f>
        <v>35.765000000000001</v>
      </c>
      <c r="P71" s="43">
        <f>_xlfn.SINGLE(A127835490T_Latest)</f>
        <v>32.841999999999999</v>
      </c>
      <c r="Q71" s="43">
        <f>_xlfn.SINGLE(A127832520R_Latest)</f>
        <v>22.599</v>
      </c>
      <c r="R71" s="43">
        <f>_xlfn.SINGLE(A127829550V_Latest)</f>
        <v>10.243</v>
      </c>
      <c r="S71" s="43">
        <f>_xlfn.SINGLE(A127833840V_Latest)</f>
        <v>60.901000000000003</v>
      </c>
      <c r="T71" s="43">
        <f>_xlfn.SINGLE(A127830870C_Latest)</f>
        <v>42.862000000000002</v>
      </c>
      <c r="U71" s="43">
        <f>_xlfn.SINGLE(A127827900W_Latest)</f>
        <v>18.039000000000001</v>
      </c>
      <c r="V71" s="43">
        <f>_xlfn.SINGLE(A127834170L_Latest)</f>
        <v>11.305</v>
      </c>
      <c r="W71" s="43">
        <f>_xlfn.SINGLE(A127831200K_Latest)</f>
        <v>7.0330000000000004</v>
      </c>
      <c r="X71" s="43">
        <f>_xlfn.SINGLE(A127828230R_Latest)</f>
        <v>4.2720000000000002</v>
      </c>
      <c r="Y71" s="43">
        <f>_xlfn.SINGLE(A127834500T_Latest)</f>
        <v>6.7439999999999998</v>
      </c>
      <c r="Z71" s="43">
        <f>_xlfn.SINGLE(A127831530A_Latest)</f>
        <v>4.4260000000000002</v>
      </c>
      <c r="AA71" s="43">
        <f>_xlfn.SINGLE(A127828560F_Latest)</f>
        <v>2.3170000000000002</v>
      </c>
      <c r="AB71" s="43">
        <f>_xlfn.SINGLE(A127832850F_Latest)</f>
        <v>8.8729999999999993</v>
      </c>
      <c r="AC71" s="43">
        <f>_xlfn.SINGLE(A127829880K_Latest)</f>
        <v>6.5019999999999998</v>
      </c>
      <c r="AD71" s="43">
        <f>_xlfn.SINGLE(A127826910J_Latest)</f>
        <v>2.371</v>
      </c>
    </row>
    <row r="72" spans="1:30" hidden="1">
      <c r="B72" s="46" t="s">
        <v>1761</v>
      </c>
      <c r="C72" s="51">
        <v>9</v>
      </c>
      <c r="D72" s="43">
        <f>_xlfn.SINGLE(A127833177K_Latest)</f>
        <v>836.35900000000004</v>
      </c>
      <c r="E72" s="43">
        <f>_xlfn.SINGLE(A127830207J_Latest)</f>
        <v>360.81799999999998</v>
      </c>
      <c r="F72" s="43">
        <f>_xlfn.SINGLE(A127827237L_Latest)</f>
        <v>475.541</v>
      </c>
      <c r="G72" s="43">
        <f>_xlfn.SINGLE(A127834827V_Latest)</f>
        <v>237.834</v>
      </c>
      <c r="H72" s="43">
        <f>_xlfn.SINGLE(A127831857C_Latest)</f>
        <v>109.023</v>
      </c>
      <c r="I72" s="43">
        <f>_xlfn.SINGLE(A127828887J_Latest)</f>
        <v>128.81200000000001</v>
      </c>
      <c r="J72" s="43">
        <f>_xlfn.SINGLE(A127833507R_Latest)</f>
        <v>238.99799999999999</v>
      </c>
      <c r="K72" s="43">
        <f>_xlfn.SINGLE(A127830537X_Latest)</f>
        <v>107.80500000000001</v>
      </c>
      <c r="L72" s="43">
        <f>_xlfn.SINGLE(A127827567C_Latest)</f>
        <v>131.19300000000001</v>
      </c>
      <c r="M72" s="43">
        <f>_xlfn.SINGLE(A127835157L_Latest)</f>
        <v>172.78</v>
      </c>
      <c r="N72" s="43">
        <f>_xlfn.SINGLE(A127832187W_Latest)</f>
        <v>69.766999999999996</v>
      </c>
      <c r="O72" s="43">
        <f>_xlfn.SINGLE(A127829217R_Latest)</f>
        <v>103.01300000000001</v>
      </c>
      <c r="P72" s="43">
        <f>_xlfn.SINGLE(A127835487C_Latest)</f>
        <v>59.046999999999997</v>
      </c>
      <c r="Q72" s="43">
        <f>_xlfn.SINGLE(A127832517A_Latest)</f>
        <v>23.963000000000001</v>
      </c>
      <c r="R72" s="43">
        <f>_xlfn.SINGLE(A127829547F_Latest)</f>
        <v>35.084000000000003</v>
      </c>
      <c r="S72" s="43">
        <f>_xlfn.SINGLE(A127833837F_Latest)</f>
        <v>85.227000000000004</v>
      </c>
      <c r="T72" s="43">
        <f>_xlfn.SINGLE(A127830867R_Latest)</f>
        <v>30.68</v>
      </c>
      <c r="U72" s="43">
        <f>_xlfn.SINGLE(A127827897V_Latest)</f>
        <v>54.546999999999997</v>
      </c>
      <c r="V72" s="43">
        <f>_xlfn.SINGLE(A127834167X_Latest)</f>
        <v>21.266999999999999</v>
      </c>
      <c r="W72" s="43">
        <f>_xlfn.SINGLE(A127831197J_Latest)</f>
        <v>9.5299999999999994</v>
      </c>
      <c r="X72" s="43">
        <f>_xlfn.SINGLE(A127828227A_Latest)</f>
        <v>11.737</v>
      </c>
      <c r="Y72" s="43">
        <f>_xlfn.SINGLE(A127834497R_Latest)</f>
        <v>4.4589999999999996</v>
      </c>
      <c r="Z72" s="43">
        <f>_xlfn.SINGLE(A127831527L_Latest)</f>
        <v>2.5019999999999998</v>
      </c>
      <c r="AA72" s="43">
        <f>_xlfn.SINGLE(A127828557T_Latest)</f>
        <v>1.9570000000000001</v>
      </c>
      <c r="AB72" s="43">
        <f>_xlfn.SINGLE(A127832847T_Latest)</f>
        <v>16.745999999999999</v>
      </c>
      <c r="AC72" s="43">
        <f>_xlfn.SINGLE(A127829877W_Latest)</f>
        <v>7.5469999999999997</v>
      </c>
      <c r="AD72" s="43">
        <f>_xlfn.SINGLE(A127826907V_Latest)</f>
        <v>9.1989999999999998</v>
      </c>
    </row>
    <row r="73" spans="1:30" hidden="1">
      <c r="C73" s="51">
        <v>10</v>
      </c>
      <c r="D73" s="43"/>
      <c r="E73" s="43"/>
      <c r="F73" s="43"/>
      <c r="G73" s="43"/>
      <c r="H73" s="43"/>
      <c r="I73" s="43"/>
      <c r="J73" s="43"/>
      <c r="K73" s="43"/>
      <c r="L73" s="43"/>
      <c r="M73" s="43"/>
      <c r="N73" s="43"/>
      <c r="O73" s="43"/>
      <c r="P73" s="43"/>
      <c r="Q73" s="43"/>
      <c r="R73" s="43"/>
      <c r="S73" s="43"/>
      <c r="T73" s="43"/>
      <c r="U73" s="43"/>
      <c r="V73" s="43"/>
      <c r="W73" s="43"/>
      <c r="X73" s="43"/>
      <c r="Y73" s="43"/>
      <c r="Z73" s="43"/>
      <c r="AA73" s="43"/>
      <c r="AB73" s="43"/>
      <c r="AC73" s="43"/>
      <c r="AD73" s="43"/>
    </row>
    <row r="74" spans="1:30" hidden="1">
      <c r="A74" s="41" t="s">
        <v>1762</v>
      </c>
      <c r="C74" s="51">
        <v>11</v>
      </c>
      <c r="D74" s="43"/>
      <c r="E74" s="43"/>
      <c r="F74" s="43"/>
      <c r="G74" s="43"/>
      <c r="H74" s="43"/>
      <c r="I74" s="43"/>
      <c r="J74" s="43"/>
      <c r="K74" s="43"/>
      <c r="L74" s="43"/>
      <c r="M74" s="43"/>
      <c r="N74" s="43"/>
      <c r="O74" s="43"/>
      <c r="P74" s="43"/>
      <c r="Q74" s="43"/>
      <c r="R74" s="43"/>
      <c r="S74" s="43"/>
      <c r="T74" s="43"/>
      <c r="U74" s="43"/>
      <c r="V74" s="43"/>
      <c r="W74" s="43"/>
      <c r="X74" s="43"/>
      <c r="Y74" s="43"/>
      <c r="Z74" s="43"/>
      <c r="AA74" s="43"/>
      <c r="AB74" s="43"/>
      <c r="AC74" s="43"/>
      <c r="AD74" s="43"/>
    </row>
    <row r="75" spans="1:30" hidden="1">
      <c r="A75" s="41"/>
      <c r="B75" s="11" t="s">
        <v>1753</v>
      </c>
      <c r="C75" s="51">
        <v>12</v>
      </c>
      <c r="D75" s="43">
        <f>_xlfn.SINGLE(A127833182C_Latest)</f>
        <v>1594.039</v>
      </c>
      <c r="E75" s="43">
        <f>_xlfn.SINGLE(A127830212A_Latest)</f>
        <v>868.11300000000006</v>
      </c>
      <c r="F75" s="43">
        <f>_xlfn.SINGLE(A127827242F_Latest)</f>
        <v>725.92600000000004</v>
      </c>
      <c r="G75" s="43">
        <f>_xlfn.SINGLE(A127834832L_Latest)</f>
        <v>468.09699999999998</v>
      </c>
      <c r="H75" s="43">
        <f>_xlfn.SINGLE(A127831862W_Latest)</f>
        <v>262.51900000000001</v>
      </c>
      <c r="I75" s="43">
        <f>_xlfn.SINGLE(A127828892A_Latest)</f>
        <v>205.578</v>
      </c>
      <c r="J75" s="43">
        <f>_xlfn.SINGLE(A127833512J_Latest)</f>
        <v>437.71</v>
      </c>
      <c r="K75" s="43">
        <f>_xlfn.SINGLE(A127830542T_Latest)</f>
        <v>241.73699999999999</v>
      </c>
      <c r="L75" s="43">
        <f>_xlfn.SINGLE(A127827572W_Latest)</f>
        <v>195.97300000000001</v>
      </c>
      <c r="M75" s="43">
        <f>_xlfn.SINGLE(A127835162F_Latest)</f>
        <v>337.541</v>
      </c>
      <c r="N75" s="43">
        <f>_xlfn.SINGLE(A127832192R_Latest)</f>
        <v>180.595</v>
      </c>
      <c r="O75" s="43">
        <f>_xlfn.SINGLE(A127829222J_Latest)</f>
        <v>156.946</v>
      </c>
      <c r="P75" s="43">
        <f>_xlfn.SINGLE(A127835492W_Latest)</f>
        <v>108.56100000000001</v>
      </c>
      <c r="Q75" s="43">
        <f>_xlfn.SINGLE(A127832522V_Latest)</f>
        <v>56.927</v>
      </c>
      <c r="R75" s="43">
        <f>_xlfn.SINGLE(A127829552X_Latest)</f>
        <v>51.634</v>
      </c>
      <c r="S75" s="43">
        <f>_xlfn.SINGLE(A127833842X_Latest)</f>
        <v>165.48599999999999</v>
      </c>
      <c r="T75" s="43">
        <f>_xlfn.SINGLE(A127830872J_Latest)</f>
        <v>85.153999999999996</v>
      </c>
      <c r="U75" s="43">
        <f>_xlfn.SINGLE(A127827902A_Latest)</f>
        <v>80.332999999999998</v>
      </c>
      <c r="V75" s="43">
        <f>_xlfn.SINGLE(A127834172T_Latest)</f>
        <v>36.973999999999997</v>
      </c>
      <c r="W75" s="43">
        <f>_xlfn.SINGLE(A127831202R_Latest)</f>
        <v>18.645</v>
      </c>
      <c r="X75" s="43">
        <f>_xlfn.SINGLE(A127828232V_Latest)</f>
        <v>18.329000000000001</v>
      </c>
      <c r="Y75" s="43">
        <f>_xlfn.SINGLE(A127834502W_Latest)</f>
        <v>13.081</v>
      </c>
      <c r="Z75" s="43">
        <f>_xlfn.SINGLE(A127831532F_Latest)</f>
        <v>8.1969999999999992</v>
      </c>
      <c r="AA75" s="43">
        <f>_xlfn.SINGLE(A127828562K_Latest)</f>
        <v>4.883</v>
      </c>
      <c r="AB75" s="43">
        <f>_xlfn.SINGLE(A127832852K_Latest)</f>
        <v>26.588000000000001</v>
      </c>
      <c r="AC75" s="43">
        <f>_xlfn.SINGLE(A127829882R_Latest)</f>
        <v>14.337999999999999</v>
      </c>
      <c r="AD75" s="43">
        <f>_xlfn.SINGLE(A127826912L_Latest)</f>
        <v>12.25</v>
      </c>
    </row>
    <row r="76" spans="1:30" ht="15.75" hidden="1" customHeight="1">
      <c r="B76" s="45" t="s">
        <v>1763</v>
      </c>
      <c r="C76" s="51">
        <v>13</v>
      </c>
      <c r="D76" s="43">
        <f>_xlfn.SINGLE(A127833184J_Latest)</f>
        <v>628.91800000000001</v>
      </c>
      <c r="E76" s="43">
        <f>_xlfn.SINGLE(A127830214F_Latest)</f>
        <v>448.46600000000001</v>
      </c>
      <c r="F76" s="43">
        <f>_xlfn.SINGLE(A127827244K_Latest)</f>
        <v>180.452</v>
      </c>
      <c r="G76" s="43">
        <f>_xlfn.SINGLE(A127834834T_Latest)</f>
        <v>178.87200000000001</v>
      </c>
      <c r="H76" s="43">
        <f>_xlfn.SINGLE(A127831864A_Latest)</f>
        <v>131.19499999999999</v>
      </c>
      <c r="I76" s="43">
        <f>_xlfn.SINGLE(A127828894F_Latest)</f>
        <v>47.677</v>
      </c>
      <c r="J76" s="43">
        <f>_xlfn.SINGLE(A127833514L_Latest)</f>
        <v>169.84</v>
      </c>
      <c r="K76" s="43">
        <f>_xlfn.SINGLE(A127830544W_Latest)</f>
        <v>122.042</v>
      </c>
      <c r="L76" s="43">
        <f>_xlfn.SINGLE(A127827574A_Latest)</f>
        <v>47.798000000000002</v>
      </c>
      <c r="M76" s="43">
        <f>_xlfn.SINGLE(A127835164K_Latest)</f>
        <v>141.05600000000001</v>
      </c>
      <c r="N76" s="43">
        <f>_xlfn.SINGLE(A127832194V_Latest)</f>
        <v>98.634</v>
      </c>
      <c r="O76" s="43">
        <f>_xlfn.SINGLE(A127829224L_Latest)</f>
        <v>42.421999999999997</v>
      </c>
      <c r="P76" s="43">
        <f>_xlfn.SINGLE(A127835494A_Latest)</f>
        <v>39.581000000000003</v>
      </c>
      <c r="Q76" s="43">
        <f>_xlfn.SINGLE(A127832524X_Latest)</f>
        <v>27.936</v>
      </c>
      <c r="R76" s="43">
        <f>_xlfn.SINGLE(A127829554C_Latest)</f>
        <v>11.646000000000001</v>
      </c>
      <c r="S76" s="43">
        <f>_xlfn.SINGLE(A127833844C_Latest)</f>
        <v>68.680999999999997</v>
      </c>
      <c r="T76" s="43">
        <f>_xlfn.SINGLE(A127830874L_Latest)</f>
        <v>48.337000000000003</v>
      </c>
      <c r="U76" s="43">
        <f>_xlfn.SINGLE(A127827904F_Latest)</f>
        <v>20.344000000000001</v>
      </c>
      <c r="V76" s="43">
        <f>_xlfn.SINGLE(A127834174W_Latest)</f>
        <v>13.132999999999999</v>
      </c>
      <c r="W76" s="43">
        <f>_xlfn.SINGLE(A127831204V_Latest)</f>
        <v>8.1829999999999998</v>
      </c>
      <c r="X76" s="43">
        <f>_xlfn.SINGLE(A127828234X_Latest)</f>
        <v>4.95</v>
      </c>
      <c r="Y76" s="43">
        <f>_xlfn.SINGLE(A127834504A_Latest)</f>
        <v>7.968</v>
      </c>
      <c r="Z76" s="43">
        <f>_xlfn.SINGLE(A127831534K_Latest)</f>
        <v>5.3620000000000001</v>
      </c>
      <c r="AA76" s="43">
        <f>_xlfn.SINGLE(A127828564R_Latest)</f>
        <v>2.6070000000000002</v>
      </c>
      <c r="AB76" s="43">
        <f>_xlfn.SINGLE(A127832854R_Latest)</f>
        <v>9.7870000000000008</v>
      </c>
      <c r="AC76" s="43">
        <f>_xlfn.SINGLE(A127829884V_Latest)</f>
        <v>6.7759999999999998</v>
      </c>
      <c r="AD76" s="43">
        <f>_xlfn.SINGLE(A127826914T_Latest)</f>
        <v>3.01</v>
      </c>
    </row>
    <row r="77" spans="1:30" ht="15.75" hidden="1" customHeight="1">
      <c r="B77" s="46" t="s">
        <v>1755</v>
      </c>
      <c r="C77" s="51">
        <v>14</v>
      </c>
      <c r="D77" s="43">
        <f>_xlfn.SINGLE(A127833181A_Latest)</f>
        <v>122.46599999999999</v>
      </c>
      <c r="E77" s="43">
        <f>_xlfn.SINGLE(A127830211X_Latest)</f>
        <v>89.501999999999995</v>
      </c>
      <c r="F77" s="43">
        <f>_xlfn.SINGLE(A127827241C_Latest)</f>
        <v>32.963999999999999</v>
      </c>
      <c r="G77" s="43">
        <f>_xlfn.SINGLE(A127834831K_Latest)</f>
        <v>33.332999999999998</v>
      </c>
      <c r="H77" s="43">
        <f>_xlfn.SINGLE(A127831861V_Latest)</f>
        <v>25.337</v>
      </c>
      <c r="I77" s="43">
        <f>_xlfn.SINGLE(A127828891X_Latest)</f>
        <v>7.9960000000000004</v>
      </c>
      <c r="J77" s="43">
        <f>_xlfn.SINGLE(A127833511F_Latest)</f>
        <v>35.481000000000002</v>
      </c>
      <c r="K77" s="43">
        <f>_xlfn.SINGLE(A127830541R_Latest)</f>
        <v>26.312999999999999</v>
      </c>
      <c r="L77" s="43">
        <f>_xlfn.SINGLE(A127827571V_Latest)</f>
        <v>9.1679999999999993</v>
      </c>
      <c r="M77" s="43">
        <f>_xlfn.SINGLE(A127835161C_Latest)</f>
        <v>27.899000000000001</v>
      </c>
      <c r="N77" s="43">
        <f>_xlfn.SINGLE(A127832191L_Latest)</f>
        <v>19.462</v>
      </c>
      <c r="O77" s="43">
        <f>_xlfn.SINGLE(A127829221F_Latest)</f>
        <v>8.4369999999999994</v>
      </c>
      <c r="P77" s="43">
        <f>_xlfn.SINGLE(A127835491V_Latest)</f>
        <v>8.8260000000000005</v>
      </c>
      <c r="Q77" s="43">
        <f>_xlfn.SINGLE(A127832521T_Latest)</f>
        <v>6.7329999999999997</v>
      </c>
      <c r="R77" s="43">
        <f>_xlfn.SINGLE(A127829551W_Latest)</f>
        <v>2.0920000000000001</v>
      </c>
      <c r="S77" s="43">
        <f>_xlfn.SINGLE(A127833841W_Latest)</f>
        <v>11.772</v>
      </c>
      <c r="T77" s="43">
        <f>_xlfn.SINGLE(A127830871F_Latest)</f>
        <v>8.2560000000000002</v>
      </c>
      <c r="U77" s="43">
        <f>_xlfn.SINGLE(A127827901X_Latest)</f>
        <v>3.516</v>
      </c>
      <c r="V77" s="43">
        <f>_xlfn.SINGLE(A127834171R_Latest)</f>
        <v>2.1960000000000002</v>
      </c>
      <c r="W77" s="43">
        <f>_xlfn.SINGLE(A127831201L_Latest)</f>
        <v>1.4259999999999999</v>
      </c>
      <c r="X77" s="43">
        <f>_xlfn.SINGLE(A127828231T_Latest)</f>
        <v>0.76900000000000002</v>
      </c>
      <c r="Y77" s="43">
        <f>_xlfn.SINGLE(A127834501V_Latest)</f>
        <v>1.284</v>
      </c>
      <c r="Z77" s="43">
        <f>_xlfn.SINGLE(A127831531C_Latest)</f>
        <v>0.95399999999999996</v>
      </c>
      <c r="AA77" s="43">
        <f>_xlfn.SINGLE(A127828561J_Latest)</f>
        <v>0.33100000000000002</v>
      </c>
      <c r="AB77" s="43">
        <f>_xlfn.SINGLE(A127832851J_Latest)</f>
        <v>1.675</v>
      </c>
      <c r="AC77" s="43">
        <f>_xlfn.SINGLE(A127829881L_Latest)</f>
        <v>1.02</v>
      </c>
      <c r="AD77" s="43">
        <f>_xlfn.SINGLE(A127826911K_Latest)</f>
        <v>0.65500000000000003</v>
      </c>
    </row>
    <row r="78" spans="1:30" ht="15.75" hidden="1" customHeight="1">
      <c r="B78" s="46" t="s">
        <v>1760</v>
      </c>
      <c r="C78" s="51">
        <v>15</v>
      </c>
      <c r="D78" s="43">
        <f>_xlfn.SINGLE(A127833180X_Latest)</f>
        <v>536.89800000000002</v>
      </c>
      <c r="E78" s="43">
        <f>_xlfn.SINGLE(A127830210W_Latest)</f>
        <v>380.673</v>
      </c>
      <c r="F78" s="43">
        <f>_xlfn.SINGLE(A127827240A_Latest)</f>
        <v>156.22399999999999</v>
      </c>
      <c r="G78" s="43">
        <f>_xlfn.SINGLE(A127834830J_Latest)</f>
        <v>152.84700000000001</v>
      </c>
      <c r="H78" s="43">
        <f>_xlfn.SINGLE(A127831860T_Latest)</f>
        <v>110.995</v>
      </c>
      <c r="I78" s="43">
        <f>_xlfn.SINGLE(A127828890W_Latest)</f>
        <v>41.851999999999997</v>
      </c>
      <c r="J78" s="43">
        <f>_xlfn.SINGLE(A127833510C_Latest)</f>
        <v>143.072</v>
      </c>
      <c r="K78" s="43">
        <f>_xlfn.SINGLE(A127830540L_Latest)</f>
        <v>101.708</v>
      </c>
      <c r="L78" s="43">
        <f>_xlfn.SINGLE(A127827570T_Latest)</f>
        <v>41.363999999999997</v>
      </c>
      <c r="M78" s="43">
        <f>_xlfn.SINGLE(A127835160A_Latest)</f>
        <v>120.31399999999999</v>
      </c>
      <c r="N78" s="43">
        <f>_xlfn.SINGLE(A127832190K_Latest)</f>
        <v>84.549000000000007</v>
      </c>
      <c r="O78" s="43">
        <f>_xlfn.SINGLE(A127829220C_Latest)</f>
        <v>35.765000000000001</v>
      </c>
      <c r="P78" s="43">
        <f>_xlfn.SINGLE(A127835490T_Latest)</f>
        <v>32.841999999999999</v>
      </c>
      <c r="Q78" s="43">
        <f>_xlfn.SINGLE(A127832520R_Latest)</f>
        <v>22.599</v>
      </c>
      <c r="R78" s="43">
        <f>_xlfn.SINGLE(A127829550V_Latest)</f>
        <v>10.243</v>
      </c>
      <c r="S78" s="43">
        <f>_xlfn.SINGLE(A127833840V_Latest)</f>
        <v>60.901000000000003</v>
      </c>
      <c r="T78" s="43">
        <f>_xlfn.SINGLE(A127830870C_Latest)</f>
        <v>42.862000000000002</v>
      </c>
      <c r="U78" s="43">
        <f>_xlfn.SINGLE(A127827900W_Latest)</f>
        <v>18.039000000000001</v>
      </c>
      <c r="V78" s="43">
        <f>_xlfn.SINGLE(A127834170L_Latest)</f>
        <v>11.305</v>
      </c>
      <c r="W78" s="43">
        <f>_xlfn.SINGLE(A127831200K_Latest)</f>
        <v>7.0330000000000004</v>
      </c>
      <c r="X78" s="43">
        <f>_xlfn.SINGLE(A127828230R_Latest)</f>
        <v>4.2720000000000002</v>
      </c>
      <c r="Y78" s="43">
        <f>_xlfn.SINGLE(A127834500T_Latest)</f>
        <v>6.7439999999999998</v>
      </c>
      <c r="Z78" s="43">
        <f>_xlfn.SINGLE(A127831530A_Latest)</f>
        <v>4.4260000000000002</v>
      </c>
      <c r="AA78" s="43">
        <f>_xlfn.SINGLE(A127828560F_Latest)</f>
        <v>2.3170000000000002</v>
      </c>
      <c r="AB78" s="43">
        <f>_xlfn.SINGLE(A127832850F_Latest)</f>
        <v>8.8729999999999993</v>
      </c>
      <c r="AC78" s="43">
        <f>_xlfn.SINGLE(A127829880K_Latest)</f>
        <v>6.5019999999999998</v>
      </c>
      <c r="AD78" s="43">
        <f>_xlfn.SINGLE(A127826910J_Latest)</f>
        <v>2.371</v>
      </c>
    </row>
    <row r="79" spans="1:30" hidden="1">
      <c r="B79" s="45" t="s">
        <v>1764</v>
      </c>
      <c r="C79" s="51">
        <v>16</v>
      </c>
      <c r="D79" s="43">
        <f>_xlfn.SINGLE(A127833183F_Latest)</f>
        <v>965.12099999999998</v>
      </c>
      <c r="E79" s="43">
        <f>_xlfn.SINGLE(A127830213C_Latest)</f>
        <v>419.64699999999999</v>
      </c>
      <c r="F79" s="43">
        <f>_xlfn.SINGLE(A127827243J_Latest)</f>
        <v>545.47400000000005</v>
      </c>
      <c r="G79" s="43">
        <f>_xlfn.SINGLE(A127834833R_Latest)</f>
        <v>289.22500000000002</v>
      </c>
      <c r="H79" s="43">
        <f>_xlfn.SINGLE(A127831863X_Latest)</f>
        <v>131.32400000000001</v>
      </c>
      <c r="I79" s="43">
        <f>_xlfn.SINGLE(A127828893C_Latest)</f>
        <v>157.90100000000001</v>
      </c>
      <c r="J79" s="43">
        <f>_xlfn.SINGLE(A127833513K_Latest)</f>
        <v>267.87</v>
      </c>
      <c r="K79" s="43">
        <f>_xlfn.SINGLE(A127830543V_Latest)</f>
        <v>119.69499999999999</v>
      </c>
      <c r="L79" s="43">
        <f>_xlfn.SINGLE(A127827573X_Latest)</f>
        <v>148.17500000000001</v>
      </c>
      <c r="M79" s="43">
        <f>_xlfn.SINGLE(A127835163J_Latest)</f>
        <v>196.48500000000001</v>
      </c>
      <c r="N79" s="43">
        <f>_xlfn.SINGLE(A127832193T_Latest)</f>
        <v>81.960999999999999</v>
      </c>
      <c r="O79" s="43">
        <f>_xlfn.SINGLE(A127829223K_Latest)</f>
        <v>114.524</v>
      </c>
      <c r="P79" s="43">
        <f>_xlfn.SINGLE(A127835493X_Latest)</f>
        <v>68.98</v>
      </c>
      <c r="Q79" s="43">
        <f>_xlfn.SINGLE(A127832523W_Latest)</f>
        <v>28.992000000000001</v>
      </c>
      <c r="R79" s="43">
        <f>_xlfn.SINGLE(A127829553A_Latest)</f>
        <v>39.988</v>
      </c>
      <c r="S79" s="43">
        <f>_xlfn.SINGLE(A127833843A_Latest)</f>
        <v>96.805999999999997</v>
      </c>
      <c r="T79" s="43">
        <f>_xlfn.SINGLE(A127830873K_Latest)</f>
        <v>36.817</v>
      </c>
      <c r="U79" s="43">
        <f>_xlfn.SINGLE(A127827903C_Latest)</f>
        <v>59.988999999999997</v>
      </c>
      <c r="V79" s="43">
        <f>_xlfn.SINGLE(A127834173V_Latest)</f>
        <v>23.841000000000001</v>
      </c>
      <c r="W79" s="43">
        <f>_xlfn.SINGLE(A127831203T_Latest)</f>
        <v>10.462</v>
      </c>
      <c r="X79" s="43">
        <f>_xlfn.SINGLE(A127828233W_Latest)</f>
        <v>13.379</v>
      </c>
      <c r="Y79" s="43">
        <f>_xlfn.SINGLE(A127834503X_Latest)</f>
        <v>5.1120000000000001</v>
      </c>
      <c r="Z79" s="43">
        <f>_xlfn.SINGLE(A127831533J_Latest)</f>
        <v>2.8359999999999999</v>
      </c>
      <c r="AA79" s="43">
        <f>_xlfn.SINGLE(A127828563L_Latest)</f>
        <v>2.2770000000000001</v>
      </c>
      <c r="AB79" s="43">
        <f>_xlfn.SINGLE(A127832853L_Latest)</f>
        <v>16.800999999999998</v>
      </c>
      <c r="AC79" s="43">
        <f>_xlfn.SINGLE(A127829883T_Latest)</f>
        <v>7.5609999999999999</v>
      </c>
      <c r="AD79" s="43">
        <f>_xlfn.SINGLE(A127826913R_Latest)</f>
        <v>9.24</v>
      </c>
    </row>
    <row r="80" spans="1:30" hidden="1">
      <c r="B80" s="46" t="s">
        <v>1758</v>
      </c>
      <c r="C80" s="51">
        <v>17</v>
      </c>
      <c r="D80" s="43">
        <f>_xlfn.SINGLE(A127833178L_Latest)</f>
        <v>232.922</v>
      </c>
      <c r="E80" s="43">
        <f>_xlfn.SINGLE(A127830208K_Latest)</f>
        <v>109.214</v>
      </c>
      <c r="F80" s="43">
        <f>_xlfn.SINGLE(A127827238R_Latest)</f>
        <v>123.709</v>
      </c>
      <c r="G80" s="43">
        <f>_xlfn.SINGLE(A127834828W_Latest)</f>
        <v>86.340999999999994</v>
      </c>
      <c r="H80" s="43">
        <f>_xlfn.SINGLE(A127831858F_Latest)</f>
        <v>42.38</v>
      </c>
      <c r="I80" s="43">
        <f>_xlfn.SINGLE(A127828888K_Latest)</f>
        <v>43.960999999999999</v>
      </c>
      <c r="J80" s="43">
        <f>_xlfn.SINGLE(A127833508T_Latest)</f>
        <v>56.204999999999998</v>
      </c>
      <c r="K80" s="43">
        <f>_xlfn.SINGLE(A127830538A_Latest)</f>
        <v>24.77</v>
      </c>
      <c r="L80" s="43">
        <f>_xlfn.SINGLE(A127827568F_Latest)</f>
        <v>31.434999999999999</v>
      </c>
      <c r="M80" s="43">
        <f>_xlfn.SINGLE(A127835158R_Latest)</f>
        <v>46.216999999999999</v>
      </c>
      <c r="N80" s="43">
        <f>_xlfn.SINGLE(A127832188X_Latest)</f>
        <v>22.23</v>
      </c>
      <c r="O80" s="43">
        <f>_xlfn.SINGLE(A127829218T_Latest)</f>
        <v>23.988</v>
      </c>
      <c r="P80" s="43">
        <f>_xlfn.SINGLE(A127835488F_Latest)</f>
        <v>16.454999999999998</v>
      </c>
      <c r="Q80" s="43">
        <f>_xlfn.SINGLE(A127832518C_Latest)</f>
        <v>8.1720000000000006</v>
      </c>
      <c r="R80" s="43">
        <f>_xlfn.SINGLE(A127829548J_Latest)</f>
        <v>8.2829999999999995</v>
      </c>
      <c r="S80" s="43">
        <f>_xlfn.SINGLE(A127833838J_Latest)</f>
        <v>18.373000000000001</v>
      </c>
      <c r="T80" s="43">
        <f>_xlfn.SINGLE(A127830868T_Latest)</f>
        <v>7.9969999999999999</v>
      </c>
      <c r="U80" s="43">
        <f>_xlfn.SINGLE(A127827898W_Latest)</f>
        <v>10.375999999999999</v>
      </c>
      <c r="V80" s="43">
        <f>_xlfn.SINGLE(A127834168A_Latest)</f>
        <v>5.07</v>
      </c>
      <c r="W80" s="43">
        <f>_xlfn.SINGLE(A127831198K_Latest)</f>
        <v>1.8220000000000001</v>
      </c>
      <c r="X80" s="43">
        <f>_xlfn.SINGLE(A127828228C_Latest)</f>
        <v>3.2480000000000002</v>
      </c>
      <c r="Y80" s="43">
        <f>_xlfn.SINGLE(A127834498T_Latest)</f>
        <v>0.85799999999999998</v>
      </c>
      <c r="Z80" s="43">
        <f>_xlfn.SINGLE(A127831528R_Latest)</f>
        <v>0.47599999999999998</v>
      </c>
      <c r="AA80" s="43">
        <f>_xlfn.SINGLE(A127828558V_Latest)</f>
        <v>0.38200000000000001</v>
      </c>
      <c r="AB80" s="43">
        <f>_xlfn.SINGLE(A127832848V_Latest)</f>
        <v>3.403</v>
      </c>
      <c r="AC80" s="43">
        <f>_xlfn.SINGLE(A127829878X_Latest)</f>
        <v>1.367</v>
      </c>
      <c r="AD80" s="43">
        <f>_xlfn.SINGLE(A127826908W_Latest)</f>
        <v>2.0350000000000001</v>
      </c>
    </row>
    <row r="81" spans="1:30" hidden="1">
      <c r="B81" s="46" t="s">
        <v>1761</v>
      </c>
      <c r="C81" s="51">
        <v>18</v>
      </c>
      <c r="D81" s="43">
        <f>_xlfn.SINGLE(A127833177K_Latest)</f>
        <v>836.35900000000004</v>
      </c>
      <c r="E81" s="43">
        <f>_xlfn.SINGLE(A127830207J_Latest)</f>
        <v>360.81799999999998</v>
      </c>
      <c r="F81" s="43">
        <f>_xlfn.SINGLE(A127827237L_Latest)</f>
        <v>475.541</v>
      </c>
      <c r="G81" s="43">
        <f>_xlfn.SINGLE(A127834827V_Latest)</f>
        <v>237.834</v>
      </c>
      <c r="H81" s="43">
        <f>_xlfn.SINGLE(A127831857C_Latest)</f>
        <v>109.023</v>
      </c>
      <c r="I81" s="43">
        <f>_xlfn.SINGLE(A127828887J_Latest)</f>
        <v>128.81200000000001</v>
      </c>
      <c r="J81" s="43">
        <f>_xlfn.SINGLE(A127833507R_Latest)</f>
        <v>238.99799999999999</v>
      </c>
      <c r="K81" s="43">
        <f>_xlfn.SINGLE(A127830537X_Latest)</f>
        <v>107.80500000000001</v>
      </c>
      <c r="L81" s="43">
        <f>_xlfn.SINGLE(A127827567C_Latest)</f>
        <v>131.19300000000001</v>
      </c>
      <c r="M81" s="43">
        <f>_xlfn.SINGLE(A127835157L_Latest)</f>
        <v>172.78</v>
      </c>
      <c r="N81" s="43">
        <f>_xlfn.SINGLE(A127832187W_Latest)</f>
        <v>69.766999999999996</v>
      </c>
      <c r="O81" s="43">
        <f>_xlfn.SINGLE(A127829217R_Latest)</f>
        <v>103.01300000000001</v>
      </c>
      <c r="P81" s="43">
        <f>_xlfn.SINGLE(A127835487C_Latest)</f>
        <v>59.046999999999997</v>
      </c>
      <c r="Q81" s="43">
        <f>_xlfn.SINGLE(A127832517A_Latest)</f>
        <v>23.963000000000001</v>
      </c>
      <c r="R81" s="43">
        <f>_xlfn.SINGLE(A127829547F_Latest)</f>
        <v>35.084000000000003</v>
      </c>
      <c r="S81" s="43">
        <f>_xlfn.SINGLE(A127833837F_Latest)</f>
        <v>85.227000000000004</v>
      </c>
      <c r="T81" s="43">
        <f>_xlfn.SINGLE(A127830867R_Latest)</f>
        <v>30.68</v>
      </c>
      <c r="U81" s="43">
        <f>_xlfn.SINGLE(A127827897V_Latest)</f>
        <v>54.546999999999997</v>
      </c>
      <c r="V81" s="43">
        <f>_xlfn.SINGLE(A127834167X_Latest)</f>
        <v>21.266999999999999</v>
      </c>
      <c r="W81" s="43">
        <f>_xlfn.SINGLE(A127831197J_Latest)</f>
        <v>9.5299999999999994</v>
      </c>
      <c r="X81" s="43">
        <f>_xlfn.SINGLE(A127828227A_Latest)</f>
        <v>11.737</v>
      </c>
      <c r="Y81" s="43">
        <f>_xlfn.SINGLE(A127834497R_Latest)</f>
        <v>4.4589999999999996</v>
      </c>
      <c r="Z81" s="43">
        <f>_xlfn.SINGLE(A127831527L_Latest)</f>
        <v>2.5019999999999998</v>
      </c>
      <c r="AA81" s="43">
        <f>_xlfn.SINGLE(A127828557T_Latest)</f>
        <v>1.9570000000000001</v>
      </c>
      <c r="AB81" s="43">
        <f>_xlfn.SINGLE(A127832847T_Latest)</f>
        <v>16.745999999999999</v>
      </c>
      <c r="AC81" s="43">
        <f>_xlfn.SINGLE(A127829877W_Latest)</f>
        <v>7.5469999999999997</v>
      </c>
      <c r="AD81" s="43">
        <f>_xlfn.SINGLE(A127826907V_Latest)</f>
        <v>9.1989999999999998</v>
      </c>
    </row>
    <row r="82" spans="1:30" hidden="1">
      <c r="B82" s="11"/>
      <c r="C82" s="51">
        <v>19</v>
      </c>
      <c r="D82" s="43"/>
      <c r="E82" s="43"/>
      <c r="F82" s="43"/>
      <c r="G82" s="43"/>
      <c r="H82" s="43"/>
      <c r="I82" s="43"/>
      <c r="J82" s="43"/>
      <c r="K82" s="43"/>
      <c r="L82" s="43"/>
      <c r="M82" s="43"/>
      <c r="N82" s="43"/>
      <c r="O82" s="43"/>
      <c r="P82" s="43"/>
      <c r="Q82" s="43"/>
      <c r="R82" s="43"/>
      <c r="S82" s="43"/>
      <c r="T82" s="43"/>
      <c r="U82" s="43"/>
      <c r="V82" s="43"/>
      <c r="W82" s="43"/>
      <c r="X82" s="43"/>
      <c r="Y82" s="43"/>
      <c r="Z82" s="43"/>
      <c r="AA82" s="43"/>
      <c r="AB82" s="43"/>
      <c r="AC82" s="43"/>
      <c r="AD82" s="43"/>
    </row>
    <row r="83" spans="1:30" hidden="1">
      <c r="A83" s="41" t="s">
        <v>1765</v>
      </c>
      <c r="C83" s="51">
        <v>20</v>
      </c>
      <c r="D83" s="43"/>
      <c r="E83" s="43"/>
      <c r="F83" s="43"/>
      <c r="G83" s="43"/>
      <c r="H83" s="43"/>
      <c r="I83" s="43"/>
      <c r="J83" s="43"/>
      <c r="K83" s="43"/>
      <c r="L83" s="43"/>
      <c r="M83" s="43"/>
      <c r="N83" s="43"/>
      <c r="O83" s="43"/>
      <c r="P83" s="43"/>
      <c r="Q83" s="43"/>
      <c r="R83" s="43"/>
      <c r="S83" s="43"/>
      <c r="T83" s="43"/>
      <c r="U83" s="43"/>
      <c r="V83" s="43"/>
      <c r="W83" s="43"/>
      <c r="X83" s="43"/>
      <c r="Y83" s="43"/>
      <c r="Z83" s="43"/>
      <c r="AA83" s="43"/>
      <c r="AB83" s="43"/>
      <c r="AC83" s="43"/>
      <c r="AD83" s="43"/>
    </row>
    <row r="84" spans="1:30" hidden="1">
      <c r="A84" s="41"/>
      <c r="B84" s="11" t="s">
        <v>1765</v>
      </c>
      <c r="C84" s="51">
        <v>21</v>
      </c>
      <c r="D84" s="43">
        <f>_xlfn.SINGLE(A127833191F_Latest)</f>
        <v>904.10799999999995</v>
      </c>
      <c r="E84" s="43">
        <f>_xlfn.SINGLE(A127830221C_Latest)</f>
        <v>408.92500000000001</v>
      </c>
      <c r="F84" s="43">
        <f>_xlfn.SINGLE(A127827251J_Latest)</f>
        <v>495.18400000000003</v>
      </c>
      <c r="G84" s="43">
        <f>_xlfn.SINGLE(A127834841R_Latest)</f>
        <v>257.67899999999997</v>
      </c>
      <c r="H84" s="43">
        <f>_xlfn.SINGLE(A127831871X_Latest)</f>
        <v>124.114</v>
      </c>
      <c r="I84" s="43">
        <f>_xlfn.SINGLE(A127828901T_Latest)</f>
        <v>133.56399999999999</v>
      </c>
      <c r="J84" s="43">
        <f>_xlfn.SINGLE(A127833521K_Latest)</f>
        <v>260.32299999999998</v>
      </c>
      <c r="K84" s="43">
        <f>_xlfn.SINGLE(A127830551V_Latest)</f>
        <v>122.50700000000001</v>
      </c>
      <c r="L84" s="43">
        <f>_xlfn.SINGLE(A127827581X_Latest)</f>
        <v>137.81700000000001</v>
      </c>
      <c r="M84" s="43">
        <f>_xlfn.SINGLE(A127835171J_Latest)</f>
        <v>185.21299999999999</v>
      </c>
      <c r="N84" s="43">
        <f>_xlfn.SINGLE(A127832201F_Latest)</f>
        <v>77.58</v>
      </c>
      <c r="O84" s="43">
        <f>_xlfn.SINGLE(A127829231K_Latest)</f>
        <v>107.633</v>
      </c>
      <c r="P84" s="43">
        <f>_xlfn.SINGLE(A127835501L_Latest)</f>
        <v>63.874000000000002</v>
      </c>
      <c r="Q84" s="43">
        <f>_xlfn.SINGLE(A127832531W_Latest)</f>
        <v>27.597999999999999</v>
      </c>
      <c r="R84" s="43">
        <f>_xlfn.SINGLE(A127829561A_Latest)</f>
        <v>36.277000000000001</v>
      </c>
      <c r="S84" s="43">
        <f>_xlfn.SINGLE(A127833851A_Latest)</f>
        <v>92.016000000000005</v>
      </c>
      <c r="T84" s="43">
        <f>_xlfn.SINGLE(A127830881K_Latest)</f>
        <v>35.768000000000001</v>
      </c>
      <c r="U84" s="43">
        <f>_xlfn.SINGLE(A127827911C_Latest)</f>
        <v>56.247999999999998</v>
      </c>
      <c r="V84" s="43">
        <f>_xlfn.SINGLE(A127834181V_Latest)</f>
        <v>22.869</v>
      </c>
      <c r="W84" s="43">
        <f>_xlfn.SINGLE(A127831211T_Latest)</f>
        <v>10.706</v>
      </c>
      <c r="X84" s="43">
        <f>_xlfn.SINGLE(A127828241W_Latest)</f>
        <v>12.163</v>
      </c>
      <c r="Y84" s="43">
        <f>_xlfn.SINGLE(A127834511X_Latest)</f>
        <v>4.7480000000000002</v>
      </c>
      <c r="Z84" s="43">
        <f>_xlfn.SINGLE(A127831541J_Latest)</f>
        <v>2.702</v>
      </c>
      <c r="AA84" s="43">
        <f>_xlfn.SINGLE(A127828571L_Latest)</f>
        <v>2.0449999999999999</v>
      </c>
      <c r="AB84" s="43">
        <f>_xlfn.SINGLE(A127832861L_Latest)</f>
        <v>17.385999999999999</v>
      </c>
      <c r="AC84" s="43">
        <f>_xlfn.SINGLE(A127829891T_Latest)</f>
        <v>7.9489999999999998</v>
      </c>
      <c r="AD84" s="43">
        <f>_xlfn.SINGLE(A127826921R_Latest)</f>
        <v>9.4369999999999994</v>
      </c>
    </row>
    <row r="85" spans="1:30" hidden="1">
      <c r="B85" s="45" t="s">
        <v>1766</v>
      </c>
      <c r="C85" s="51">
        <v>22</v>
      </c>
      <c r="D85" s="43">
        <f>_xlfn.SINGLE(A127833179R_Latest)</f>
        <v>67.748999999999995</v>
      </c>
      <c r="E85" s="43">
        <f>_xlfn.SINGLE(A127830209L_Latest)</f>
        <v>48.106999999999999</v>
      </c>
      <c r="F85" s="43">
        <f>_xlfn.SINGLE(A127827239T_Latest)</f>
        <v>19.641999999999999</v>
      </c>
      <c r="G85" s="43">
        <f>_xlfn.SINGLE(A127834829X_Latest)</f>
        <v>19.844000000000001</v>
      </c>
      <c r="H85" s="43">
        <f>_xlfn.SINGLE(A127831859J_Latest)</f>
        <v>15.092000000000001</v>
      </c>
      <c r="I85" s="43">
        <f>_xlfn.SINGLE(A127828889L_Latest)</f>
        <v>4.7530000000000001</v>
      </c>
      <c r="J85" s="43">
        <f>_xlfn.SINGLE(A127833509V_Latest)</f>
        <v>21.324999999999999</v>
      </c>
      <c r="K85" s="43">
        <f>_xlfn.SINGLE(A127830539C_Latest)</f>
        <v>14.702</v>
      </c>
      <c r="L85" s="43">
        <f>_xlfn.SINGLE(A127827569J_Latest)</f>
        <v>6.6239999999999997</v>
      </c>
      <c r="M85" s="43">
        <f>_xlfn.SINGLE(A127835159T_Latest)</f>
        <v>12.433</v>
      </c>
      <c r="N85" s="43">
        <f>_xlfn.SINGLE(A127832189A_Latest)</f>
        <v>7.8129999999999997</v>
      </c>
      <c r="O85" s="43">
        <f>_xlfn.SINGLE(A127829219V_Latest)</f>
        <v>4.62</v>
      </c>
      <c r="P85" s="43">
        <f>_xlfn.SINGLE(A127835489J_Latest)</f>
        <v>4.827</v>
      </c>
      <c r="Q85" s="43">
        <f>_xlfn.SINGLE(A127832519F_Latest)</f>
        <v>3.6339999999999999</v>
      </c>
      <c r="R85" s="43">
        <f>_xlfn.SINGLE(A127829549K_Latest)</f>
        <v>1.1930000000000001</v>
      </c>
      <c r="S85" s="43">
        <f>_xlfn.SINGLE(A127833839K_Latest)</f>
        <v>6.79</v>
      </c>
      <c r="T85" s="43">
        <f>_xlfn.SINGLE(A127830869V_Latest)</f>
        <v>5.0880000000000001</v>
      </c>
      <c r="U85" s="43">
        <f>_xlfn.SINGLE(A127827899X_Latest)</f>
        <v>1.7010000000000001</v>
      </c>
      <c r="V85" s="43">
        <f>_xlfn.SINGLE(A127834169C_Latest)</f>
        <v>1.6020000000000001</v>
      </c>
      <c r="W85" s="43">
        <f>_xlfn.SINGLE(A127831199L_Latest)</f>
        <v>1.1759999999999999</v>
      </c>
      <c r="X85" s="43">
        <f>_xlfn.SINGLE(A127828229F_Latest)</f>
        <v>0.42599999999999999</v>
      </c>
      <c r="Y85" s="43">
        <f>_xlfn.SINGLE(A127834499V_Latest)</f>
        <v>0.28899999999999998</v>
      </c>
      <c r="Z85" s="43">
        <f>_xlfn.SINGLE(A127831529T_Latest)</f>
        <v>0.2</v>
      </c>
      <c r="AA85" s="43">
        <f>_xlfn.SINGLE(A127828559W_Latest)</f>
        <v>8.8999999999999996E-2</v>
      </c>
      <c r="AB85" s="43">
        <f>_xlfn.SINGLE(A127832849W_Latest)</f>
        <v>0.64</v>
      </c>
      <c r="AC85" s="43">
        <f>_xlfn.SINGLE(A127829879A_Latest)</f>
        <v>0.40200000000000002</v>
      </c>
      <c r="AD85" s="43">
        <f>_xlfn.SINGLE(A127826909X_Latest)</f>
        <v>0.23699999999999999</v>
      </c>
    </row>
    <row r="86" spans="1:30" hidden="1">
      <c r="B86" s="45" t="s">
        <v>1761</v>
      </c>
      <c r="C86" s="51">
        <v>23</v>
      </c>
      <c r="D86" s="43">
        <f>_xlfn.SINGLE(A127833177K_Latest)</f>
        <v>836.35900000000004</v>
      </c>
      <c r="E86" s="43">
        <f>_xlfn.SINGLE(A127830207J_Latest)</f>
        <v>360.81799999999998</v>
      </c>
      <c r="F86" s="43">
        <f>_xlfn.SINGLE(A127827237L_Latest)</f>
        <v>475.541</v>
      </c>
      <c r="G86" s="43">
        <f>_xlfn.SINGLE(A127834827V_Latest)</f>
        <v>237.834</v>
      </c>
      <c r="H86" s="43">
        <f>_xlfn.SINGLE(A127831857C_Latest)</f>
        <v>109.023</v>
      </c>
      <c r="I86" s="43">
        <f>_xlfn.SINGLE(A127828887J_Latest)</f>
        <v>128.81200000000001</v>
      </c>
      <c r="J86" s="43">
        <f>_xlfn.SINGLE(A127833507R_Latest)</f>
        <v>238.99799999999999</v>
      </c>
      <c r="K86" s="43">
        <f>_xlfn.SINGLE(A127830537X_Latest)</f>
        <v>107.80500000000001</v>
      </c>
      <c r="L86" s="43">
        <f>_xlfn.SINGLE(A127827567C_Latest)</f>
        <v>131.19300000000001</v>
      </c>
      <c r="M86" s="43">
        <f>_xlfn.SINGLE(A127835157L_Latest)</f>
        <v>172.78</v>
      </c>
      <c r="N86" s="43">
        <f>_xlfn.SINGLE(A127832187W_Latest)</f>
        <v>69.766999999999996</v>
      </c>
      <c r="O86" s="43">
        <f>_xlfn.SINGLE(A127829217R_Latest)</f>
        <v>103.01300000000001</v>
      </c>
      <c r="P86" s="43">
        <f>_xlfn.SINGLE(A127835487C_Latest)</f>
        <v>59.046999999999997</v>
      </c>
      <c r="Q86" s="43">
        <f>_xlfn.SINGLE(A127832517A_Latest)</f>
        <v>23.963000000000001</v>
      </c>
      <c r="R86" s="43">
        <f>_xlfn.SINGLE(A127829547F_Latest)</f>
        <v>35.084000000000003</v>
      </c>
      <c r="S86" s="43">
        <f>_xlfn.SINGLE(A127833837F_Latest)</f>
        <v>85.227000000000004</v>
      </c>
      <c r="T86" s="43">
        <f>_xlfn.SINGLE(A127830867R_Latest)</f>
        <v>30.68</v>
      </c>
      <c r="U86" s="43">
        <f>_xlfn.SINGLE(A127827897V_Latest)</f>
        <v>54.546999999999997</v>
      </c>
      <c r="V86" s="43">
        <f>_xlfn.SINGLE(A127834167X_Latest)</f>
        <v>21.266999999999999</v>
      </c>
      <c r="W86" s="43">
        <f>_xlfn.SINGLE(A127831197J_Latest)</f>
        <v>9.5299999999999994</v>
      </c>
      <c r="X86" s="43">
        <f>_xlfn.SINGLE(A127828227A_Latest)</f>
        <v>11.737</v>
      </c>
      <c r="Y86" s="43">
        <f>_xlfn.SINGLE(A127834497R_Latest)</f>
        <v>4.4589999999999996</v>
      </c>
      <c r="Z86" s="43">
        <f>_xlfn.SINGLE(A127831527L_Latest)</f>
        <v>2.5019999999999998</v>
      </c>
      <c r="AA86" s="43">
        <f>_xlfn.SINGLE(A127828557T_Latest)</f>
        <v>1.9570000000000001</v>
      </c>
      <c r="AB86" s="43">
        <f>_xlfn.SINGLE(A127832847T_Latest)</f>
        <v>16.745999999999999</v>
      </c>
      <c r="AC86" s="43">
        <f>_xlfn.SINGLE(A127829877W_Latest)</f>
        <v>7.5469999999999997</v>
      </c>
      <c r="AD86" s="43">
        <f>_xlfn.SINGLE(A127826907V_Latest)</f>
        <v>9.1989999999999998</v>
      </c>
    </row>
    <row r="87" spans="1:30" hidden="1">
      <c r="B87" s="11"/>
      <c r="C87" s="51">
        <v>24</v>
      </c>
      <c r="D87" s="43"/>
      <c r="E87" s="43"/>
      <c r="F87" s="43"/>
      <c r="G87" s="43"/>
      <c r="H87" s="43"/>
      <c r="I87" s="43"/>
      <c r="J87" s="43"/>
      <c r="K87" s="43"/>
      <c r="L87" s="43"/>
      <c r="M87" s="43"/>
      <c r="N87" s="43"/>
      <c r="O87" s="43"/>
      <c r="P87" s="43"/>
      <c r="Q87" s="43"/>
      <c r="R87" s="43"/>
      <c r="S87" s="43"/>
      <c r="T87" s="43"/>
      <c r="U87" s="43"/>
      <c r="V87" s="43"/>
      <c r="W87" s="43"/>
      <c r="X87" s="43"/>
      <c r="Y87" s="43"/>
      <c r="Z87" s="43"/>
      <c r="AA87" s="43"/>
      <c r="AB87" s="43"/>
      <c r="AC87" s="43"/>
      <c r="AD87" s="43"/>
    </row>
    <row r="88" spans="1:30" hidden="1">
      <c r="A88" s="41" t="s">
        <v>1767</v>
      </c>
      <c r="C88" s="51">
        <v>25</v>
      </c>
      <c r="D88" s="43"/>
      <c r="E88" s="43"/>
      <c r="F88" s="43"/>
      <c r="G88" s="43"/>
      <c r="H88" s="43"/>
      <c r="I88" s="43"/>
      <c r="J88" s="43"/>
      <c r="K88" s="43"/>
      <c r="L88" s="43"/>
      <c r="M88" s="43"/>
      <c r="N88" s="43"/>
      <c r="O88" s="43"/>
      <c r="P88" s="43"/>
      <c r="Q88" s="43"/>
      <c r="R88" s="43"/>
      <c r="S88" s="43"/>
      <c r="T88" s="43"/>
      <c r="U88" s="43"/>
      <c r="V88" s="43"/>
      <c r="W88" s="43"/>
      <c r="X88" s="43"/>
      <c r="Y88" s="43"/>
      <c r="Z88" s="43"/>
      <c r="AA88" s="43"/>
      <c r="AB88" s="43"/>
      <c r="AC88" s="43"/>
      <c r="AD88" s="43"/>
    </row>
    <row r="89" spans="1:30" hidden="1">
      <c r="B89" s="11" t="s">
        <v>1768</v>
      </c>
      <c r="C89" s="51">
        <v>26</v>
      </c>
      <c r="D89" s="43">
        <f>_xlfn.SINGLE(A127833187R_Latest)</f>
        <v>14652.264999999999</v>
      </c>
      <c r="E89" s="43">
        <f>_xlfn.SINGLE(A127830217L_Latest)</f>
        <v>7612.2780000000002</v>
      </c>
      <c r="F89" s="43">
        <f>_xlfn.SINGLE(A127827247T_Latest)</f>
        <v>7039.9870000000001</v>
      </c>
      <c r="G89" s="43">
        <f>_xlfn.SINGLE(A127834837X_Latest)</f>
        <v>4489.7839999999997</v>
      </c>
      <c r="H89" s="43">
        <f>_xlfn.SINGLE(A127831867J_Latest)</f>
        <v>2344.4549999999999</v>
      </c>
      <c r="I89" s="43">
        <f>_xlfn.SINGLE(A127828897L_Latest)</f>
        <v>2145.33</v>
      </c>
      <c r="J89" s="43">
        <f>_xlfn.SINGLE(A127833517V_Latest)</f>
        <v>3806.5819999999999</v>
      </c>
      <c r="K89" s="43">
        <f>_xlfn.SINGLE(A127830547C_Latest)</f>
        <v>1967.8810000000001</v>
      </c>
      <c r="L89" s="43">
        <f>_xlfn.SINGLE(A127827577J_Latest)</f>
        <v>1838.701</v>
      </c>
      <c r="M89" s="43">
        <f>_xlfn.SINGLE(A127835167T_Latest)</f>
        <v>3024.5709999999999</v>
      </c>
      <c r="N89" s="43">
        <f>_xlfn.SINGLE(A127832197A_Latest)</f>
        <v>1557.357</v>
      </c>
      <c r="O89" s="43">
        <f>_xlfn.SINGLE(A127829227V_Latest)</f>
        <v>1467.213</v>
      </c>
      <c r="P89" s="43">
        <f>_xlfn.SINGLE(A127835497J_Latest)</f>
        <v>979.71500000000003</v>
      </c>
      <c r="Q89" s="43">
        <f>_xlfn.SINGLE(A127832527F_Latest)</f>
        <v>505.47199999999998</v>
      </c>
      <c r="R89" s="43">
        <f>_xlfn.SINGLE(A127829557K_Latest)</f>
        <v>474.24299999999999</v>
      </c>
      <c r="S89" s="43">
        <f>_xlfn.SINGLE(A127833847K_Latest)</f>
        <v>1648.1079999999999</v>
      </c>
      <c r="T89" s="43">
        <f>_xlfn.SINGLE(A127830877V_Latest)</f>
        <v>882.255</v>
      </c>
      <c r="U89" s="43">
        <f>_xlfn.SINGLE(A127827907L_Latest)</f>
        <v>765.85299999999995</v>
      </c>
      <c r="V89" s="43">
        <f>_xlfn.SINGLE(A127834177C_Latest)</f>
        <v>284.28100000000001</v>
      </c>
      <c r="W89" s="43">
        <f>_xlfn.SINGLE(A127831207A_Latest)</f>
        <v>145.55500000000001</v>
      </c>
      <c r="X89" s="43">
        <f>_xlfn.SINGLE(A127828237F_Latest)</f>
        <v>138.72499999999999</v>
      </c>
      <c r="Y89" s="43">
        <f>_xlfn.SINGLE(A127834507J_Latest)</f>
        <v>143.684</v>
      </c>
      <c r="Z89" s="43">
        <f>_xlfn.SINGLE(A127831537T_Latest)</f>
        <v>73.847999999999999</v>
      </c>
      <c r="AA89" s="43">
        <f>_xlfn.SINGLE(A127828567W_Latest)</f>
        <v>69.837000000000003</v>
      </c>
      <c r="AB89" s="43">
        <f>_xlfn.SINGLE(A127832857W_Latest)</f>
        <v>275.53899999999999</v>
      </c>
      <c r="AC89" s="43">
        <f>_xlfn.SINGLE(A127829887A_Latest)</f>
        <v>135.45400000000001</v>
      </c>
      <c r="AD89" s="43">
        <f>_xlfn.SINGLE(A127826917X_Latest)</f>
        <v>140.08500000000001</v>
      </c>
    </row>
    <row r="90" spans="1:30" hidden="1">
      <c r="B90" s="45" t="s">
        <v>1769</v>
      </c>
      <c r="C90" s="51">
        <v>27</v>
      </c>
      <c r="D90" s="43">
        <f>_xlfn.SINGLE(A127833189V_Latest)</f>
        <v>10074.334000000001</v>
      </c>
      <c r="E90" s="43">
        <f>_xlfn.SINGLE(A127830219T_Latest)</f>
        <v>6058.9870000000001</v>
      </c>
      <c r="F90" s="43">
        <f>_xlfn.SINGLE(A127827249W_Latest)</f>
        <v>4015.3470000000002</v>
      </c>
      <c r="G90" s="43">
        <f>_xlfn.SINGLE(A127834839C_Latest)</f>
        <v>3129.8820000000001</v>
      </c>
      <c r="H90" s="43">
        <f>_xlfn.SINGLE(A127831869L_Latest)</f>
        <v>1861.681</v>
      </c>
      <c r="I90" s="43">
        <f>_xlfn.SINGLE(A127828899T_Latest)</f>
        <v>1268.201</v>
      </c>
      <c r="J90" s="43">
        <f>_xlfn.SINGLE(A127833519X_Latest)</f>
        <v>2564.6410000000001</v>
      </c>
      <c r="K90" s="43">
        <f>_xlfn.SINGLE(A127830549J_Latest)</f>
        <v>1547.904</v>
      </c>
      <c r="L90" s="43">
        <f>_xlfn.SINGLE(A127827579L_Latest)</f>
        <v>1016.737</v>
      </c>
      <c r="M90" s="43">
        <f>_xlfn.SINGLE(A127835169W_Latest)</f>
        <v>2087.2020000000002</v>
      </c>
      <c r="N90" s="43">
        <f>_xlfn.SINGLE(A127832199F_Latest)</f>
        <v>1247.76</v>
      </c>
      <c r="O90" s="43">
        <f>_xlfn.SINGLE(A127829229X_Latest)</f>
        <v>839.44200000000001</v>
      </c>
      <c r="P90" s="43">
        <f>_xlfn.SINGLE(A127835499L_Latest)</f>
        <v>638.16800000000001</v>
      </c>
      <c r="Q90" s="43">
        <f>_xlfn.SINGLE(A127832529K_Latest)</f>
        <v>392.31299999999999</v>
      </c>
      <c r="R90" s="43">
        <f>_xlfn.SINGLE(A127829559R_Latest)</f>
        <v>245.85400000000001</v>
      </c>
      <c r="S90" s="43">
        <f>_xlfn.SINGLE(A127833849R_Latest)</f>
        <v>1157.557</v>
      </c>
      <c r="T90" s="43">
        <f>_xlfn.SINGLE(A127830879X_Latest)</f>
        <v>728.81</v>
      </c>
      <c r="U90" s="43">
        <f>_xlfn.SINGLE(A127827909T_Latest)</f>
        <v>428.74599999999998</v>
      </c>
      <c r="V90" s="43">
        <f>_xlfn.SINGLE(A127834179J_Latest)</f>
        <v>178.80500000000001</v>
      </c>
      <c r="W90" s="43">
        <f>_xlfn.SINGLE(A127831209F_Latest)</f>
        <v>110.35</v>
      </c>
      <c r="X90" s="43">
        <f>_xlfn.SINGLE(A127828239K_Latest)</f>
        <v>68.453999999999994</v>
      </c>
      <c r="Y90" s="43">
        <f>_xlfn.SINGLE(A127834509L_Latest)</f>
        <v>114.846</v>
      </c>
      <c r="Z90" s="43">
        <f>_xlfn.SINGLE(A127831539W_Latest)</f>
        <v>62.454000000000001</v>
      </c>
      <c r="AA90" s="43">
        <f>_xlfn.SINGLE(A127828569A_Latest)</f>
        <v>52.392000000000003</v>
      </c>
      <c r="AB90" s="43">
        <f>_xlfn.SINGLE(A127832859A_Latest)</f>
        <v>203.23400000000001</v>
      </c>
      <c r="AC90" s="43">
        <f>_xlfn.SINGLE(A127829889F_Latest)</f>
        <v>107.714</v>
      </c>
      <c r="AD90" s="43">
        <f>_xlfn.SINGLE(A127826919C_Latest)</f>
        <v>95.52</v>
      </c>
    </row>
    <row r="91" spans="1:30" hidden="1">
      <c r="B91" s="45" t="s">
        <v>1770</v>
      </c>
      <c r="C91" s="51">
        <v>28</v>
      </c>
      <c r="D91" s="43">
        <f>_xlfn.SINGLE(A127833188T_Latest)</f>
        <v>4577.9309999999996</v>
      </c>
      <c r="E91" s="43">
        <f>_xlfn.SINGLE(A127830218R_Latest)</f>
        <v>1553.29</v>
      </c>
      <c r="F91" s="43">
        <f>_xlfn.SINGLE(A127827248V_Latest)</f>
        <v>3024.6410000000001</v>
      </c>
      <c r="G91" s="43">
        <f>_xlfn.SINGLE(A127834838A_Latest)</f>
        <v>1359.903</v>
      </c>
      <c r="H91" s="43">
        <f>_xlfn.SINGLE(A127831868K_Latest)</f>
        <v>482.774</v>
      </c>
      <c r="I91" s="43">
        <f>_xlfn.SINGLE(A127828898R_Latest)</f>
        <v>877.12900000000002</v>
      </c>
      <c r="J91" s="43">
        <f>_xlfn.SINGLE(A127833518W_Latest)</f>
        <v>1241.941</v>
      </c>
      <c r="K91" s="43">
        <f>_xlfn.SINGLE(A127830548F_Latest)</f>
        <v>419.97699999999998</v>
      </c>
      <c r="L91" s="43">
        <f>_xlfn.SINGLE(A127827578K_Latest)</f>
        <v>821.96400000000006</v>
      </c>
      <c r="M91" s="43">
        <f>_xlfn.SINGLE(A127835168V_Latest)</f>
        <v>937.36900000000003</v>
      </c>
      <c r="N91" s="43">
        <f>_xlfn.SINGLE(A127832198C_Latest)</f>
        <v>309.59800000000001</v>
      </c>
      <c r="O91" s="43">
        <f>_xlfn.SINGLE(A127829228W_Latest)</f>
        <v>627.77099999999996</v>
      </c>
      <c r="P91" s="43">
        <f>_xlfn.SINGLE(A127835498K_Latest)</f>
        <v>341.548</v>
      </c>
      <c r="Q91" s="43">
        <f>_xlfn.SINGLE(A127832528J_Latest)</f>
        <v>113.158</v>
      </c>
      <c r="R91" s="43">
        <f>_xlfn.SINGLE(A127829558L_Latest)</f>
        <v>228.38900000000001</v>
      </c>
      <c r="S91" s="43">
        <f>_xlfn.SINGLE(A127833848L_Latest)</f>
        <v>490.55099999999999</v>
      </c>
      <c r="T91" s="43">
        <f>_xlfn.SINGLE(A127830878W_Latest)</f>
        <v>153.44499999999999</v>
      </c>
      <c r="U91" s="43">
        <f>_xlfn.SINGLE(A127827908R_Latest)</f>
        <v>337.10700000000003</v>
      </c>
      <c r="V91" s="43">
        <f>_xlfn.SINGLE(A127834178F_Latest)</f>
        <v>105.476</v>
      </c>
      <c r="W91" s="43">
        <f>_xlfn.SINGLE(A127831208C_Latest)</f>
        <v>35.204999999999998</v>
      </c>
      <c r="X91" s="43">
        <f>_xlfn.SINGLE(A127828238J_Latest)</f>
        <v>70.271000000000001</v>
      </c>
      <c r="Y91" s="43">
        <f>_xlfn.SINGLE(A127834508K_Latest)</f>
        <v>28.838000000000001</v>
      </c>
      <c r="Z91" s="43">
        <f>_xlfn.SINGLE(A127831538V_Latest)</f>
        <v>11.393000000000001</v>
      </c>
      <c r="AA91" s="43">
        <f>_xlfn.SINGLE(A127828568X_Latest)</f>
        <v>17.445</v>
      </c>
      <c r="AB91" s="43">
        <f>_xlfn.SINGLE(A127832858X_Latest)</f>
        <v>72.305000000000007</v>
      </c>
      <c r="AC91" s="43">
        <f>_xlfn.SINGLE(A127829888C_Latest)</f>
        <v>27.741</v>
      </c>
      <c r="AD91" s="43">
        <f>_xlfn.SINGLE(A127826918A_Latest)</f>
        <v>44.564</v>
      </c>
    </row>
    <row r="92" spans="1:30" hidden="1">
      <c r="A92" s="57"/>
      <c r="B92" s="58"/>
      <c r="C92" s="58"/>
      <c r="D92" s="43"/>
      <c r="E92" s="43"/>
      <c r="F92" s="43"/>
      <c r="G92" s="43"/>
      <c r="H92" s="43"/>
      <c r="I92" s="43"/>
      <c r="J92" s="43"/>
      <c r="K92" s="43"/>
      <c r="L92" s="43"/>
      <c r="M92" s="43"/>
      <c r="N92" s="43"/>
      <c r="O92" s="43"/>
      <c r="P92" s="43"/>
      <c r="Q92" s="43"/>
      <c r="R92" s="43"/>
      <c r="S92" s="43"/>
      <c r="T92" s="43"/>
      <c r="U92" s="43"/>
    </row>
    <row r="93" spans="1:30" hidden="1">
      <c r="A93" s="57"/>
      <c r="B93" s="58"/>
      <c r="C93" s="58"/>
      <c r="D93" s="43"/>
      <c r="E93" s="43"/>
      <c r="F93" s="43"/>
      <c r="G93" s="43"/>
      <c r="H93" s="43"/>
      <c r="I93" s="43"/>
      <c r="J93" s="43"/>
      <c r="K93" s="43"/>
      <c r="L93" s="43"/>
      <c r="M93" s="43"/>
      <c r="N93" s="43"/>
      <c r="O93" s="43"/>
      <c r="P93" s="43"/>
      <c r="Q93" s="43"/>
      <c r="R93" s="43"/>
      <c r="S93" s="43"/>
      <c r="T93" s="43"/>
      <c r="U93" s="43"/>
    </row>
    <row r="94" spans="1:30" hidden="1">
      <c r="A94" s="50"/>
      <c r="B94" s="49"/>
      <c r="C94" s="49"/>
      <c r="D94" s="52">
        <v>1</v>
      </c>
      <c r="E94" s="52">
        <v>2</v>
      </c>
      <c r="F94" s="52">
        <v>3</v>
      </c>
      <c r="G94" s="52">
        <v>4</v>
      </c>
      <c r="H94" s="52">
        <v>5</v>
      </c>
      <c r="I94" s="52">
        <v>6</v>
      </c>
      <c r="J94" s="52">
        <v>7</v>
      </c>
      <c r="K94" s="52">
        <v>8</v>
      </c>
      <c r="L94" s="52">
        <v>9</v>
      </c>
      <c r="M94" s="52">
        <v>10</v>
      </c>
      <c r="N94" s="52">
        <v>11</v>
      </c>
      <c r="O94" s="52">
        <v>12</v>
      </c>
      <c r="P94" s="52">
        <v>13</v>
      </c>
      <c r="Q94" s="52">
        <v>14</v>
      </c>
      <c r="R94" s="52">
        <v>15</v>
      </c>
      <c r="S94" s="52">
        <v>16</v>
      </c>
      <c r="T94" s="52">
        <v>17</v>
      </c>
      <c r="U94" s="52">
        <v>18</v>
      </c>
      <c r="V94" s="52">
        <v>19</v>
      </c>
      <c r="W94" s="52">
        <v>20</v>
      </c>
      <c r="X94" s="52">
        <v>21</v>
      </c>
      <c r="Y94" s="52">
        <v>22</v>
      </c>
      <c r="Z94" s="52">
        <v>23</v>
      </c>
      <c r="AA94" s="52">
        <v>24</v>
      </c>
      <c r="AB94" s="52">
        <v>25</v>
      </c>
      <c r="AC94" s="52">
        <v>26</v>
      </c>
      <c r="AD94" s="52">
        <v>27</v>
      </c>
    </row>
    <row r="95" spans="1:30" ht="15" hidden="1" customHeight="1">
      <c r="A95" s="36"/>
      <c r="B95" s="36"/>
      <c r="C95" s="36"/>
      <c r="D95" s="64" t="s">
        <v>1746</v>
      </c>
      <c r="E95" s="64"/>
      <c r="F95" s="64"/>
      <c r="G95" s="64" t="s">
        <v>1771</v>
      </c>
      <c r="H95" s="64"/>
      <c r="I95" s="64"/>
      <c r="J95" s="64" t="s">
        <v>1772</v>
      </c>
      <c r="K95" s="64"/>
      <c r="L95" s="64"/>
      <c r="M95" s="64" t="s">
        <v>1773</v>
      </c>
      <c r="N95" s="64"/>
      <c r="O95" s="64"/>
      <c r="P95" s="64" t="s">
        <v>1774</v>
      </c>
      <c r="Q95" s="64"/>
      <c r="R95" s="64"/>
      <c r="S95" s="64" t="s">
        <v>1775</v>
      </c>
      <c r="T95" s="64"/>
      <c r="U95" s="64"/>
      <c r="V95" s="64" t="s">
        <v>1776</v>
      </c>
      <c r="W95" s="64"/>
      <c r="X95" s="64"/>
      <c r="Y95" s="64" t="s">
        <v>1777</v>
      </c>
      <c r="Z95" s="64"/>
      <c r="AA95" s="64"/>
      <c r="AB95" s="64" t="s">
        <v>1778</v>
      </c>
      <c r="AC95" s="64"/>
      <c r="AD95" s="64"/>
    </row>
    <row r="96" spans="1:30" hidden="1">
      <c r="A96" s="36"/>
      <c r="B96" s="36"/>
      <c r="C96" s="36"/>
      <c r="D96" s="37" t="s">
        <v>1748</v>
      </c>
      <c r="E96" s="37" t="s">
        <v>1749</v>
      </c>
      <c r="F96" s="37" t="s">
        <v>1750</v>
      </c>
      <c r="G96" s="37" t="s">
        <v>1748</v>
      </c>
      <c r="H96" s="37" t="s">
        <v>1749</v>
      </c>
      <c r="I96" s="37" t="s">
        <v>1750</v>
      </c>
      <c r="J96" s="37" t="s">
        <v>1748</v>
      </c>
      <c r="K96" s="37" t="s">
        <v>1749</v>
      </c>
      <c r="L96" s="37" t="s">
        <v>1750</v>
      </c>
      <c r="M96" s="37" t="s">
        <v>1748</v>
      </c>
      <c r="N96" s="37" t="s">
        <v>1749</v>
      </c>
      <c r="O96" s="37" t="s">
        <v>1750</v>
      </c>
      <c r="P96" s="37" t="s">
        <v>1748</v>
      </c>
      <c r="Q96" s="37" t="s">
        <v>1749</v>
      </c>
      <c r="R96" s="37" t="s">
        <v>1750</v>
      </c>
      <c r="S96" s="37" t="s">
        <v>1748</v>
      </c>
      <c r="T96" s="37" t="s">
        <v>1749</v>
      </c>
      <c r="U96" s="37" t="s">
        <v>1750</v>
      </c>
      <c r="V96" s="37" t="s">
        <v>1748</v>
      </c>
      <c r="W96" s="37" t="s">
        <v>1749</v>
      </c>
      <c r="X96" s="37" t="s">
        <v>1750</v>
      </c>
      <c r="Y96" s="37" t="s">
        <v>1748</v>
      </c>
      <c r="Z96" s="37" t="s">
        <v>1749</v>
      </c>
      <c r="AA96" s="37" t="s">
        <v>1750</v>
      </c>
      <c r="AB96" s="37" t="s">
        <v>1748</v>
      </c>
      <c r="AC96" s="37" t="s">
        <v>1749</v>
      </c>
      <c r="AD96" s="37" t="s">
        <v>1750</v>
      </c>
    </row>
    <row r="97" spans="1:30" hidden="1">
      <c r="A97" s="36"/>
      <c r="B97" s="36"/>
      <c r="C97" s="36"/>
      <c r="D97" s="40" t="s">
        <v>1751</v>
      </c>
      <c r="E97" s="40" t="s">
        <v>1751</v>
      </c>
      <c r="F97" s="40" t="s">
        <v>1751</v>
      </c>
      <c r="G97" s="40" t="s">
        <v>1751</v>
      </c>
      <c r="H97" s="40" t="s">
        <v>1751</v>
      </c>
      <c r="I97" s="40" t="s">
        <v>1751</v>
      </c>
      <c r="J97" s="40" t="s">
        <v>1751</v>
      </c>
      <c r="K97" s="40" t="s">
        <v>1751</v>
      </c>
      <c r="L97" s="40" t="s">
        <v>1751</v>
      </c>
      <c r="M97" s="40" t="s">
        <v>1751</v>
      </c>
      <c r="N97" s="40" t="s">
        <v>1751</v>
      </c>
      <c r="O97" s="40" t="s">
        <v>1751</v>
      </c>
      <c r="P97" s="40" t="s">
        <v>1751</v>
      </c>
      <c r="Q97" s="40" t="s">
        <v>1751</v>
      </c>
      <c r="R97" s="40" t="s">
        <v>1751</v>
      </c>
      <c r="S97" s="40" t="s">
        <v>1751</v>
      </c>
      <c r="T97" s="40" t="s">
        <v>1751</v>
      </c>
      <c r="U97" s="40" t="s">
        <v>1751</v>
      </c>
      <c r="V97" s="40" t="s">
        <v>1751</v>
      </c>
      <c r="W97" s="40" t="s">
        <v>1751</v>
      </c>
      <c r="X97" s="40" t="s">
        <v>1751</v>
      </c>
      <c r="Y97" s="40" t="s">
        <v>1751</v>
      </c>
      <c r="Z97" s="40" t="s">
        <v>1751</v>
      </c>
      <c r="AA97" s="40" t="s">
        <v>1751</v>
      </c>
      <c r="AB97" s="40" t="s">
        <v>1751</v>
      </c>
      <c r="AC97" s="40" t="s">
        <v>1751</v>
      </c>
      <c r="AD97" s="40" t="s">
        <v>1751</v>
      </c>
    </row>
    <row r="98" spans="1:30" hidden="1">
      <c r="A98" s="41" t="s">
        <v>1752</v>
      </c>
      <c r="C98" s="36"/>
      <c r="D98" s="40"/>
      <c r="E98" s="40"/>
      <c r="F98" s="40"/>
      <c r="G98" s="42"/>
      <c r="H98" s="56"/>
      <c r="I98" s="56"/>
    </row>
    <row r="99" spans="1:30" hidden="1">
      <c r="B99" s="11" t="s">
        <v>1753</v>
      </c>
      <c r="C99" s="51">
        <v>1</v>
      </c>
      <c r="D99" s="44" t="s">
        <v>272</v>
      </c>
      <c r="E99" s="44" t="s">
        <v>273</v>
      </c>
      <c r="F99" s="44" t="s">
        <v>274</v>
      </c>
      <c r="G99" s="44" t="s">
        <v>1267</v>
      </c>
      <c r="H99" s="44" t="s">
        <v>1268</v>
      </c>
      <c r="I99" s="44" t="s">
        <v>1269</v>
      </c>
      <c r="J99" s="44" t="s">
        <v>1312</v>
      </c>
      <c r="K99" s="44" t="s">
        <v>1313</v>
      </c>
      <c r="L99" s="44" t="s">
        <v>1314</v>
      </c>
      <c r="M99" s="44" t="s">
        <v>1357</v>
      </c>
      <c r="N99" s="44" t="s">
        <v>1358</v>
      </c>
      <c r="O99" s="44" t="s">
        <v>1359</v>
      </c>
      <c r="P99" s="44" t="s">
        <v>1402</v>
      </c>
      <c r="Q99" s="44" t="s">
        <v>1403</v>
      </c>
      <c r="R99" s="44" t="s">
        <v>1404</v>
      </c>
      <c r="S99" s="44" t="s">
        <v>1447</v>
      </c>
      <c r="T99" s="44" t="s">
        <v>1448</v>
      </c>
      <c r="U99" s="44" t="s">
        <v>1449</v>
      </c>
      <c r="V99" s="44" t="s">
        <v>1492</v>
      </c>
      <c r="W99" s="44" t="s">
        <v>1493</v>
      </c>
      <c r="X99" s="44" t="s">
        <v>1494</v>
      </c>
      <c r="Y99" s="44" t="s">
        <v>1642</v>
      </c>
      <c r="Z99" s="44" t="s">
        <v>1643</v>
      </c>
      <c r="AA99" s="44" t="s">
        <v>1644</v>
      </c>
      <c r="AB99" s="44" t="s">
        <v>1687</v>
      </c>
      <c r="AC99" s="44" t="s">
        <v>1688</v>
      </c>
      <c r="AD99" s="44" t="s">
        <v>1689</v>
      </c>
    </row>
    <row r="100" spans="1:30" hidden="1">
      <c r="B100" s="45" t="s">
        <v>1754</v>
      </c>
      <c r="C100" s="51">
        <v>2</v>
      </c>
      <c r="D100" s="44" t="s">
        <v>275</v>
      </c>
      <c r="E100" s="44" t="s">
        <v>276</v>
      </c>
      <c r="F100" s="44" t="s">
        <v>277</v>
      </c>
      <c r="G100" s="44" t="s">
        <v>1270</v>
      </c>
      <c r="H100" s="44" t="s">
        <v>1271</v>
      </c>
      <c r="I100" s="44" t="s">
        <v>1272</v>
      </c>
      <c r="J100" s="44" t="s">
        <v>1315</v>
      </c>
      <c r="K100" s="44" t="s">
        <v>1316</v>
      </c>
      <c r="L100" s="44" t="s">
        <v>1317</v>
      </c>
      <c r="M100" s="44" t="s">
        <v>1360</v>
      </c>
      <c r="N100" s="44" t="s">
        <v>1361</v>
      </c>
      <c r="O100" s="44" t="s">
        <v>1362</v>
      </c>
      <c r="P100" s="44" t="s">
        <v>1405</v>
      </c>
      <c r="Q100" s="44" t="s">
        <v>1406</v>
      </c>
      <c r="R100" s="44" t="s">
        <v>1407</v>
      </c>
      <c r="S100" s="44" t="s">
        <v>1450</v>
      </c>
      <c r="T100" s="44" t="s">
        <v>1451</v>
      </c>
      <c r="U100" s="44" t="s">
        <v>1452</v>
      </c>
      <c r="V100" s="44" t="s">
        <v>1495</v>
      </c>
      <c r="W100" s="44" t="s">
        <v>1496</v>
      </c>
      <c r="X100" s="44" t="s">
        <v>1497</v>
      </c>
      <c r="Y100" s="44" t="s">
        <v>1645</v>
      </c>
      <c r="Z100" s="44" t="s">
        <v>1646</v>
      </c>
      <c r="AA100" s="44" t="s">
        <v>1647</v>
      </c>
      <c r="AB100" s="44" t="s">
        <v>1690</v>
      </c>
      <c r="AC100" s="44" t="s">
        <v>1691</v>
      </c>
      <c r="AD100" s="44" t="s">
        <v>1692</v>
      </c>
    </row>
    <row r="101" spans="1:30" hidden="1">
      <c r="B101" s="46" t="s">
        <v>1755</v>
      </c>
      <c r="C101" s="51">
        <v>3</v>
      </c>
      <c r="D101" s="44" t="s">
        <v>278</v>
      </c>
      <c r="E101" s="44" t="s">
        <v>279</v>
      </c>
      <c r="F101" s="44" t="s">
        <v>280</v>
      </c>
      <c r="G101" s="44" t="s">
        <v>1273</v>
      </c>
      <c r="H101" s="44" t="s">
        <v>1274</v>
      </c>
      <c r="I101" s="44" t="s">
        <v>1275</v>
      </c>
      <c r="J101" s="44" t="s">
        <v>1318</v>
      </c>
      <c r="K101" s="44" t="s">
        <v>1319</v>
      </c>
      <c r="L101" s="44" t="s">
        <v>1320</v>
      </c>
      <c r="M101" s="44" t="s">
        <v>1363</v>
      </c>
      <c r="N101" s="44" t="s">
        <v>1364</v>
      </c>
      <c r="O101" s="44" t="s">
        <v>1365</v>
      </c>
      <c r="P101" s="44" t="s">
        <v>1408</v>
      </c>
      <c r="Q101" s="44" t="s">
        <v>1409</v>
      </c>
      <c r="R101" s="44" t="s">
        <v>1410</v>
      </c>
      <c r="S101" s="44" t="s">
        <v>1453</v>
      </c>
      <c r="T101" s="44" t="s">
        <v>1454</v>
      </c>
      <c r="U101" s="44" t="s">
        <v>1455</v>
      </c>
      <c r="V101" s="44" t="s">
        <v>1498</v>
      </c>
      <c r="W101" s="44" t="s">
        <v>1499</v>
      </c>
      <c r="X101" s="44" t="s">
        <v>1500</v>
      </c>
      <c r="Y101" s="44" t="s">
        <v>1648</v>
      </c>
      <c r="Z101" s="44" t="s">
        <v>1649</v>
      </c>
      <c r="AA101" s="44" t="s">
        <v>1650</v>
      </c>
      <c r="AB101" s="44" t="s">
        <v>1693</v>
      </c>
      <c r="AC101" s="44" t="s">
        <v>1694</v>
      </c>
      <c r="AD101" s="44" t="s">
        <v>1695</v>
      </c>
    </row>
    <row r="102" spans="1:30" hidden="1">
      <c r="B102" s="47" t="s">
        <v>1756</v>
      </c>
      <c r="C102" s="51">
        <v>4</v>
      </c>
      <c r="D102" s="44" t="s">
        <v>281</v>
      </c>
      <c r="E102" s="44" t="s">
        <v>282</v>
      </c>
      <c r="F102" s="44" t="s">
        <v>283</v>
      </c>
      <c r="G102" s="44" t="s">
        <v>1276</v>
      </c>
      <c r="H102" s="44" t="s">
        <v>1277</v>
      </c>
      <c r="I102" s="44" t="s">
        <v>1278</v>
      </c>
      <c r="J102" s="44" t="s">
        <v>1321</v>
      </c>
      <c r="K102" s="44" t="s">
        <v>1322</v>
      </c>
      <c r="L102" s="44" t="s">
        <v>1323</v>
      </c>
      <c r="M102" s="44" t="s">
        <v>1366</v>
      </c>
      <c r="N102" s="44" t="s">
        <v>1367</v>
      </c>
      <c r="O102" s="44" t="s">
        <v>1368</v>
      </c>
      <c r="P102" s="44" t="s">
        <v>1411</v>
      </c>
      <c r="Q102" s="44" t="s">
        <v>1412</v>
      </c>
      <c r="R102" s="44" t="s">
        <v>1413</v>
      </c>
      <c r="S102" s="44" t="s">
        <v>1456</v>
      </c>
      <c r="T102" s="44" t="s">
        <v>1457</v>
      </c>
      <c r="U102" s="44" t="s">
        <v>1458</v>
      </c>
      <c r="V102" s="44" t="s">
        <v>1501</v>
      </c>
      <c r="W102" s="44" t="s">
        <v>1502</v>
      </c>
      <c r="X102" s="44" t="s">
        <v>1503</v>
      </c>
      <c r="Y102" s="44" t="s">
        <v>1651</v>
      </c>
      <c r="Z102" s="44" t="s">
        <v>1652</v>
      </c>
      <c r="AA102" s="44" t="s">
        <v>1653</v>
      </c>
      <c r="AB102" s="44" t="s">
        <v>1696</v>
      </c>
      <c r="AC102" s="44" t="s">
        <v>1697</v>
      </c>
      <c r="AD102" s="44" t="s">
        <v>1698</v>
      </c>
    </row>
    <row r="103" spans="1:30" hidden="1">
      <c r="B103" s="47" t="s">
        <v>1757</v>
      </c>
      <c r="C103" s="51">
        <v>5</v>
      </c>
      <c r="D103" s="44" t="s">
        <v>284</v>
      </c>
      <c r="E103" s="44" t="s">
        <v>285</v>
      </c>
      <c r="F103" s="44" t="s">
        <v>286</v>
      </c>
      <c r="G103" s="44" t="s">
        <v>1279</v>
      </c>
      <c r="H103" s="44" t="s">
        <v>1280</v>
      </c>
      <c r="I103" s="44" t="s">
        <v>1281</v>
      </c>
      <c r="J103" s="44" t="s">
        <v>1324</v>
      </c>
      <c r="K103" s="44" t="s">
        <v>1325</v>
      </c>
      <c r="L103" s="44" t="s">
        <v>1326</v>
      </c>
      <c r="M103" s="44" t="s">
        <v>1369</v>
      </c>
      <c r="N103" s="44" t="s">
        <v>1370</v>
      </c>
      <c r="O103" s="44" t="s">
        <v>1371</v>
      </c>
      <c r="P103" s="44" t="s">
        <v>1414</v>
      </c>
      <c r="Q103" s="44" t="s">
        <v>1415</v>
      </c>
      <c r="R103" s="44" t="s">
        <v>1416</v>
      </c>
      <c r="S103" s="44" t="s">
        <v>1459</v>
      </c>
      <c r="T103" s="44" t="s">
        <v>1460</v>
      </c>
      <c r="U103" s="44" t="s">
        <v>1461</v>
      </c>
      <c r="V103" s="44" t="s">
        <v>1504</v>
      </c>
      <c r="W103" s="44" t="s">
        <v>1505</v>
      </c>
      <c r="X103" s="44" t="s">
        <v>1506</v>
      </c>
      <c r="Y103" s="44" t="s">
        <v>1654</v>
      </c>
      <c r="Z103" s="44" t="s">
        <v>1655</v>
      </c>
      <c r="AA103" s="44" t="s">
        <v>1656</v>
      </c>
      <c r="AB103" s="44" t="s">
        <v>1699</v>
      </c>
      <c r="AC103" s="44" t="s">
        <v>1700</v>
      </c>
      <c r="AD103" s="44" t="s">
        <v>1701</v>
      </c>
    </row>
    <row r="104" spans="1:30" hidden="1">
      <c r="B104" s="46" t="s">
        <v>1758</v>
      </c>
      <c r="C104" s="51">
        <v>6</v>
      </c>
      <c r="D104" s="44" t="s">
        <v>287</v>
      </c>
      <c r="E104" s="44" t="s">
        <v>288</v>
      </c>
      <c r="F104" s="44" t="s">
        <v>289</v>
      </c>
      <c r="G104" s="44" t="s">
        <v>1282</v>
      </c>
      <c r="H104" s="44" t="s">
        <v>1283</v>
      </c>
      <c r="I104" s="44" t="s">
        <v>1284</v>
      </c>
      <c r="J104" s="44" t="s">
        <v>1327</v>
      </c>
      <c r="K104" s="44" t="s">
        <v>1328</v>
      </c>
      <c r="L104" s="44" t="s">
        <v>1329</v>
      </c>
      <c r="M104" s="44" t="s">
        <v>1372</v>
      </c>
      <c r="N104" s="44" t="s">
        <v>1373</v>
      </c>
      <c r="O104" s="44" t="s">
        <v>1374</v>
      </c>
      <c r="P104" s="44" t="s">
        <v>1417</v>
      </c>
      <c r="Q104" s="44" t="s">
        <v>1418</v>
      </c>
      <c r="R104" s="44" t="s">
        <v>1419</v>
      </c>
      <c r="S104" s="44" t="s">
        <v>1462</v>
      </c>
      <c r="T104" s="44" t="s">
        <v>1463</v>
      </c>
      <c r="U104" s="44" t="s">
        <v>1464</v>
      </c>
      <c r="V104" s="44" t="s">
        <v>1507</v>
      </c>
      <c r="W104" s="44" t="s">
        <v>1508</v>
      </c>
      <c r="X104" s="44" t="s">
        <v>1509</v>
      </c>
      <c r="Y104" s="44" t="s">
        <v>1657</v>
      </c>
      <c r="Z104" s="44" t="s">
        <v>1658</v>
      </c>
      <c r="AA104" s="44" t="s">
        <v>1659</v>
      </c>
      <c r="AB104" s="44" t="s">
        <v>1702</v>
      </c>
      <c r="AC104" s="44" t="s">
        <v>1703</v>
      </c>
      <c r="AD104" s="44" t="s">
        <v>1704</v>
      </c>
    </row>
    <row r="105" spans="1:30" hidden="1">
      <c r="B105" s="45" t="s">
        <v>1759</v>
      </c>
      <c r="C105" s="51">
        <v>7</v>
      </c>
      <c r="D105" s="44" t="s">
        <v>290</v>
      </c>
      <c r="E105" s="44" t="s">
        <v>291</v>
      </c>
      <c r="F105" s="44" t="s">
        <v>292</v>
      </c>
      <c r="G105" s="44" t="s">
        <v>1285</v>
      </c>
      <c r="H105" s="44" t="s">
        <v>1286</v>
      </c>
      <c r="I105" s="44" t="s">
        <v>1287</v>
      </c>
      <c r="J105" s="44" t="s">
        <v>1330</v>
      </c>
      <c r="K105" s="44" t="s">
        <v>1331</v>
      </c>
      <c r="L105" s="44" t="s">
        <v>1332</v>
      </c>
      <c r="M105" s="44" t="s">
        <v>1375</v>
      </c>
      <c r="N105" s="44" t="s">
        <v>1376</v>
      </c>
      <c r="O105" s="44" t="s">
        <v>1377</v>
      </c>
      <c r="P105" s="44" t="s">
        <v>1420</v>
      </c>
      <c r="Q105" s="44" t="s">
        <v>1421</v>
      </c>
      <c r="R105" s="44" t="s">
        <v>1422</v>
      </c>
      <c r="S105" s="44" t="s">
        <v>1465</v>
      </c>
      <c r="T105" s="44" t="s">
        <v>1466</v>
      </c>
      <c r="U105" s="44" t="s">
        <v>1467</v>
      </c>
      <c r="V105" s="44" t="s">
        <v>1510</v>
      </c>
      <c r="W105" s="44" t="s">
        <v>1511</v>
      </c>
      <c r="X105" s="44" t="s">
        <v>1512</v>
      </c>
      <c r="Y105" s="44" t="s">
        <v>1660</v>
      </c>
      <c r="Z105" s="44" t="s">
        <v>1661</v>
      </c>
      <c r="AA105" s="44" t="s">
        <v>1662</v>
      </c>
      <c r="AB105" s="44" t="s">
        <v>1705</v>
      </c>
      <c r="AC105" s="44" t="s">
        <v>1706</v>
      </c>
      <c r="AD105" s="44" t="s">
        <v>1707</v>
      </c>
    </row>
    <row r="106" spans="1:30" hidden="1">
      <c r="B106" s="46" t="s">
        <v>1760</v>
      </c>
      <c r="C106" s="51">
        <v>8</v>
      </c>
      <c r="D106" s="44" t="s">
        <v>293</v>
      </c>
      <c r="E106" s="44" t="s">
        <v>294</v>
      </c>
      <c r="F106" s="44" t="s">
        <v>295</v>
      </c>
      <c r="G106" s="44" t="s">
        <v>1288</v>
      </c>
      <c r="H106" s="44" t="s">
        <v>1289</v>
      </c>
      <c r="I106" s="44" t="s">
        <v>1290</v>
      </c>
      <c r="J106" s="44" t="s">
        <v>1333</v>
      </c>
      <c r="K106" s="44" t="s">
        <v>1334</v>
      </c>
      <c r="L106" s="44" t="s">
        <v>1335</v>
      </c>
      <c r="M106" s="44" t="s">
        <v>1378</v>
      </c>
      <c r="N106" s="44" t="s">
        <v>1379</v>
      </c>
      <c r="O106" s="44" t="s">
        <v>1380</v>
      </c>
      <c r="P106" s="44" t="s">
        <v>1423</v>
      </c>
      <c r="Q106" s="44" t="s">
        <v>1424</v>
      </c>
      <c r="R106" s="44" t="s">
        <v>1425</v>
      </c>
      <c r="S106" s="44" t="s">
        <v>1468</v>
      </c>
      <c r="T106" s="44" t="s">
        <v>1469</v>
      </c>
      <c r="U106" s="44" t="s">
        <v>1470</v>
      </c>
      <c r="V106" s="44" t="s">
        <v>1618</v>
      </c>
      <c r="W106" s="44" t="s">
        <v>1619</v>
      </c>
      <c r="X106" s="44" t="s">
        <v>1620</v>
      </c>
      <c r="Y106" s="44" t="s">
        <v>1663</v>
      </c>
      <c r="Z106" s="44" t="s">
        <v>1664</v>
      </c>
      <c r="AA106" s="44" t="s">
        <v>1665</v>
      </c>
      <c r="AB106" s="44" t="s">
        <v>1708</v>
      </c>
      <c r="AC106" s="44" t="s">
        <v>1709</v>
      </c>
      <c r="AD106" s="44" t="s">
        <v>1710</v>
      </c>
    </row>
    <row r="107" spans="1:30" hidden="1">
      <c r="B107" s="46" t="s">
        <v>1761</v>
      </c>
      <c r="C107" s="51">
        <v>9</v>
      </c>
      <c r="D107" s="44" t="s">
        <v>296</v>
      </c>
      <c r="E107" s="44" t="s">
        <v>297</v>
      </c>
      <c r="F107" s="44" t="s">
        <v>298</v>
      </c>
      <c r="G107" s="44" t="s">
        <v>1291</v>
      </c>
      <c r="H107" s="44" t="s">
        <v>1292</v>
      </c>
      <c r="I107" s="44" t="s">
        <v>1293</v>
      </c>
      <c r="J107" s="44" t="s">
        <v>1336</v>
      </c>
      <c r="K107" s="44" t="s">
        <v>1337</v>
      </c>
      <c r="L107" s="44" t="s">
        <v>1338</v>
      </c>
      <c r="M107" s="44" t="s">
        <v>1381</v>
      </c>
      <c r="N107" s="44" t="s">
        <v>1382</v>
      </c>
      <c r="O107" s="44" t="s">
        <v>1383</v>
      </c>
      <c r="P107" s="44" t="s">
        <v>1426</v>
      </c>
      <c r="Q107" s="44" t="s">
        <v>1427</v>
      </c>
      <c r="R107" s="44" t="s">
        <v>1428</v>
      </c>
      <c r="S107" s="44" t="s">
        <v>1471</v>
      </c>
      <c r="T107" s="44" t="s">
        <v>1472</v>
      </c>
      <c r="U107" s="44" t="s">
        <v>1473</v>
      </c>
      <c r="V107" s="44" t="s">
        <v>1621</v>
      </c>
      <c r="W107" s="44" t="s">
        <v>1622</v>
      </c>
      <c r="X107" s="44" t="s">
        <v>1623</v>
      </c>
      <c r="Y107" s="44" t="s">
        <v>1666</v>
      </c>
      <c r="Z107" s="44" t="s">
        <v>1667</v>
      </c>
      <c r="AA107" s="44" t="s">
        <v>1668</v>
      </c>
      <c r="AB107" s="44" t="s">
        <v>1711</v>
      </c>
      <c r="AC107" s="44" t="s">
        <v>1712</v>
      </c>
      <c r="AD107" s="44" t="s">
        <v>1713</v>
      </c>
    </row>
    <row r="108" spans="1:30" hidden="1">
      <c r="C108" s="51">
        <v>10</v>
      </c>
      <c r="D108" s="44"/>
      <c r="E108" s="44"/>
      <c r="F108" s="44"/>
      <c r="G108" s="44"/>
      <c r="H108" s="44"/>
      <c r="I108" s="44"/>
      <c r="J108" s="44"/>
      <c r="K108" s="44"/>
      <c r="L108" s="44"/>
      <c r="M108" s="44"/>
      <c r="N108" s="44"/>
      <c r="O108" s="44"/>
      <c r="P108" s="44"/>
      <c r="Q108" s="44"/>
      <c r="R108" s="44"/>
      <c r="S108" s="44"/>
      <c r="T108" s="44"/>
      <c r="U108" s="44"/>
      <c r="V108" s="44"/>
      <c r="W108" s="44"/>
      <c r="X108" s="44"/>
      <c r="Y108" s="44"/>
      <c r="Z108" s="44"/>
      <c r="AA108" s="44"/>
      <c r="AB108" s="44"/>
      <c r="AC108" s="44"/>
      <c r="AD108" s="44"/>
    </row>
    <row r="109" spans="1:30" hidden="1">
      <c r="A109" s="41" t="s">
        <v>1762</v>
      </c>
      <c r="C109" s="51">
        <v>11</v>
      </c>
      <c r="D109" s="44"/>
      <c r="E109" s="44"/>
      <c r="F109" s="44"/>
      <c r="G109" s="44"/>
      <c r="H109" s="44"/>
      <c r="I109" s="44"/>
      <c r="J109" s="44"/>
      <c r="K109" s="44"/>
      <c r="L109" s="44"/>
      <c r="M109" s="44"/>
      <c r="N109" s="44"/>
      <c r="O109" s="44"/>
      <c r="P109" s="44"/>
      <c r="Q109" s="44"/>
      <c r="R109" s="44"/>
      <c r="S109" s="44"/>
      <c r="T109" s="44"/>
      <c r="U109" s="44"/>
      <c r="V109" s="44"/>
      <c r="W109" s="44"/>
      <c r="X109" s="44"/>
      <c r="Y109" s="44"/>
      <c r="Z109" s="44"/>
      <c r="AA109" s="44"/>
      <c r="AB109" s="44"/>
      <c r="AC109" s="44"/>
      <c r="AD109" s="44"/>
    </row>
    <row r="110" spans="1:30" hidden="1">
      <c r="A110" s="41"/>
      <c r="B110" s="11" t="s">
        <v>1753</v>
      </c>
      <c r="C110" s="51">
        <v>12</v>
      </c>
      <c r="D110" s="44" t="s">
        <v>272</v>
      </c>
      <c r="E110" s="44" t="s">
        <v>273</v>
      </c>
      <c r="F110" s="44" t="s">
        <v>274</v>
      </c>
      <c r="G110" s="44" t="s">
        <v>1267</v>
      </c>
      <c r="H110" s="44" t="s">
        <v>1268</v>
      </c>
      <c r="I110" s="44" t="s">
        <v>1269</v>
      </c>
      <c r="J110" s="44" t="s">
        <v>1312</v>
      </c>
      <c r="K110" s="44" t="s">
        <v>1313</v>
      </c>
      <c r="L110" s="44" t="s">
        <v>1314</v>
      </c>
      <c r="M110" s="44" t="s">
        <v>1357</v>
      </c>
      <c r="N110" s="44" t="s">
        <v>1358</v>
      </c>
      <c r="O110" s="44" t="s">
        <v>1359</v>
      </c>
      <c r="P110" s="44" t="s">
        <v>1402</v>
      </c>
      <c r="Q110" s="44" t="s">
        <v>1403</v>
      </c>
      <c r="R110" s="44" t="s">
        <v>1404</v>
      </c>
      <c r="S110" s="44" t="s">
        <v>1447</v>
      </c>
      <c r="T110" s="44" t="s">
        <v>1448</v>
      </c>
      <c r="U110" s="44" t="s">
        <v>1449</v>
      </c>
      <c r="V110" s="44" t="s">
        <v>1492</v>
      </c>
      <c r="W110" s="44" t="s">
        <v>1493</v>
      </c>
      <c r="X110" s="44" t="s">
        <v>1494</v>
      </c>
      <c r="Y110" s="44" t="s">
        <v>1642</v>
      </c>
      <c r="Z110" s="44" t="s">
        <v>1643</v>
      </c>
      <c r="AA110" s="44" t="s">
        <v>1644</v>
      </c>
      <c r="AB110" s="44" t="s">
        <v>1687</v>
      </c>
      <c r="AC110" s="44" t="s">
        <v>1688</v>
      </c>
      <c r="AD110" s="44" t="s">
        <v>1689</v>
      </c>
    </row>
    <row r="111" spans="1:30" hidden="1">
      <c r="B111" s="45" t="s">
        <v>1763</v>
      </c>
      <c r="C111" s="51">
        <v>13</v>
      </c>
      <c r="D111" s="44" t="s">
        <v>299</v>
      </c>
      <c r="E111" s="44" t="s">
        <v>300</v>
      </c>
      <c r="F111" s="44" t="s">
        <v>301</v>
      </c>
      <c r="G111" s="44" t="s">
        <v>1294</v>
      </c>
      <c r="H111" s="44" t="s">
        <v>1295</v>
      </c>
      <c r="I111" s="44" t="s">
        <v>1296</v>
      </c>
      <c r="J111" s="44" t="s">
        <v>1339</v>
      </c>
      <c r="K111" s="44" t="s">
        <v>1340</v>
      </c>
      <c r="L111" s="44" t="s">
        <v>1341</v>
      </c>
      <c r="M111" s="44" t="s">
        <v>1384</v>
      </c>
      <c r="N111" s="44" t="s">
        <v>1385</v>
      </c>
      <c r="O111" s="44" t="s">
        <v>1386</v>
      </c>
      <c r="P111" s="44" t="s">
        <v>1429</v>
      </c>
      <c r="Q111" s="44" t="s">
        <v>1430</v>
      </c>
      <c r="R111" s="44" t="s">
        <v>1431</v>
      </c>
      <c r="S111" s="44" t="s">
        <v>1474</v>
      </c>
      <c r="T111" s="44" t="s">
        <v>1475</v>
      </c>
      <c r="U111" s="44" t="s">
        <v>1476</v>
      </c>
      <c r="V111" s="44" t="s">
        <v>1624</v>
      </c>
      <c r="W111" s="44" t="s">
        <v>1625</v>
      </c>
      <c r="X111" s="44" t="s">
        <v>1626</v>
      </c>
      <c r="Y111" s="44" t="s">
        <v>1669</v>
      </c>
      <c r="Z111" s="44" t="s">
        <v>1670</v>
      </c>
      <c r="AA111" s="44" t="s">
        <v>1671</v>
      </c>
      <c r="AB111" s="44" t="s">
        <v>1714</v>
      </c>
      <c r="AC111" s="44" t="s">
        <v>1715</v>
      </c>
      <c r="AD111" s="44" t="s">
        <v>1716</v>
      </c>
    </row>
    <row r="112" spans="1:30" hidden="1">
      <c r="B112" s="46" t="s">
        <v>1755</v>
      </c>
      <c r="C112" s="51">
        <v>14</v>
      </c>
      <c r="D112" s="44" t="s">
        <v>278</v>
      </c>
      <c r="E112" s="44" t="s">
        <v>279</v>
      </c>
      <c r="F112" s="44" t="s">
        <v>280</v>
      </c>
      <c r="G112" s="44" t="s">
        <v>1273</v>
      </c>
      <c r="H112" s="44" t="s">
        <v>1274</v>
      </c>
      <c r="I112" s="44" t="s">
        <v>1275</v>
      </c>
      <c r="J112" s="44" t="s">
        <v>1318</v>
      </c>
      <c r="K112" s="44" t="s">
        <v>1319</v>
      </c>
      <c r="L112" s="44" t="s">
        <v>1320</v>
      </c>
      <c r="M112" s="44" t="s">
        <v>1363</v>
      </c>
      <c r="N112" s="44" t="s">
        <v>1364</v>
      </c>
      <c r="O112" s="44" t="s">
        <v>1365</v>
      </c>
      <c r="P112" s="44" t="s">
        <v>1408</v>
      </c>
      <c r="Q112" s="44" t="s">
        <v>1409</v>
      </c>
      <c r="R112" s="44" t="s">
        <v>1410</v>
      </c>
      <c r="S112" s="44" t="s">
        <v>1453</v>
      </c>
      <c r="T112" s="44" t="s">
        <v>1454</v>
      </c>
      <c r="U112" s="44" t="s">
        <v>1455</v>
      </c>
      <c r="V112" s="44" t="s">
        <v>1498</v>
      </c>
      <c r="W112" s="44" t="s">
        <v>1499</v>
      </c>
      <c r="X112" s="44" t="s">
        <v>1500</v>
      </c>
      <c r="Y112" s="44" t="s">
        <v>1648</v>
      </c>
      <c r="Z112" s="44" t="s">
        <v>1649</v>
      </c>
      <c r="AA112" s="44" t="s">
        <v>1650</v>
      </c>
      <c r="AB112" s="44" t="s">
        <v>1693</v>
      </c>
      <c r="AC112" s="44" t="s">
        <v>1694</v>
      </c>
      <c r="AD112" s="44" t="s">
        <v>1695</v>
      </c>
    </row>
    <row r="113" spans="1:30" hidden="1">
      <c r="B113" s="46" t="s">
        <v>1760</v>
      </c>
      <c r="C113" s="51">
        <v>15</v>
      </c>
      <c r="D113" s="44" t="s">
        <v>293</v>
      </c>
      <c r="E113" s="44" t="s">
        <v>294</v>
      </c>
      <c r="F113" s="44" t="s">
        <v>295</v>
      </c>
      <c r="G113" s="44" t="s">
        <v>1288</v>
      </c>
      <c r="H113" s="44" t="s">
        <v>1289</v>
      </c>
      <c r="I113" s="44" t="s">
        <v>1290</v>
      </c>
      <c r="J113" s="44" t="s">
        <v>1333</v>
      </c>
      <c r="K113" s="44" t="s">
        <v>1334</v>
      </c>
      <c r="L113" s="44" t="s">
        <v>1335</v>
      </c>
      <c r="M113" s="44" t="s">
        <v>1378</v>
      </c>
      <c r="N113" s="44" t="s">
        <v>1379</v>
      </c>
      <c r="O113" s="44" t="s">
        <v>1380</v>
      </c>
      <c r="P113" s="44" t="s">
        <v>1423</v>
      </c>
      <c r="Q113" s="44" t="s">
        <v>1424</v>
      </c>
      <c r="R113" s="44" t="s">
        <v>1425</v>
      </c>
      <c r="S113" s="44" t="s">
        <v>1468</v>
      </c>
      <c r="T113" s="44" t="s">
        <v>1469</v>
      </c>
      <c r="U113" s="44" t="s">
        <v>1470</v>
      </c>
      <c r="V113" s="44" t="s">
        <v>1618</v>
      </c>
      <c r="W113" s="44" t="s">
        <v>1619</v>
      </c>
      <c r="X113" s="44" t="s">
        <v>1620</v>
      </c>
      <c r="Y113" s="44" t="s">
        <v>1663</v>
      </c>
      <c r="Z113" s="44" t="s">
        <v>1664</v>
      </c>
      <c r="AA113" s="44" t="s">
        <v>1665</v>
      </c>
      <c r="AB113" s="44" t="s">
        <v>1708</v>
      </c>
      <c r="AC113" s="44" t="s">
        <v>1709</v>
      </c>
      <c r="AD113" s="44" t="s">
        <v>1710</v>
      </c>
    </row>
    <row r="114" spans="1:30" hidden="1">
      <c r="B114" s="45" t="s">
        <v>1764</v>
      </c>
      <c r="C114" s="51">
        <v>16</v>
      </c>
      <c r="D114" s="44" t="s">
        <v>302</v>
      </c>
      <c r="E114" s="44" t="s">
        <v>303</v>
      </c>
      <c r="F114" s="44" t="s">
        <v>304</v>
      </c>
      <c r="G114" s="44" t="s">
        <v>1297</v>
      </c>
      <c r="H114" s="44" t="s">
        <v>1298</v>
      </c>
      <c r="I114" s="44" t="s">
        <v>1299</v>
      </c>
      <c r="J114" s="44" t="s">
        <v>1342</v>
      </c>
      <c r="K114" s="44" t="s">
        <v>1343</v>
      </c>
      <c r="L114" s="44" t="s">
        <v>1344</v>
      </c>
      <c r="M114" s="44" t="s">
        <v>1387</v>
      </c>
      <c r="N114" s="44" t="s">
        <v>1388</v>
      </c>
      <c r="O114" s="44" t="s">
        <v>1389</v>
      </c>
      <c r="P114" s="44" t="s">
        <v>1432</v>
      </c>
      <c r="Q114" s="44" t="s">
        <v>1433</v>
      </c>
      <c r="R114" s="44" t="s">
        <v>1434</v>
      </c>
      <c r="S114" s="44" t="s">
        <v>1477</v>
      </c>
      <c r="T114" s="44" t="s">
        <v>1478</v>
      </c>
      <c r="U114" s="44" t="s">
        <v>1479</v>
      </c>
      <c r="V114" s="44" t="s">
        <v>1627</v>
      </c>
      <c r="W114" s="44" t="s">
        <v>1628</v>
      </c>
      <c r="X114" s="44" t="s">
        <v>1629</v>
      </c>
      <c r="Y114" s="44" t="s">
        <v>1672</v>
      </c>
      <c r="Z114" s="44" t="s">
        <v>1673</v>
      </c>
      <c r="AA114" s="44" t="s">
        <v>1674</v>
      </c>
      <c r="AB114" s="44" t="s">
        <v>1717</v>
      </c>
      <c r="AC114" s="44" t="s">
        <v>1718</v>
      </c>
      <c r="AD114" s="44" t="s">
        <v>1719</v>
      </c>
    </row>
    <row r="115" spans="1:30" hidden="1">
      <c r="B115" s="46" t="s">
        <v>1758</v>
      </c>
      <c r="C115" s="51">
        <v>17</v>
      </c>
      <c r="D115" s="44" t="s">
        <v>287</v>
      </c>
      <c r="E115" s="44" t="s">
        <v>288</v>
      </c>
      <c r="F115" s="44" t="s">
        <v>289</v>
      </c>
      <c r="G115" s="44" t="s">
        <v>1282</v>
      </c>
      <c r="H115" s="44" t="s">
        <v>1283</v>
      </c>
      <c r="I115" s="44" t="s">
        <v>1284</v>
      </c>
      <c r="J115" s="44" t="s">
        <v>1327</v>
      </c>
      <c r="K115" s="44" t="s">
        <v>1328</v>
      </c>
      <c r="L115" s="44" t="s">
        <v>1329</v>
      </c>
      <c r="M115" s="44" t="s">
        <v>1372</v>
      </c>
      <c r="N115" s="44" t="s">
        <v>1373</v>
      </c>
      <c r="O115" s="44" t="s">
        <v>1374</v>
      </c>
      <c r="P115" s="44" t="s">
        <v>1417</v>
      </c>
      <c r="Q115" s="44" t="s">
        <v>1418</v>
      </c>
      <c r="R115" s="44" t="s">
        <v>1419</v>
      </c>
      <c r="S115" s="44" t="s">
        <v>1462</v>
      </c>
      <c r="T115" s="44" t="s">
        <v>1463</v>
      </c>
      <c r="U115" s="44" t="s">
        <v>1464</v>
      </c>
      <c r="V115" s="44" t="s">
        <v>1507</v>
      </c>
      <c r="W115" s="44" t="s">
        <v>1508</v>
      </c>
      <c r="X115" s="44" t="s">
        <v>1509</v>
      </c>
      <c r="Y115" s="44" t="s">
        <v>1657</v>
      </c>
      <c r="Z115" s="44" t="s">
        <v>1658</v>
      </c>
      <c r="AA115" s="44" t="s">
        <v>1659</v>
      </c>
      <c r="AB115" s="44" t="s">
        <v>1702</v>
      </c>
      <c r="AC115" s="44" t="s">
        <v>1703</v>
      </c>
      <c r="AD115" s="44" t="s">
        <v>1704</v>
      </c>
    </row>
    <row r="116" spans="1:30" hidden="1">
      <c r="B116" s="46" t="s">
        <v>1761</v>
      </c>
      <c r="C116" s="51">
        <v>18</v>
      </c>
      <c r="D116" s="44" t="s">
        <v>296</v>
      </c>
      <c r="E116" s="44" t="s">
        <v>297</v>
      </c>
      <c r="F116" s="44" t="s">
        <v>298</v>
      </c>
      <c r="G116" s="44" t="s">
        <v>1291</v>
      </c>
      <c r="H116" s="44" t="s">
        <v>1292</v>
      </c>
      <c r="I116" s="44" t="s">
        <v>1293</v>
      </c>
      <c r="J116" s="44" t="s">
        <v>1336</v>
      </c>
      <c r="K116" s="44" t="s">
        <v>1337</v>
      </c>
      <c r="L116" s="44" t="s">
        <v>1338</v>
      </c>
      <c r="M116" s="44" t="s">
        <v>1381</v>
      </c>
      <c r="N116" s="44" t="s">
        <v>1382</v>
      </c>
      <c r="O116" s="44" t="s">
        <v>1383</v>
      </c>
      <c r="P116" s="44" t="s">
        <v>1426</v>
      </c>
      <c r="Q116" s="44" t="s">
        <v>1427</v>
      </c>
      <c r="R116" s="44" t="s">
        <v>1428</v>
      </c>
      <c r="S116" s="44" t="s">
        <v>1471</v>
      </c>
      <c r="T116" s="44" t="s">
        <v>1472</v>
      </c>
      <c r="U116" s="44" t="s">
        <v>1473</v>
      </c>
      <c r="V116" s="44" t="s">
        <v>1621</v>
      </c>
      <c r="W116" s="44" t="s">
        <v>1622</v>
      </c>
      <c r="X116" s="44" t="s">
        <v>1623</v>
      </c>
      <c r="Y116" s="44" t="s">
        <v>1666</v>
      </c>
      <c r="Z116" s="44" t="s">
        <v>1667</v>
      </c>
      <c r="AA116" s="44" t="s">
        <v>1668</v>
      </c>
      <c r="AB116" s="44" t="s">
        <v>1711</v>
      </c>
      <c r="AC116" s="44" t="s">
        <v>1712</v>
      </c>
      <c r="AD116" s="44" t="s">
        <v>1713</v>
      </c>
    </row>
    <row r="117" spans="1:30" hidden="1">
      <c r="B117" s="11"/>
      <c r="C117" s="51">
        <v>19</v>
      </c>
      <c r="D117" s="44"/>
      <c r="E117" s="44"/>
      <c r="F117" s="44"/>
      <c r="G117" s="44"/>
      <c r="H117" s="44"/>
      <c r="I117" s="44"/>
      <c r="J117" s="44"/>
      <c r="K117" s="44"/>
      <c r="L117" s="44"/>
      <c r="M117" s="44"/>
      <c r="N117" s="44"/>
      <c r="O117" s="44"/>
      <c r="P117" s="44"/>
      <c r="Q117" s="44"/>
      <c r="R117" s="44"/>
      <c r="S117" s="44"/>
      <c r="T117" s="44"/>
      <c r="U117" s="44"/>
      <c r="V117" s="44"/>
      <c r="W117" s="44"/>
      <c r="X117" s="44"/>
      <c r="Y117" s="44"/>
      <c r="Z117" s="44"/>
      <c r="AA117" s="44"/>
      <c r="AB117" s="44"/>
      <c r="AC117" s="44"/>
      <c r="AD117" s="44"/>
    </row>
    <row r="118" spans="1:30" hidden="1">
      <c r="A118" s="41" t="s">
        <v>1765</v>
      </c>
      <c r="C118" s="51">
        <v>20</v>
      </c>
      <c r="D118" s="44"/>
      <c r="E118" s="44"/>
      <c r="F118" s="44"/>
      <c r="G118" s="44"/>
      <c r="H118" s="44"/>
      <c r="I118" s="44"/>
      <c r="J118" s="44"/>
      <c r="K118" s="44"/>
      <c r="L118" s="44"/>
      <c r="M118" s="44"/>
      <c r="N118" s="44"/>
      <c r="O118" s="44"/>
      <c r="P118" s="44"/>
      <c r="Q118" s="44"/>
      <c r="R118" s="44"/>
      <c r="S118" s="44"/>
      <c r="T118" s="44"/>
      <c r="U118" s="44"/>
      <c r="V118" s="44"/>
      <c r="W118" s="44"/>
      <c r="X118" s="44"/>
      <c r="Y118" s="44"/>
      <c r="Z118" s="44"/>
      <c r="AA118" s="44"/>
      <c r="AB118" s="44"/>
      <c r="AC118" s="44"/>
      <c r="AD118" s="44"/>
    </row>
    <row r="119" spans="1:30" hidden="1">
      <c r="A119" s="41"/>
      <c r="B119" s="11" t="s">
        <v>1765</v>
      </c>
      <c r="C119" s="51">
        <v>21</v>
      </c>
      <c r="D119" s="44" t="s">
        <v>305</v>
      </c>
      <c r="E119" s="44" t="s">
        <v>306</v>
      </c>
      <c r="F119" s="44" t="s">
        <v>307</v>
      </c>
      <c r="G119" s="44" t="s">
        <v>1300</v>
      </c>
      <c r="H119" s="44" t="s">
        <v>1301</v>
      </c>
      <c r="I119" s="44" t="s">
        <v>1302</v>
      </c>
      <c r="J119" s="44" t="s">
        <v>1345</v>
      </c>
      <c r="K119" s="44" t="s">
        <v>1346</v>
      </c>
      <c r="L119" s="44" t="s">
        <v>1347</v>
      </c>
      <c r="M119" s="44" t="s">
        <v>1390</v>
      </c>
      <c r="N119" s="44" t="s">
        <v>1391</v>
      </c>
      <c r="O119" s="44" t="s">
        <v>1392</v>
      </c>
      <c r="P119" s="44" t="s">
        <v>1435</v>
      </c>
      <c r="Q119" s="44" t="s">
        <v>1436</v>
      </c>
      <c r="R119" s="44" t="s">
        <v>1437</v>
      </c>
      <c r="S119" s="44" t="s">
        <v>1480</v>
      </c>
      <c r="T119" s="44" t="s">
        <v>1481</v>
      </c>
      <c r="U119" s="44" t="s">
        <v>1482</v>
      </c>
      <c r="V119" s="44" t="s">
        <v>1630</v>
      </c>
      <c r="W119" s="44" t="s">
        <v>1631</v>
      </c>
      <c r="X119" s="44" t="s">
        <v>1632</v>
      </c>
      <c r="Y119" s="44" t="s">
        <v>1675</v>
      </c>
      <c r="Z119" s="44" t="s">
        <v>1676</v>
      </c>
      <c r="AA119" s="44" t="s">
        <v>1677</v>
      </c>
      <c r="AB119" s="44" t="s">
        <v>1720</v>
      </c>
      <c r="AC119" s="44" t="s">
        <v>1721</v>
      </c>
      <c r="AD119" s="44" t="s">
        <v>1722</v>
      </c>
    </row>
    <row r="120" spans="1:30" hidden="1">
      <c r="B120" s="45" t="s">
        <v>1766</v>
      </c>
      <c r="C120" s="51">
        <v>22</v>
      </c>
      <c r="D120" s="44" t="s">
        <v>281</v>
      </c>
      <c r="E120" s="44" t="s">
        <v>282</v>
      </c>
      <c r="F120" s="44" t="s">
        <v>283</v>
      </c>
      <c r="G120" s="44" t="s">
        <v>1276</v>
      </c>
      <c r="H120" s="44" t="s">
        <v>1277</v>
      </c>
      <c r="I120" s="44" t="s">
        <v>1278</v>
      </c>
      <c r="J120" s="44" t="s">
        <v>1321</v>
      </c>
      <c r="K120" s="44" t="s">
        <v>1322</v>
      </c>
      <c r="L120" s="44" t="s">
        <v>1323</v>
      </c>
      <c r="M120" s="44" t="s">
        <v>1366</v>
      </c>
      <c r="N120" s="44" t="s">
        <v>1367</v>
      </c>
      <c r="O120" s="44" t="s">
        <v>1368</v>
      </c>
      <c r="P120" s="44" t="s">
        <v>1411</v>
      </c>
      <c r="Q120" s="44" t="s">
        <v>1412</v>
      </c>
      <c r="R120" s="44" t="s">
        <v>1413</v>
      </c>
      <c r="S120" s="44" t="s">
        <v>1456</v>
      </c>
      <c r="T120" s="44" t="s">
        <v>1457</v>
      </c>
      <c r="U120" s="44" t="s">
        <v>1458</v>
      </c>
      <c r="V120" s="44" t="s">
        <v>1501</v>
      </c>
      <c r="W120" s="44" t="s">
        <v>1502</v>
      </c>
      <c r="X120" s="44" t="s">
        <v>1503</v>
      </c>
      <c r="Y120" s="44" t="s">
        <v>1651</v>
      </c>
      <c r="Z120" s="44" t="s">
        <v>1652</v>
      </c>
      <c r="AA120" s="44" t="s">
        <v>1653</v>
      </c>
      <c r="AB120" s="44" t="s">
        <v>1696</v>
      </c>
      <c r="AC120" s="44" t="s">
        <v>1697</v>
      </c>
      <c r="AD120" s="44" t="s">
        <v>1698</v>
      </c>
    </row>
    <row r="121" spans="1:30" hidden="1">
      <c r="B121" s="45" t="s">
        <v>1761</v>
      </c>
      <c r="C121" s="51">
        <v>23</v>
      </c>
      <c r="D121" s="44" t="s">
        <v>296</v>
      </c>
      <c r="E121" s="44" t="s">
        <v>297</v>
      </c>
      <c r="F121" s="44" t="s">
        <v>298</v>
      </c>
      <c r="G121" s="44" t="s">
        <v>1291</v>
      </c>
      <c r="H121" s="44" t="s">
        <v>1292</v>
      </c>
      <c r="I121" s="44" t="s">
        <v>1293</v>
      </c>
      <c r="J121" s="44" t="s">
        <v>1336</v>
      </c>
      <c r="K121" s="44" t="s">
        <v>1337</v>
      </c>
      <c r="L121" s="44" t="s">
        <v>1338</v>
      </c>
      <c r="M121" s="44" t="s">
        <v>1381</v>
      </c>
      <c r="N121" s="44" t="s">
        <v>1382</v>
      </c>
      <c r="O121" s="44" t="s">
        <v>1383</v>
      </c>
      <c r="P121" s="44" t="s">
        <v>1426</v>
      </c>
      <c r="Q121" s="44" t="s">
        <v>1427</v>
      </c>
      <c r="R121" s="44" t="s">
        <v>1428</v>
      </c>
      <c r="S121" s="44" t="s">
        <v>1471</v>
      </c>
      <c r="T121" s="44" t="s">
        <v>1472</v>
      </c>
      <c r="U121" s="44" t="s">
        <v>1473</v>
      </c>
      <c r="V121" s="44" t="s">
        <v>1621</v>
      </c>
      <c r="W121" s="44" t="s">
        <v>1622</v>
      </c>
      <c r="X121" s="44" t="s">
        <v>1623</v>
      </c>
      <c r="Y121" s="44" t="s">
        <v>1666</v>
      </c>
      <c r="Z121" s="44" t="s">
        <v>1667</v>
      </c>
      <c r="AA121" s="44" t="s">
        <v>1668</v>
      </c>
      <c r="AB121" s="44" t="s">
        <v>1711</v>
      </c>
      <c r="AC121" s="44" t="s">
        <v>1712</v>
      </c>
      <c r="AD121" s="44" t="s">
        <v>1713</v>
      </c>
    </row>
    <row r="122" spans="1:30" hidden="1">
      <c r="B122" s="11"/>
      <c r="C122" s="51">
        <v>24</v>
      </c>
      <c r="D122" s="44"/>
      <c r="E122" s="44"/>
      <c r="F122" s="44"/>
      <c r="G122" s="44"/>
      <c r="H122" s="44"/>
      <c r="I122" s="44"/>
      <c r="J122" s="44"/>
      <c r="K122" s="44"/>
      <c r="L122" s="44"/>
      <c r="M122" s="44"/>
      <c r="N122" s="44"/>
      <c r="O122" s="44"/>
      <c r="P122" s="44"/>
      <c r="Q122" s="44"/>
      <c r="R122" s="44"/>
      <c r="S122" s="44"/>
      <c r="T122" s="44"/>
      <c r="U122" s="44"/>
      <c r="V122" s="44"/>
      <c r="W122" s="44"/>
      <c r="X122" s="44"/>
      <c r="Y122" s="44"/>
      <c r="Z122" s="44"/>
      <c r="AA122" s="44"/>
      <c r="AB122" s="44"/>
      <c r="AC122" s="44"/>
      <c r="AD122" s="44"/>
    </row>
    <row r="123" spans="1:30" hidden="1">
      <c r="A123" s="41" t="s">
        <v>1767</v>
      </c>
      <c r="C123" s="51">
        <v>25</v>
      </c>
      <c r="D123" s="44"/>
      <c r="E123" s="44"/>
      <c r="F123" s="44"/>
      <c r="G123" s="44"/>
      <c r="H123" s="44"/>
      <c r="I123" s="44"/>
      <c r="J123" s="44"/>
      <c r="K123" s="44"/>
      <c r="L123" s="44"/>
      <c r="M123" s="44"/>
      <c r="N123" s="44"/>
      <c r="O123" s="44"/>
      <c r="P123" s="44"/>
      <c r="Q123" s="44"/>
      <c r="R123" s="44"/>
      <c r="S123" s="44"/>
      <c r="T123" s="44"/>
      <c r="U123" s="44"/>
      <c r="V123" s="44"/>
      <c r="W123" s="44"/>
      <c r="X123" s="44"/>
      <c r="Y123" s="44"/>
      <c r="Z123" s="44"/>
      <c r="AA123" s="44"/>
      <c r="AB123" s="44"/>
      <c r="AC123" s="44"/>
      <c r="AD123" s="44"/>
    </row>
    <row r="124" spans="1:30" hidden="1">
      <c r="B124" s="11" t="s">
        <v>1768</v>
      </c>
      <c r="C124" s="51">
        <v>26</v>
      </c>
      <c r="D124" s="44" t="s">
        <v>263</v>
      </c>
      <c r="E124" s="44" t="s">
        <v>264</v>
      </c>
      <c r="F124" s="44" t="s">
        <v>265</v>
      </c>
      <c r="G124" s="44" t="s">
        <v>1008</v>
      </c>
      <c r="H124" s="44" t="s">
        <v>1009</v>
      </c>
      <c r="I124" s="44" t="s">
        <v>1010</v>
      </c>
      <c r="J124" s="44" t="s">
        <v>1303</v>
      </c>
      <c r="K124" s="44" t="s">
        <v>1304</v>
      </c>
      <c r="L124" s="44" t="s">
        <v>1305</v>
      </c>
      <c r="M124" s="44" t="s">
        <v>1348</v>
      </c>
      <c r="N124" s="44" t="s">
        <v>1349</v>
      </c>
      <c r="O124" s="44" t="s">
        <v>1350</v>
      </c>
      <c r="P124" s="44" t="s">
        <v>1393</v>
      </c>
      <c r="Q124" s="44" t="s">
        <v>1394</v>
      </c>
      <c r="R124" s="44" t="s">
        <v>1395</v>
      </c>
      <c r="S124" s="44" t="s">
        <v>1438</v>
      </c>
      <c r="T124" s="44" t="s">
        <v>1439</v>
      </c>
      <c r="U124" s="44" t="s">
        <v>1440</v>
      </c>
      <c r="V124" s="44" t="s">
        <v>1483</v>
      </c>
      <c r="W124" s="44" t="s">
        <v>1484</v>
      </c>
      <c r="X124" s="44" t="s">
        <v>1485</v>
      </c>
      <c r="Y124" s="44" t="s">
        <v>1633</v>
      </c>
      <c r="Z124" s="44" t="s">
        <v>1634</v>
      </c>
      <c r="AA124" s="44" t="s">
        <v>1635</v>
      </c>
      <c r="AB124" s="44" t="s">
        <v>1678</v>
      </c>
      <c r="AC124" s="44" t="s">
        <v>1679</v>
      </c>
      <c r="AD124" s="44" t="s">
        <v>1680</v>
      </c>
    </row>
    <row r="125" spans="1:30" hidden="1">
      <c r="B125" s="45" t="s">
        <v>1769</v>
      </c>
      <c r="C125" s="51">
        <v>27</v>
      </c>
      <c r="D125" s="44" t="s">
        <v>266</v>
      </c>
      <c r="E125" s="44" t="s">
        <v>267</v>
      </c>
      <c r="F125" s="44" t="s">
        <v>268</v>
      </c>
      <c r="G125" s="44" t="s">
        <v>1011</v>
      </c>
      <c r="H125" s="44" t="s">
        <v>1012</v>
      </c>
      <c r="I125" s="44" t="s">
        <v>1263</v>
      </c>
      <c r="J125" s="44" t="s">
        <v>1306</v>
      </c>
      <c r="K125" s="44" t="s">
        <v>1307</v>
      </c>
      <c r="L125" s="44" t="s">
        <v>1308</v>
      </c>
      <c r="M125" s="44" t="s">
        <v>1351</v>
      </c>
      <c r="N125" s="44" t="s">
        <v>1352</v>
      </c>
      <c r="O125" s="44" t="s">
        <v>1353</v>
      </c>
      <c r="P125" s="44" t="s">
        <v>1396</v>
      </c>
      <c r="Q125" s="44" t="s">
        <v>1397</v>
      </c>
      <c r="R125" s="44" t="s">
        <v>1398</v>
      </c>
      <c r="S125" s="44" t="s">
        <v>1441</v>
      </c>
      <c r="T125" s="44" t="s">
        <v>1442</v>
      </c>
      <c r="U125" s="44" t="s">
        <v>1443</v>
      </c>
      <c r="V125" s="44" t="s">
        <v>1486</v>
      </c>
      <c r="W125" s="44" t="s">
        <v>1487</v>
      </c>
      <c r="X125" s="44" t="s">
        <v>1488</v>
      </c>
      <c r="Y125" s="44" t="s">
        <v>1636</v>
      </c>
      <c r="Z125" s="44" t="s">
        <v>1637</v>
      </c>
      <c r="AA125" s="44" t="s">
        <v>1638</v>
      </c>
      <c r="AB125" s="44" t="s">
        <v>1681</v>
      </c>
      <c r="AC125" s="44" t="s">
        <v>1682</v>
      </c>
      <c r="AD125" s="44" t="s">
        <v>1683</v>
      </c>
    </row>
    <row r="126" spans="1:30" hidden="1">
      <c r="B126" s="45" t="s">
        <v>1770</v>
      </c>
      <c r="C126" s="51">
        <v>28</v>
      </c>
      <c r="D126" s="44" t="s">
        <v>269</v>
      </c>
      <c r="E126" s="44" t="s">
        <v>270</v>
      </c>
      <c r="F126" s="44" t="s">
        <v>271</v>
      </c>
      <c r="G126" s="44" t="s">
        <v>1264</v>
      </c>
      <c r="H126" s="44" t="s">
        <v>1265</v>
      </c>
      <c r="I126" s="44" t="s">
        <v>1266</v>
      </c>
      <c r="J126" s="44" t="s">
        <v>1309</v>
      </c>
      <c r="K126" s="44" t="s">
        <v>1310</v>
      </c>
      <c r="L126" s="44" t="s">
        <v>1311</v>
      </c>
      <c r="M126" s="44" t="s">
        <v>1354</v>
      </c>
      <c r="N126" s="44" t="s">
        <v>1355</v>
      </c>
      <c r="O126" s="44" t="s">
        <v>1356</v>
      </c>
      <c r="P126" s="44" t="s">
        <v>1399</v>
      </c>
      <c r="Q126" s="44" t="s">
        <v>1400</v>
      </c>
      <c r="R126" s="44" t="s">
        <v>1401</v>
      </c>
      <c r="S126" s="44" t="s">
        <v>1444</v>
      </c>
      <c r="T126" s="44" t="s">
        <v>1445</v>
      </c>
      <c r="U126" s="44" t="s">
        <v>1446</v>
      </c>
      <c r="V126" s="44" t="s">
        <v>1489</v>
      </c>
      <c r="W126" s="44" t="s">
        <v>1490</v>
      </c>
      <c r="X126" s="44" t="s">
        <v>1491</v>
      </c>
      <c r="Y126" s="44" t="s">
        <v>1639</v>
      </c>
      <c r="Z126" s="44" t="s">
        <v>1640</v>
      </c>
      <c r="AA126" s="44" t="s">
        <v>1641</v>
      </c>
      <c r="AB126" s="44" t="s">
        <v>1684</v>
      </c>
      <c r="AC126" s="44" t="s">
        <v>1685</v>
      </c>
      <c r="AD126" s="44" t="s">
        <v>1686</v>
      </c>
    </row>
    <row r="127" spans="1:30" ht="15" hidden="1" customHeight="1">
      <c r="D127" s="44"/>
      <c r="E127" s="44"/>
      <c r="F127" s="44"/>
      <c r="G127" s="44"/>
      <c r="H127" s="44"/>
      <c r="I127" s="44"/>
      <c r="J127" s="44"/>
      <c r="K127" s="44"/>
      <c r="L127" s="44"/>
      <c r="M127" s="44"/>
      <c r="N127" s="44"/>
      <c r="O127" s="44"/>
      <c r="P127" s="44"/>
      <c r="Q127" s="44"/>
      <c r="R127" s="44"/>
      <c r="S127" s="44"/>
      <c r="T127" s="44"/>
      <c r="U127" s="44"/>
      <c r="V127" s="44"/>
      <c r="W127" s="44"/>
      <c r="X127" s="44"/>
      <c r="Y127" s="44"/>
      <c r="Z127" s="44"/>
      <c r="AA127" s="44"/>
      <c r="AB127" s="44"/>
      <c r="AC127" s="44"/>
      <c r="AD127" s="44"/>
    </row>
    <row r="128" spans="1:30" ht="15" hidden="1" customHeight="1">
      <c r="D128" s="44"/>
      <c r="E128" s="44"/>
      <c r="F128" s="44"/>
      <c r="G128" s="44"/>
      <c r="H128" s="44"/>
      <c r="I128" s="44"/>
      <c r="J128" s="44"/>
      <c r="K128" s="44"/>
      <c r="L128" s="44"/>
      <c r="M128" s="44"/>
      <c r="N128" s="44"/>
      <c r="O128" s="44"/>
      <c r="P128" s="44"/>
      <c r="Q128" s="44"/>
      <c r="R128" s="44"/>
      <c r="S128" s="44"/>
      <c r="T128" s="44"/>
      <c r="U128" s="44"/>
      <c r="V128" s="44"/>
      <c r="W128" s="44"/>
      <c r="X128" s="44"/>
      <c r="Y128" s="44"/>
      <c r="Z128" s="44"/>
      <c r="AA128" s="44"/>
      <c r="AB128" s="44"/>
      <c r="AC128" s="44"/>
      <c r="AD128" s="44"/>
    </row>
    <row r="129" spans="4:30" ht="15" customHeight="1">
      <c r="D129" s="44"/>
      <c r="E129" s="44"/>
      <c r="F129" s="44"/>
      <c r="G129" s="44"/>
      <c r="H129" s="44"/>
      <c r="I129" s="44"/>
      <c r="J129" s="44"/>
      <c r="K129" s="44"/>
      <c r="L129" s="44"/>
      <c r="M129" s="44"/>
      <c r="N129" s="44"/>
      <c r="O129" s="44"/>
      <c r="P129" s="44"/>
      <c r="Q129" s="44"/>
      <c r="R129" s="44"/>
      <c r="S129" s="44"/>
      <c r="T129" s="44"/>
      <c r="U129" s="44"/>
      <c r="V129" s="44"/>
      <c r="W129" s="44"/>
      <c r="X129" s="44"/>
      <c r="Y129" s="44"/>
      <c r="Z129" s="44"/>
      <c r="AA129" s="44"/>
      <c r="AB129" s="44"/>
      <c r="AC129" s="44"/>
      <c r="AD129" s="44"/>
    </row>
    <row r="130" spans="4:30" ht="15" customHeight="1">
      <c r="D130" s="44"/>
      <c r="E130" s="44"/>
      <c r="F130" s="44"/>
      <c r="G130" s="44"/>
      <c r="H130" s="44"/>
      <c r="I130" s="44"/>
      <c r="J130" s="44"/>
      <c r="K130" s="44"/>
      <c r="L130" s="44"/>
      <c r="M130" s="44"/>
      <c r="N130" s="44"/>
      <c r="O130" s="44"/>
      <c r="P130" s="44"/>
      <c r="Q130" s="44"/>
      <c r="R130" s="44"/>
      <c r="S130" s="44"/>
      <c r="T130" s="44"/>
      <c r="U130" s="44"/>
      <c r="V130" s="44"/>
      <c r="W130" s="44"/>
      <c r="X130" s="44"/>
      <c r="Y130" s="44"/>
      <c r="Z130" s="44"/>
      <c r="AA130" s="44"/>
      <c r="AB130" s="44"/>
      <c r="AC130" s="44"/>
      <c r="AD130" s="44"/>
    </row>
    <row r="131" spans="4:30" ht="15" customHeight="1">
      <c r="D131" s="44"/>
      <c r="E131" s="44"/>
      <c r="F131" s="44"/>
      <c r="G131" s="44"/>
      <c r="H131" s="44"/>
      <c r="I131" s="44"/>
      <c r="J131" s="44"/>
      <c r="K131" s="44"/>
      <c r="L131" s="44"/>
      <c r="M131" s="44"/>
      <c r="N131" s="44"/>
      <c r="O131" s="44"/>
      <c r="P131" s="44"/>
      <c r="Q131" s="44"/>
      <c r="R131" s="44"/>
      <c r="S131" s="44"/>
      <c r="T131" s="44"/>
      <c r="U131" s="44"/>
      <c r="V131" s="44"/>
      <c r="W131" s="44"/>
      <c r="X131" s="44"/>
      <c r="Y131" s="44"/>
      <c r="Z131" s="44"/>
      <c r="AA131" s="44"/>
      <c r="AB131" s="44"/>
      <c r="AC131" s="44"/>
      <c r="AD131" s="44"/>
    </row>
    <row r="132" spans="4:30" ht="15" customHeight="1">
      <c r="D132" s="44"/>
      <c r="E132" s="44"/>
      <c r="F132" s="44"/>
      <c r="G132" s="44"/>
      <c r="H132" s="44"/>
      <c r="I132" s="44"/>
      <c r="J132" s="44"/>
      <c r="K132" s="44"/>
      <c r="L132" s="44"/>
      <c r="M132" s="44"/>
      <c r="N132" s="44"/>
      <c r="O132" s="44"/>
      <c r="P132" s="44"/>
      <c r="Q132" s="44"/>
      <c r="R132" s="44"/>
      <c r="S132" s="44"/>
      <c r="T132" s="44"/>
      <c r="U132" s="44"/>
      <c r="V132" s="44"/>
      <c r="W132" s="44"/>
      <c r="X132" s="44"/>
      <c r="Y132" s="44"/>
      <c r="Z132" s="44"/>
      <c r="AA132" s="44"/>
      <c r="AB132" s="44"/>
      <c r="AC132" s="44"/>
      <c r="AD132" s="44"/>
    </row>
    <row r="133" spans="4:30" ht="15" customHeight="1">
      <c r="D133" s="44"/>
      <c r="E133" s="44"/>
      <c r="F133" s="44"/>
      <c r="G133" s="44"/>
      <c r="H133" s="44"/>
      <c r="I133" s="44"/>
      <c r="J133" s="44"/>
      <c r="K133" s="44"/>
      <c r="L133" s="44"/>
      <c r="M133" s="44"/>
      <c r="N133" s="44"/>
      <c r="O133" s="44"/>
      <c r="P133" s="44"/>
      <c r="Q133" s="44"/>
      <c r="R133" s="44"/>
      <c r="S133" s="44"/>
      <c r="T133" s="44"/>
      <c r="U133" s="44"/>
      <c r="V133" s="44"/>
      <c r="W133" s="44"/>
      <c r="X133" s="44"/>
      <c r="Y133" s="44"/>
      <c r="Z133" s="44"/>
      <c r="AA133" s="44"/>
      <c r="AB133" s="44"/>
      <c r="AC133" s="44"/>
      <c r="AD133" s="44"/>
    </row>
    <row r="134" spans="4:30" ht="15" customHeight="1">
      <c r="D134" s="44"/>
      <c r="E134" s="44"/>
      <c r="F134" s="44"/>
      <c r="G134" s="44"/>
      <c r="H134" s="44"/>
      <c r="I134" s="44"/>
      <c r="J134" s="44"/>
      <c r="K134" s="44"/>
      <c r="L134" s="44"/>
      <c r="M134" s="44"/>
      <c r="N134" s="44"/>
      <c r="O134" s="44"/>
      <c r="P134" s="44"/>
      <c r="Q134" s="44"/>
      <c r="R134" s="44"/>
      <c r="S134" s="44"/>
      <c r="T134" s="44"/>
      <c r="U134" s="44"/>
      <c r="V134" s="44"/>
      <c r="W134" s="44"/>
      <c r="X134" s="44"/>
      <c r="Y134" s="44"/>
      <c r="Z134" s="44"/>
      <c r="AA134" s="44"/>
      <c r="AB134" s="44"/>
      <c r="AC134" s="44"/>
      <c r="AD134" s="44"/>
    </row>
    <row r="135" spans="4:30" ht="15" customHeight="1">
      <c r="D135" s="44"/>
      <c r="E135" s="44"/>
      <c r="F135" s="44"/>
      <c r="G135" s="44"/>
      <c r="H135" s="44"/>
      <c r="I135" s="44"/>
      <c r="J135" s="44"/>
      <c r="K135" s="44"/>
      <c r="L135" s="44"/>
      <c r="M135" s="44"/>
      <c r="N135" s="44"/>
      <c r="O135" s="44"/>
      <c r="P135" s="44"/>
      <c r="Q135" s="44"/>
      <c r="R135" s="44"/>
      <c r="S135" s="44"/>
      <c r="T135" s="44"/>
      <c r="U135" s="44"/>
      <c r="V135" s="44"/>
      <c r="W135" s="44"/>
      <c r="X135" s="44"/>
      <c r="Y135" s="44"/>
      <c r="Z135" s="44"/>
      <c r="AA135" s="44"/>
      <c r="AB135" s="44"/>
      <c r="AC135" s="44"/>
      <c r="AD135" s="44"/>
    </row>
    <row r="136" spans="4:30" ht="15" customHeight="1">
      <c r="D136" s="44"/>
      <c r="E136" s="44"/>
      <c r="F136" s="44"/>
      <c r="G136" s="43"/>
      <c r="H136" s="43"/>
      <c r="I136" s="43"/>
      <c r="J136" s="43"/>
      <c r="K136" s="43"/>
      <c r="L136" s="43"/>
      <c r="M136" s="43"/>
      <c r="N136" s="43"/>
      <c r="O136" s="43"/>
      <c r="P136" s="43"/>
      <c r="Q136" s="43"/>
      <c r="R136" s="43"/>
      <c r="S136" s="43"/>
      <c r="T136" s="43"/>
      <c r="U136" s="43"/>
    </row>
    <row r="137" spans="4:30" ht="15" customHeight="1">
      <c r="D137" s="44"/>
      <c r="E137" s="44"/>
      <c r="F137" s="44"/>
      <c r="G137" s="43"/>
      <c r="H137" s="43"/>
      <c r="I137" s="43"/>
      <c r="J137" s="43"/>
      <c r="K137" s="43"/>
      <c r="L137" s="43"/>
      <c r="M137" s="43"/>
      <c r="N137" s="43"/>
      <c r="O137" s="43"/>
      <c r="P137" s="43"/>
      <c r="Q137" s="43"/>
      <c r="R137" s="43"/>
      <c r="S137" s="43"/>
      <c r="T137" s="43"/>
      <c r="U137" s="43"/>
    </row>
    <row r="138" spans="4:30" ht="15" customHeight="1">
      <c r="D138" s="44"/>
      <c r="E138" s="44"/>
      <c r="F138" s="44"/>
      <c r="G138" s="43"/>
      <c r="H138" s="43"/>
      <c r="I138" s="43"/>
      <c r="J138" s="43"/>
      <c r="K138" s="43"/>
      <c r="L138" s="43"/>
      <c r="M138" s="43"/>
      <c r="N138" s="43"/>
      <c r="O138" s="43"/>
      <c r="P138" s="43"/>
      <c r="Q138" s="43"/>
      <c r="R138" s="43"/>
      <c r="S138" s="43"/>
      <c r="T138" s="43"/>
      <c r="U138" s="43"/>
    </row>
    <row r="139" spans="4:30" ht="15" customHeight="1">
      <c r="D139" s="44"/>
      <c r="E139" s="44"/>
      <c r="F139" s="44"/>
      <c r="G139" s="43"/>
      <c r="H139" s="43"/>
      <c r="I139" s="43"/>
      <c r="J139" s="43"/>
      <c r="K139" s="43"/>
      <c r="L139" s="43"/>
      <c r="M139" s="43"/>
      <c r="N139" s="43"/>
      <c r="O139" s="43"/>
      <c r="P139" s="43"/>
      <c r="Q139" s="43"/>
      <c r="R139" s="43"/>
      <c r="S139" s="43"/>
      <c r="T139" s="43"/>
      <c r="U139" s="43"/>
    </row>
    <row r="140" spans="4:30" ht="15" customHeight="1">
      <c r="D140" s="43"/>
      <c r="E140" s="43"/>
      <c r="F140" s="43"/>
      <c r="G140" s="43"/>
      <c r="H140" s="43"/>
      <c r="I140" s="43"/>
      <c r="J140" s="43"/>
      <c r="K140" s="43"/>
      <c r="L140" s="43"/>
      <c r="M140" s="43"/>
      <c r="N140" s="43"/>
      <c r="O140" s="43"/>
      <c r="P140" s="43"/>
      <c r="Q140" s="43"/>
      <c r="R140" s="43"/>
      <c r="S140" s="43"/>
      <c r="T140" s="43"/>
      <c r="U140" s="43"/>
    </row>
    <row r="141" spans="4:30" ht="15" customHeight="1">
      <c r="D141" s="43"/>
      <c r="E141" s="43"/>
      <c r="F141" s="43"/>
      <c r="G141" s="43"/>
      <c r="H141" s="43"/>
      <c r="I141" s="43"/>
      <c r="J141" s="43"/>
      <c r="K141" s="43"/>
      <c r="L141" s="43"/>
      <c r="M141" s="43"/>
      <c r="N141" s="43"/>
      <c r="O141" s="43"/>
      <c r="P141" s="43"/>
      <c r="Q141" s="43"/>
      <c r="R141" s="43"/>
      <c r="S141" s="43"/>
      <c r="T141" s="43"/>
      <c r="U141" s="43"/>
    </row>
    <row r="142" spans="4:30" ht="15" customHeight="1">
      <c r="D142" s="43"/>
      <c r="E142" s="43"/>
      <c r="F142" s="43"/>
      <c r="G142" s="43"/>
      <c r="H142" s="43"/>
      <c r="I142" s="43"/>
      <c r="J142" s="43"/>
      <c r="K142" s="43"/>
      <c r="L142" s="43"/>
      <c r="M142" s="43"/>
      <c r="N142" s="43"/>
      <c r="O142" s="43"/>
      <c r="P142" s="43"/>
      <c r="Q142" s="43"/>
      <c r="R142" s="43"/>
      <c r="S142" s="43"/>
      <c r="T142" s="43"/>
      <c r="U142" s="43"/>
    </row>
    <row r="143" spans="4:30" ht="15" customHeight="1">
      <c r="D143" s="43"/>
      <c r="E143" s="43"/>
      <c r="F143" s="43"/>
      <c r="G143" s="43"/>
      <c r="H143" s="43"/>
      <c r="I143" s="43"/>
      <c r="J143" s="43"/>
      <c r="K143" s="43"/>
      <c r="L143" s="43"/>
      <c r="M143" s="43"/>
      <c r="N143" s="43"/>
      <c r="O143" s="43"/>
      <c r="P143" s="43"/>
      <c r="Q143" s="43"/>
      <c r="R143" s="43"/>
      <c r="S143" s="43"/>
      <c r="T143" s="43"/>
      <c r="U143" s="43"/>
    </row>
    <row r="144" spans="4:30" ht="15" customHeight="1">
      <c r="D144" s="43"/>
      <c r="E144" s="43"/>
      <c r="F144" s="43"/>
      <c r="G144" s="43"/>
      <c r="H144" s="43"/>
      <c r="I144" s="43"/>
      <c r="J144" s="43"/>
      <c r="K144" s="43"/>
      <c r="L144" s="43"/>
      <c r="M144" s="43"/>
      <c r="N144" s="43"/>
      <c r="O144" s="43"/>
      <c r="P144" s="43"/>
      <c r="Q144" s="43"/>
      <c r="R144" s="43"/>
      <c r="S144" s="43"/>
      <c r="T144" s="43"/>
      <c r="U144" s="43"/>
    </row>
    <row r="145" spans="4:21" ht="15" customHeight="1">
      <c r="D145" s="43"/>
      <c r="E145" s="43"/>
      <c r="F145" s="43"/>
      <c r="G145" s="43"/>
      <c r="H145" s="43"/>
      <c r="I145" s="43"/>
      <c r="J145" s="43"/>
      <c r="K145" s="43"/>
      <c r="L145" s="43"/>
      <c r="M145" s="43"/>
      <c r="N145" s="43"/>
      <c r="O145" s="43"/>
      <c r="P145" s="43"/>
      <c r="Q145" s="43"/>
      <c r="R145" s="43"/>
      <c r="S145" s="43"/>
      <c r="T145" s="43"/>
      <c r="U145" s="43"/>
    </row>
    <row r="146" spans="4:21" ht="15" customHeight="1">
      <c r="D146" s="43"/>
      <c r="E146" s="43"/>
      <c r="F146" s="43"/>
    </row>
    <row r="147" spans="4:21" ht="15" customHeight="1">
      <c r="D147" s="43"/>
      <c r="E147" s="43"/>
      <c r="F147" s="43"/>
    </row>
    <row r="148" spans="4:21" ht="15" customHeight="1">
      <c r="D148" s="43"/>
      <c r="E148" s="43"/>
      <c r="F148" s="43"/>
    </row>
    <row r="149" spans="4:21" ht="15" customHeight="1">
      <c r="D149" s="43"/>
      <c r="E149" s="43"/>
      <c r="F149" s="43"/>
    </row>
  </sheetData>
  <mergeCells count="24">
    <mergeCell ref="Y95:AA95"/>
    <mergeCell ref="AB95:AD95"/>
    <mergeCell ref="V60:X60"/>
    <mergeCell ref="Y60:AA60"/>
    <mergeCell ref="AB60:AD60"/>
    <mergeCell ref="S95:U95"/>
    <mergeCell ref="V95:X95"/>
    <mergeCell ref="D60:F60"/>
    <mergeCell ref="G60:I60"/>
    <mergeCell ref="J60:L60"/>
    <mergeCell ref="M60:O60"/>
    <mergeCell ref="P60:R60"/>
    <mergeCell ref="S60:U60"/>
    <mergeCell ref="D95:F95"/>
    <mergeCell ref="G95:I95"/>
    <mergeCell ref="J95:L95"/>
    <mergeCell ref="M95:O95"/>
    <mergeCell ref="P95:R95"/>
    <mergeCell ref="B6:K6"/>
    <mergeCell ref="L6:T6"/>
    <mergeCell ref="A8:H8"/>
    <mergeCell ref="L8:R8"/>
    <mergeCell ref="C10:E10"/>
    <mergeCell ref="G10:I10"/>
  </mergeCells>
  <dataValidations count="1">
    <dataValidation type="list" allowBlank="1" showInputMessage="1" showErrorMessage="1" sqref="C10:E10" xr:uid="{9CACE958-F750-4CDE-8BD7-71F90F20A9E4}">
      <formula1>$B$46:$B$54</formula1>
    </dataValidation>
  </dataValidations>
  <hyperlinks>
    <hyperlink ref="A44" r:id="rId1" display="http://www.abs.gov.au/websitedbs/d3310114.nsf/Home/©+Copyright?OpenDocument" xr:uid="{BCE007D6-0252-4199-ADB5-192C818DE7F6}"/>
    <hyperlink ref="G124" location="A127834837X" display="A127834837X" xr:uid="{2CC065EC-1F1C-490F-8F67-5F12192FC190}"/>
    <hyperlink ref="H124" location="A127831867J" display="A127831867J" xr:uid="{EE4231FD-B860-4886-8875-F60DDE7FBA2C}"/>
    <hyperlink ref="I124" location="A127828897L" display="A127828897L" xr:uid="{A27EF87C-9BD2-4370-BB4C-A44CDD2F6B98}"/>
    <hyperlink ref="G125" location="A127834839C" display="A127834839C" xr:uid="{314DA238-193B-4466-8303-E68142A70139}"/>
    <hyperlink ref="H125" location="A127831869L" display="A127831869L" xr:uid="{FE481858-CF3A-4D74-BF63-53E9C29F28D9}"/>
    <hyperlink ref="I125" location="A127828899T" display="A127828899T" xr:uid="{BAC8E6DB-7AAC-42C6-82AF-810AD62993D1}"/>
    <hyperlink ref="G126" location="A127834838A" display="A127834838A" xr:uid="{B4F28E47-7099-41B9-AA44-383879D74631}"/>
    <hyperlink ref="H126" location="A127831868K" display="A127831868K" xr:uid="{E2312EB1-4615-45DB-9935-0B10AD546C45}"/>
    <hyperlink ref="I126" location="A127828898R" display="A127828898R" xr:uid="{E6324934-CE43-4066-85C1-960E5B1C504E}"/>
    <hyperlink ref="G99" location="A127834832L" display="A127834832L" xr:uid="{B8658C1E-F08B-4D3A-AD86-A32B0780768E}"/>
    <hyperlink ref="H99" location="A127831862W" display="A127831862W" xr:uid="{E1D2CAC1-2F99-4BEC-9A59-F70BC2B9CB7D}"/>
    <hyperlink ref="I99" location="A127828892A" display="A127828892A" xr:uid="{AE903CAC-0042-4329-B711-FAE21F7C1FA3}"/>
    <hyperlink ref="G100" location="A127834836W" display="A127834836W" xr:uid="{4A4A3571-1CA6-4691-B2CC-C885BB79E7E9}"/>
    <hyperlink ref="H100" location="A127831866F" display="A127831866F" xr:uid="{64468034-10F9-426C-976C-6C81AC0EDC10}"/>
    <hyperlink ref="I100" location="A127828896K" display="A127828896K" xr:uid="{4C41D965-B962-468E-A182-33F71146D699}"/>
    <hyperlink ref="G101" location="A127834831K" display="A127834831K" xr:uid="{1AB316D8-E594-4F76-9CE1-52145E83FFF3}"/>
    <hyperlink ref="H101" location="A127831861V" display="A127831861V" xr:uid="{0FBFC4FB-D7DE-477D-AD27-992FA42C0537}"/>
    <hyperlink ref="I101" location="A127828891X" display="A127828891X" xr:uid="{E768C2E4-0A1C-46AE-8FB7-A259645F56C6}"/>
    <hyperlink ref="G102" location="A127834829X" display="A127834829X" xr:uid="{F24B3BB1-FFCD-46A4-8BC7-4C60895BC5E1}"/>
    <hyperlink ref="H102" location="A127831859J" display="A127831859J" xr:uid="{933EBEA9-44BC-42B8-BDE6-4FC3E3013925}"/>
    <hyperlink ref="I102" location="A127828889L" display="A127828889L" xr:uid="{80C09571-BA9A-4FBC-92FE-757A9CD029D9}"/>
    <hyperlink ref="G103" location="A127834840L" display="A127834840L" xr:uid="{9F4CAFB9-5FA6-45FD-B0B8-5799458E09F8}"/>
    <hyperlink ref="H103" location="A127831870W" display="A127831870W" xr:uid="{B96393FE-4450-47D3-91A7-EE65DBB97CE6}"/>
    <hyperlink ref="I103" location="A127828900R" display="A127828900R" xr:uid="{48D433DC-E17E-4CA5-AF42-6983F2A62BE5}"/>
    <hyperlink ref="G104" location="A127834828W" display="A127834828W" xr:uid="{6D4DAD2D-6712-45D8-8D0A-D7905E620EBD}"/>
    <hyperlink ref="H104" location="A127831858F" display="A127831858F" xr:uid="{401F8E56-208A-42FD-A7AF-2B39CD329140}"/>
    <hyperlink ref="I104" location="A127828888K" display="A127828888K" xr:uid="{70D55B5E-4CBA-4EBE-9C08-AE4F401B570A}"/>
    <hyperlink ref="G105" location="A127834835V" display="A127834835V" xr:uid="{17236E2D-E2F6-484B-B904-BC8BA6B51FBE}"/>
    <hyperlink ref="H105" location="A127831865C" display="A127831865C" xr:uid="{26B32A42-FA37-4FC8-8984-9778698F6269}"/>
    <hyperlink ref="I105" location="A127828895J" display="A127828895J" xr:uid="{F938E246-4630-4A1F-924B-6014EF016A4D}"/>
    <hyperlink ref="G106" location="A127834830J" display="A127834830J" xr:uid="{597A1B5C-D154-4F39-A238-5DF13C4D8B62}"/>
    <hyperlink ref="H106" location="A127831860T" display="A127831860T" xr:uid="{5054F1E7-4C47-41EE-BA23-8A68F1A8DD87}"/>
    <hyperlink ref="I106" location="A127828890W" display="A127828890W" xr:uid="{86ECACBC-F72A-40AB-81E2-32514666A61F}"/>
    <hyperlink ref="G107" location="A127834827V" display="A127834827V" xr:uid="{67F918DB-5DB5-4A67-B9F9-AC9C79869544}"/>
    <hyperlink ref="H107" location="A127831857C" display="A127831857C" xr:uid="{606FD41B-2E78-44EC-92A6-54743F4E9AF9}"/>
    <hyperlink ref="I107" location="A127828887J" display="A127828887J" xr:uid="{FDE4C39F-0D36-486C-995F-E9F6BC1241A5}"/>
    <hyperlink ref="G111" location="A127834834T" display="A127834834T" xr:uid="{9155B45E-9827-40A3-9BB0-C18662EE7FD3}"/>
    <hyperlink ref="H111" location="A127831864A" display="A127831864A" xr:uid="{C50520D9-4990-4CBF-9915-8DA1D2A22093}"/>
    <hyperlink ref="I111" location="A127828894F" display="A127828894F" xr:uid="{FA2547FD-55BA-4370-9AA3-181E631A6C18}"/>
    <hyperlink ref="G114" location="A127834833R" display="A127834833R" xr:uid="{6FDC72BC-4BEA-4DFD-B047-30D958491BF4}"/>
    <hyperlink ref="H114" location="A127831863X" display="A127831863X" xr:uid="{E42576FB-0D36-4DCA-8F05-E0A03DBB9412}"/>
    <hyperlink ref="I114" location="A127828893C" display="A127828893C" xr:uid="{302CE294-9010-43C6-8432-61FBA0F90D81}"/>
    <hyperlink ref="G119" location="A127834841R" display="A127834841R" xr:uid="{51967F6D-DBB8-4DAC-B1A3-C67FB0EB9AB6}"/>
    <hyperlink ref="H119" location="A127831871X" display="A127831871X" xr:uid="{6EC00FAA-74FB-4B67-A061-8D9E62CB0A66}"/>
    <hyperlink ref="I119" location="A127828901T" display="A127828901T" xr:uid="{F8AB8F5F-4B01-435D-8542-8737DD283417}"/>
    <hyperlink ref="J124" location="A127833517V" display="A127833517V" xr:uid="{0C6DC256-F172-4037-B05D-81B0B2E2E94F}"/>
    <hyperlink ref="K124" location="A127830547C" display="A127830547C" xr:uid="{70D3CEFB-D371-43A9-B47A-B307CDA24A21}"/>
    <hyperlink ref="L124" location="A127827577J" display="A127827577J" xr:uid="{932D22C6-05EC-41E7-A65E-D3520FCA549C}"/>
    <hyperlink ref="J125" location="A127833519X" display="A127833519X" xr:uid="{3FF423B0-6E93-4043-BAB4-315F85C2C13D}"/>
    <hyperlink ref="K125" location="A127830549J" display="A127830549J" xr:uid="{EA509B80-6460-4B64-9BB3-235A59474A16}"/>
    <hyperlink ref="L125" location="A127827579L" display="A127827579L" xr:uid="{7E6C0273-F229-4B43-884D-3F0D075A31A9}"/>
    <hyperlink ref="J126" location="A127833518W" display="A127833518W" xr:uid="{656E7D9B-723D-4FC8-8BEA-86F9AAA1275A}"/>
    <hyperlink ref="K126" location="A127830548F" display="A127830548F" xr:uid="{137B20BD-11B5-4147-8C14-491AF5435846}"/>
    <hyperlink ref="L126" location="A127827578K" display="A127827578K" xr:uid="{6B1F16F7-3405-49EC-A6F0-8424691E21B1}"/>
    <hyperlink ref="J99" location="A127833512J" display="A127833512J" xr:uid="{7014EF48-5D6B-4B51-BDCA-797EFE944271}"/>
    <hyperlink ref="K99" location="A127830542T" display="A127830542T" xr:uid="{45E2506D-C7C6-4B25-BFE9-7768B6A50B10}"/>
    <hyperlink ref="L99" location="A127827572W" display="A127827572W" xr:uid="{36063E22-7FD7-4223-8204-7F42A8B045A2}"/>
    <hyperlink ref="J100" location="A127833516T" display="A127833516T" xr:uid="{2C2B240A-B4D0-4D16-A81A-272DF8343820}"/>
    <hyperlink ref="K100" location="A127830546A" display="A127830546A" xr:uid="{9E55A8F8-F0A8-4A00-B6BF-921CB6C9AE8E}"/>
    <hyperlink ref="L100" location="A127827576F" display="A127827576F" xr:uid="{9039CAD2-7F8B-427E-BBA9-5A5F271EA10D}"/>
    <hyperlink ref="J101" location="A127833511F" display="A127833511F" xr:uid="{DD98929D-1E7B-4C21-888D-E5F51261D7F1}"/>
    <hyperlink ref="K101" location="A127830541R" display="A127830541R" xr:uid="{F829B4A9-B2FC-4228-9632-93CA82133393}"/>
    <hyperlink ref="L101" location="A127827571V" display="A127827571V" xr:uid="{80B113FE-36F6-4A0D-B2EC-B9D7F9CE019D}"/>
    <hyperlink ref="J102" location="A127833509V" display="A127833509V" xr:uid="{65B1B400-A8A0-486F-B7EE-E02374A218B1}"/>
    <hyperlink ref="K102" location="A127830539C" display="A127830539C" xr:uid="{1D9FD5AC-D1BC-45A3-8617-03B1C0CCEC54}"/>
    <hyperlink ref="L102" location="A127827569J" display="A127827569J" xr:uid="{61963513-8833-424C-A1D4-6D33B3ECAB46}"/>
    <hyperlink ref="J103" location="A127833520J" display="A127833520J" xr:uid="{DA988C51-4629-47CE-90A9-7EBBD07EED6A}"/>
    <hyperlink ref="K103" location="A127830550T" display="A127830550T" xr:uid="{0512AA3B-428D-447B-A2F9-C786BEE9D5FB}"/>
    <hyperlink ref="L103" location="A127827580W" display="A127827580W" xr:uid="{3417B7F7-92B6-418F-A578-B329D1FF607E}"/>
    <hyperlink ref="J104" location="A127833508T" display="A127833508T" xr:uid="{0A7C6135-A848-4D56-BD28-A33CCA87E2C4}"/>
    <hyperlink ref="K104" location="A127830538A" display="A127830538A" xr:uid="{C662FC0F-5003-4AAF-A647-EAA15AD1383B}"/>
    <hyperlink ref="L104" location="A127827568F" display="A127827568F" xr:uid="{D4255F2D-A200-4FEC-A1E9-B0E83F5D2BA2}"/>
    <hyperlink ref="J105" location="A127833515R" display="A127833515R" xr:uid="{215A9F78-F6CA-4675-8986-54814810ED10}"/>
    <hyperlink ref="K105" location="A127830545X" display="A127830545X" xr:uid="{E4B6C51C-6D82-4361-9E16-AA956A8985AE}"/>
    <hyperlink ref="L105" location="A127827575C" display="A127827575C" xr:uid="{D414EBF7-488A-475A-B128-9055666A357A}"/>
    <hyperlink ref="J106" location="A127833510C" display="A127833510C" xr:uid="{F38F770F-5ACB-4FDA-9280-DF8C9E3A2905}"/>
    <hyperlink ref="K106" location="A127830540L" display="A127830540L" xr:uid="{4FFB8811-B99F-4842-AED0-88E0F4670C9C}"/>
    <hyperlink ref="L106" location="A127827570T" display="A127827570T" xr:uid="{6AA82911-2A9E-47FA-88A1-519010EAF470}"/>
    <hyperlink ref="J107" location="A127833507R" display="A127833507R" xr:uid="{894E2041-F657-438C-8018-F2462310270C}"/>
    <hyperlink ref="K107" location="A127830537X" display="A127830537X" xr:uid="{AD91F7E7-70D5-4545-8EDD-4FE26199E1E2}"/>
    <hyperlink ref="L107" location="A127827567C" display="A127827567C" xr:uid="{8B826BC9-EAD0-42C8-A084-1B695AE34A15}"/>
    <hyperlink ref="J111" location="A127833514L" display="A127833514L" xr:uid="{5D503447-F078-4D31-9D94-9E28B21782E5}"/>
    <hyperlink ref="K111" location="A127830544W" display="A127830544W" xr:uid="{2F7AA2EC-D466-4746-9AAE-6BADFDB95453}"/>
    <hyperlink ref="L111" location="A127827574A" display="A127827574A" xr:uid="{CAD7BE30-13A8-45E3-A636-0692EAF8B2B0}"/>
    <hyperlink ref="J114" location="A127833513K" display="A127833513K" xr:uid="{72FC6074-6F2F-464A-BD19-BD2E940C89FE}"/>
    <hyperlink ref="K114" location="A127830543V" display="A127830543V" xr:uid="{234E90C2-E75E-4D1C-AFB9-CAE83D92BD48}"/>
    <hyperlink ref="L114" location="A127827573X" display="A127827573X" xr:uid="{4460B7EA-9087-40D9-ACC9-4C84AF635319}"/>
    <hyperlink ref="J119" location="A127833521K" display="A127833521K" xr:uid="{821CCECF-ADED-4F30-9172-23C2F610E843}"/>
    <hyperlink ref="K119" location="A127830551V" display="A127830551V" xr:uid="{12867392-C7F6-4A69-8574-6F1E5E9AB2FD}"/>
    <hyperlink ref="L119" location="A127827581X" display="A127827581X" xr:uid="{C428C906-A8B6-4A72-8A15-0585A925FD8E}"/>
    <hyperlink ref="M124" location="A127835167T" display="A127835167T" xr:uid="{F2639D20-15E7-4D71-BA06-4FF9ECC1B4AD}"/>
    <hyperlink ref="N124" location="A127832197A" display="A127832197A" xr:uid="{FEA52676-F6D1-4095-BB68-7BE9AA0ADFAB}"/>
    <hyperlink ref="O124" location="A127829227V" display="A127829227V" xr:uid="{7FC3FFB8-6CAD-4598-A43F-F9075FB86433}"/>
    <hyperlink ref="M125" location="A127835169W" display="A127835169W" xr:uid="{E9C95C02-012B-4D44-B1E1-230022141531}"/>
    <hyperlink ref="N125" location="A127832199F" display="A127832199F" xr:uid="{1ACA0DA6-BD5E-4DF8-87EE-E725A2D355BE}"/>
    <hyperlink ref="O125" location="A127829229X" display="A127829229X" xr:uid="{306C8F26-D0B3-4F31-87CF-6F1B39F4A697}"/>
    <hyperlink ref="M126" location="A127835168V" display="A127835168V" xr:uid="{AEF2EE72-DB16-49A4-8F3C-8A53959E0802}"/>
    <hyperlink ref="N126" location="A127832198C" display="A127832198C" xr:uid="{71BC8A2D-0B92-4E8A-A85A-05F5AE22EB90}"/>
    <hyperlink ref="O126" location="A127829228W" display="A127829228W" xr:uid="{A787F008-6B60-43AD-BC97-B11493DA5EA5}"/>
    <hyperlink ref="M99" location="A127835162F" display="A127835162F" xr:uid="{8ABAB1EE-AA74-4C53-8856-EE4EAFE8829E}"/>
    <hyperlink ref="N99" location="A127832192R" display="A127832192R" xr:uid="{62B5C173-ECAA-4356-9782-D1752ADAD953}"/>
    <hyperlink ref="O99" location="A127829222J" display="A127829222J" xr:uid="{03483BD7-2983-45C9-A4C2-8A67D9DE19D6}"/>
    <hyperlink ref="M100" location="A127835166R" display="A127835166R" xr:uid="{2CDFC4C5-EBB3-4515-9F5E-CFA19697EB9D}"/>
    <hyperlink ref="N100" location="A127832196X" display="A127832196X" xr:uid="{3736070B-96E3-49C6-B6CA-12542FE1CCE8}"/>
    <hyperlink ref="O100" location="A127829226T" display="A127829226T" xr:uid="{D0B830F0-9842-468F-89AC-96C87B7050DF}"/>
    <hyperlink ref="M101" location="A127835161C" display="A127835161C" xr:uid="{4057E902-B5B6-43C5-A7BD-CD07A49ADB08}"/>
    <hyperlink ref="N101" location="A127832191L" display="A127832191L" xr:uid="{5DB64C80-2F0E-48CB-AF64-83AAE35E18C2}"/>
    <hyperlink ref="O101" location="A127829221F" display="A127829221F" xr:uid="{53997ED6-C012-4395-9EAD-ACD4526F9004}"/>
    <hyperlink ref="M102" location="A127835159T" display="A127835159T" xr:uid="{9461372E-F6B6-46AF-AB40-F3F098A636B2}"/>
    <hyperlink ref="N102" location="A127832189A" display="A127832189A" xr:uid="{B3681256-21C7-44F8-A974-1D5A7B43F3F4}"/>
    <hyperlink ref="O102" location="A127829219V" display="A127829219V" xr:uid="{9386417C-E122-4813-AF2D-FEDA09CEBC98}"/>
    <hyperlink ref="M103" location="A127835170F" display="A127835170F" xr:uid="{93963C4A-5A83-449E-9569-CAFDE6AB53F0}"/>
    <hyperlink ref="N103" location="A127832200C" display="A127832200C" xr:uid="{6115B662-A0C6-4FAD-A789-A9B098758374}"/>
    <hyperlink ref="O103" location="A127829230J" display="A127829230J" xr:uid="{14E21503-FE91-45EF-81B4-2766DE6DB4BC}"/>
    <hyperlink ref="M104" location="A127835158R" display="A127835158R" xr:uid="{20208F72-A2CF-4ACF-B6CC-3ADE0E255EEE}"/>
    <hyperlink ref="N104" location="A127832188X" display="A127832188X" xr:uid="{E34CB91A-E018-4563-9F70-C9F0F4F834E6}"/>
    <hyperlink ref="O104" location="A127829218T" display="A127829218T" xr:uid="{AC4BA9D4-5B2D-4FA0-A7EF-5995840D3FE7}"/>
    <hyperlink ref="M105" location="A127835165L" display="A127835165L" xr:uid="{D635F3FB-15A3-4F91-B368-9341C3A74D16}"/>
    <hyperlink ref="N105" location="A127832195W" display="A127832195W" xr:uid="{5C91769A-18C0-4938-A3CD-8238B6DFE0FE}"/>
    <hyperlink ref="O105" location="A127829225R" display="A127829225R" xr:uid="{402F4A9B-8FDA-46F6-B7F6-7AC1625A41D3}"/>
    <hyperlink ref="M106" location="A127835160A" display="A127835160A" xr:uid="{1BB8065A-2674-4F3D-913B-476E49F3572E}"/>
    <hyperlink ref="N106" location="A127832190K" display="A127832190K" xr:uid="{60F795D4-6F81-4AE3-BF84-399DFFC19674}"/>
    <hyperlink ref="O106" location="A127829220C" display="A127829220C" xr:uid="{F6EA3E25-A3FE-4714-A66C-A5C21F558BB2}"/>
    <hyperlink ref="M107" location="A127835157L" display="A127835157L" xr:uid="{E72E9A7D-C41D-4BC6-8A68-8022512F88C2}"/>
    <hyperlink ref="N107" location="A127832187W" display="A127832187W" xr:uid="{FDAB0CB0-BBF3-4CF2-95ED-63DAE9172090}"/>
    <hyperlink ref="O107" location="A127829217R" display="A127829217R" xr:uid="{2CB8394B-3ABE-4126-93A8-149C27BE95C6}"/>
    <hyperlink ref="M111" location="A127835164K" display="A127835164K" xr:uid="{CB260190-829A-437C-95F5-CE6759D63716}"/>
    <hyperlink ref="N111" location="A127832194V" display="A127832194V" xr:uid="{35707D9A-E756-4B37-97C1-B2127406EF3D}"/>
    <hyperlink ref="O111" location="A127829224L" display="A127829224L" xr:uid="{885EBA31-EE7C-44A6-86F0-A0ADB0BF19FF}"/>
    <hyperlink ref="M114" location="A127835163J" display="A127835163J" xr:uid="{6337BF09-8629-4D68-8651-775DEE13F6F6}"/>
    <hyperlink ref="N114" location="A127832193T" display="A127832193T" xr:uid="{2AB2FA7A-74CF-414D-B8A6-0105E8502BBD}"/>
    <hyperlink ref="O114" location="A127829223K" display="A127829223K" xr:uid="{3619A4D3-68E5-401F-BE47-A0C15260C7F5}"/>
    <hyperlink ref="M119" location="A127835171J" display="A127835171J" xr:uid="{06DE635D-C0C0-4A38-8DB8-152698FAB85B}"/>
    <hyperlink ref="N119" location="A127832201F" display="A127832201F" xr:uid="{18CA3A81-61FD-4EA5-B6E3-E508DB19936C}"/>
    <hyperlink ref="O119" location="A127829231K" display="A127829231K" xr:uid="{CF71D1C4-62C2-448B-A98A-56DD3A789F2F}"/>
    <hyperlink ref="P124" location="A127835497J" display="A127835497J" xr:uid="{1D8569FF-0C31-4362-A33D-D79973929881}"/>
    <hyperlink ref="Q124" location="A127832527F" display="A127832527F" xr:uid="{ADCA4525-068C-4E5D-8E46-865092D28D6D}"/>
    <hyperlink ref="R124" location="A127829557K" display="A127829557K" xr:uid="{79CB779E-6921-4434-AFB8-2EF04E77A369}"/>
    <hyperlink ref="P125" location="A127835499L" display="A127835499L" xr:uid="{6D083754-B1B6-4700-B4C1-D8BB212CFC64}"/>
    <hyperlink ref="Q125" location="A127832529K" display="A127832529K" xr:uid="{8E693D04-99D0-4FF2-8EEB-4B99F13C837C}"/>
    <hyperlink ref="R125" location="A127829559R" display="A127829559R" xr:uid="{0EE4527D-8359-443A-A8E0-2F8CF887AF29}"/>
    <hyperlink ref="P126" location="A127835498K" display="A127835498K" xr:uid="{2BEA1766-D669-46D9-A0C2-23B6B26347DF}"/>
    <hyperlink ref="Q126" location="A127832528J" display="A127832528J" xr:uid="{952C3424-723A-4481-AF63-2D4186CB5170}"/>
    <hyperlink ref="R126" location="A127829558L" display="A127829558L" xr:uid="{53022328-C2B8-4177-AF4E-C585B4942675}"/>
    <hyperlink ref="P99" location="A127835492W" display="A127835492W" xr:uid="{AE43C5A0-24B4-4BB6-B9E6-228941E7DEF2}"/>
    <hyperlink ref="Q99" location="A127832522V" display="A127832522V" xr:uid="{90450D01-B0FF-4F62-B40C-DCF357F97832}"/>
    <hyperlink ref="R99" location="A127829552X" display="A127829552X" xr:uid="{EAEFD7E1-74AC-46AB-8D82-1001BC2ECF4D}"/>
    <hyperlink ref="P100" location="A127835496F" display="A127835496F" xr:uid="{C444C771-55F8-464B-AD58-2A534DB66EF6}"/>
    <hyperlink ref="Q100" location="A127832526C" display="A127832526C" xr:uid="{0F127972-BEF1-4D15-9BA8-DBC22202CCF9}"/>
    <hyperlink ref="R100" location="A127829556J" display="A127829556J" xr:uid="{50DB4C69-00FF-44C3-ACFC-231423421030}"/>
    <hyperlink ref="P101" location="A127835491V" display="A127835491V" xr:uid="{60CB27B7-E338-4719-AE75-1B6F17BC9D70}"/>
    <hyperlink ref="Q101" location="A127832521T" display="A127832521T" xr:uid="{C1FFB721-D524-4D63-986E-455FE902A7DB}"/>
    <hyperlink ref="R101" location="A127829551W" display="A127829551W" xr:uid="{A5A81416-C47E-4533-9CB0-C6CA32F63561}"/>
    <hyperlink ref="P102" location="A127835489J" display="A127835489J" xr:uid="{52BD8D3A-C168-4E26-9224-760CDF98B7A5}"/>
    <hyperlink ref="Q102" location="A127832519F" display="A127832519F" xr:uid="{CA046A0E-3642-428B-98EC-51850BAFBEDC}"/>
    <hyperlink ref="R102" location="A127829549K" display="A127829549K" xr:uid="{9EC832C9-A422-482A-A374-F255B586C201}"/>
    <hyperlink ref="P103" location="A127835500K" display="A127835500K" xr:uid="{D1C38BDB-BA6C-4CDA-8343-329B2F768D51}"/>
    <hyperlink ref="Q103" location="A127832530V" display="A127832530V" xr:uid="{D9596141-9233-4F27-8962-6C758859AC21}"/>
    <hyperlink ref="R103" location="A127829560X" display="A127829560X" xr:uid="{E973FFBD-7284-4D16-99E4-C4A8960F89A6}"/>
    <hyperlink ref="P104" location="A127835488F" display="A127835488F" xr:uid="{CA238974-57D1-4AEE-977F-3E049F97DED3}"/>
    <hyperlink ref="Q104" location="A127832518C" display="A127832518C" xr:uid="{85F2EF23-AE98-46B4-A4BE-F4636CE8EDA4}"/>
    <hyperlink ref="R104" location="A127829548J" display="A127829548J" xr:uid="{0ED0294F-FB56-482E-B900-6344EB4F0B6D}"/>
    <hyperlink ref="P105" location="A127835495C" display="A127835495C" xr:uid="{C3CFEC88-5ECA-4330-916B-D8F1C241CF01}"/>
    <hyperlink ref="Q105" location="A127832525A" display="A127832525A" xr:uid="{BA8EA84D-2719-4035-B48A-869DA97B774B}"/>
    <hyperlink ref="R105" location="A127829555F" display="A127829555F" xr:uid="{F944E6CE-FE1E-432B-99B4-0CD1A79B160B}"/>
    <hyperlink ref="P106" location="A127835490T" display="A127835490T" xr:uid="{3CCF3AFC-66B3-4F30-8EDC-56DFD976B3F3}"/>
    <hyperlink ref="Q106" location="A127832520R" display="A127832520R" xr:uid="{9A9E40A9-68F8-4BA0-A349-AA968A74BA03}"/>
    <hyperlink ref="R106" location="A127829550V" display="A127829550V" xr:uid="{0A4F2984-B999-4CC0-B1D0-24E78BA5C182}"/>
    <hyperlink ref="P107" location="A127835487C" display="A127835487C" xr:uid="{43C6F8E6-1425-4961-8958-8BE10458CD34}"/>
    <hyperlink ref="Q107" location="A127832517A" display="A127832517A" xr:uid="{66D8E507-DC01-4B7A-94F0-F79E62364BC2}"/>
    <hyperlink ref="R107" location="A127829547F" display="A127829547F" xr:uid="{F5D9CA9A-D75C-4A99-9245-9EFAEFC4A130}"/>
    <hyperlink ref="P111" location="A127835494A" display="A127835494A" xr:uid="{E4ADCF6C-45BD-485B-A4DD-B73031D8C18C}"/>
    <hyperlink ref="Q111" location="A127832524X" display="A127832524X" xr:uid="{24F7F325-8DFC-41D2-9169-B9F22AC3F36F}"/>
    <hyperlink ref="R111" location="A127829554C" display="A127829554C" xr:uid="{A48D89EB-F9B0-45BF-A7E0-285217C1B1DF}"/>
    <hyperlink ref="P114" location="A127835493X" display="A127835493X" xr:uid="{EC2C338C-EF9A-4509-9EA5-731D83583C81}"/>
    <hyperlink ref="Q114" location="A127832523W" display="A127832523W" xr:uid="{6DF4EB3C-6D7A-4851-BC5C-11B1CEE06BD8}"/>
    <hyperlink ref="R114" location="A127829553A" display="A127829553A" xr:uid="{94A30E38-66BA-4B22-86BD-C349166702F5}"/>
    <hyperlink ref="P119" location="A127835501L" display="A127835501L" xr:uid="{2F856AF2-73E7-4DBF-B0E5-557A6D53BDE3}"/>
    <hyperlink ref="Q119" location="A127832531W" display="A127832531W" xr:uid="{196534E2-421C-40C8-9C34-5106784EA0A4}"/>
    <hyperlink ref="R119" location="A127829561A" display="A127829561A" xr:uid="{09B69ACF-E9A4-4BA4-B413-D01B802DDFE5}"/>
    <hyperlink ref="S124" location="A127833847K" display="A127833847K" xr:uid="{5403C94C-1976-40EF-A53B-6646882BEA78}"/>
    <hyperlink ref="T124" location="A127830877V" display="A127830877V" xr:uid="{7B390FB2-3635-4F85-AC49-48437BD7FD80}"/>
    <hyperlink ref="U124" location="A127827907L" display="A127827907L" xr:uid="{D998B88B-6B0E-40F9-9DE2-03B4CF0F3F25}"/>
    <hyperlink ref="S125" location="A127833849R" display="A127833849R" xr:uid="{09E92E00-5259-4681-913B-1CAD89B60E48}"/>
    <hyperlink ref="T125" location="A127830879X" display="A127830879X" xr:uid="{7B7FCD35-9AD0-4AC3-AEA6-B415608C0005}"/>
    <hyperlink ref="U125" location="A127827909T" display="A127827909T" xr:uid="{4A579AED-A110-4D63-9A9C-F270FDBBF77B}"/>
    <hyperlink ref="S126" location="A127833848L" display="A127833848L" xr:uid="{F62CF348-2CBE-4735-A579-7B6DE3C20476}"/>
    <hyperlink ref="T126" location="A127830878W" display="A127830878W" xr:uid="{281F220F-91AE-45C9-AAA8-B481B5E4CB7C}"/>
    <hyperlink ref="U126" location="A127827908R" display="A127827908R" xr:uid="{78AF4C33-67BC-4C0A-BD09-102FF04255FB}"/>
    <hyperlink ref="S99" location="A127833842X" display="A127833842X" xr:uid="{8A3510A9-0695-49E1-B435-1D1856BBD98D}"/>
    <hyperlink ref="T99" location="A127830872J" display="A127830872J" xr:uid="{5EBBC86D-DBA8-498F-A41E-42B7D8A64D61}"/>
    <hyperlink ref="U99" location="A127827902A" display="A127827902A" xr:uid="{93ACA676-0D0B-453F-9025-7BD97D82EDFC}"/>
    <hyperlink ref="S100" location="A127833846J" display="A127833846J" xr:uid="{8B9C564A-CE5F-46EE-9E1E-2CE5398B2752}"/>
    <hyperlink ref="T100" location="A127830876T" display="A127830876T" xr:uid="{6157FFB4-68EE-4D05-AB6C-2066CFA9F89B}"/>
    <hyperlink ref="U100" location="A127827906K" display="A127827906K" xr:uid="{A540BBB6-0E94-43C1-95E8-DB6261EBBCF3}"/>
    <hyperlink ref="S101" location="A127833841W" display="A127833841W" xr:uid="{6153CD28-4A57-48BD-BAF5-FB58E9DD71AE}"/>
    <hyperlink ref="T101" location="A127830871F" display="A127830871F" xr:uid="{A0A4C27E-55DD-4231-95B9-58FA41295E5D}"/>
    <hyperlink ref="U101" location="A127827901X" display="A127827901X" xr:uid="{AF9E4674-F0F7-4F91-8B7F-0766E37DC2DA}"/>
    <hyperlink ref="S102" location="A127833839K" display="A127833839K" xr:uid="{DB127291-4383-4904-A207-32939A9D65EC}"/>
    <hyperlink ref="T102" location="A127830869V" display="A127830869V" xr:uid="{D2DF5817-0725-4E3A-AC58-FBE7D85FB2C5}"/>
    <hyperlink ref="U102" location="A127827899X" display="A127827899X" xr:uid="{0656B8F9-9631-4553-B516-C3BC29597BF9}"/>
    <hyperlink ref="S103" location="A127833850X" display="A127833850X" xr:uid="{81B079F8-F2AC-4244-B0E8-AF85423CE69F}"/>
    <hyperlink ref="T103" location="A127830880J" display="A127830880J" xr:uid="{2889D64A-A0C9-4D75-AA26-928A60AC94FF}"/>
    <hyperlink ref="U103" location="A127827910A" display="A127827910A" xr:uid="{9B426D01-29DB-493E-8515-95823C870FC1}"/>
    <hyperlink ref="S104" location="A127833838J" display="A127833838J" xr:uid="{829552C9-C206-48EA-BBCB-749BBCD4C62E}"/>
    <hyperlink ref="T104" location="A127830868T" display="A127830868T" xr:uid="{A80E3F7E-DEAD-4BAB-9D78-5BE2588DF87B}"/>
    <hyperlink ref="U104" location="A127827898W" display="A127827898W" xr:uid="{67B39D95-8EBB-43BF-B1BF-F165E6CB6B98}"/>
    <hyperlink ref="S105" location="A127833845F" display="A127833845F" xr:uid="{236A08A8-86D1-4E75-8E99-D0DB772AEB09}"/>
    <hyperlink ref="T105" location="A127830875R" display="A127830875R" xr:uid="{634D617F-D21F-4C6D-A721-DE2413F5D323}"/>
    <hyperlink ref="U105" location="A127827905J" display="A127827905J" xr:uid="{4D377B07-FA61-4DA6-BFEA-893BAE9CABF9}"/>
    <hyperlink ref="S106" location="A127833840V" display="A127833840V" xr:uid="{4101D35E-F85E-4655-A4F6-14B3C02C0696}"/>
    <hyperlink ref="T106" location="A127830870C" display="A127830870C" xr:uid="{788B979C-6495-4176-81A2-F15225EA9D7D}"/>
    <hyperlink ref="U106" location="A127827900W" display="A127827900W" xr:uid="{E2ECFD05-3A05-413C-82DE-CF3D3A171DDB}"/>
    <hyperlink ref="S107" location="A127833837F" display="A127833837F" xr:uid="{928B19CB-85A1-4B01-99D9-05A1EF169FB3}"/>
    <hyperlink ref="T107" location="A127830867R" display="A127830867R" xr:uid="{36938E33-39A7-4D83-AA14-849581C83234}"/>
    <hyperlink ref="U107" location="A127827897V" display="A127827897V" xr:uid="{BD1BF578-2369-479E-9A2A-BD81586B7BF8}"/>
    <hyperlink ref="S111" location="A127833844C" display="A127833844C" xr:uid="{D521DD78-854C-4169-8B95-64C8D1AA41B1}"/>
    <hyperlink ref="T111" location="A127830874L" display="A127830874L" xr:uid="{A71AD4AA-8170-42C6-B714-A2F1BB7D6100}"/>
    <hyperlink ref="U111" location="A127827904F" display="A127827904F" xr:uid="{2C34067C-6BE3-44D8-8E23-E10A34D28832}"/>
    <hyperlink ref="S114" location="A127833843A" display="A127833843A" xr:uid="{AF6255EA-368C-4E2D-9635-D5A54BC87417}"/>
    <hyperlink ref="T114" location="A127830873K" display="A127830873K" xr:uid="{4B2630B1-A5D1-4DC4-BC65-40CD6FDC8532}"/>
    <hyperlink ref="U114" location="A127827903C" display="A127827903C" xr:uid="{679668AD-6581-412D-B8B0-E249F34D1E44}"/>
    <hyperlink ref="S119" location="A127833851A" display="A127833851A" xr:uid="{225FD90B-5A3B-47CE-B968-1948F3BF142D}"/>
    <hyperlink ref="T119" location="A127830881K" display="A127830881K" xr:uid="{1FE18CE7-FD93-489B-B54D-97F14C18F433}"/>
    <hyperlink ref="U119" location="A127827911C" display="A127827911C" xr:uid="{968B4853-130C-4529-871F-C6D4C0963604}"/>
    <hyperlink ref="V124" location="A127834177C" display="A127834177C" xr:uid="{0304A15E-34CE-46C7-A01D-B3FD03346FB6}"/>
    <hyperlink ref="W124" location="A127831207A" display="A127831207A" xr:uid="{56E43304-899A-4B37-AB94-82CD5F9E1725}"/>
    <hyperlink ref="X124" location="A127828237F" display="A127828237F" xr:uid="{F2010734-4781-4524-A4F5-699E7B874F69}"/>
    <hyperlink ref="V125" location="A127834179J" display="A127834179J" xr:uid="{1ECBA460-A23D-450F-8231-2C9D0BB0590F}"/>
    <hyperlink ref="W125" location="A127831209F" display="A127831209F" xr:uid="{CFF468A7-32CE-4E0F-BB75-DA26E210A0D1}"/>
    <hyperlink ref="X125" location="A127828239K" display="A127828239K" xr:uid="{749263DE-9C49-4847-9DEA-223C82CFC648}"/>
    <hyperlink ref="V126" location="A127834178F" display="A127834178F" xr:uid="{A17EF53B-3495-4A69-8BC8-0F6E4DE9CFFE}"/>
    <hyperlink ref="W126" location="A127831208C" display="A127831208C" xr:uid="{CCCF3DFF-9713-47BB-81F6-8B310967EF73}"/>
    <hyperlink ref="X126" location="A127828238J" display="A127828238J" xr:uid="{1E966BF2-C88C-436F-A149-1B2E8AF3A4DE}"/>
    <hyperlink ref="V99" location="A127834172T" display="A127834172T" xr:uid="{2B3A4272-C07B-4DFE-A284-EECECF2089A4}"/>
    <hyperlink ref="W99" location="A127831202R" display="A127831202R" xr:uid="{761A1ABD-51AA-46DA-9F92-B9BED538C6C7}"/>
    <hyperlink ref="X99" location="A127828232V" display="A127828232V" xr:uid="{B7E3DC8F-9B39-4823-AD80-7D1C4F10341B}"/>
    <hyperlink ref="V100" location="A127834176A" display="A127834176A" xr:uid="{D8BDC58E-2AF2-4DFF-BC49-C7D55FAF7101}"/>
    <hyperlink ref="W100" location="A127831206X" display="A127831206X" xr:uid="{C12F5A78-1FC6-4C95-BF78-F88D1EDCCE53}"/>
    <hyperlink ref="X100" location="A127828236C" display="A127828236C" xr:uid="{2CB0EAEF-1727-4C9F-9F2F-5CFEBACA9E64}"/>
    <hyperlink ref="V101" location="A127834171R" display="A127834171R" xr:uid="{0BF90DD2-C545-42C0-8607-EEF73C7420F3}"/>
    <hyperlink ref="W101" location="A127831201L" display="A127831201L" xr:uid="{4848D1ED-3554-4785-A363-15AB6D499A04}"/>
    <hyperlink ref="X101" location="A127828231T" display="A127828231T" xr:uid="{73AE8B32-4924-49BF-8CEE-80766CA8828B}"/>
    <hyperlink ref="V102" location="A127834169C" display="A127834169C" xr:uid="{79347E23-027B-4BAE-B320-B655B5A3CD54}"/>
    <hyperlink ref="W102" location="A127831199L" display="A127831199L" xr:uid="{D7F3F4D1-05D3-418B-A7AB-2BA8F3C1945F}"/>
    <hyperlink ref="X102" location="A127828229F" display="A127828229F" xr:uid="{81FC4E89-933D-4928-ACE2-F8729670C9E6}"/>
    <hyperlink ref="V103" location="A127834180T" display="A127834180T" xr:uid="{54C09B36-59A5-49CF-B0DD-5BAC67004482}"/>
    <hyperlink ref="W103" location="A127831210R" display="A127831210R" xr:uid="{B46DD826-96AA-4221-9F9B-2617C5EF361D}"/>
    <hyperlink ref="X103" location="A127828240V" display="A127828240V" xr:uid="{D925812C-E82E-4882-BB4E-AE0D3289BED3}"/>
    <hyperlink ref="V104" location="A127834168A" display="A127834168A" xr:uid="{7F1BFDCC-5DBB-4184-A77D-7C74DE51B35F}"/>
    <hyperlink ref="W104" location="A127831198K" display="A127831198K" xr:uid="{3E94848B-8F6D-4228-B7A0-3F5875702E95}"/>
    <hyperlink ref="X104" location="A127828228C" display="A127828228C" xr:uid="{809DD3A3-1940-4F90-91C8-D4028F349C5B}"/>
    <hyperlink ref="V105" location="A127834175X" display="A127834175X" xr:uid="{D9E82CC8-39F7-4891-BDE6-6BC04475D09A}"/>
    <hyperlink ref="W105" location="A127831205W" display="A127831205W" xr:uid="{9A4F6315-105F-4175-BEB0-0CAC9D9B3190}"/>
    <hyperlink ref="X105" location="A127828235A" display="A127828235A" xr:uid="{E0D223C1-9E3B-4772-B682-FDC4989C476E}"/>
    <hyperlink ref="V106" location="A127834170L" display="A127834170L" xr:uid="{CC6F148F-D02A-402B-97DE-9900939FFCDA}"/>
    <hyperlink ref="W106" location="A127831200K" display="A127831200K" xr:uid="{01A3B40E-75EE-4FCB-AA2C-6E6BB68C37F2}"/>
    <hyperlink ref="X106" location="A127828230R" display="A127828230R" xr:uid="{DFE0997C-C68C-45EE-9FEA-1C9323BBCDE5}"/>
    <hyperlink ref="V107" location="A127834167X" display="A127834167X" xr:uid="{F3B49C3F-7B24-469C-88B2-07D0A558F2E1}"/>
    <hyperlink ref="W107" location="A127831197J" display="A127831197J" xr:uid="{3486BADC-1269-4AFA-8D67-8BCD365839D3}"/>
    <hyperlink ref="X107" location="A127828227A" display="A127828227A" xr:uid="{CDECB1C5-8B48-4573-B3EB-A4D8FD0C6310}"/>
    <hyperlink ref="V111" location="A127834174W" display="A127834174W" xr:uid="{E3746A31-C844-4054-B918-5E320C8145C7}"/>
    <hyperlink ref="W111" location="A127831204V" display="A127831204V" xr:uid="{EADD2FDC-C05D-4DCC-A038-908D011BCC4F}"/>
    <hyperlink ref="X111" location="A127828234X" display="A127828234X" xr:uid="{E2F573A9-2465-4616-8EBF-860691E467A1}"/>
    <hyperlink ref="V114" location="A127834173V" display="A127834173V" xr:uid="{69DF61ED-F19F-4DFF-A0EC-46D2F0C668AF}"/>
    <hyperlink ref="W114" location="A127831203T" display="A127831203T" xr:uid="{C88FA24E-44A1-4949-BB31-CA1CD966FFE9}"/>
    <hyperlink ref="X114" location="A127828233W" display="A127828233W" xr:uid="{D489F24B-2236-488F-A94F-F19905EDB8F6}"/>
    <hyperlink ref="V119" location="A127834181V" display="A127834181V" xr:uid="{C6174F60-374B-4CAF-B381-5BCA62E9A203}"/>
    <hyperlink ref="W119" location="A127831211T" display="A127831211T" xr:uid="{BD2EA355-0F52-40BE-BD7F-445DA69E86A2}"/>
    <hyperlink ref="X119" location="A127828241W" display="A127828241W" xr:uid="{709BC430-0303-4CAE-891A-6A81AE89FAD9}"/>
    <hyperlink ref="Y124" location="A127834507J" display="A127834507J" xr:uid="{F68E7005-B0D8-48A2-A557-7393C360EA41}"/>
    <hyperlink ref="Z124" location="A127831537T" display="A127831537T" xr:uid="{F7042D46-2F7A-4499-A332-20BA6D6158E7}"/>
    <hyperlink ref="AA124" location="A127828567W" display="A127828567W" xr:uid="{F4B97BFA-FE6C-493B-B8B2-B60FF2B5C644}"/>
    <hyperlink ref="Y125" location="A127834509L" display="A127834509L" xr:uid="{FBA69B83-8BF8-4DF5-AB54-2E619997F2A6}"/>
    <hyperlink ref="Z125" location="A127831539W" display="A127831539W" xr:uid="{B9766953-DC43-4443-B2C4-67A80F26C1C0}"/>
    <hyperlink ref="AA125" location="A127828569A" display="A127828569A" xr:uid="{AD32E417-FA20-46E6-9A46-EA259F8E5C94}"/>
    <hyperlink ref="Y126" location="A127834508K" display="A127834508K" xr:uid="{44CFDB32-3CD4-4B20-B19D-2372205D7823}"/>
    <hyperlink ref="Z126" location="A127831538V" display="A127831538V" xr:uid="{759664B5-079B-4667-835D-49764F5B3A3C}"/>
    <hyperlink ref="AA126" location="A127828568X" display="A127828568X" xr:uid="{506B9B07-0B77-4FF3-9ADB-AF643E339E5C}"/>
    <hyperlink ref="Y99" location="A127834502W" display="A127834502W" xr:uid="{98D53B41-5B4E-450C-A2B0-55B897D0C86C}"/>
    <hyperlink ref="Z99" location="A127831532F" display="A127831532F" xr:uid="{A3776137-CF55-407F-BFFD-126C65C4B9BB}"/>
    <hyperlink ref="AA99" location="A127828562K" display="A127828562K" xr:uid="{53051095-276B-4F54-9770-A5398DB1266E}"/>
    <hyperlink ref="Y100" location="A127834506F" display="A127834506F" xr:uid="{801091C6-C9D2-456D-BC3E-59A4E7678847}"/>
    <hyperlink ref="Z100" location="A127831536R" display="A127831536R" xr:uid="{43EEABC8-CFB9-44DB-BD79-61E1B35C683F}"/>
    <hyperlink ref="AA100" location="A127828566V" display="A127828566V" xr:uid="{61B6D503-FF87-4A67-A47C-FEE35ABF736A}"/>
    <hyperlink ref="Y101" location="A127834501V" display="A127834501V" xr:uid="{DB7B8D0E-D6F6-4A7A-89D7-18C6B1D1F7EA}"/>
    <hyperlink ref="Z101" location="A127831531C" display="A127831531C" xr:uid="{38841C3A-BB47-4051-80B3-496E189C81AB}"/>
    <hyperlink ref="AA101" location="A127828561J" display="A127828561J" xr:uid="{0540CA6F-AD33-4D1D-9698-9E5E7A2DB355}"/>
    <hyperlink ref="Y102" location="A127834499V" display="A127834499V" xr:uid="{DD101DD5-3066-4A3C-A196-930F8DB9AF7F}"/>
    <hyperlink ref="Z102" location="A127831529T" display="A127831529T" xr:uid="{0C263064-3A2F-436C-AC3A-AC701C294BFB}"/>
    <hyperlink ref="AA102" location="A127828559W" display="A127828559W" xr:uid="{4568395E-843D-4421-9CED-115315D15758}"/>
    <hyperlink ref="Y103" location="A127834510W" display="A127834510W" xr:uid="{BB3DE325-9A8F-4C38-A8EB-94B7676197CE}"/>
    <hyperlink ref="Z103" location="A127831540F" display="A127831540F" xr:uid="{EAE19779-428D-443F-8B81-0EEF7F1D59F8}"/>
    <hyperlink ref="AA103" location="A127828570K" display="A127828570K" xr:uid="{2FF779C0-F02B-47E7-AA0B-4A644B14091F}"/>
    <hyperlink ref="Y104" location="A127834498T" display="A127834498T" xr:uid="{66ADABCB-953E-47F8-9A52-D38813B7DFA5}"/>
    <hyperlink ref="Z104" location="A127831528R" display="A127831528R" xr:uid="{27EE3214-DF93-48D3-8EFB-8A95B1127C50}"/>
    <hyperlink ref="AA104" location="A127828558V" display="A127828558V" xr:uid="{1C0F0DA8-AD48-45FB-B7CC-D6B009C4C72C}"/>
    <hyperlink ref="Y105" location="A127834505C" display="A127834505C" xr:uid="{9D2DBC75-E5C4-4A4F-947F-B7BB7055627A}"/>
    <hyperlink ref="Z105" location="A127831535L" display="A127831535L" xr:uid="{57173840-1081-40AB-9777-058925B36264}"/>
    <hyperlink ref="AA105" location="A127828565T" display="A127828565T" xr:uid="{92097C1C-3EA5-4214-A0CC-8123C74664EB}"/>
    <hyperlink ref="Y106" location="A127834500T" display="A127834500T" xr:uid="{0A2EEEC8-9AF3-4577-8877-FD61D816045C}"/>
    <hyperlink ref="Z106" location="A127831530A" display="A127831530A" xr:uid="{0C36EF5D-32F0-41B8-8E8D-7AB9B3D701C6}"/>
    <hyperlink ref="AA106" location="A127828560F" display="A127828560F" xr:uid="{5AF01A75-69C4-4D6A-96D1-14FEBCE7C57B}"/>
    <hyperlink ref="Y107" location="A127834497R" display="A127834497R" xr:uid="{66421285-98FF-40DB-89EB-220F12F862B3}"/>
    <hyperlink ref="Z107" location="A127831527L" display="A127831527L" xr:uid="{99054390-7A12-4EF5-897E-D6B90BD10431}"/>
    <hyperlink ref="AA107" location="A127828557T" display="A127828557T" xr:uid="{10062FD6-264B-44A9-B060-7CD55C2F48F2}"/>
    <hyperlink ref="Y111" location="A127834504A" display="A127834504A" xr:uid="{67F4E5F9-2B92-483A-BF4B-BF383B4B0D0F}"/>
    <hyperlink ref="Z111" location="A127831534K" display="A127831534K" xr:uid="{47B1A726-5C38-458B-8000-8F25330D20E8}"/>
    <hyperlink ref="AA111" location="A127828564R" display="A127828564R" xr:uid="{6CB81119-F1FF-46A1-9372-72C9C8E9815A}"/>
    <hyperlink ref="Y114" location="A127834503X" display="A127834503X" xr:uid="{F9189A63-8DB3-4A25-B7BA-BB610DF9F1F3}"/>
    <hyperlink ref="Z114" location="A127831533J" display="A127831533J" xr:uid="{CB4DFCBA-BF3E-4F20-9DE9-B013E5858ACB}"/>
    <hyperlink ref="AA114" location="A127828563L" display="A127828563L" xr:uid="{35CCFBFD-B1D4-4BB3-A99E-9F1ACB36410D}"/>
    <hyperlink ref="Y119" location="A127834511X" display="A127834511X" xr:uid="{2851F143-575B-42D8-8527-ED4FCBB31B2C}"/>
    <hyperlink ref="Z119" location="A127831541J" display="A127831541J" xr:uid="{0E45CF90-07BE-4ED7-85AF-2F706F64A7B8}"/>
    <hyperlink ref="AA119" location="A127828571L" display="A127828571L" xr:uid="{B2E46D99-BFDE-4C75-B3A8-111F3A3E1DDB}"/>
    <hyperlink ref="AB124" location="A127832857W" display="A127832857W" xr:uid="{4776C28C-AF78-4870-8266-3C0590AB236E}"/>
    <hyperlink ref="AC124" location="A127829887A" display="A127829887A" xr:uid="{076B3A9F-DF77-4CF2-8DE6-1B02BEDD7073}"/>
    <hyperlink ref="AD124" location="A127826917X" display="A127826917X" xr:uid="{9B5AE921-8A7D-4E03-A5CB-15FB8D05FFEE}"/>
    <hyperlink ref="AB125" location="A127832859A" display="A127832859A" xr:uid="{92123654-4100-4E60-BD26-9ED2232173D8}"/>
    <hyperlink ref="AC125" location="A127829889F" display="A127829889F" xr:uid="{D349D9CB-EA30-4C5B-9544-EEB411B483F8}"/>
    <hyperlink ref="AD125" location="A127826919C" display="A127826919C" xr:uid="{1CF1308F-DB5F-4983-9576-5CC1941579B3}"/>
    <hyperlink ref="AB126" location="A127832858X" display="A127832858X" xr:uid="{197F3E0F-693B-4D78-9C4E-366027BD35BA}"/>
    <hyperlink ref="AC126" location="A127829888C" display="A127829888C" xr:uid="{4C88455B-22F2-4F14-A6B5-F67BB826BE55}"/>
    <hyperlink ref="AD126" location="A127826918A" display="A127826918A" xr:uid="{B73BAA56-7E48-45EB-9221-9DA1210467E9}"/>
    <hyperlink ref="AB99" location="A127832852K" display="A127832852K" xr:uid="{2A5FB7AD-8A17-4D96-94A0-EB47C13AD14F}"/>
    <hyperlink ref="AC99" location="A127829882R" display="A127829882R" xr:uid="{C7B8223D-41B9-44A1-973D-FBC399E647BB}"/>
    <hyperlink ref="AD99" location="A127826912L" display="A127826912L" xr:uid="{AACD708A-30C9-4773-BC96-62880FE0B3B1}"/>
    <hyperlink ref="AB100" location="A127832856V" display="A127832856V" xr:uid="{77FA8606-2EE1-49C2-87BF-A8925681D40E}"/>
    <hyperlink ref="AC100" location="A127829886X" display="A127829886X" xr:uid="{4D7BF6D9-EAC2-4ED7-9C76-558A65205634}"/>
    <hyperlink ref="AD100" location="A127826916W" display="A127826916W" xr:uid="{C7826F5C-C01F-4BB0-9701-3CDBF4AB153A}"/>
    <hyperlink ref="AB101" location="A127832851J" display="A127832851J" xr:uid="{9CD3A044-16E6-4DA5-9A7F-3B99CD79CBBF}"/>
    <hyperlink ref="AC101" location="A127829881L" display="A127829881L" xr:uid="{BBEE1753-A309-4E5F-AFC2-EE484EE88F5F}"/>
    <hyperlink ref="AD101" location="A127826911K" display="A127826911K" xr:uid="{07A70413-FCA3-4391-B507-1FC2A06E07DB}"/>
    <hyperlink ref="AB102" location="A127832849W" display="A127832849W" xr:uid="{30A04781-09AC-41FB-A401-944431F72480}"/>
    <hyperlink ref="AC102" location="A127829879A" display="A127829879A" xr:uid="{9FFD0EE6-5B80-4A5D-A46E-C965B7E41D44}"/>
    <hyperlink ref="AD102" location="A127826909X" display="A127826909X" xr:uid="{97102763-02D6-4A8C-A805-2DAF4E8917D8}"/>
    <hyperlink ref="AB103" location="A127832860K" display="A127832860K" xr:uid="{1BAE22BC-5ADE-4247-A66E-F23F0935CDE9}"/>
    <hyperlink ref="AC103" location="A127829890R" display="A127829890R" xr:uid="{AA557FF2-CEE5-4923-AF54-57209541B4A2}"/>
    <hyperlink ref="AD103" location="A127826920L" display="A127826920L" xr:uid="{64CE5A62-2A8B-4D37-BEBE-6F2BA7BDE67E}"/>
    <hyperlink ref="AB104" location="A127832848V" display="A127832848V" xr:uid="{797FBB61-D322-4DB5-B4BA-A27FC781CBF0}"/>
    <hyperlink ref="AC104" location="A127829878X" display="A127829878X" xr:uid="{F08C1AA9-7DAD-4ACE-AB39-B44F6249FA05}"/>
    <hyperlink ref="AD104" location="A127826908W" display="A127826908W" xr:uid="{A8C53848-6EDA-4FCF-870C-2F0B4959AB44}"/>
    <hyperlink ref="AB105" location="A127832855T" display="A127832855T" xr:uid="{C8B61C1C-6656-45A5-A913-A73667B586CE}"/>
    <hyperlink ref="AC105" location="A127829885W" display="A127829885W" xr:uid="{75CE8AC4-F01B-4E53-A325-0897363E839A}"/>
    <hyperlink ref="AD105" location="A127826915V" display="A127826915V" xr:uid="{A0C6CF08-EBF0-438D-9711-B62AE2BFA5D9}"/>
    <hyperlink ref="AB106" location="A127832850F" display="A127832850F" xr:uid="{A560A094-6BBC-4859-B6E7-4CC7839EFFF2}"/>
    <hyperlink ref="AC106" location="A127829880K" display="A127829880K" xr:uid="{C708DDF9-9082-468D-9F2A-8FD751201184}"/>
    <hyperlink ref="AD106" location="A127826910J" display="A127826910J" xr:uid="{769FCE60-4E5D-4BBB-912D-BF03F34A5ED0}"/>
    <hyperlink ref="AB107" location="A127832847T" display="A127832847T" xr:uid="{6061BFA0-2782-4929-9FB5-3BCB3D063E2E}"/>
    <hyperlink ref="AC107" location="A127829877W" display="A127829877W" xr:uid="{B40BB9B5-32AD-49BD-8980-59F271D63E6F}"/>
    <hyperlink ref="AD107" location="A127826907V" display="A127826907V" xr:uid="{E206C92E-D83C-49ED-88D5-D37B69ED8575}"/>
    <hyperlink ref="AB111" location="A127832854R" display="A127832854R" xr:uid="{7CE34CDE-910B-4674-A97A-23470732A355}"/>
    <hyperlink ref="AC111" location="A127829884V" display="A127829884V" xr:uid="{AB9463CD-3278-4043-B0DA-CA3E0614B2F9}"/>
    <hyperlink ref="AD111" location="A127826914T" display="A127826914T" xr:uid="{3956EB51-1772-4DD5-84C3-8379DD564194}"/>
    <hyperlink ref="AB114" location="A127832853L" display="A127832853L" xr:uid="{B12F6449-3993-4B2D-AFB1-4886DDAE8DD2}"/>
    <hyperlink ref="AC114" location="A127829883T" display="A127829883T" xr:uid="{FE730337-BBF3-4C97-90BE-BDF5A37A4B47}"/>
    <hyperlink ref="AD114" location="A127826913R" display="A127826913R" xr:uid="{6761D7D0-12A4-46F5-83FC-B28306A419CF}"/>
    <hyperlink ref="AB119" location="A127832861L" display="A127832861L" xr:uid="{AC315525-0B16-4DFC-906F-560D94099AE3}"/>
    <hyperlink ref="AC119" location="A127829891T" display="A127829891T" xr:uid="{05F616F0-3112-45CD-91F2-A3A91BCFA22C}"/>
    <hyperlink ref="AD119" location="A127826921R" display="A127826921R" xr:uid="{DCE294A2-C62E-45A6-9285-EECC14061394}"/>
    <hyperlink ref="D124" location="A127833187R" display="A127833187R" xr:uid="{493CCBD3-D234-434E-BC97-D61823015B19}"/>
    <hyperlink ref="E124" location="A127830217L" display="A127830217L" xr:uid="{6B97CEF6-7CB9-437C-8FB2-D4EEFD0E5B86}"/>
    <hyperlink ref="F124" location="A127827247T" display="A127827247T" xr:uid="{5B5BC986-4162-4E32-98CE-BEFD9C5B7C18}"/>
    <hyperlink ref="D125" location="A127833189V" display="A127833189V" xr:uid="{415E7A59-8DD1-450D-A184-573C802CADFE}"/>
    <hyperlink ref="E125" location="A127830219T" display="A127830219T" xr:uid="{966B86BB-7A98-4D82-A76D-27C6E0D403A7}"/>
    <hyperlink ref="F125" location="A127827249W" display="A127827249W" xr:uid="{8B655E26-31A6-46A1-AB01-C46B37256F95}"/>
    <hyperlink ref="D126" location="A127833188T" display="A127833188T" xr:uid="{572248C9-B462-48D5-B534-20B71B87F684}"/>
    <hyperlink ref="E126" location="A127830218R" display="A127830218R" xr:uid="{45A020FC-9E7E-452C-825C-AC5DABE83633}"/>
    <hyperlink ref="F126" location="A127827248V" display="A127827248V" xr:uid="{EB555E78-E989-4061-BC5A-77B1CBA6D1D1}"/>
    <hyperlink ref="D99" location="A127833182C" display="A127833182C" xr:uid="{85279006-35A6-4CF1-8E8B-82FA31E84987}"/>
    <hyperlink ref="E99" location="A127830212A" display="A127830212A" xr:uid="{5D8679C7-30F7-412C-89AD-9F699585A30A}"/>
    <hyperlink ref="F99" location="A127827242F" display="A127827242F" xr:uid="{CB19B70F-9393-4FB9-B623-183CCA52C935}"/>
    <hyperlink ref="D100" location="A127833186L" display="A127833186L" xr:uid="{B242A792-A356-4A98-9055-295913D74579}"/>
    <hyperlink ref="E100" location="A127830216K" display="A127830216K" xr:uid="{95421F60-844C-4777-946E-426A4F86C3C0}"/>
    <hyperlink ref="F100" location="A127827246R" display="A127827246R" xr:uid="{11D0CC34-86AF-4217-87B2-1F0AC35460D7}"/>
    <hyperlink ref="D101" location="A127833181A" display="A127833181A" xr:uid="{44CFDDDC-C370-4BB9-AADF-C9C71E590C84}"/>
    <hyperlink ref="E101" location="A127830211X" display="A127830211X" xr:uid="{823896B8-2AE5-4DEA-8232-EF3F4D4966E6}"/>
    <hyperlink ref="F101" location="A127827241C" display="A127827241C" xr:uid="{D318E381-DE11-4DA7-9AE6-5A8938DD2BD0}"/>
    <hyperlink ref="D102" location="A127833179R" display="A127833179R" xr:uid="{D408C7E5-FEB4-427E-9675-94C2D90D7D86}"/>
    <hyperlink ref="E102" location="A127830209L" display="A127830209L" xr:uid="{5C772AB5-D120-4BFA-9212-9FA97AC67A1D}"/>
    <hyperlink ref="F102" location="A127827239T" display="A127827239T" xr:uid="{C3CA14B6-0914-45AE-B4F9-A781BD458C7C}"/>
    <hyperlink ref="D103" location="A127833190C" display="A127833190C" xr:uid="{81D03CD5-817B-43E8-BEEC-752BD48BCC75}"/>
    <hyperlink ref="E103" location="A127830220A" display="A127830220A" xr:uid="{0A171645-E34D-41A5-94A7-7D917F2294CB}"/>
    <hyperlink ref="F103" location="A127827250F" display="A127827250F" xr:uid="{172665E6-C881-4AA9-B244-187E9C0E80E0}"/>
    <hyperlink ref="D104" location="A127833178L" display="A127833178L" xr:uid="{68EDC303-C534-4435-B782-0742FB5447EA}"/>
    <hyperlink ref="E104" location="A127830208K" display="A127830208K" xr:uid="{5CD4F669-D936-4064-8ECB-25CD241E45A6}"/>
    <hyperlink ref="F104" location="A127827238R" display="A127827238R" xr:uid="{5F391BCE-DD86-4156-9484-97FBAF306C6F}"/>
    <hyperlink ref="D105" location="A127833185K" display="A127833185K" xr:uid="{20C038E3-BD17-4849-AF7C-19CA1F3CF21A}"/>
    <hyperlink ref="E105" location="A127830215J" display="A127830215J" xr:uid="{8A43F585-9A21-45E1-836F-D4EAB2699C2C}"/>
    <hyperlink ref="F105" location="A127827245L" display="A127827245L" xr:uid="{E68183F4-F7B6-4AA2-B41C-6100D8BB17A7}"/>
    <hyperlink ref="D106" location="A127833180X" display="A127833180X" xr:uid="{FEA31AB2-9E0A-404F-9038-AC887F74D9DC}"/>
    <hyperlink ref="E106" location="A127830210W" display="A127830210W" xr:uid="{2D0DE733-7C9C-44ED-AA20-FA38B16CC8DE}"/>
    <hyperlink ref="F106" location="A127827240A" display="A127827240A" xr:uid="{E88CFB0C-A6D1-440A-985F-1C643CE8A994}"/>
    <hyperlink ref="D107" location="A127833177K" display="A127833177K" xr:uid="{199A0702-B9CD-4BF7-98DD-F217AB5256B0}"/>
    <hyperlink ref="E107" location="A127830207J" display="A127830207J" xr:uid="{ECA90C5D-FC7D-4F99-83EC-76667704F25A}"/>
    <hyperlink ref="F107" location="A127827237L" display="A127827237L" xr:uid="{5F77A970-A574-4534-9D0B-76BDD917E25F}"/>
    <hyperlink ref="D111" location="A127833184J" display="A127833184J" xr:uid="{2BC2F42F-2C62-437E-AAA5-0C58EB863CB9}"/>
    <hyperlink ref="E111" location="A127830214F" display="A127830214F" xr:uid="{30877D21-77A5-4F1E-B7E0-AF0638AB44BF}"/>
    <hyperlink ref="F111" location="A127827244K" display="A127827244K" xr:uid="{3FFD0CAE-53F0-4823-850D-38E069635854}"/>
    <hyperlink ref="D114" location="A127833183F" display="A127833183F" xr:uid="{E1CA9DB6-0D59-4D7F-BE77-FA2F7F2DF2D8}"/>
    <hyperlink ref="E114" location="A127830213C" display="A127830213C" xr:uid="{BAAF4C74-6C98-47A0-B8C3-7899470C1CC7}"/>
    <hyperlink ref="F114" location="A127827243J" display="A127827243J" xr:uid="{45B95AE8-6158-4A76-9166-97AFB26AA91F}"/>
    <hyperlink ref="D119" location="A127833191F" display="A127833191F" xr:uid="{B668342F-9617-4B97-B6D2-B292CCF46B1B}"/>
    <hyperlink ref="E119" location="A127830221C" display="A127830221C" xr:uid="{0DA483ED-8276-41F9-ADBD-99587AE3FFCA}"/>
    <hyperlink ref="F119" location="A127827251J" display="A127827251J" xr:uid="{4054838D-203D-4BE0-97A2-201B14A49203}"/>
    <hyperlink ref="G110" location="A127834832L" display="A127834832L" xr:uid="{3433850E-9561-4491-9170-A96ABDAB7AFC}"/>
    <hyperlink ref="H110" location="A127831862W" display="A127831862W" xr:uid="{C6D1879F-D6C4-4549-9F36-CD88BFA2F90B}"/>
    <hyperlink ref="I110" location="A127828892A" display="A127828892A" xr:uid="{0E2332CC-E687-47FF-A6F5-2AC447E0DFAD}"/>
    <hyperlink ref="J110" location="A127833512J" display="A127833512J" xr:uid="{FA1219E6-63FE-4275-8869-71E26C44A79E}"/>
    <hyperlink ref="K110" location="A127830542T" display="A127830542T" xr:uid="{10424887-2F3B-4931-BD43-61AC6AACC5E0}"/>
    <hyperlink ref="L110" location="A127827572W" display="A127827572W" xr:uid="{F5CE1674-51FB-4A10-99EB-6DD4F033C1CD}"/>
    <hyperlink ref="M110" location="A127835162F" display="A127835162F" xr:uid="{F2CCCD10-018B-46B8-9038-924407535DCD}"/>
    <hyperlink ref="N110" location="A127832192R" display="A127832192R" xr:uid="{E942F81E-F1CE-4637-80B3-78A0939A7E27}"/>
    <hyperlink ref="O110" location="A127829222J" display="A127829222J" xr:uid="{271F03A8-102D-4CDE-A773-80DCA9D61C18}"/>
    <hyperlink ref="P110" location="A127835492W" display="A127835492W" xr:uid="{D61E1DA4-9B2D-455B-BF3F-8E91D8990EF4}"/>
    <hyperlink ref="Q110" location="A127832522V" display="A127832522V" xr:uid="{A4951478-0A5E-4688-854B-6922D29E6091}"/>
    <hyperlink ref="R110" location="A127829552X" display="A127829552X" xr:uid="{8465516E-69C4-4CDF-878E-AF2498E5088D}"/>
    <hyperlink ref="S110" location="A127833842X" display="A127833842X" xr:uid="{FB318806-6E3C-4B6A-BA69-738F1559AB53}"/>
    <hyperlink ref="T110" location="A127830872J" display="A127830872J" xr:uid="{2A2314AC-9E2B-4E59-919C-264FA23E8821}"/>
    <hyperlink ref="U110" location="A127827902A" display="A127827902A" xr:uid="{681CF4BF-DB8E-4F77-ABE9-20CAD617DB54}"/>
    <hyperlink ref="V110" location="A127834172T" display="A127834172T" xr:uid="{9991220E-5406-4D20-82B8-6467112F76F3}"/>
    <hyperlink ref="W110" location="A127831202R" display="A127831202R" xr:uid="{68320B84-8703-4979-B30F-ABD3F78C8DE4}"/>
    <hyperlink ref="X110" location="A127828232V" display="A127828232V" xr:uid="{47906603-7D95-4119-BDB9-00FCAA0014E9}"/>
    <hyperlink ref="Y110" location="A127834502W" display="A127834502W" xr:uid="{88358AF3-9534-4802-B71A-A78D87D87D01}"/>
    <hyperlink ref="Z110" location="A127831532F" display="A127831532F" xr:uid="{FC7E49BF-0F40-48D2-83DE-79A5461A17C1}"/>
    <hyperlink ref="AA110" location="A127828562K" display="A127828562K" xr:uid="{F9F06DFC-CFA4-426B-8630-193B6533190B}"/>
    <hyperlink ref="AB110" location="A127832852K" display="A127832852K" xr:uid="{4BDD3A22-37D4-463B-92B4-2F016BAD61DE}"/>
    <hyperlink ref="AC110" location="A127829882R" display="A127829882R" xr:uid="{884F3C0C-B2D6-4ECA-9740-9E54F6164935}"/>
    <hyperlink ref="AD110" location="A127826912L" display="A127826912L" xr:uid="{10DFE3CE-D758-4B7A-9050-BA0A7CF1FB34}"/>
    <hyperlink ref="D110" location="A127833182C" display="A127833182C" xr:uid="{3887A6D4-5F22-4EC0-B1B0-70CB8841A11C}"/>
    <hyperlink ref="E110" location="A127830212A" display="A127830212A" xr:uid="{7F415701-77E6-49E8-94EF-48655FDD9B56}"/>
    <hyperlink ref="F110" location="A127827242F" display="A127827242F" xr:uid="{D6C7AEB7-B330-4804-B69A-F8FC454B100C}"/>
    <hyperlink ref="G112" location="A127834831K" display="A127834831K" xr:uid="{6F5A2932-7C8C-488A-A5A8-2640E843189F}"/>
    <hyperlink ref="H112" location="A127831861V" display="A127831861V" xr:uid="{45F1FD24-A0CE-466B-BD48-1D847D2FBC3D}"/>
    <hyperlink ref="I112" location="A127828891X" display="A127828891X" xr:uid="{4FA200BB-4359-471B-BA7F-1C14EB9E7C71}"/>
    <hyperlink ref="J112" location="A127833511F" display="A127833511F" xr:uid="{F673444A-9CA9-4F39-B87F-BAF25878D0D8}"/>
    <hyperlink ref="K112" location="A127830541R" display="A127830541R" xr:uid="{0EC685D9-4FAF-4E5D-9B52-BA4C3976D159}"/>
    <hyperlink ref="L112" location="A127827571V" display="A127827571V" xr:uid="{9DD7DB3C-2123-48B5-AEC8-396C43A60076}"/>
    <hyperlink ref="M112" location="A127835161C" display="A127835161C" xr:uid="{241DE4DD-2018-4E09-B0BF-44E5FBA73672}"/>
    <hyperlink ref="N112" location="A127832191L" display="A127832191L" xr:uid="{8FB5D090-DAC7-48AC-876A-39C6F5CDB98B}"/>
    <hyperlink ref="O112" location="A127829221F" display="A127829221F" xr:uid="{C1DD745D-3C58-4E7D-8C3B-CC76A9D96973}"/>
    <hyperlink ref="P112" location="A127835491V" display="A127835491V" xr:uid="{04BF27A4-8A4B-438D-A020-0FF46CEB94EF}"/>
    <hyperlink ref="Q112" location="A127832521T" display="A127832521T" xr:uid="{13B6A065-9A32-45BC-8D71-88392C06B60B}"/>
    <hyperlink ref="R112" location="A127829551W" display="A127829551W" xr:uid="{E7DF2E11-38DE-4BAF-91D3-7E8B8D3AED95}"/>
    <hyperlink ref="S112" location="A127833841W" display="A127833841W" xr:uid="{63BEAEC8-6F34-41A1-8EAB-8B24BCA84346}"/>
    <hyperlink ref="T112" location="A127830871F" display="A127830871F" xr:uid="{F008BE81-E219-4E97-86D6-718D895409BC}"/>
    <hyperlink ref="U112" location="A127827901X" display="A127827901X" xr:uid="{FA8BD013-4CC0-4D03-A4B9-978210161BEC}"/>
    <hyperlink ref="V112" location="A127834171R" display="A127834171R" xr:uid="{2376748B-3CA8-4891-BB5D-EF771C84A26E}"/>
    <hyperlink ref="W112" location="A127831201L" display="A127831201L" xr:uid="{B1AD6050-CB56-4F23-A165-EE9F3FDA8B74}"/>
    <hyperlink ref="X112" location="A127828231T" display="A127828231T" xr:uid="{1E547F08-886C-4F19-A8CE-F56C84341BD0}"/>
    <hyperlink ref="Y112" location="A127834501V" display="A127834501V" xr:uid="{E360A3A2-1331-4F68-9C15-F0F694E98591}"/>
    <hyperlink ref="Z112" location="A127831531C" display="A127831531C" xr:uid="{4ED11ABB-366E-4602-B69D-5985932E8AC1}"/>
    <hyperlink ref="AA112" location="A127828561J" display="A127828561J" xr:uid="{EA634DB0-B409-4CD4-8222-724B79EAB352}"/>
    <hyperlink ref="AB112" location="A127832851J" display="A127832851J" xr:uid="{0FCD71B4-6FB0-4195-9D21-F9A784287A80}"/>
    <hyperlink ref="AC112" location="A127829881L" display="A127829881L" xr:uid="{C88763C1-AEC9-4AE4-828F-B41311FBFCA9}"/>
    <hyperlink ref="AD112" location="A127826911K" display="A127826911K" xr:uid="{DCEFC589-EBB2-47E8-A998-91D1503700F8}"/>
    <hyperlink ref="D112" location="A127833181A" display="A127833181A" xr:uid="{EB92C575-6BDF-43B3-B48D-611A607D0FE1}"/>
    <hyperlink ref="E112" location="A127830211X" display="A127830211X" xr:uid="{274B982F-FF29-4D42-BF73-934F2400DB25}"/>
    <hyperlink ref="F112" location="A127827241C" display="A127827241C" xr:uid="{7F15AF07-8634-4A20-9CA0-08EFDE0A1448}"/>
    <hyperlink ref="G113" location="A127834830J" display="A127834830J" xr:uid="{E15DCEBA-FCAA-47A5-9982-942D82351125}"/>
    <hyperlink ref="H113" location="A127831860T" display="A127831860T" xr:uid="{A21D9309-7B8D-4AB6-9FDC-EDDF6A99C240}"/>
    <hyperlink ref="I113" location="A127828890W" display="A127828890W" xr:uid="{831F4822-EA43-40CF-A50C-75D81C5B1C44}"/>
    <hyperlink ref="J113" location="A127833510C" display="A127833510C" xr:uid="{AC8B055A-CD3D-40D1-89EC-D2F975F920E7}"/>
    <hyperlink ref="K113" location="A127830540L" display="A127830540L" xr:uid="{77034665-4293-470B-B2A0-0C1318908EFD}"/>
    <hyperlink ref="L113" location="A127827570T" display="A127827570T" xr:uid="{326424D2-9DC3-46BC-A9B1-BEAC5714B671}"/>
    <hyperlink ref="M113" location="A127835160A" display="A127835160A" xr:uid="{4C2B391E-E7CB-48C6-8F29-581DD1ACEABC}"/>
    <hyperlink ref="N113" location="A127832190K" display="A127832190K" xr:uid="{6956650C-F929-48B0-8354-B1EFD226C551}"/>
    <hyperlink ref="O113" location="A127829220C" display="A127829220C" xr:uid="{30F38088-43D6-4901-A568-40C48DC0D458}"/>
    <hyperlink ref="P113" location="A127835490T" display="A127835490T" xr:uid="{B9693892-7C65-421C-8F86-89CBEEF7F9F8}"/>
    <hyperlink ref="Q113" location="A127832520R" display="A127832520R" xr:uid="{BE336CFA-7B95-48AE-966D-AB78AE94D0AB}"/>
    <hyperlink ref="R113" location="A127829550V" display="A127829550V" xr:uid="{6FC3C6B5-D27E-444B-8E51-B3134D414B15}"/>
    <hyperlink ref="S113" location="A127833840V" display="A127833840V" xr:uid="{6779453E-ACE8-44E2-9527-697F4B4BFDC8}"/>
    <hyperlink ref="T113" location="A127830870C" display="A127830870C" xr:uid="{189F80B9-A679-497C-A326-DBBEB6DB62EC}"/>
    <hyperlink ref="U113" location="A127827900W" display="A127827900W" xr:uid="{189DE6C2-A860-40CC-B394-3AD96B9CF23C}"/>
    <hyperlink ref="V113" location="A127834170L" display="A127834170L" xr:uid="{6744E03C-062C-4F0E-951C-F869AF438342}"/>
    <hyperlink ref="W113" location="A127831200K" display="A127831200K" xr:uid="{B7DF0E88-7A01-467F-955B-AA4B471EF645}"/>
    <hyperlink ref="X113" location="A127828230R" display="A127828230R" xr:uid="{AD394092-F038-4C62-983D-40734D7DE975}"/>
    <hyperlink ref="Y113" location="A127834500T" display="A127834500T" xr:uid="{52A65C7F-C8A0-4309-9DCD-BFCCB9CDFE61}"/>
    <hyperlink ref="Z113" location="A127831530A" display="A127831530A" xr:uid="{6EE9B295-BB22-49A8-8879-83999FA8B321}"/>
    <hyperlink ref="AA113" location="A127828560F" display="A127828560F" xr:uid="{E21D11EA-3AA3-4870-9892-7FA9F59D498C}"/>
    <hyperlink ref="AB113" location="A127832850F" display="A127832850F" xr:uid="{FFAC3066-54F6-4E35-ACFF-63F6D9B8EB45}"/>
    <hyperlink ref="AC113" location="A127829880K" display="A127829880K" xr:uid="{52A37477-1A58-471C-B246-B988DE8DE2F1}"/>
    <hyperlink ref="AD113" location="A127826910J" display="A127826910J" xr:uid="{3B678FE0-6D30-4FE1-8BA8-7A2C74A52BAB}"/>
    <hyperlink ref="D113" location="A127833180X" display="A127833180X" xr:uid="{84FCA6B4-5E19-4A68-86C9-DF37BCD46116}"/>
    <hyperlink ref="E113" location="A127830210W" display="A127830210W" xr:uid="{40E122B4-DDEA-4F44-B60D-012C90742F95}"/>
    <hyperlink ref="F113" location="A127827240A" display="A127827240A" xr:uid="{77A571C4-EE2E-40FC-BE0B-02CE15C4BA0C}"/>
    <hyperlink ref="G115" location="A127834828W" display="A127834828W" xr:uid="{C2383BE5-D451-4064-97CB-50898C8F2832}"/>
    <hyperlink ref="H115" location="A127831858F" display="A127831858F" xr:uid="{2C0121DF-EB80-4ED7-B690-AD33C6D38027}"/>
    <hyperlink ref="I115" location="A127828888K" display="A127828888K" xr:uid="{6E1E9602-CC0D-4F4B-B097-CE34B1348951}"/>
    <hyperlink ref="J115" location="A127833508T" display="A127833508T" xr:uid="{6069915F-E7B7-4943-B3D5-91332685B57B}"/>
    <hyperlink ref="K115" location="A127830538A" display="A127830538A" xr:uid="{00A10987-74D4-479B-8B6E-FBBE0FB9A968}"/>
    <hyperlink ref="L115" location="A127827568F" display="A127827568F" xr:uid="{C1A3C78C-9E0C-4E74-822D-161F0B271EDA}"/>
    <hyperlink ref="M115" location="A127835158R" display="A127835158R" xr:uid="{C123C0B3-BC25-40E5-94DC-CA8ECB33DEB7}"/>
    <hyperlink ref="N115" location="A127832188X" display="A127832188X" xr:uid="{9FF6498F-D333-4C38-8A6B-1E4183053D11}"/>
    <hyperlink ref="O115" location="A127829218T" display="A127829218T" xr:uid="{04AFEA3A-CD83-455F-91DA-606F744335F1}"/>
    <hyperlink ref="P115" location="A127835488F" display="A127835488F" xr:uid="{995C1615-F4B0-4ADA-8672-BFBC61FA1510}"/>
    <hyperlink ref="Q115" location="A127832518C" display="A127832518C" xr:uid="{A0BDF04E-27F2-43B8-AFA8-2E60291170F2}"/>
    <hyperlink ref="R115" location="A127829548J" display="A127829548J" xr:uid="{8FFE4517-7019-4AFB-AF62-8D2FAA517CDC}"/>
    <hyperlink ref="S115" location="A127833838J" display="A127833838J" xr:uid="{E35187B2-0CC3-449D-97E3-E83CE0F62082}"/>
    <hyperlink ref="T115" location="A127830868T" display="A127830868T" xr:uid="{87CCBAD8-0927-40D5-8FD0-260FB498781C}"/>
    <hyperlink ref="U115" location="A127827898W" display="A127827898W" xr:uid="{29189217-0A08-4D20-B1CC-9D009BC327B2}"/>
    <hyperlink ref="V115" location="A127834168A" display="A127834168A" xr:uid="{97445AAB-7FC3-4754-A494-C3942A4F1257}"/>
    <hyperlink ref="W115" location="A127831198K" display="A127831198K" xr:uid="{94D53D31-AFE7-4E06-959C-39EB6B4A0886}"/>
    <hyperlink ref="X115" location="A127828228C" display="A127828228C" xr:uid="{C22D6211-5752-4C1C-B023-38BEED23B415}"/>
    <hyperlink ref="Y115" location="A127834498T" display="A127834498T" xr:uid="{CFCD3B90-7731-475B-A616-19A23B993193}"/>
    <hyperlink ref="Z115" location="A127831528R" display="A127831528R" xr:uid="{343816FD-BFCC-4C76-8D78-2138412D447A}"/>
    <hyperlink ref="AA115" location="A127828558V" display="A127828558V" xr:uid="{3F36E8EA-1ECD-4AEA-B537-8E7835E437C1}"/>
    <hyperlink ref="AB115" location="A127832848V" display="A127832848V" xr:uid="{77AE9B5D-8BC3-43B3-98DA-17A3273E6831}"/>
    <hyperlink ref="AC115" location="A127829878X" display="A127829878X" xr:uid="{84146AB1-A4DA-45BC-A2B9-6AD4056B4A91}"/>
    <hyperlink ref="AD115" location="A127826908W" display="A127826908W" xr:uid="{D0CD49D7-BB5E-45E9-9B1B-A7C77E6EDAE0}"/>
    <hyperlink ref="D115" location="A127833178L" display="A127833178L" xr:uid="{C904111E-5CE6-4B30-A67D-E49C1F338D40}"/>
    <hyperlink ref="E115" location="A127830208K" display="A127830208K" xr:uid="{01B5E3C4-CE62-4162-9370-E33567C7CA19}"/>
    <hyperlink ref="F115" location="A127827238R" display="A127827238R" xr:uid="{66F56B18-9979-4E6C-9AE3-EA367158D13D}"/>
    <hyperlink ref="G116" location="A127834827V" display="A127834827V" xr:uid="{87072A24-FE1A-41F7-B554-5A87DE2DD12C}"/>
    <hyperlink ref="H116" location="A127831857C" display="A127831857C" xr:uid="{45C057D9-DBC3-4B90-9CBD-CA8034019F8B}"/>
    <hyperlink ref="I116" location="A127828887J" display="A127828887J" xr:uid="{740C52A4-5F58-4EF9-B0DE-32E4DF2CDAE8}"/>
    <hyperlink ref="J116" location="A127833507R" display="A127833507R" xr:uid="{8A63A46F-FE95-4C12-AA56-AE7AB4D97F63}"/>
    <hyperlink ref="K116" location="A127830537X" display="A127830537X" xr:uid="{3A182AA1-CFA6-46FA-A10D-D18C97A26879}"/>
    <hyperlink ref="L116" location="A127827567C" display="A127827567C" xr:uid="{1F7F8B3A-B48A-4509-A176-DD584E3452DC}"/>
    <hyperlink ref="M116" location="A127835157L" display="A127835157L" xr:uid="{B5EDAE9C-0A1F-437D-BC9A-CE1341231894}"/>
    <hyperlink ref="N116" location="A127832187W" display="A127832187W" xr:uid="{99D1B64C-6514-45BC-8959-5E4DA4E2D637}"/>
    <hyperlink ref="O116" location="A127829217R" display="A127829217R" xr:uid="{CCD11EE6-543C-4903-A52F-CC336665652B}"/>
    <hyperlink ref="P116" location="A127835487C" display="A127835487C" xr:uid="{81E84AFB-3272-478E-9A4D-72E06EC6874C}"/>
    <hyperlink ref="Q116" location="A127832517A" display="A127832517A" xr:uid="{E208F748-96E1-4988-B229-0D5BAC98A88D}"/>
    <hyperlink ref="R116" location="A127829547F" display="A127829547F" xr:uid="{BA1BAE5A-C735-42F3-BF22-D80445F855C8}"/>
    <hyperlink ref="S116" location="A127833837F" display="A127833837F" xr:uid="{6B3817D8-2076-40EE-9179-DDF920BC4330}"/>
    <hyperlink ref="T116" location="A127830867R" display="A127830867R" xr:uid="{8E8B1FDE-0443-4C27-9A31-C857F71A2DE2}"/>
    <hyperlink ref="U116" location="A127827897V" display="A127827897V" xr:uid="{6A1D3A2A-4D76-4A34-9D4A-81E20FBC1B3A}"/>
    <hyperlink ref="V116" location="A127834167X" display="A127834167X" xr:uid="{D879E469-F613-40EC-9726-27F828518A3A}"/>
    <hyperlink ref="W116" location="A127831197J" display="A127831197J" xr:uid="{FB9FEB65-3666-40ED-BCD9-32AEEF1FF3F2}"/>
    <hyperlink ref="X116" location="A127828227A" display="A127828227A" xr:uid="{3E77E7B2-7F9E-4968-92F5-6A894E78418E}"/>
    <hyperlink ref="Y116" location="A127834497R" display="A127834497R" xr:uid="{CB24B499-4346-45E3-9CDA-8ED444BF0A1F}"/>
    <hyperlink ref="Z116" location="A127831527L" display="A127831527L" xr:uid="{FEEA71A8-512E-4CFA-A16D-65159D25AAE1}"/>
    <hyperlink ref="AA116" location="A127828557T" display="A127828557T" xr:uid="{6C2C40EF-5C06-4D71-9B02-7206C32CB5DC}"/>
    <hyperlink ref="AB116" location="A127832847T" display="A127832847T" xr:uid="{A994ED49-875E-4677-829F-DA0B6F3AEBF2}"/>
    <hyperlink ref="AC116" location="A127829877W" display="A127829877W" xr:uid="{D9F5D691-3217-47B1-BCB9-445486E4F062}"/>
    <hyperlink ref="AD116" location="A127826907V" display="A127826907V" xr:uid="{31F80B17-5988-4099-A093-60E09E2F4A23}"/>
    <hyperlink ref="D116" location="A127833177K" display="A127833177K" xr:uid="{DA19FEE1-D821-4054-9BED-C0FD26A6E043}"/>
    <hyperlink ref="E116" location="A127830207J" display="A127830207J" xr:uid="{67BC1BA9-3016-4EA1-921D-D71701F070DA}"/>
    <hyperlink ref="F116" location="A127827237L" display="A127827237L" xr:uid="{9A7D3983-9246-47F9-9203-9981252F4AC8}"/>
    <hyperlink ref="G121" location="A127834827V" display="A127834827V" xr:uid="{07189062-2B73-4F4B-9579-82CA9A254EEF}"/>
    <hyperlink ref="H121" location="A127831857C" display="A127831857C" xr:uid="{44F281F5-60F5-41D9-ABEC-694E04F8B09E}"/>
    <hyperlink ref="I121" location="A127828887J" display="A127828887J" xr:uid="{95A54C5C-4BFF-4615-B000-CFE711FB0CCA}"/>
    <hyperlink ref="J121" location="A127833507R" display="A127833507R" xr:uid="{83CCCBB4-36BE-45F9-A215-0B210409A603}"/>
    <hyperlink ref="K121" location="A127830537X" display="A127830537X" xr:uid="{EF5B5E1D-73D9-4612-A6E2-0FE3BF7C2B09}"/>
    <hyperlink ref="L121" location="A127827567C" display="A127827567C" xr:uid="{B2E31ECF-5258-495A-8DEA-276B0D551491}"/>
    <hyperlink ref="M121" location="A127835157L" display="A127835157L" xr:uid="{4B7AC524-B745-40CB-AB36-678F6D911E94}"/>
    <hyperlink ref="N121" location="A127832187W" display="A127832187W" xr:uid="{4F19C200-EC98-425A-A74C-E504730F1F70}"/>
    <hyperlink ref="O121" location="A127829217R" display="A127829217R" xr:uid="{814E3286-EDA4-4E43-A05D-FF881FB8316C}"/>
    <hyperlink ref="P121" location="A127835487C" display="A127835487C" xr:uid="{378D72B7-7C53-4FE4-A414-E1D52C788164}"/>
    <hyperlink ref="Q121" location="A127832517A" display="A127832517A" xr:uid="{9B5F8E47-BF9E-42F8-BE73-7EB7F263E7E7}"/>
    <hyperlink ref="R121" location="A127829547F" display="A127829547F" xr:uid="{4044B80B-6C25-4883-B7C4-E97AB7870406}"/>
    <hyperlink ref="S121" location="A127833837F" display="A127833837F" xr:uid="{0519F991-A9FF-4853-AE87-7618302EBCB5}"/>
    <hyperlink ref="T121" location="A127830867R" display="A127830867R" xr:uid="{57287B0C-19CA-4449-AAE2-BE49061A0356}"/>
    <hyperlink ref="U121" location="A127827897V" display="A127827897V" xr:uid="{6384F5BA-FD13-4641-BEFF-EA805ABFEE4B}"/>
    <hyperlink ref="V121" location="A127834167X" display="A127834167X" xr:uid="{FAC002B6-C435-4AA6-A42F-0A9B989F8366}"/>
    <hyperlink ref="W121" location="A127831197J" display="A127831197J" xr:uid="{6B5D4ADB-A7E0-4BBD-A9F7-31D75B9FD27C}"/>
    <hyperlink ref="X121" location="A127828227A" display="A127828227A" xr:uid="{A68F56D3-C29F-4372-82D7-3D898179D0C5}"/>
    <hyperlink ref="Y121" location="A127834497R" display="A127834497R" xr:uid="{C4107FBD-54C4-4810-85F2-FCDF03CF962A}"/>
    <hyperlink ref="Z121" location="A127831527L" display="A127831527L" xr:uid="{3141DCDB-F46D-4364-A270-2B03F7D94537}"/>
    <hyperlink ref="AA121" location="A127828557T" display="A127828557T" xr:uid="{69705A25-0647-45A9-BBC1-847B080B38FB}"/>
    <hyperlink ref="AB121" location="A127832847T" display="A127832847T" xr:uid="{5ECD7961-FE40-402F-9B18-BDD4EACBFE39}"/>
    <hyperlink ref="AC121" location="A127829877W" display="A127829877W" xr:uid="{71B64B35-225C-4160-B5CE-883F9753F20C}"/>
    <hyperlink ref="AD121" location="A127826907V" display="A127826907V" xr:uid="{06077C08-4132-4484-A65B-9F259FC2C080}"/>
    <hyperlink ref="D121" location="A127833177K" display="A127833177K" xr:uid="{AEF5354B-CF1B-4056-91F6-5D57D95514AA}"/>
    <hyperlink ref="E121" location="A127830207J" display="A127830207J" xr:uid="{58576943-A504-4BC2-8CC2-FFEAE4E99038}"/>
    <hyperlink ref="F121" location="A127827237L" display="A127827237L" xr:uid="{AB7072FA-641E-4F25-86E5-CCF837CAB14A}"/>
    <hyperlink ref="G120" location="A127834829X" display="A127834829X" xr:uid="{DD259ABC-C61A-40CD-851C-DD66FCCC3DB0}"/>
    <hyperlink ref="H120" location="A127831859J" display="A127831859J" xr:uid="{3D44651A-573F-48E0-816A-F20B5355C737}"/>
    <hyperlink ref="I120" location="A127828889L" display="A127828889L" xr:uid="{F7983D1D-2069-434B-BFDE-D7F742E4CF6D}"/>
    <hyperlink ref="J120" location="A127833509V" display="A127833509V" xr:uid="{99DE8C20-624D-4D1E-8815-0DC5AF3C7118}"/>
    <hyperlink ref="K120" location="A127830539C" display="A127830539C" xr:uid="{D61DDD57-E15D-42C4-97BE-6084C8F72DB4}"/>
    <hyperlink ref="L120" location="A127827569J" display="A127827569J" xr:uid="{2C472F35-E3F3-4901-9841-F34DC0DFEF90}"/>
    <hyperlink ref="M120" location="A127835159T" display="A127835159T" xr:uid="{E5460BF9-9F6E-47F7-80C2-9343614B292E}"/>
    <hyperlink ref="N120" location="A127832189A" display="A127832189A" xr:uid="{1A95C779-37DA-47AF-9A83-F96C586F49E5}"/>
    <hyperlink ref="O120" location="A127829219V" display="A127829219V" xr:uid="{6CB9C080-D49A-4993-92B7-34E77E6A7B06}"/>
    <hyperlink ref="P120" location="A127835489J" display="A127835489J" xr:uid="{48381AE6-3F7D-4A00-A6C8-5FEC936F3F81}"/>
    <hyperlink ref="Q120" location="A127832519F" display="A127832519F" xr:uid="{3AECE6C8-B73F-4FD9-850D-B48B5EF3C752}"/>
    <hyperlink ref="R120" location="A127829549K" display="A127829549K" xr:uid="{F0FEE87F-7038-48FA-B545-2C5D8E07E150}"/>
    <hyperlink ref="S120" location="A127833839K" display="A127833839K" xr:uid="{0E3E773F-4B08-4645-986F-F77BE088CD3E}"/>
    <hyperlink ref="T120" location="A127830869V" display="A127830869V" xr:uid="{7AA85804-8FEB-429E-9112-D38250ABC177}"/>
    <hyperlink ref="U120" location="A127827899X" display="A127827899X" xr:uid="{BB447B66-8544-426C-B4B2-D44C245CB206}"/>
    <hyperlink ref="V120" location="A127834169C" display="A127834169C" xr:uid="{57ED30DA-FC9F-4758-BCAB-DCF17A8565F4}"/>
    <hyperlink ref="W120" location="A127831199L" display="A127831199L" xr:uid="{155D7CEA-2DFA-4DF3-BA5E-F1BCA27229F8}"/>
    <hyperlink ref="X120" location="A127828229F" display="A127828229F" xr:uid="{D7C6C374-5DD4-47B4-BA4F-779C53F97C08}"/>
    <hyperlink ref="Y120" location="A127834499V" display="A127834499V" xr:uid="{56D914D7-3379-4BCB-A94B-D8B974087273}"/>
    <hyperlink ref="Z120" location="A127831529T" display="A127831529T" xr:uid="{26AC96A0-DDC5-4211-AEBB-70893DB878AB}"/>
    <hyperlink ref="AA120" location="A127828559W" display="A127828559W" xr:uid="{79978EFC-61D5-4EB6-B0E5-C8825C1D7C39}"/>
    <hyperlink ref="AB120" location="A127832849W" display="A127832849W" xr:uid="{0ED2362D-43E9-407A-A03A-F1C6E85D0CCD}"/>
    <hyperlink ref="AC120" location="A127829879A" display="A127829879A" xr:uid="{9515F96C-E26C-4CAF-ABB3-5199166EAF36}"/>
    <hyperlink ref="AD120" location="A127826909X" display="A127826909X" xr:uid="{084048E7-2019-444E-9FCC-01AE19712F7A}"/>
    <hyperlink ref="D120" location="A127833179R" display="A127833179R" xr:uid="{2BABBB21-61BF-47BB-A184-D93C8D5DF987}"/>
    <hyperlink ref="E120" location="A127830209L" display="A127830209L" xr:uid="{93536B50-5536-4447-9D13-77ACF8D30AE5}"/>
    <hyperlink ref="F120" location="A127827239T" display="A127827239T" xr:uid="{0DFEAC18-6789-4A78-8676-D213640CAC99}"/>
  </hyperlinks>
  <pageMargins left="0.74803149606299213" right="0.74803149606299213" top="0.98425196850393704" bottom="0.98425196850393704" header="0.51181102362204722" footer="0.51181102362204722"/>
  <pageSetup paperSize="8" scale="62" fitToHeight="0" orientation="portrait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M868"/>
  <sheetViews>
    <sheetView showGridLines="0" workbookViewId="0">
      <pane ySplit="11" topLeftCell="A12" activePane="bottomLeft" state="frozen"/>
      <selection pane="bottomLeft"/>
    </sheetView>
  </sheetViews>
  <sheetFormatPr defaultColWidth="7.7109375" defaultRowHeight="11.25"/>
  <cols>
    <col min="1" max="1" width="17.85546875" style="11" customWidth="1"/>
    <col min="2" max="2" width="19.140625" style="11" customWidth="1"/>
    <col min="3" max="3" width="30.7109375" style="11" customWidth="1"/>
    <col min="4" max="4" width="7.7109375" style="11"/>
    <col min="5" max="5" width="11" style="11" bestFit="1" customWidth="1"/>
    <col min="6" max="11" width="7.7109375" style="11"/>
    <col min="12" max="12" width="9.7109375" style="11" customWidth="1"/>
    <col min="13" max="25" width="7.7109375" style="11"/>
    <col min="26" max="26" width="7.7109375" style="11" customWidth="1"/>
    <col min="27" max="16384" width="7.7109375" style="11"/>
  </cols>
  <sheetData>
    <row r="2" spans="1:13" ht="12.75">
      <c r="B2" s="13" t="s">
        <v>1723</v>
      </c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</row>
    <row r="3" spans="1:13"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</row>
    <row r="4" spans="1:13">
      <c r="B4" s="12"/>
      <c r="C4" s="12"/>
      <c r="D4" s="12"/>
      <c r="E4" s="12"/>
      <c r="F4" s="12"/>
      <c r="G4" s="12"/>
      <c r="H4" s="12"/>
      <c r="I4" s="12"/>
      <c r="J4" s="12"/>
      <c r="K4" s="12"/>
      <c r="L4" s="12"/>
      <c r="M4" s="12"/>
    </row>
    <row r="5" spans="1:13" ht="15.75">
      <c r="B5" s="14" t="s">
        <v>1724</v>
      </c>
    </row>
    <row r="6" spans="1:13" ht="15.75" customHeight="1">
      <c r="B6" s="60" t="s">
        <v>1725</v>
      </c>
      <c r="C6" s="60"/>
      <c r="D6" s="60"/>
      <c r="E6" s="60"/>
      <c r="F6" s="60"/>
      <c r="G6" s="60"/>
      <c r="H6" s="60"/>
      <c r="I6" s="60"/>
      <c r="J6" s="60"/>
      <c r="K6" s="60"/>
      <c r="L6" s="60"/>
    </row>
    <row r="8" spans="1:13" ht="15">
      <c r="D8" s="16" t="s">
        <v>1727</v>
      </c>
    </row>
    <row r="9" spans="1:13" s="17" customFormat="1"/>
    <row r="10" spans="1:13" ht="22.5" customHeight="1">
      <c r="A10" s="18" t="s">
        <v>1728</v>
      </c>
      <c r="B10" s="18"/>
      <c r="C10" s="18"/>
      <c r="D10" s="18" t="s">
        <v>251</v>
      </c>
      <c r="E10" s="18" t="s">
        <v>258</v>
      </c>
      <c r="F10" s="18" t="s">
        <v>255</v>
      </c>
      <c r="G10" s="18" t="s">
        <v>256</v>
      </c>
      <c r="H10" s="18" t="s">
        <v>1729</v>
      </c>
      <c r="I10" s="18" t="s">
        <v>250</v>
      </c>
      <c r="J10" s="18" t="s">
        <v>252</v>
      </c>
      <c r="K10" s="18" t="s">
        <v>1730</v>
      </c>
      <c r="L10" s="18" t="s">
        <v>254</v>
      </c>
    </row>
    <row r="12" spans="1:13">
      <c r="A12" s="11" t="s">
        <v>0</v>
      </c>
      <c r="D12" s="11" t="s">
        <v>260</v>
      </c>
      <c r="E12" s="19" t="s">
        <v>263</v>
      </c>
      <c r="F12" s="10">
        <v>41821</v>
      </c>
      <c r="G12" s="10">
        <v>45809</v>
      </c>
      <c r="H12" s="11">
        <v>132</v>
      </c>
      <c r="I12" s="20" t="s">
        <v>259</v>
      </c>
      <c r="J12" s="11" t="s">
        <v>261</v>
      </c>
      <c r="K12" s="11" t="s">
        <v>262</v>
      </c>
      <c r="L12" s="11">
        <v>1</v>
      </c>
    </row>
    <row r="13" spans="1:13">
      <c r="A13" s="11" t="s">
        <v>1</v>
      </c>
      <c r="D13" s="11" t="s">
        <v>260</v>
      </c>
      <c r="E13" s="19" t="s">
        <v>264</v>
      </c>
      <c r="F13" s="10">
        <v>41821</v>
      </c>
      <c r="G13" s="10">
        <v>45809</v>
      </c>
      <c r="H13" s="11">
        <v>132</v>
      </c>
      <c r="I13" s="20" t="s">
        <v>259</v>
      </c>
      <c r="J13" s="11" t="s">
        <v>261</v>
      </c>
      <c r="K13" s="11" t="s">
        <v>262</v>
      </c>
      <c r="L13" s="11">
        <v>1</v>
      </c>
    </row>
    <row r="14" spans="1:13">
      <c r="A14" s="11" t="s">
        <v>2</v>
      </c>
      <c r="D14" s="11" t="s">
        <v>260</v>
      </c>
      <c r="E14" s="19" t="s">
        <v>265</v>
      </c>
      <c r="F14" s="10">
        <v>41821</v>
      </c>
      <c r="G14" s="10">
        <v>45809</v>
      </c>
      <c r="H14" s="11">
        <v>132</v>
      </c>
      <c r="I14" s="20" t="s">
        <v>259</v>
      </c>
      <c r="J14" s="11" t="s">
        <v>261</v>
      </c>
      <c r="K14" s="11" t="s">
        <v>262</v>
      </c>
      <c r="L14" s="11">
        <v>1</v>
      </c>
    </row>
    <row r="15" spans="1:13">
      <c r="A15" s="11" t="s">
        <v>3</v>
      </c>
      <c r="D15" s="11" t="s">
        <v>260</v>
      </c>
      <c r="E15" s="19" t="s">
        <v>266</v>
      </c>
      <c r="F15" s="10">
        <v>41821</v>
      </c>
      <c r="G15" s="10">
        <v>45809</v>
      </c>
      <c r="H15" s="11">
        <v>132</v>
      </c>
      <c r="I15" s="20" t="s">
        <v>259</v>
      </c>
      <c r="J15" s="11" t="s">
        <v>261</v>
      </c>
      <c r="K15" s="11" t="s">
        <v>262</v>
      </c>
      <c r="L15" s="11">
        <v>1</v>
      </c>
    </row>
    <row r="16" spans="1:13">
      <c r="A16" s="11" t="s">
        <v>4</v>
      </c>
      <c r="D16" s="11" t="s">
        <v>260</v>
      </c>
      <c r="E16" s="19" t="s">
        <v>267</v>
      </c>
      <c r="F16" s="10">
        <v>41821</v>
      </c>
      <c r="G16" s="10">
        <v>45809</v>
      </c>
      <c r="H16" s="11">
        <v>132</v>
      </c>
      <c r="I16" s="20" t="s">
        <v>259</v>
      </c>
      <c r="J16" s="11" t="s">
        <v>261</v>
      </c>
      <c r="K16" s="11" t="s">
        <v>262</v>
      </c>
      <c r="L16" s="11">
        <v>1</v>
      </c>
    </row>
    <row r="17" spans="1:12">
      <c r="A17" s="11" t="s">
        <v>5</v>
      </c>
      <c r="D17" s="11" t="s">
        <v>260</v>
      </c>
      <c r="E17" s="19" t="s">
        <v>268</v>
      </c>
      <c r="F17" s="10">
        <v>41821</v>
      </c>
      <c r="G17" s="10">
        <v>45809</v>
      </c>
      <c r="H17" s="11">
        <v>132</v>
      </c>
      <c r="I17" s="20" t="s">
        <v>259</v>
      </c>
      <c r="J17" s="11" t="s">
        <v>261</v>
      </c>
      <c r="K17" s="11" t="s">
        <v>262</v>
      </c>
      <c r="L17" s="11">
        <v>1</v>
      </c>
    </row>
    <row r="18" spans="1:12">
      <c r="A18" s="11" t="s">
        <v>6</v>
      </c>
      <c r="D18" s="11" t="s">
        <v>260</v>
      </c>
      <c r="E18" s="19" t="s">
        <v>269</v>
      </c>
      <c r="F18" s="10">
        <v>41821</v>
      </c>
      <c r="G18" s="10">
        <v>45809</v>
      </c>
      <c r="H18" s="11">
        <v>132</v>
      </c>
      <c r="I18" s="20" t="s">
        <v>259</v>
      </c>
      <c r="J18" s="11" t="s">
        <v>261</v>
      </c>
      <c r="K18" s="11" t="s">
        <v>262</v>
      </c>
      <c r="L18" s="11">
        <v>1</v>
      </c>
    </row>
    <row r="19" spans="1:12">
      <c r="A19" s="11" t="s">
        <v>7</v>
      </c>
      <c r="D19" s="11" t="s">
        <v>260</v>
      </c>
      <c r="E19" s="19" t="s">
        <v>270</v>
      </c>
      <c r="F19" s="10">
        <v>41821</v>
      </c>
      <c r="G19" s="10">
        <v>45809</v>
      </c>
      <c r="H19" s="11">
        <v>132</v>
      </c>
      <c r="I19" s="20" t="s">
        <v>259</v>
      </c>
      <c r="J19" s="11" t="s">
        <v>261</v>
      </c>
      <c r="K19" s="11" t="s">
        <v>262</v>
      </c>
      <c r="L19" s="11">
        <v>1</v>
      </c>
    </row>
    <row r="20" spans="1:12">
      <c r="A20" s="11" t="s">
        <v>8</v>
      </c>
      <c r="D20" s="11" t="s">
        <v>260</v>
      </c>
      <c r="E20" s="19" t="s">
        <v>271</v>
      </c>
      <c r="F20" s="10">
        <v>41821</v>
      </c>
      <c r="G20" s="10">
        <v>45809</v>
      </c>
      <c r="H20" s="11">
        <v>132</v>
      </c>
      <c r="I20" s="20" t="s">
        <v>259</v>
      </c>
      <c r="J20" s="11" t="s">
        <v>261</v>
      </c>
      <c r="K20" s="11" t="s">
        <v>262</v>
      </c>
      <c r="L20" s="11">
        <v>1</v>
      </c>
    </row>
    <row r="21" spans="1:12">
      <c r="A21" s="11" t="s">
        <v>9</v>
      </c>
      <c r="D21" s="11" t="s">
        <v>260</v>
      </c>
      <c r="E21" s="19" t="s">
        <v>272</v>
      </c>
      <c r="F21" s="10">
        <v>41821</v>
      </c>
      <c r="G21" s="10">
        <v>45809</v>
      </c>
      <c r="H21" s="11">
        <v>132</v>
      </c>
      <c r="I21" s="20" t="s">
        <v>259</v>
      </c>
      <c r="J21" s="11" t="s">
        <v>261</v>
      </c>
      <c r="K21" s="11" t="s">
        <v>262</v>
      </c>
      <c r="L21" s="11">
        <v>1</v>
      </c>
    </row>
    <row r="22" spans="1:12">
      <c r="A22" s="11" t="s">
        <v>10</v>
      </c>
      <c r="D22" s="11" t="s">
        <v>260</v>
      </c>
      <c r="E22" s="19" t="s">
        <v>273</v>
      </c>
      <c r="F22" s="10">
        <v>41821</v>
      </c>
      <c r="G22" s="10">
        <v>45809</v>
      </c>
      <c r="H22" s="11">
        <v>132</v>
      </c>
      <c r="I22" s="20" t="s">
        <v>259</v>
      </c>
      <c r="J22" s="11" t="s">
        <v>261</v>
      </c>
      <c r="K22" s="11" t="s">
        <v>262</v>
      </c>
      <c r="L22" s="11">
        <v>1</v>
      </c>
    </row>
    <row r="23" spans="1:12">
      <c r="A23" s="11" t="s">
        <v>11</v>
      </c>
      <c r="D23" s="11" t="s">
        <v>260</v>
      </c>
      <c r="E23" s="19" t="s">
        <v>274</v>
      </c>
      <c r="F23" s="10">
        <v>41821</v>
      </c>
      <c r="G23" s="10">
        <v>45809</v>
      </c>
      <c r="H23" s="11">
        <v>132</v>
      </c>
      <c r="I23" s="20" t="s">
        <v>259</v>
      </c>
      <c r="J23" s="11" t="s">
        <v>261</v>
      </c>
      <c r="K23" s="11" t="s">
        <v>262</v>
      </c>
      <c r="L23" s="11">
        <v>1</v>
      </c>
    </row>
    <row r="24" spans="1:12">
      <c r="A24" s="11" t="s">
        <v>12</v>
      </c>
      <c r="D24" s="11" t="s">
        <v>260</v>
      </c>
      <c r="E24" s="19" t="s">
        <v>275</v>
      </c>
      <c r="F24" s="10">
        <v>41821</v>
      </c>
      <c r="G24" s="10">
        <v>45809</v>
      </c>
      <c r="H24" s="11">
        <v>132</v>
      </c>
      <c r="I24" s="20" t="s">
        <v>259</v>
      </c>
      <c r="J24" s="11" t="s">
        <v>261</v>
      </c>
      <c r="K24" s="11" t="s">
        <v>262</v>
      </c>
      <c r="L24" s="11">
        <v>1</v>
      </c>
    </row>
    <row r="25" spans="1:12">
      <c r="A25" s="11" t="s">
        <v>13</v>
      </c>
      <c r="D25" s="11" t="s">
        <v>260</v>
      </c>
      <c r="E25" s="19" t="s">
        <v>276</v>
      </c>
      <c r="F25" s="10">
        <v>41821</v>
      </c>
      <c r="G25" s="10">
        <v>45809</v>
      </c>
      <c r="H25" s="11">
        <v>132</v>
      </c>
      <c r="I25" s="20" t="s">
        <v>259</v>
      </c>
      <c r="J25" s="11" t="s">
        <v>261</v>
      </c>
      <c r="K25" s="11" t="s">
        <v>262</v>
      </c>
      <c r="L25" s="11">
        <v>1</v>
      </c>
    </row>
    <row r="26" spans="1:12">
      <c r="A26" s="11" t="s">
        <v>14</v>
      </c>
      <c r="D26" s="11" t="s">
        <v>260</v>
      </c>
      <c r="E26" s="19" t="s">
        <v>277</v>
      </c>
      <c r="F26" s="10">
        <v>41821</v>
      </c>
      <c r="G26" s="10">
        <v>45809</v>
      </c>
      <c r="H26" s="11">
        <v>132</v>
      </c>
      <c r="I26" s="20" t="s">
        <v>259</v>
      </c>
      <c r="J26" s="11" t="s">
        <v>261</v>
      </c>
      <c r="K26" s="11" t="s">
        <v>262</v>
      </c>
      <c r="L26" s="11">
        <v>1</v>
      </c>
    </row>
    <row r="27" spans="1:12">
      <c r="A27" s="11" t="s">
        <v>15</v>
      </c>
      <c r="D27" s="11" t="s">
        <v>260</v>
      </c>
      <c r="E27" s="19" t="s">
        <v>278</v>
      </c>
      <c r="F27" s="10">
        <v>41821</v>
      </c>
      <c r="G27" s="10">
        <v>45809</v>
      </c>
      <c r="H27" s="11">
        <v>132</v>
      </c>
      <c r="I27" s="20" t="s">
        <v>259</v>
      </c>
      <c r="J27" s="11" t="s">
        <v>261</v>
      </c>
      <c r="K27" s="11" t="s">
        <v>262</v>
      </c>
      <c r="L27" s="11">
        <v>1</v>
      </c>
    </row>
    <row r="28" spans="1:12">
      <c r="A28" s="11" t="s">
        <v>16</v>
      </c>
      <c r="D28" s="11" t="s">
        <v>260</v>
      </c>
      <c r="E28" s="19" t="s">
        <v>279</v>
      </c>
      <c r="F28" s="10">
        <v>41821</v>
      </c>
      <c r="G28" s="10">
        <v>45809</v>
      </c>
      <c r="H28" s="11">
        <v>132</v>
      </c>
      <c r="I28" s="20" t="s">
        <v>259</v>
      </c>
      <c r="J28" s="11" t="s">
        <v>261</v>
      </c>
      <c r="K28" s="11" t="s">
        <v>262</v>
      </c>
      <c r="L28" s="11">
        <v>1</v>
      </c>
    </row>
    <row r="29" spans="1:12">
      <c r="A29" s="11" t="s">
        <v>17</v>
      </c>
      <c r="D29" s="11" t="s">
        <v>260</v>
      </c>
      <c r="E29" s="19" t="s">
        <v>280</v>
      </c>
      <c r="F29" s="10">
        <v>41821</v>
      </c>
      <c r="G29" s="10">
        <v>45809</v>
      </c>
      <c r="H29" s="11">
        <v>132</v>
      </c>
      <c r="I29" s="20" t="s">
        <v>259</v>
      </c>
      <c r="J29" s="11" t="s">
        <v>261</v>
      </c>
      <c r="K29" s="11" t="s">
        <v>262</v>
      </c>
      <c r="L29" s="11">
        <v>1</v>
      </c>
    </row>
    <row r="30" spans="1:12">
      <c r="A30" s="11" t="s">
        <v>18</v>
      </c>
      <c r="D30" s="11" t="s">
        <v>260</v>
      </c>
      <c r="E30" s="19" t="s">
        <v>281</v>
      </c>
      <c r="F30" s="10">
        <v>41821</v>
      </c>
      <c r="G30" s="10">
        <v>45809</v>
      </c>
      <c r="H30" s="11">
        <v>132</v>
      </c>
      <c r="I30" s="20" t="s">
        <v>259</v>
      </c>
      <c r="J30" s="11" t="s">
        <v>261</v>
      </c>
      <c r="K30" s="11" t="s">
        <v>262</v>
      </c>
      <c r="L30" s="11">
        <v>1</v>
      </c>
    </row>
    <row r="31" spans="1:12">
      <c r="A31" s="11" t="s">
        <v>19</v>
      </c>
      <c r="D31" s="11" t="s">
        <v>260</v>
      </c>
      <c r="E31" s="19" t="s">
        <v>282</v>
      </c>
      <c r="F31" s="10">
        <v>41821</v>
      </c>
      <c r="G31" s="10">
        <v>45809</v>
      </c>
      <c r="H31" s="11">
        <v>132</v>
      </c>
      <c r="I31" s="20" t="s">
        <v>259</v>
      </c>
      <c r="J31" s="11" t="s">
        <v>261</v>
      </c>
      <c r="K31" s="11" t="s">
        <v>262</v>
      </c>
      <c r="L31" s="11">
        <v>1</v>
      </c>
    </row>
    <row r="32" spans="1:12">
      <c r="A32" s="11" t="s">
        <v>20</v>
      </c>
      <c r="D32" s="11" t="s">
        <v>260</v>
      </c>
      <c r="E32" s="19" t="s">
        <v>283</v>
      </c>
      <c r="F32" s="10">
        <v>41821</v>
      </c>
      <c r="G32" s="10">
        <v>45809</v>
      </c>
      <c r="H32" s="11">
        <v>132</v>
      </c>
      <c r="I32" s="20" t="s">
        <v>259</v>
      </c>
      <c r="J32" s="11" t="s">
        <v>261</v>
      </c>
      <c r="K32" s="11" t="s">
        <v>262</v>
      </c>
      <c r="L32" s="11">
        <v>1</v>
      </c>
    </row>
    <row r="33" spans="1:12">
      <c r="A33" s="11" t="s">
        <v>21</v>
      </c>
      <c r="D33" s="11" t="s">
        <v>260</v>
      </c>
      <c r="E33" s="19" t="s">
        <v>284</v>
      </c>
      <c r="F33" s="10">
        <v>41821</v>
      </c>
      <c r="G33" s="10">
        <v>45809</v>
      </c>
      <c r="H33" s="11">
        <v>132</v>
      </c>
      <c r="I33" s="20" t="s">
        <v>259</v>
      </c>
      <c r="J33" s="11" t="s">
        <v>261</v>
      </c>
      <c r="K33" s="11" t="s">
        <v>262</v>
      </c>
      <c r="L33" s="11">
        <v>1</v>
      </c>
    </row>
    <row r="34" spans="1:12">
      <c r="A34" s="11" t="s">
        <v>22</v>
      </c>
      <c r="D34" s="11" t="s">
        <v>260</v>
      </c>
      <c r="E34" s="19" t="s">
        <v>285</v>
      </c>
      <c r="F34" s="10">
        <v>41821</v>
      </c>
      <c r="G34" s="10">
        <v>45809</v>
      </c>
      <c r="H34" s="11">
        <v>132</v>
      </c>
      <c r="I34" s="20" t="s">
        <v>259</v>
      </c>
      <c r="J34" s="11" t="s">
        <v>261</v>
      </c>
      <c r="K34" s="11" t="s">
        <v>262</v>
      </c>
      <c r="L34" s="11">
        <v>1</v>
      </c>
    </row>
    <row r="35" spans="1:12">
      <c r="A35" s="11" t="s">
        <v>23</v>
      </c>
      <c r="D35" s="11" t="s">
        <v>260</v>
      </c>
      <c r="E35" s="19" t="s">
        <v>286</v>
      </c>
      <c r="F35" s="10">
        <v>41821</v>
      </c>
      <c r="G35" s="10">
        <v>45809</v>
      </c>
      <c r="H35" s="11">
        <v>132</v>
      </c>
      <c r="I35" s="20" t="s">
        <v>259</v>
      </c>
      <c r="J35" s="11" t="s">
        <v>261</v>
      </c>
      <c r="K35" s="11" t="s">
        <v>262</v>
      </c>
      <c r="L35" s="11">
        <v>1</v>
      </c>
    </row>
    <row r="36" spans="1:12">
      <c r="A36" s="11" t="s">
        <v>24</v>
      </c>
      <c r="D36" s="11" t="s">
        <v>260</v>
      </c>
      <c r="E36" s="19" t="s">
        <v>287</v>
      </c>
      <c r="F36" s="10">
        <v>41821</v>
      </c>
      <c r="G36" s="10">
        <v>45809</v>
      </c>
      <c r="H36" s="11">
        <v>132</v>
      </c>
      <c r="I36" s="20" t="s">
        <v>259</v>
      </c>
      <c r="J36" s="11" t="s">
        <v>261</v>
      </c>
      <c r="K36" s="11" t="s">
        <v>262</v>
      </c>
      <c r="L36" s="11">
        <v>1</v>
      </c>
    </row>
    <row r="37" spans="1:12">
      <c r="A37" s="11" t="s">
        <v>25</v>
      </c>
      <c r="D37" s="11" t="s">
        <v>260</v>
      </c>
      <c r="E37" s="19" t="s">
        <v>288</v>
      </c>
      <c r="F37" s="10">
        <v>41821</v>
      </c>
      <c r="G37" s="10">
        <v>45809</v>
      </c>
      <c r="H37" s="11">
        <v>132</v>
      </c>
      <c r="I37" s="20" t="s">
        <v>259</v>
      </c>
      <c r="J37" s="11" t="s">
        <v>261</v>
      </c>
      <c r="K37" s="11" t="s">
        <v>262</v>
      </c>
      <c r="L37" s="11">
        <v>1</v>
      </c>
    </row>
    <row r="38" spans="1:12">
      <c r="A38" s="11" t="s">
        <v>26</v>
      </c>
      <c r="D38" s="11" t="s">
        <v>260</v>
      </c>
      <c r="E38" s="19" t="s">
        <v>289</v>
      </c>
      <c r="F38" s="10">
        <v>41821</v>
      </c>
      <c r="G38" s="10">
        <v>45809</v>
      </c>
      <c r="H38" s="11">
        <v>132</v>
      </c>
      <c r="I38" s="20" t="s">
        <v>259</v>
      </c>
      <c r="J38" s="11" t="s">
        <v>261</v>
      </c>
      <c r="K38" s="11" t="s">
        <v>262</v>
      </c>
      <c r="L38" s="11">
        <v>1</v>
      </c>
    </row>
    <row r="39" spans="1:12">
      <c r="A39" s="11" t="s">
        <v>27</v>
      </c>
      <c r="D39" s="11" t="s">
        <v>260</v>
      </c>
      <c r="E39" s="19" t="s">
        <v>290</v>
      </c>
      <c r="F39" s="10">
        <v>41821</v>
      </c>
      <c r="G39" s="10">
        <v>45809</v>
      </c>
      <c r="H39" s="11">
        <v>132</v>
      </c>
      <c r="I39" s="20" t="s">
        <v>259</v>
      </c>
      <c r="J39" s="11" t="s">
        <v>261</v>
      </c>
      <c r="K39" s="11" t="s">
        <v>262</v>
      </c>
      <c r="L39" s="11">
        <v>1</v>
      </c>
    </row>
    <row r="40" spans="1:12">
      <c r="A40" s="11" t="s">
        <v>28</v>
      </c>
      <c r="D40" s="11" t="s">
        <v>260</v>
      </c>
      <c r="E40" s="19" t="s">
        <v>291</v>
      </c>
      <c r="F40" s="10">
        <v>41821</v>
      </c>
      <c r="G40" s="10">
        <v>45809</v>
      </c>
      <c r="H40" s="11">
        <v>132</v>
      </c>
      <c r="I40" s="20" t="s">
        <v>259</v>
      </c>
      <c r="J40" s="11" t="s">
        <v>261</v>
      </c>
      <c r="K40" s="11" t="s">
        <v>262</v>
      </c>
      <c r="L40" s="11">
        <v>1</v>
      </c>
    </row>
    <row r="41" spans="1:12">
      <c r="A41" s="11" t="s">
        <v>29</v>
      </c>
      <c r="D41" s="11" t="s">
        <v>260</v>
      </c>
      <c r="E41" s="19" t="s">
        <v>292</v>
      </c>
      <c r="F41" s="10">
        <v>41821</v>
      </c>
      <c r="G41" s="10">
        <v>45809</v>
      </c>
      <c r="H41" s="11">
        <v>132</v>
      </c>
      <c r="I41" s="20" t="s">
        <v>259</v>
      </c>
      <c r="J41" s="11" t="s">
        <v>261</v>
      </c>
      <c r="K41" s="11" t="s">
        <v>262</v>
      </c>
      <c r="L41" s="11">
        <v>1</v>
      </c>
    </row>
    <row r="42" spans="1:12">
      <c r="A42" s="11" t="s">
        <v>30</v>
      </c>
      <c r="D42" s="11" t="s">
        <v>260</v>
      </c>
      <c r="E42" s="19" t="s">
        <v>293</v>
      </c>
      <c r="F42" s="10">
        <v>41821</v>
      </c>
      <c r="G42" s="10">
        <v>45809</v>
      </c>
      <c r="H42" s="11">
        <v>132</v>
      </c>
      <c r="I42" s="20" t="s">
        <v>259</v>
      </c>
      <c r="J42" s="11" t="s">
        <v>261</v>
      </c>
      <c r="K42" s="11" t="s">
        <v>262</v>
      </c>
      <c r="L42" s="11">
        <v>1</v>
      </c>
    </row>
    <row r="43" spans="1:12">
      <c r="A43" s="11" t="s">
        <v>31</v>
      </c>
      <c r="D43" s="11" t="s">
        <v>260</v>
      </c>
      <c r="E43" s="19" t="s">
        <v>294</v>
      </c>
      <c r="F43" s="10">
        <v>41821</v>
      </c>
      <c r="G43" s="10">
        <v>45809</v>
      </c>
      <c r="H43" s="11">
        <v>132</v>
      </c>
      <c r="I43" s="20" t="s">
        <v>259</v>
      </c>
      <c r="J43" s="11" t="s">
        <v>261</v>
      </c>
      <c r="K43" s="11" t="s">
        <v>262</v>
      </c>
      <c r="L43" s="11">
        <v>1</v>
      </c>
    </row>
    <row r="44" spans="1:12">
      <c r="A44" s="11" t="s">
        <v>32</v>
      </c>
      <c r="D44" s="11" t="s">
        <v>260</v>
      </c>
      <c r="E44" s="19" t="s">
        <v>295</v>
      </c>
      <c r="F44" s="10">
        <v>41821</v>
      </c>
      <c r="G44" s="10">
        <v>45809</v>
      </c>
      <c r="H44" s="11">
        <v>132</v>
      </c>
      <c r="I44" s="20" t="s">
        <v>259</v>
      </c>
      <c r="J44" s="11" t="s">
        <v>261</v>
      </c>
      <c r="K44" s="11" t="s">
        <v>262</v>
      </c>
      <c r="L44" s="11">
        <v>1</v>
      </c>
    </row>
    <row r="45" spans="1:12">
      <c r="A45" s="11" t="s">
        <v>33</v>
      </c>
      <c r="D45" s="11" t="s">
        <v>260</v>
      </c>
      <c r="E45" s="19" t="s">
        <v>296</v>
      </c>
      <c r="F45" s="10">
        <v>41821</v>
      </c>
      <c r="G45" s="10">
        <v>45809</v>
      </c>
      <c r="H45" s="11">
        <v>132</v>
      </c>
      <c r="I45" s="20" t="s">
        <v>259</v>
      </c>
      <c r="J45" s="11" t="s">
        <v>261</v>
      </c>
      <c r="K45" s="11" t="s">
        <v>262</v>
      </c>
      <c r="L45" s="11">
        <v>1</v>
      </c>
    </row>
    <row r="46" spans="1:12">
      <c r="A46" s="11" t="s">
        <v>34</v>
      </c>
      <c r="D46" s="11" t="s">
        <v>260</v>
      </c>
      <c r="E46" s="19" t="s">
        <v>297</v>
      </c>
      <c r="F46" s="10">
        <v>41821</v>
      </c>
      <c r="G46" s="10">
        <v>45809</v>
      </c>
      <c r="H46" s="11">
        <v>132</v>
      </c>
      <c r="I46" s="20" t="s">
        <v>259</v>
      </c>
      <c r="J46" s="11" t="s">
        <v>261</v>
      </c>
      <c r="K46" s="11" t="s">
        <v>262</v>
      </c>
      <c r="L46" s="11">
        <v>1</v>
      </c>
    </row>
    <row r="47" spans="1:12">
      <c r="A47" s="11" t="s">
        <v>35</v>
      </c>
      <c r="D47" s="11" t="s">
        <v>260</v>
      </c>
      <c r="E47" s="19" t="s">
        <v>298</v>
      </c>
      <c r="F47" s="10">
        <v>41821</v>
      </c>
      <c r="G47" s="10">
        <v>45809</v>
      </c>
      <c r="H47" s="11">
        <v>132</v>
      </c>
      <c r="I47" s="20" t="s">
        <v>259</v>
      </c>
      <c r="J47" s="11" t="s">
        <v>261</v>
      </c>
      <c r="K47" s="11" t="s">
        <v>262</v>
      </c>
      <c r="L47" s="11">
        <v>1</v>
      </c>
    </row>
    <row r="48" spans="1:12">
      <c r="A48" s="11" t="s">
        <v>36</v>
      </c>
      <c r="D48" s="11" t="s">
        <v>260</v>
      </c>
      <c r="E48" s="19" t="s">
        <v>299</v>
      </c>
      <c r="F48" s="10">
        <v>41821</v>
      </c>
      <c r="G48" s="10">
        <v>45809</v>
      </c>
      <c r="H48" s="11">
        <v>132</v>
      </c>
      <c r="I48" s="20" t="s">
        <v>259</v>
      </c>
      <c r="J48" s="11" t="s">
        <v>261</v>
      </c>
      <c r="K48" s="11" t="s">
        <v>262</v>
      </c>
      <c r="L48" s="11">
        <v>1</v>
      </c>
    </row>
    <row r="49" spans="1:12">
      <c r="A49" s="11" t="s">
        <v>37</v>
      </c>
      <c r="D49" s="11" t="s">
        <v>260</v>
      </c>
      <c r="E49" s="19" t="s">
        <v>300</v>
      </c>
      <c r="F49" s="10">
        <v>41821</v>
      </c>
      <c r="G49" s="10">
        <v>45809</v>
      </c>
      <c r="H49" s="11">
        <v>132</v>
      </c>
      <c r="I49" s="20" t="s">
        <v>259</v>
      </c>
      <c r="J49" s="11" t="s">
        <v>261</v>
      </c>
      <c r="K49" s="11" t="s">
        <v>262</v>
      </c>
      <c r="L49" s="11">
        <v>1</v>
      </c>
    </row>
    <row r="50" spans="1:12">
      <c r="A50" s="11" t="s">
        <v>38</v>
      </c>
      <c r="D50" s="11" t="s">
        <v>260</v>
      </c>
      <c r="E50" s="19" t="s">
        <v>301</v>
      </c>
      <c r="F50" s="10">
        <v>41821</v>
      </c>
      <c r="G50" s="10">
        <v>45809</v>
      </c>
      <c r="H50" s="11">
        <v>132</v>
      </c>
      <c r="I50" s="20" t="s">
        <v>259</v>
      </c>
      <c r="J50" s="11" t="s">
        <v>261</v>
      </c>
      <c r="K50" s="11" t="s">
        <v>262</v>
      </c>
      <c r="L50" s="11">
        <v>1</v>
      </c>
    </row>
    <row r="51" spans="1:12">
      <c r="A51" s="11" t="s">
        <v>39</v>
      </c>
      <c r="D51" s="11" t="s">
        <v>260</v>
      </c>
      <c r="E51" s="19" t="s">
        <v>302</v>
      </c>
      <c r="F51" s="10">
        <v>41821</v>
      </c>
      <c r="G51" s="10">
        <v>45809</v>
      </c>
      <c r="H51" s="11">
        <v>132</v>
      </c>
      <c r="I51" s="20" t="s">
        <v>259</v>
      </c>
      <c r="J51" s="11" t="s">
        <v>261</v>
      </c>
      <c r="K51" s="11" t="s">
        <v>262</v>
      </c>
      <c r="L51" s="11">
        <v>1</v>
      </c>
    </row>
    <row r="52" spans="1:12">
      <c r="A52" s="11" t="s">
        <v>40</v>
      </c>
      <c r="D52" s="11" t="s">
        <v>260</v>
      </c>
      <c r="E52" s="19" t="s">
        <v>303</v>
      </c>
      <c r="F52" s="10">
        <v>41821</v>
      </c>
      <c r="G52" s="10">
        <v>45809</v>
      </c>
      <c r="H52" s="11">
        <v>132</v>
      </c>
      <c r="I52" s="20" t="s">
        <v>259</v>
      </c>
      <c r="J52" s="11" t="s">
        <v>261</v>
      </c>
      <c r="K52" s="11" t="s">
        <v>262</v>
      </c>
      <c r="L52" s="11">
        <v>1</v>
      </c>
    </row>
    <row r="53" spans="1:12">
      <c r="A53" s="11" t="s">
        <v>41</v>
      </c>
      <c r="D53" s="11" t="s">
        <v>260</v>
      </c>
      <c r="E53" s="19" t="s">
        <v>304</v>
      </c>
      <c r="F53" s="10">
        <v>41821</v>
      </c>
      <c r="G53" s="10">
        <v>45809</v>
      </c>
      <c r="H53" s="11">
        <v>132</v>
      </c>
      <c r="I53" s="20" t="s">
        <v>259</v>
      </c>
      <c r="J53" s="11" t="s">
        <v>261</v>
      </c>
      <c r="K53" s="11" t="s">
        <v>262</v>
      </c>
      <c r="L53" s="11">
        <v>1</v>
      </c>
    </row>
    <row r="54" spans="1:12">
      <c r="A54" s="11" t="s">
        <v>42</v>
      </c>
      <c r="D54" s="11" t="s">
        <v>260</v>
      </c>
      <c r="E54" s="19" t="s">
        <v>305</v>
      </c>
      <c r="F54" s="10">
        <v>41821</v>
      </c>
      <c r="G54" s="10">
        <v>45809</v>
      </c>
      <c r="H54" s="11">
        <v>132</v>
      </c>
      <c r="I54" s="20" t="s">
        <v>259</v>
      </c>
      <c r="J54" s="11" t="s">
        <v>261</v>
      </c>
      <c r="K54" s="11" t="s">
        <v>262</v>
      </c>
      <c r="L54" s="11">
        <v>1</v>
      </c>
    </row>
    <row r="55" spans="1:12">
      <c r="A55" s="11" t="s">
        <v>43</v>
      </c>
      <c r="D55" s="11" t="s">
        <v>260</v>
      </c>
      <c r="E55" s="19" t="s">
        <v>306</v>
      </c>
      <c r="F55" s="10">
        <v>41821</v>
      </c>
      <c r="G55" s="10">
        <v>45809</v>
      </c>
      <c r="H55" s="11">
        <v>132</v>
      </c>
      <c r="I55" s="20" t="s">
        <v>259</v>
      </c>
      <c r="J55" s="11" t="s">
        <v>261</v>
      </c>
      <c r="K55" s="11" t="s">
        <v>262</v>
      </c>
      <c r="L55" s="11">
        <v>1</v>
      </c>
    </row>
    <row r="56" spans="1:12">
      <c r="A56" s="11" t="s">
        <v>44</v>
      </c>
      <c r="D56" s="11" t="s">
        <v>260</v>
      </c>
      <c r="E56" s="19" t="s">
        <v>307</v>
      </c>
      <c r="F56" s="10">
        <v>41821</v>
      </c>
      <c r="G56" s="10">
        <v>45809</v>
      </c>
      <c r="H56" s="11">
        <v>132</v>
      </c>
      <c r="I56" s="20" t="s">
        <v>259</v>
      </c>
      <c r="J56" s="11" t="s">
        <v>261</v>
      </c>
      <c r="K56" s="11" t="s">
        <v>262</v>
      </c>
      <c r="L56" s="11">
        <v>1</v>
      </c>
    </row>
    <row r="57" spans="1:12">
      <c r="A57" s="11" t="s">
        <v>45</v>
      </c>
      <c r="D57" s="11" t="s">
        <v>260</v>
      </c>
      <c r="E57" s="19" t="s">
        <v>308</v>
      </c>
      <c r="F57" s="10">
        <v>41821</v>
      </c>
      <c r="G57" s="10">
        <v>45809</v>
      </c>
      <c r="H57" s="11">
        <v>132</v>
      </c>
      <c r="I57" s="20" t="s">
        <v>259</v>
      </c>
      <c r="J57" s="11" t="s">
        <v>261</v>
      </c>
      <c r="K57" s="11" t="s">
        <v>262</v>
      </c>
      <c r="L57" s="11">
        <v>1</v>
      </c>
    </row>
    <row r="58" spans="1:12">
      <c r="A58" s="11" t="s">
        <v>46</v>
      </c>
      <c r="D58" s="11" t="s">
        <v>260</v>
      </c>
      <c r="E58" s="19" t="s">
        <v>309</v>
      </c>
      <c r="F58" s="10">
        <v>41821</v>
      </c>
      <c r="G58" s="10">
        <v>45809</v>
      </c>
      <c r="H58" s="11">
        <v>132</v>
      </c>
      <c r="I58" s="20" t="s">
        <v>259</v>
      </c>
      <c r="J58" s="11" t="s">
        <v>261</v>
      </c>
      <c r="K58" s="11" t="s">
        <v>262</v>
      </c>
      <c r="L58" s="11">
        <v>1</v>
      </c>
    </row>
    <row r="59" spans="1:12">
      <c r="A59" s="11" t="s">
        <v>47</v>
      </c>
      <c r="D59" s="11" t="s">
        <v>260</v>
      </c>
      <c r="E59" s="19" t="s">
        <v>310</v>
      </c>
      <c r="F59" s="10">
        <v>41821</v>
      </c>
      <c r="G59" s="10">
        <v>45809</v>
      </c>
      <c r="H59" s="11">
        <v>132</v>
      </c>
      <c r="I59" s="20" t="s">
        <v>259</v>
      </c>
      <c r="J59" s="11" t="s">
        <v>261</v>
      </c>
      <c r="K59" s="11" t="s">
        <v>262</v>
      </c>
      <c r="L59" s="11">
        <v>1</v>
      </c>
    </row>
    <row r="60" spans="1:12">
      <c r="A60" s="11" t="s">
        <v>48</v>
      </c>
      <c r="D60" s="11" t="s">
        <v>260</v>
      </c>
      <c r="E60" s="19" t="s">
        <v>311</v>
      </c>
      <c r="F60" s="10">
        <v>41821</v>
      </c>
      <c r="G60" s="10">
        <v>45809</v>
      </c>
      <c r="H60" s="11">
        <v>132</v>
      </c>
      <c r="I60" s="20" t="s">
        <v>259</v>
      </c>
      <c r="J60" s="11" t="s">
        <v>261</v>
      </c>
      <c r="K60" s="11" t="s">
        <v>262</v>
      </c>
      <c r="L60" s="11">
        <v>1</v>
      </c>
    </row>
    <row r="61" spans="1:12">
      <c r="A61" s="11" t="s">
        <v>49</v>
      </c>
      <c r="D61" s="11" t="s">
        <v>260</v>
      </c>
      <c r="E61" s="19" t="s">
        <v>312</v>
      </c>
      <c r="F61" s="10">
        <v>41821</v>
      </c>
      <c r="G61" s="10">
        <v>45809</v>
      </c>
      <c r="H61" s="11">
        <v>132</v>
      </c>
      <c r="I61" s="20" t="s">
        <v>259</v>
      </c>
      <c r="J61" s="11" t="s">
        <v>261</v>
      </c>
      <c r="K61" s="11" t="s">
        <v>262</v>
      </c>
      <c r="L61" s="11">
        <v>1</v>
      </c>
    </row>
    <row r="62" spans="1:12">
      <c r="A62" s="11" t="s">
        <v>50</v>
      </c>
      <c r="D62" s="11" t="s">
        <v>260</v>
      </c>
      <c r="E62" s="19" t="s">
        <v>313</v>
      </c>
      <c r="F62" s="10">
        <v>41821</v>
      </c>
      <c r="G62" s="10">
        <v>45809</v>
      </c>
      <c r="H62" s="11">
        <v>132</v>
      </c>
      <c r="I62" s="20" t="s">
        <v>259</v>
      </c>
      <c r="J62" s="11" t="s">
        <v>261</v>
      </c>
      <c r="K62" s="11" t="s">
        <v>262</v>
      </c>
      <c r="L62" s="11">
        <v>1</v>
      </c>
    </row>
    <row r="63" spans="1:12">
      <c r="A63" s="11" t="s">
        <v>51</v>
      </c>
      <c r="D63" s="11" t="s">
        <v>260</v>
      </c>
      <c r="E63" s="19" t="s">
        <v>314</v>
      </c>
      <c r="F63" s="10">
        <v>41821</v>
      </c>
      <c r="G63" s="10">
        <v>45809</v>
      </c>
      <c r="H63" s="11">
        <v>132</v>
      </c>
      <c r="I63" s="20" t="s">
        <v>259</v>
      </c>
      <c r="J63" s="11" t="s">
        <v>261</v>
      </c>
      <c r="K63" s="11" t="s">
        <v>262</v>
      </c>
      <c r="L63" s="11">
        <v>1</v>
      </c>
    </row>
    <row r="64" spans="1:12">
      <c r="A64" s="11" t="s">
        <v>52</v>
      </c>
      <c r="D64" s="11" t="s">
        <v>260</v>
      </c>
      <c r="E64" s="19" t="s">
        <v>315</v>
      </c>
      <c r="F64" s="10">
        <v>41821</v>
      </c>
      <c r="G64" s="10">
        <v>45809</v>
      </c>
      <c r="H64" s="11">
        <v>132</v>
      </c>
      <c r="I64" s="20" t="s">
        <v>259</v>
      </c>
      <c r="J64" s="11" t="s">
        <v>261</v>
      </c>
      <c r="K64" s="11" t="s">
        <v>262</v>
      </c>
      <c r="L64" s="11">
        <v>1</v>
      </c>
    </row>
    <row r="65" spans="1:12">
      <c r="A65" s="11" t="s">
        <v>53</v>
      </c>
      <c r="D65" s="11" t="s">
        <v>260</v>
      </c>
      <c r="E65" s="19" t="s">
        <v>316</v>
      </c>
      <c r="F65" s="10">
        <v>41821</v>
      </c>
      <c r="G65" s="10">
        <v>45809</v>
      </c>
      <c r="H65" s="11">
        <v>132</v>
      </c>
      <c r="I65" s="20" t="s">
        <v>259</v>
      </c>
      <c r="J65" s="11" t="s">
        <v>261</v>
      </c>
      <c r="K65" s="11" t="s">
        <v>262</v>
      </c>
      <c r="L65" s="11">
        <v>1</v>
      </c>
    </row>
    <row r="66" spans="1:12">
      <c r="A66" s="11" t="s">
        <v>54</v>
      </c>
      <c r="D66" s="11" t="s">
        <v>260</v>
      </c>
      <c r="E66" s="19" t="s">
        <v>317</v>
      </c>
      <c r="F66" s="10">
        <v>41821</v>
      </c>
      <c r="G66" s="10">
        <v>45809</v>
      </c>
      <c r="H66" s="11">
        <v>132</v>
      </c>
      <c r="I66" s="20" t="s">
        <v>259</v>
      </c>
      <c r="J66" s="11" t="s">
        <v>261</v>
      </c>
      <c r="K66" s="11" t="s">
        <v>262</v>
      </c>
      <c r="L66" s="11">
        <v>1</v>
      </c>
    </row>
    <row r="67" spans="1:12">
      <c r="A67" s="11" t="s">
        <v>55</v>
      </c>
      <c r="D67" s="11" t="s">
        <v>260</v>
      </c>
      <c r="E67" s="19" t="s">
        <v>318</v>
      </c>
      <c r="F67" s="10">
        <v>41821</v>
      </c>
      <c r="G67" s="10">
        <v>45809</v>
      </c>
      <c r="H67" s="11">
        <v>132</v>
      </c>
      <c r="I67" s="20" t="s">
        <v>259</v>
      </c>
      <c r="J67" s="11" t="s">
        <v>261</v>
      </c>
      <c r="K67" s="11" t="s">
        <v>262</v>
      </c>
      <c r="L67" s="11">
        <v>1</v>
      </c>
    </row>
    <row r="68" spans="1:12">
      <c r="A68" s="11" t="s">
        <v>56</v>
      </c>
      <c r="D68" s="11" t="s">
        <v>260</v>
      </c>
      <c r="E68" s="19" t="s">
        <v>319</v>
      </c>
      <c r="F68" s="10">
        <v>41821</v>
      </c>
      <c r="G68" s="10">
        <v>45809</v>
      </c>
      <c r="H68" s="11">
        <v>132</v>
      </c>
      <c r="I68" s="20" t="s">
        <v>259</v>
      </c>
      <c r="J68" s="11" t="s">
        <v>261</v>
      </c>
      <c r="K68" s="11" t="s">
        <v>262</v>
      </c>
      <c r="L68" s="11">
        <v>1</v>
      </c>
    </row>
    <row r="69" spans="1:12">
      <c r="A69" s="11" t="s">
        <v>57</v>
      </c>
      <c r="D69" s="11" t="s">
        <v>260</v>
      </c>
      <c r="E69" s="19" t="s">
        <v>320</v>
      </c>
      <c r="F69" s="10">
        <v>41821</v>
      </c>
      <c r="G69" s="10">
        <v>45809</v>
      </c>
      <c r="H69" s="11">
        <v>132</v>
      </c>
      <c r="I69" s="20" t="s">
        <v>259</v>
      </c>
      <c r="J69" s="11" t="s">
        <v>261</v>
      </c>
      <c r="K69" s="11" t="s">
        <v>262</v>
      </c>
      <c r="L69" s="11">
        <v>1</v>
      </c>
    </row>
    <row r="70" spans="1:12">
      <c r="A70" s="11" t="s">
        <v>58</v>
      </c>
      <c r="D70" s="11" t="s">
        <v>260</v>
      </c>
      <c r="E70" s="19" t="s">
        <v>321</v>
      </c>
      <c r="F70" s="10">
        <v>41821</v>
      </c>
      <c r="G70" s="10">
        <v>45809</v>
      </c>
      <c r="H70" s="11">
        <v>132</v>
      </c>
      <c r="I70" s="20" t="s">
        <v>259</v>
      </c>
      <c r="J70" s="11" t="s">
        <v>261</v>
      </c>
      <c r="K70" s="11" t="s">
        <v>262</v>
      </c>
      <c r="L70" s="11">
        <v>1</v>
      </c>
    </row>
    <row r="71" spans="1:12">
      <c r="A71" s="11" t="s">
        <v>59</v>
      </c>
      <c r="D71" s="11" t="s">
        <v>260</v>
      </c>
      <c r="E71" s="19" t="s">
        <v>322</v>
      </c>
      <c r="F71" s="10">
        <v>41821</v>
      </c>
      <c r="G71" s="10">
        <v>45809</v>
      </c>
      <c r="H71" s="11">
        <v>132</v>
      </c>
      <c r="I71" s="20" t="s">
        <v>259</v>
      </c>
      <c r="J71" s="11" t="s">
        <v>261</v>
      </c>
      <c r="K71" s="11" t="s">
        <v>262</v>
      </c>
      <c r="L71" s="11">
        <v>1</v>
      </c>
    </row>
    <row r="72" spans="1:12">
      <c r="A72" s="11" t="s">
        <v>60</v>
      </c>
      <c r="D72" s="11" t="s">
        <v>260</v>
      </c>
      <c r="E72" s="19" t="s">
        <v>323</v>
      </c>
      <c r="F72" s="10">
        <v>41821</v>
      </c>
      <c r="G72" s="10">
        <v>45809</v>
      </c>
      <c r="H72" s="11">
        <v>132</v>
      </c>
      <c r="I72" s="20" t="s">
        <v>259</v>
      </c>
      <c r="J72" s="11" t="s">
        <v>261</v>
      </c>
      <c r="K72" s="11" t="s">
        <v>262</v>
      </c>
      <c r="L72" s="11">
        <v>1</v>
      </c>
    </row>
    <row r="73" spans="1:12">
      <c r="A73" s="11" t="s">
        <v>61</v>
      </c>
      <c r="D73" s="11" t="s">
        <v>260</v>
      </c>
      <c r="E73" s="19" t="s">
        <v>324</v>
      </c>
      <c r="F73" s="10">
        <v>41821</v>
      </c>
      <c r="G73" s="10">
        <v>45809</v>
      </c>
      <c r="H73" s="11">
        <v>132</v>
      </c>
      <c r="I73" s="20" t="s">
        <v>259</v>
      </c>
      <c r="J73" s="11" t="s">
        <v>261</v>
      </c>
      <c r="K73" s="11" t="s">
        <v>262</v>
      </c>
      <c r="L73" s="11">
        <v>1</v>
      </c>
    </row>
    <row r="74" spans="1:12">
      <c r="A74" s="11" t="s">
        <v>62</v>
      </c>
      <c r="D74" s="11" t="s">
        <v>260</v>
      </c>
      <c r="E74" s="19" t="s">
        <v>325</v>
      </c>
      <c r="F74" s="10">
        <v>41821</v>
      </c>
      <c r="G74" s="10">
        <v>45809</v>
      </c>
      <c r="H74" s="11">
        <v>132</v>
      </c>
      <c r="I74" s="20" t="s">
        <v>259</v>
      </c>
      <c r="J74" s="11" t="s">
        <v>261</v>
      </c>
      <c r="K74" s="11" t="s">
        <v>262</v>
      </c>
      <c r="L74" s="11">
        <v>1</v>
      </c>
    </row>
    <row r="75" spans="1:12">
      <c r="A75" s="11" t="s">
        <v>63</v>
      </c>
      <c r="D75" s="11" t="s">
        <v>260</v>
      </c>
      <c r="E75" s="19" t="s">
        <v>326</v>
      </c>
      <c r="F75" s="10">
        <v>41821</v>
      </c>
      <c r="G75" s="10">
        <v>45809</v>
      </c>
      <c r="H75" s="11">
        <v>132</v>
      </c>
      <c r="I75" s="20" t="s">
        <v>259</v>
      </c>
      <c r="J75" s="11" t="s">
        <v>261</v>
      </c>
      <c r="K75" s="11" t="s">
        <v>262</v>
      </c>
      <c r="L75" s="11">
        <v>1</v>
      </c>
    </row>
    <row r="76" spans="1:12">
      <c r="A76" s="11" t="s">
        <v>64</v>
      </c>
      <c r="D76" s="11" t="s">
        <v>260</v>
      </c>
      <c r="E76" s="19" t="s">
        <v>327</v>
      </c>
      <c r="F76" s="10">
        <v>41821</v>
      </c>
      <c r="G76" s="10">
        <v>45809</v>
      </c>
      <c r="H76" s="11">
        <v>132</v>
      </c>
      <c r="I76" s="20" t="s">
        <v>259</v>
      </c>
      <c r="J76" s="11" t="s">
        <v>261</v>
      </c>
      <c r="K76" s="11" t="s">
        <v>262</v>
      </c>
      <c r="L76" s="11">
        <v>1</v>
      </c>
    </row>
    <row r="77" spans="1:12">
      <c r="A77" s="11" t="s">
        <v>65</v>
      </c>
      <c r="D77" s="11" t="s">
        <v>260</v>
      </c>
      <c r="E77" s="19" t="s">
        <v>328</v>
      </c>
      <c r="F77" s="10">
        <v>41821</v>
      </c>
      <c r="G77" s="10">
        <v>45809</v>
      </c>
      <c r="H77" s="11">
        <v>132</v>
      </c>
      <c r="I77" s="20" t="s">
        <v>259</v>
      </c>
      <c r="J77" s="11" t="s">
        <v>261</v>
      </c>
      <c r="K77" s="11" t="s">
        <v>262</v>
      </c>
      <c r="L77" s="11">
        <v>1</v>
      </c>
    </row>
    <row r="78" spans="1:12">
      <c r="A78" s="11" t="s">
        <v>66</v>
      </c>
      <c r="D78" s="11" t="s">
        <v>260</v>
      </c>
      <c r="E78" s="19" t="s">
        <v>329</v>
      </c>
      <c r="F78" s="10">
        <v>41821</v>
      </c>
      <c r="G78" s="10">
        <v>45809</v>
      </c>
      <c r="H78" s="11">
        <v>132</v>
      </c>
      <c r="I78" s="20" t="s">
        <v>259</v>
      </c>
      <c r="J78" s="11" t="s">
        <v>261</v>
      </c>
      <c r="K78" s="11" t="s">
        <v>262</v>
      </c>
      <c r="L78" s="11">
        <v>1</v>
      </c>
    </row>
    <row r="79" spans="1:12">
      <c r="A79" s="11" t="s">
        <v>67</v>
      </c>
      <c r="D79" s="11" t="s">
        <v>260</v>
      </c>
      <c r="E79" s="19" t="s">
        <v>330</v>
      </c>
      <c r="F79" s="10">
        <v>41821</v>
      </c>
      <c r="G79" s="10">
        <v>45809</v>
      </c>
      <c r="H79" s="11">
        <v>132</v>
      </c>
      <c r="I79" s="20" t="s">
        <v>259</v>
      </c>
      <c r="J79" s="11" t="s">
        <v>261</v>
      </c>
      <c r="K79" s="11" t="s">
        <v>262</v>
      </c>
      <c r="L79" s="11">
        <v>1</v>
      </c>
    </row>
    <row r="80" spans="1:12">
      <c r="A80" s="11" t="s">
        <v>68</v>
      </c>
      <c r="D80" s="11" t="s">
        <v>260</v>
      </c>
      <c r="E80" s="19" t="s">
        <v>331</v>
      </c>
      <c r="F80" s="10">
        <v>41821</v>
      </c>
      <c r="G80" s="10">
        <v>45809</v>
      </c>
      <c r="H80" s="11">
        <v>132</v>
      </c>
      <c r="I80" s="20" t="s">
        <v>259</v>
      </c>
      <c r="J80" s="11" t="s">
        <v>261</v>
      </c>
      <c r="K80" s="11" t="s">
        <v>262</v>
      </c>
      <c r="L80" s="11">
        <v>1</v>
      </c>
    </row>
    <row r="81" spans="1:12">
      <c r="A81" s="11" t="s">
        <v>69</v>
      </c>
      <c r="D81" s="11" t="s">
        <v>260</v>
      </c>
      <c r="E81" s="19" t="s">
        <v>332</v>
      </c>
      <c r="F81" s="10">
        <v>41821</v>
      </c>
      <c r="G81" s="10">
        <v>45809</v>
      </c>
      <c r="H81" s="11">
        <v>132</v>
      </c>
      <c r="I81" s="20" t="s">
        <v>259</v>
      </c>
      <c r="J81" s="11" t="s">
        <v>261</v>
      </c>
      <c r="K81" s="11" t="s">
        <v>262</v>
      </c>
      <c r="L81" s="11">
        <v>1</v>
      </c>
    </row>
    <row r="82" spans="1:12">
      <c r="A82" s="11" t="s">
        <v>70</v>
      </c>
      <c r="D82" s="11" t="s">
        <v>260</v>
      </c>
      <c r="E82" s="19" t="s">
        <v>333</v>
      </c>
      <c r="F82" s="10">
        <v>41821</v>
      </c>
      <c r="G82" s="10">
        <v>45809</v>
      </c>
      <c r="H82" s="11">
        <v>132</v>
      </c>
      <c r="I82" s="20" t="s">
        <v>259</v>
      </c>
      <c r="J82" s="11" t="s">
        <v>261</v>
      </c>
      <c r="K82" s="11" t="s">
        <v>262</v>
      </c>
      <c r="L82" s="11">
        <v>1</v>
      </c>
    </row>
    <row r="83" spans="1:12">
      <c r="A83" s="11" t="s">
        <v>71</v>
      </c>
      <c r="D83" s="11" t="s">
        <v>260</v>
      </c>
      <c r="E83" s="19" t="s">
        <v>334</v>
      </c>
      <c r="F83" s="10">
        <v>41821</v>
      </c>
      <c r="G83" s="10">
        <v>45809</v>
      </c>
      <c r="H83" s="11">
        <v>132</v>
      </c>
      <c r="I83" s="20" t="s">
        <v>259</v>
      </c>
      <c r="J83" s="11" t="s">
        <v>261</v>
      </c>
      <c r="K83" s="11" t="s">
        <v>262</v>
      </c>
      <c r="L83" s="11">
        <v>1</v>
      </c>
    </row>
    <row r="84" spans="1:12">
      <c r="A84" s="11" t="s">
        <v>72</v>
      </c>
      <c r="D84" s="11" t="s">
        <v>260</v>
      </c>
      <c r="E84" s="19" t="s">
        <v>335</v>
      </c>
      <c r="F84" s="10">
        <v>41821</v>
      </c>
      <c r="G84" s="10">
        <v>45809</v>
      </c>
      <c r="H84" s="11">
        <v>132</v>
      </c>
      <c r="I84" s="20" t="s">
        <v>259</v>
      </c>
      <c r="J84" s="11" t="s">
        <v>261</v>
      </c>
      <c r="K84" s="11" t="s">
        <v>262</v>
      </c>
      <c r="L84" s="11">
        <v>1</v>
      </c>
    </row>
    <row r="85" spans="1:12">
      <c r="A85" s="11" t="s">
        <v>73</v>
      </c>
      <c r="D85" s="11" t="s">
        <v>260</v>
      </c>
      <c r="E85" s="19" t="s">
        <v>336</v>
      </c>
      <c r="F85" s="10">
        <v>41821</v>
      </c>
      <c r="G85" s="10">
        <v>45809</v>
      </c>
      <c r="H85" s="11">
        <v>132</v>
      </c>
      <c r="I85" s="20" t="s">
        <v>259</v>
      </c>
      <c r="J85" s="11" t="s">
        <v>261</v>
      </c>
      <c r="K85" s="11" t="s">
        <v>262</v>
      </c>
      <c r="L85" s="11">
        <v>1</v>
      </c>
    </row>
    <row r="86" spans="1:12">
      <c r="A86" s="11" t="s">
        <v>74</v>
      </c>
      <c r="D86" s="11" t="s">
        <v>260</v>
      </c>
      <c r="E86" s="19" t="s">
        <v>337</v>
      </c>
      <c r="F86" s="10">
        <v>41821</v>
      </c>
      <c r="G86" s="10">
        <v>45809</v>
      </c>
      <c r="H86" s="11">
        <v>132</v>
      </c>
      <c r="I86" s="20" t="s">
        <v>259</v>
      </c>
      <c r="J86" s="11" t="s">
        <v>261</v>
      </c>
      <c r="K86" s="11" t="s">
        <v>262</v>
      </c>
      <c r="L86" s="11">
        <v>1</v>
      </c>
    </row>
    <row r="87" spans="1:12">
      <c r="A87" s="11" t="s">
        <v>75</v>
      </c>
      <c r="D87" s="11" t="s">
        <v>260</v>
      </c>
      <c r="E87" s="19" t="s">
        <v>338</v>
      </c>
      <c r="F87" s="10">
        <v>41821</v>
      </c>
      <c r="G87" s="10">
        <v>45809</v>
      </c>
      <c r="H87" s="11">
        <v>132</v>
      </c>
      <c r="I87" s="20" t="s">
        <v>259</v>
      </c>
      <c r="J87" s="11" t="s">
        <v>261</v>
      </c>
      <c r="K87" s="11" t="s">
        <v>262</v>
      </c>
      <c r="L87" s="11">
        <v>1</v>
      </c>
    </row>
    <row r="88" spans="1:12">
      <c r="A88" s="11" t="s">
        <v>76</v>
      </c>
      <c r="D88" s="11" t="s">
        <v>260</v>
      </c>
      <c r="E88" s="19" t="s">
        <v>339</v>
      </c>
      <c r="F88" s="10">
        <v>41821</v>
      </c>
      <c r="G88" s="10">
        <v>45809</v>
      </c>
      <c r="H88" s="11">
        <v>132</v>
      </c>
      <c r="I88" s="20" t="s">
        <v>259</v>
      </c>
      <c r="J88" s="11" t="s">
        <v>261</v>
      </c>
      <c r="K88" s="11" t="s">
        <v>262</v>
      </c>
      <c r="L88" s="11">
        <v>1</v>
      </c>
    </row>
    <row r="89" spans="1:12">
      <c r="A89" s="11" t="s">
        <v>77</v>
      </c>
      <c r="D89" s="11" t="s">
        <v>260</v>
      </c>
      <c r="E89" s="19" t="s">
        <v>340</v>
      </c>
      <c r="F89" s="10">
        <v>41821</v>
      </c>
      <c r="G89" s="10">
        <v>45809</v>
      </c>
      <c r="H89" s="11">
        <v>132</v>
      </c>
      <c r="I89" s="20" t="s">
        <v>259</v>
      </c>
      <c r="J89" s="11" t="s">
        <v>261</v>
      </c>
      <c r="K89" s="11" t="s">
        <v>262</v>
      </c>
      <c r="L89" s="11">
        <v>1</v>
      </c>
    </row>
    <row r="90" spans="1:12">
      <c r="A90" s="11" t="s">
        <v>78</v>
      </c>
      <c r="D90" s="11" t="s">
        <v>260</v>
      </c>
      <c r="E90" s="19" t="s">
        <v>341</v>
      </c>
      <c r="F90" s="10">
        <v>41821</v>
      </c>
      <c r="G90" s="10">
        <v>45809</v>
      </c>
      <c r="H90" s="11">
        <v>132</v>
      </c>
      <c r="I90" s="20" t="s">
        <v>259</v>
      </c>
      <c r="J90" s="11" t="s">
        <v>261</v>
      </c>
      <c r="K90" s="11" t="s">
        <v>262</v>
      </c>
      <c r="L90" s="11">
        <v>1</v>
      </c>
    </row>
    <row r="91" spans="1:12">
      <c r="A91" s="11" t="s">
        <v>79</v>
      </c>
      <c r="D91" s="11" t="s">
        <v>260</v>
      </c>
      <c r="E91" s="19" t="s">
        <v>342</v>
      </c>
      <c r="F91" s="10">
        <v>41821</v>
      </c>
      <c r="G91" s="10">
        <v>45809</v>
      </c>
      <c r="H91" s="11">
        <v>132</v>
      </c>
      <c r="I91" s="20" t="s">
        <v>259</v>
      </c>
      <c r="J91" s="11" t="s">
        <v>261</v>
      </c>
      <c r="K91" s="11" t="s">
        <v>262</v>
      </c>
      <c r="L91" s="11">
        <v>1</v>
      </c>
    </row>
    <row r="92" spans="1:12">
      <c r="A92" s="11" t="s">
        <v>80</v>
      </c>
      <c r="D92" s="11" t="s">
        <v>260</v>
      </c>
      <c r="E92" s="19" t="s">
        <v>343</v>
      </c>
      <c r="F92" s="10">
        <v>41821</v>
      </c>
      <c r="G92" s="10">
        <v>45809</v>
      </c>
      <c r="H92" s="11">
        <v>132</v>
      </c>
      <c r="I92" s="20" t="s">
        <v>259</v>
      </c>
      <c r="J92" s="11" t="s">
        <v>261</v>
      </c>
      <c r="K92" s="11" t="s">
        <v>262</v>
      </c>
      <c r="L92" s="11">
        <v>1</v>
      </c>
    </row>
    <row r="93" spans="1:12">
      <c r="A93" s="11" t="s">
        <v>81</v>
      </c>
      <c r="D93" s="11" t="s">
        <v>260</v>
      </c>
      <c r="E93" s="19" t="s">
        <v>344</v>
      </c>
      <c r="F93" s="10">
        <v>41821</v>
      </c>
      <c r="G93" s="10">
        <v>45809</v>
      </c>
      <c r="H93" s="11">
        <v>132</v>
      </c>
      <c r="I93" s="20" t="s">
        <v>259</v>
      </c>
      <c r="J93" s="11" t="s">
        <v>261</v>
      </c>
      <c r="K93" s="11" t="s">
        <v>262</v>
      </c>
      <c r="L93" s="11">
        <v>1</v>
      </c>
    </row>
    <row r="94" spans="1:12">
      <c r="A94" s="11" t="s">
        <v>82</v>
      </c>
      <c r="D94" s="11" t="s">
        <v>260</v>
      </c>
      <c r="E94" s="19" t="s">
        <v>345</v>
      </c>
      <c r="F94" s="10">
        <v>41821</v>
      </c>
      <c r="G94" s="10">
        <v>45809</v>
      </c>
      <c r="H94" s="11">
        <v>132</v>
      </c>
      <c r="I94" s="20" t="s">
        <v>259</v>
      </c>
      <c r="J94" s="11" t="s">
        <v>261</v>
      </c>
      <c r="K94" s="11" t="s">
        <v>262</v>
      </c>
      <c r="L94" s="11">
        <v>1</v>
      </c>
    </row>
    <row r="95" spans="1:12">
      <c r="A95" s="11" t="s">
        <v>83</v>
      </c>
      <c r="D95" s="11" t="s">
        <v>260</v>
      </c>
      <c r="E95" s="19" t="s">
        <v>346</v>
      </c>
      <c r="F95" s="10">
        <v>41821</v>
      </c>
      <c r="G95" s="10">
        <v>45809</v>
      </c>
      <c r="H95" s="11">
        <v>132</v>
      </c>
      <c r="I95" s="20" t="s">
        <v>259</v>
      </c>
      <c r="J95" s="11" t="s">
        <v>261</v>
      </c>
      <c r="K95" s="11" t="s">
        <v>262</v>
      </c>
      <c r="L95" s="11">
        <v>1</v>
      </c>
    </row>
    <row r="96" spans="1:12">
      <c r="A96" s="11" t="s">
        <v>84</v>
      </c>
      <c r="D96" s="11" t="s">
        <v>260</v>
      </c>
      <c r="E96" s="19" t="s">
        <v>347</v>
      </c>
      <c r="F96" s="10">
        <v>41821</v>
      </c>
      <c r="G96" s="10">
        <v>45809</v>
      </c>
      <c r="H96" s="11">
        <v>132</v>
      </c>
      <c r="I96" s="20" t="s">
        <v>259</v>
      </c>
      <c r="J96" s="11" t="s">
        <v>261</v>
      </c>
      <c r="K96" s="11" t="s">
        <v>262</v>
      </c>
      <c r="L96" s="11">
        <v>1</v>
      </c>
    </row>
    <row r="97" spans="1:12">
      <c r="A97" s="11" t="s">
        <v>85</v>
      </c>
      <c r="D97" s="11" t="s">
        <v>260</v>
      </c>
      <c r="E97" s="19" t="s">
        <v>348</v>
      </c>
      <c r="F97" s="10">
        <v>41821</v>
      </c>
      <c r="G97" s="10">
        <v>45809</v>
      </c>
      <c r="H97" s="11">
        <v>132</v>
      </c>
      <c r="I97" s="20" t="s">
        <v>259</v>
      </c>
      <c r="J97" s="11" t="s">
        <v>261</v>
      </c>
      <c r="K97" s="11" t="s">
        <v>262</v>
      </c>
      <c r="L97" s="11">
        <v>1</v>
      </c>
    </row>
    <row r="98" spans="1:12">
      <c r="A98" s="11" t="s">
        <v>86</v>
      </c>
      <c r="D98" s="11" t="s">
        <v>260</v>
      </c>
      <c r="E98" s="19" t="s">
        <v>349</v>
      </c>
      <c r="F98" s="10">
        <v>41821</v>
      </c>
      <c r="G98" s="10">
        <v>45809</v>
      </c>
      <c r="H98" s="11">
        <v>132</v>
      </c>
      <c r="I98" s="20" t="s">
        <v>259</v>
      </c>
      <c r="J98" s="11" t="s">
        <v>261</v>
      </c>
      <c r="K98" s="11" t="s">
        <v>262</v>
      </c>
      <c r="L98" s="11">
        <v>1</v>
      </c>
    </row>
    <row r="99" spans="1:12">
      <c r="A99" s="11" t="s">
        <v>87</v>
      </c>
      <c r="D99" s="11" t="s">
        <v>260</v>
      </c>
      <c r="E99" s="19" t="s">
        <v>350</v>
      </c>
      <c r="F99" s="10">
        <v>41821</v>
      </c>
      <c r="G99" s="10">
        <v>45809</v>
      </c>
      <c r="H99" s="11">
        <v>132</v>
      </c>
      <c r="I99" s="20" t="s">
        <v>259</v>
      </c>
      <c r="J99" s="11" t="s">
        <v>261</v>
      </c>
      <c r="K99" s="11" t="s">
        <v>262</v>
      </c>
      <c r="L99" s="11">
        <v>1</v>
      </c>
    </row>
    <row r="100" spans="1:12">
      <c r="A100" s="11" t="s">
        <v>88</v>
      </c>
      <c r="D100" s="11" t="s">
        <v>260</v>
      </c>
      <c r="E100" s="19" t="s">
        <v>351</v>
      </c>
      <c r="F100" s="10">
        <v>41821</v>
      </c>
      <c r="G100" s="10">
        <v>45809</v>
      </c>
      <c r="H100" s="11">
        <v>132</v>
      </c>
      <c r="I100" s="20" t="s">
        <v>259</v>
      </c>
      <c r="J100" s="11" t="s">
        <v>261</v>
      </c>
      <c r="K100" s="11" t="s">
        <v>262</v>
      </c>
      <c r="L100" s="11">
        <v>1</v>
      </c>
    </row>
    <row r="101" spans="1:12">
      <c r="A101" s="11" t="s">
        <v>89</v>
      </c>
      <c r="D101" s="11" t="s">
        <v>260</v>
      </c>
      <c r="E101" s="19" t="s">
        <v>352</v>
      </c>
      <c r="F101" s="10">
        <v>41821</v>
      </c>
      <c r="G101" s="10">
        <v>45809</v>
      </c>
      <c r="H101" s="11">
        <v>132</v>
      </c>
      <c r="I101" s="20" t="s">
        <v>259</v>
      </c>
      <c r="J101" s="11" t="s">
        <v>261</v>
      </c>
      <c r="K101" s="11" t="s">
        <v>262</v>
      </c>
      <c r="L101" s="11">
        <v>1</v>
      </c>
    </row>
    <row r="102" spans="1:12">
      <c r="A102" s="11" t="s">
        <v>90</v>
      </c>
      <c r="D102" s="11" t="s">
        <v>260</v>
      </c>
      <c r="E102" s="19" t="s">
        <v>353</v>
      </c>
      <c r="F102" s="10">
        <v>41821</v>
      </c>
      <c r="G102" s="10">
        <v>45809</v>
      </c>
      <c r="H102" s="11">
        <v>132</v>
      </c>
      <c r="I102" s="20" t="s">
        <v>259</v>
      </c>
      <c r="J102" s="11" t="s">
        <v>261</v>
      </c>
      <c r="K102" s="11" t="s">
        <v>262</v>
      </c>
      <c r="L102" s="11">
        <v>1</v>
      </c>
    </row>
    <row r="103" spans="1:12">
      <c r="A103" s="11" t="s">
        <v>91</v>
      </c>
      <c r="D103" s="11" t="s">
        <v>260</v>
      </c>
      <c r="E103" s="19" t="s">
        <v>354</v>
      </c>
      <c r="F103" s="10">
        <v>41821</v>
      </c>
      <c r="G103" s="10">
        <v>45809</v>
      </c>
      <c r="H103" s="11">
        <v>132</v>
      </c>
      <c r="I103" s="20" t="s">
        <v>259</v>
      </c>
      <c r="J103" s="11" t="s">
        <v>261</v>
      </c>
      <c r="K103" s="11" t="s">
        <v>262</v>
      </c>
      <c r="L103" s="11">
        <v>1</v>
      </c>
    </row>
    <row r="104" spans="1:12">
      <c r="A104" s="11" t="s">
        <v>92</v>
      </c>
      <c r="D104" s="11" t="s">
        <v>260</v>
      </c>
      <c r="E104" s="19" t="s">
        <v>355</v>
      </c>
      <c r="F104" s="10">
        <v>41821</v>
      </c>
      <c r="G104" s="10">
        <v>45809</v>
      </c>
      <c r="H104" s="11">
        <v>132</v>
      </c>
      <c r="I104" s="20" t="s">
        <v>259</v>
      </c>
      <c r="J104" s="11" t="s">
        <v>261</v>
      </c>
      <c r="K104" s="11" t="s">
        <v>262</v>
      </c>
      <c r="L104" s="11">
        <v>1</v>
      </c>
    </row>
    <row r="105" spans="1:12">
      <c r="A105" s="11" t="s">
        <v>93</v>
      </c>
      <c r="D105" s="11" t="s">
        <v>260</v>
      </c>
      <c r="E105" s="19" t="s">
        <v>356</v>
      </c>
      <c r="F105" s="10">
        <v>41821</v>
      </c>
      <c r="G105" s="10">
        <v>45809</v>
      </c>
      <c r="H105" s="11">
        <v>132</v>
      </c>
      <c r="I105" s="20" t="s">
        <v>259</v>
      </c>
      <c r="J105" s="11" t="s">
        <v>261</v>
      </c>
      <c r="K105" s="11" t="s">
        <v>262</v>
      </c>
      <c r="L105" s="11">
        <v>1</v>
      </c>
    </row>
    <row r="106" spans="1:12">
      <c r="A106" s="11" t="s">
        <v>94</v>
      </c>
      <c r="D106" s="11" t="s">
        <v>260</v>
      </c>
      <c r="E106" s="19" t="s">
        <v>357</v>
      </c>
      <c r="F106" s="10">
        <v>41821</v>
      </c>
      <c r="G106" s="10">
        <v>45809</v>
      </c>
      <c r="H106" s="11">
        <v>132</v>
      </c>
      <c r="I106" s="20" t="s">
        <v>259</v>
      </c>
      <c r="J106" s="11" t="s">
        <v>261</v>
      </c>
      <c r="K106" s="11" t="s">
        <v>262</v>
      </c>
      <c r="L106" s="11">
        <v>1</v>
      </c>
    </row>
    <row r="107" spans="1:12">
      <c r="A107" s="11" t="s">
        <v>95</v>
      </c>
      <c r="D107" s="11" t="s">
        <v>260</v>
      </c>
      <c r="E107" s="19" t="s">
        <v>358</v>
      </c>
      <c r="F107" s="10">
        <v>41821</v>
      </c>
      <c r="G107" s="10">
        <v>45809</v>
      </c>
      <c r="H107" s="11">
        <v>132</v>
      </c>
      <c r="I107" s="20" t="s">
        <v>259</v>
      </c>
      <c r="J107" s="11" t="s">
        <v>261</v>
      </c>
      <c r="K107" s="11" t="s">
        <v>262</v>
      </c>
      <c r="L107" s="11">
        <v>1</v>
      </c>
    </row>
    <row r="108" spans="1:12">
      <c r="A108" s="11" t="s">
        <v>96</v>
      </c>
      <c r="D108" s="11" t="s">
        <v>260</v>
      </c>
      <c r="E108" s="19" t="s">
        <v>359</v>
      </c>
      <c r="F108" s="10">
        <v>41821</v>
      </c>
      <c r="G108" s="10">
        <v>45809</v>
      </c>
      <c r="H108" s="11">
        <v>132</v>
      </c>
      <c r="I108" s="20" t="s">
        <v>259</v>
      </c>
      <c r="J108" s="11" t="s">
        <v>261</v>
      </c>
      <c r="K108" s="11" t="s">
        <v>262</v>
      </c>
      <c r="L108" s="11">
        <v>1</v>
      </c>
    </row>
    <row r="109" spans="1:12">
      <c r="A109" s="11" t="s">
        <v>97</v>
      </c>
      <c r="D109" s="11" t="s">
        <v>260</v>
      </c>
      <c r="E109" s="19" t="s">
        <v>360</v>
      </c>
      <c r="F109" s="10">
        <v>41821</v>
      </c>
      <c r="G109" s="10">
        <v>45809</v>
      </c>
      <c r="H109" s="11">
        <v>132</v>
      </c>
      <c r="I109" s="20" t="s">
        <v>259</v>
      </c>
      <c r="J109" s="11" t="s">
        <v>261</v>
      </c>
      <c r="K109" s="11" t="s">
        <v>262</v>
      </c>
      <c r="L109" s="11">
        <v>1</v>
      </c>
    </row>
    <row r="110" spans="1:12">
      <c r="A110" s="11" t="s">
        <v>98</v>
      </c>
      <c r="D110" s="11" t="s">
        <v>260</v>
      </c>
      <c r="E110" s="19" t="s">
        <v>361</v>
      </c>
      <c r="F110" s="10">
        <v>41821</v>
      </c>
      <c r="G110" s="10">
        <v>45809</v>
      </c>
      <c r="H110" s="11">
        <v>132</v>
      </c>
      <c r="I110" s="20" t="s">
        <v>259</v>
      </c>
      <c r="J110" s="11" t="s">
        <v>261</v>
      </c>
      <c r="K110" s="11" t="s">
        <v>262</v>
      </c>
      <c r="L110" s="11">
        <v>1</v>
      </c>
    </row>
    <row r="111" spans="1:12">
      <c r="A111" s="11" t="s">
        <v>99</v>
      </c>
      <c r="D111" s="11" t="s">
        <v>260</v>
      </c>
      <c r="E111" s="19" t="s">
        <v>362</v>
      </c>
      <c r="F111" s="10">
        <v>41821</v>
      </c>
      <c r="G111" s="10">
        <v>45809</v>
      </c>
      <c r="H111" s="11">
        <v>132</v>
      </c>
      <c r="I111" s="20" t="s">
        <v>259</v>
      </c>
      <c r="J111" s="11" t="s">
        <v>261</v>
      </c>
      <c r="K111" s="11" t="s">
        <v>262</v>
      </c>
      <c r="L111" s="11">
        <v>1</v>
      </c>
    </row>
    <row r="112" spans="1:12">
      <c r="A112" s="11" t="s">
        <v>100</v>
      </c>
      <c r="D112" s="11" t="s">
        <v>260</v>
      </c>
      <c r="E112" s="19" t="s">
        <v>363</v>
      </c>
      <c r="F112" s="10">
        <v>41821</v>
      </c>
      <c r="G112" s="10">
        <v>45809</v>
      </c>
      <c r="H112" s="11">
        <v>132</v>
      </c>
      <c r="I112" s="20" t="s">
        <v>259</v>
      </c>
      <c r="J112" s="11" t="s">
        <v>261</v>
      </c>
      <c r="K112" s="11" t="s">
        <v>262</v>
      </c>
      <c r="L112" s="11">
        <v>1</v>
      </c>
    </row>
    <row r="113" spans="1:12">
      <c r="A113" s="11" t="s">
        <v>101</v>
      </c>
      <c r="D113" s="11" t="s">
        <v>260</v>
      </c>
      <c r="E113" s="19" t="s">
        <v>364</v>
      </c>
      <c r="F113" s="10">
        <v>41821</v>
      </c>
      <c r="G113" s="10">
        <v>45809</v>
      </c>
      <c r="H113" s="11">
        <v>132</v>
      </c>
      <c r="I113" s="20" t="s">
        <v>259</v>
      </c>
      <c r="J113" s="11" t="s">
        <v>261</v>
      </c>
      <c r="K113" s="11" t="s">
        <v>262</v>
      </c>
      <c r="L113" s="11">
        <v>1</v>
      </c>
    </row>
    <row r="114" spans="1:12">
      <c r="A114" s="11" t="s">
        <v>102</v>
      </c>
      <c r="D114" s="11" t="s">
        <v>260</v>
      </c>
      <c r="E114" s="19" t="s">
        <v>365</v>
      </c>
      <c r="F114" s="10">
        <v>41821</v>
      </c>
      <c r="G114" s="10">
        <v>45809</v>
      </c>
      <c r="H114" s="11">
        <v>132</v>
      </c>
      <c r="I114" s="20" t="s">
        <v>259</v>
      </c>
      <c r="J114" s="11" t="s">
        <v>261</v>
      </c>
      <c r="K114" s="11" t="s">
        <v>262</v>
      </c>
      <c r="L114" s="11">
        <v>1</v>
      </c>
    </row>
    <row r="115" spans="1:12">
      <c r="A115" s="11" t="s">
        <v>103</v>
      </c>
      <c r="D115" s="11" t="s">
        <v>260</v>
      </c>
      <c r="E115" s="19" t="s">
        <v>366</v>
      </c>
      <c r="F115" s="10">
        <v>41821</v>
      </c>
      <c r="G115" s="10">
        <v>45809</v>
      </c>
      <c r="H115" s="11">
        <v>132</v>
      </c>
      <c r="I115" s="20" t="s">
        <v>259</v>
      </c>
      <c r="J115" s="11" t="s">
        <v>261</v>
      </c>
      <c r="K115" s="11" t="s">
        <v>262</v>
      </c>
      <c r="L115" s="11">
        <v>1</v>
      </c>
    </row>
    <row r="116" spans="1:12">
      <c r="A116" s="11" t="s">
        <v>104</v>
      </c>
      <c r="D116" s="11" t="s">
        <v>260</v>
      </c>
      <c r="E116" s="19" t="s">
        <v>367</v>
      </c>
      <c r="F116" s="10">
        <v>41821</v>
      </c>
      <c r="G116" s="10">
        <v>45809</v>
      </c>
      <c r="H116" s="11">
        <v>132</v>
      </c>
      <c r="I116" s="20" t="s">
        <v>259</v>
      </c>
      <c r="J116" s="11" t="s">
        <v>261</v>
      </c>
      <c r="K116" s="11" t="s">
        <v>262</v>
      </c>
      <c r="L116" s="11">
        <v>1</v>
      </c>
    </row>
    <row r="117" spans="1:12">
      <c r="A117" s="11" t="s">
        <v>105</v>
      </c>
      <c r="D117" s="11" t="s">
        <v>260</v>
      </c>
      <c r="E117" s="19" t="s">
        <v>368</v>
      </c>
      <c r="F117" s="10">
        <v>41821</v>
      </c>
      <c r="G117" s="10">
        <v>45809</v>
      </c>
      <c r="H117" s="11">
        <v>132</v>
      </c>
      <c r="I117" s="20" t="s">
        <v>259</v>
      </c>
      <c r="J117" s="11" t="s">
        <v>261</v>
      </c>
      <c r="K117" s="11" t="s">
        <v>262</v>
      </c>
      <c r="L117" s="11">
        <v>1</v>
      </c>
    </row>
    <row r="118" spans="1:12">
      <c r="A118" s="11" t="s">
        <v>106</v>
      </c>
      <c r="D118" s="11" t="s">
        <v>260</v>
      </c>
      <c r="E118" s="19" t="s">
        <v>369</v>
      </c>
      <c r="F118" s="10">
        <v>41821</v>
      </c>
      <c r="G118" s="10">
        <v>45809</v>
      </c>
      <c r="H118" s="11">
        <v>132</v>
      </c>
      <c r="I118" s="20" t="s">
        <v>259</v>
      </c>
      <c r="J118" s="11" t="s">
        <v>261</v>
      </c>
      <c r="K118" s="11" t="s">
        <v>262</v>
      </c>
      <c r="L118" s="11">
        <v>1</v>
      </c>
    </row>
    <row r="119" spans="1:12">
      <c r="A119" s="11" t="s">
        <v>107</v>
      </c>
      <c r="D119" s="11" t="s">
        <v>260</v>
      </c>
      <c r="E119" s="19" t="s">
        <v>370</v>
      </c>
      <c r="F119" s="10">
        <v>41821</v>
      </c>
      <c r="G119" s="10">
        <v>45809</v>
      </c>
      <c r="H119" s="11">
        <v>132</v>
      </c>
      <c r="I119" s="20" t="s">
        <v>259</v>
      </c>
      <c r="J119" s="11" t="s">
        <v>261</v>
      </c>
      <c r="K119" s="11" t="s">
        <v>262</v>
      </c>
      <c r="L119" s="11">
        <v>1</v>
      </c>
    </row>
    <row r="120" spans="1:12">
      <c r="A120" s="11" t="s">
        <v>108</v>
      </c>
      <c r="D120" s="11" t="s">
        <v>260</v>
      </c>
      <c r="E120" s="19" t="s">
        <v>371</v>
      </c>
      <c r="F120" s="10">
        <v>41821</v>
      </c>
      <c r="G120" s="10">
        <v>45809</v>
      </c>
      <c r="H120" s="11">
        <v>132</v>
      </c>
      <c r="I120" s="20" t="s">
        <v>259</v>
      </c>
      <c r="J120" s="11" t="s">
        <v>261</v>
      </c>
      <c r="K120" s="11" t="s">
        <v>262</v>
      </c>
      <c r="L120" s="11">
        <v>1</v>
      </c>
    </row>
    <row r="121" spans="1:12">
      <c r="A121" s="11" t="s">
        <v>109</v>
      </c>
      <c r="D121" s="11" t="s">
        <v>260</v>
      </c>
      <c r="E121" s="19" t="s">
        <v>372</v>
      </c>
      <c r="F121" s="10">
        <v>41821</v>
      </c>
      <c r="G121" s="10">
        <v>45809</v>
      </c>
      <c r="H121" s="11">
        <v>132</v>
      </c>
      <c r="I121" s="20" t="s">
        <v>259</v>
      </c>
      <c r="J121" s="11" t="s">
        <v>261</v>
      </c>
      <c r="K121" s="11" t="s">
        <v>262</v>
      </c>
      <c r="L121" s="11">
        <v>1</v>
      </c>
    </row>
    <row r="122" spans="1:12">
      <c r="A122" s="11" t="s">
        <v>110</v>
      </c>
      <c r="D122" s="11" t="s">
        <v>260</v>
      </c>
      <c r="E122" s="19" t="s">
        <v>373</v>
      </c>
      <c r="F122" s="10">
        <v>41821</v>
      </c>
      <c r="G122" s="10">
        <v>45809</v>
      </c>
      <c r="H122" s="11">
        <v>132</v>
      </c>
      <c r="I122" s="20" t="s">
        <v>259</v>
      </c>
      <c r="J122" s="11" t="s">
        <v>261</v>
      </c>
      <c r="K122" s="11" t="s">
        <v>262</v>
      </c>
      <c r="L122" s="11">
        <v>1</v>
      </c>
    </row>
    <row r="123" spans="1:12">
      <c r="A123" s="11" t="s">
        <v>111</v>
      </c>
      <c r="D123" s="11" t="s">
        <v>260</v>
      </c>
      <c r="E123" s="19" t="s">
        <v>374</v>
      </c>
      <c r="F123" s="10">
        <v>41821</v>
      </c>
      <c r="G123" s="10">
        <v>45809</v>
      </c>
      <c r="H123" s="11">
        <v>132</v>
      </c>
      <c r="I123" s="20" t="s">
        <v>259</v>
      </c>
      <c r="J123" s="11" t="s">
        <v>261</v>
      </c>
      <c r="K123" s="11" t="s">
        <v>262</v>
      </c>
      <c r="L123" s="11">
        <v>1</v>
      </c>
    </row>
    <row r="124" spans="1:12">
      <c r="A124" s="11" t="s">
        <v>112</v>
      </c>
      <c r="D124" s="11" t="s">
        <v>260</v>
      </c>
      <c r="E124" s="19" t="s">
        <v>375</v>
      </c>
      <c r="F124" s="10">
        <v>41821</v>
      </c>
      <c r="G124" s="10">
        <v>45809</v>
      </c>
      <c r="H124" s="11">
        <v>132</v>
      </c>
      <c r="I124" s="20" t="s">
        <v>259</v>
      </c>
      <c r="J124" s="11" t="s">
        <v>261</v>
      </c>
      <c r="K124" s="11" t="s">
        <v>262</v>
      </c>
      <c r="L124" s="11">
        <v>1</v>
      </c>
    </row>
    <row r="125" spans="1:12">
      <c r="A125" s="11" t="s">
        <v>113</v>
      </c>
      <c r="D125" s="11" t="s">
        <v>260</v>
      </c>
      <c r="E125" s="19" t="s">
        <v>376</v>
      </c>
      <c r="F125" s="10">
        <v>41821</v>
      </c>
      <c r="G125" s="10">
        <v>45809</v>
      </c>
      <c r="H125" s="11">
        <v>132</v>
      </c>
      <c r="I125" s="20" t="s">
        <v>259</v>
      </c>
      <c r="J125" s="11" t="s">
        <v>261</v>
      </c>
      <c r="K125" s="11" t="s">
        <v>262</v>
      </c>
      <c r="L125" s="11">
        <v>1</v>
      </c>
    </row>
    <row r="126" spans="1:12">
      <c r="A126" s="11" t="s">
        <v>114</v>
      </c>
      <c r="D126" s="11" t="s">
        <v>260</v>
      </c>
      <c r="E126" s="19" t="s">
        <v>377</v>
      </c>
      <c r="F126" s="10">
        <v>41821</v>
      </c>
      <c r="G126" s="10">
        <v>45809</v>
      </c>
      <c r="H126" s="11">
        <v>132</v>
      </c>
      <c r="I126" s="20" t="s">
        <v>259</v>
      </c>
      <c r="J126" s="11" t="s">
        <v>261</v>
      </c>
      <c r="K126" s="11" t="s">
        <v>262</v>
      </c>
      <c r="L126" s="11">
        <v>1</v>
      </c>
    </row>
    <row r="127" spans="1:12">
      <c r="A127" s="11" t="s">
        <v>115</v>
      </c>
      <c r="D127" s="11" t="s">
        <v>260</v>
      </c>
      <c r="E127" s="19" t="s">
        <v>378</v>
      </c>
      <c r="F127" s="10">
        <v>41821</v>
      </c>
      <c r="G127" s="10">
        <v>45809</v>
      </c>
      <c r="H127" s="11">
        <v>132</v>
      </c>
      <c r="I127" s="20" t="s">
        <v>259</v>
      </c>
      <c r="J127" s="11" t="s">
        <v>261</v>
      </c>
      <c r="K127" s="11" t="s">
        <v>262</v>
      </c>
      <c r="L127" s="11">
        <v>1</v>
      </c>
    </row>
    <row r="128" spans="1:12">
      <c r="A128" s="11" t="s">
        <v>116</v>
      </c>
      <c r="D128" s="11" t="s">
        <v>260</v>
      </c>
      <c r="E128" s="19" t="s">
        <v>379</v>
      </c>
      <c r="F128" s="10">
        <v>41821</v>
      </c>
      <c r="G128" s="10">
        <v>45809</v>
      </c>
      <c r="H128" s="11">
        <v>132</v>
      </c>
      <c r="I128" s="20" t="s">
        <v>259</v>
      </c>
      <c r="J128" s="11" t="s">
        <v>261</v>
      </c>
      <c r="K128" s="11" t="s">
        <v>262</v>
      </c>
      <c r="L128" s="11">
        <v>1</v>
      </c>
    </row>
    <row r="129" spans="1:12">
      <c r="A129" s="11" t="s">
        <v>117</v>
      </c>
      <c r="D129" s="11" t="s">
        <v>260</v>
      </c>
      <c r="E129" s="19" t="s">
        <v>380</v>
      </c>
      <c r="F129" s="10">
        <v>41821</v>
      </c>
      <c r="G129" s="10">
        <v>45809</v>
      </c>
      <c r="H129" s="11">
        <v>132</v>
      </c>
      <c r="I129" s="20" t="s">
        <v>259</v>
      </c>
      <c r="J129" s="11" t="s">
        <v>261</v>
      </c>
      <c r="K129" s="11" t="s">
        <v>262</v>
      </c>
      <c r="L129" s="11">
        <v>1</v>
      </c>
    </row>
    <row r="130" spans="1:12">
      <c r="A130" s="11" t="s">
        <v>118</v>
      </c>
      <c r="D130" s="11" t="s">
        <v>260</v>
      </c>
      <c r="E130" s="19" t="s">
        <v>381</v>
      </c>
      <c r="F130" s="10">
        <v>41821</v>
      </c>
      <c r="G130" s="10">
        <v>45809</v>
      </c>
      <c r="H130" s="11">
        <v>132</v>
      </c>
      <c r="I130" s="20" t="s">
        <v>259</v>
      </c>
      <c r="J130" s="11" t="s">
        <v>261</v>
      </c>
      <c r="K130" s="11" t="s">
        <v>262</v>
      </c>
      <c r="L130" s="11">
        <v>1</v>
      </c>
    </row>
    <row r="131" spans="1:12">
      <c r="A131" s="11" t="s">
        <v>119</v>
      </c>
      <c r="D131" s="11" t="s">
        <v>260</v>
      </c>
      <c r="E131" s="19" t="s">
        <v>382</v>
      </c>
      <c r="F131" s="10">
        <v>41821</v>
      </c>
      <c r="G131" s="10">
        <v>45809</v>
      </c>
      <c r="H131" s="11">
        <v>132</v>
      </c>
      <c r="I131" s="20" t="s">
        <v>259</v>
      </c>
      <c r="J131" s="11" t="s">
        <v>261</v>
      </c>
      <c r="K131" s="11" t="s">
        <v>262</v>
      </c>
      <c r="L131" s="11">
        <v>1</v>
      </c>
    </row>
    <row r="132" spans="1:12">
      <c r="A132" s="11" t="s">
        <v>120</v>
      </c>
      <c r="D132" s="11" t="s">
        <v>260</v>
      </c>
      <c r="E132" s="19" t="s">
        <v>383</v>
      </c>
      <c r="F132" s="10">
        <v>41821</v>
      </c>
      <c r="G132" s="10">
        <v>45809</v>
      </c>
      <c r="H132" s="11">
        <v>132</v>
      </c>
      <c r="I132" s="20" t="s">
        <v>259</v>
      </c>
      <c r="J132" s="11" t="s">
        <v>261</v>
      </c>
      <c r="K132" s="11" t="s">
        <v>262</v>
      </c>
      <c r="L132" s="11">
        <v>1</v>
      </c>
    </row>
    <row r="133" spans="1:12">
      <c r="A133" s="11" t="s">
        <v>121</v>
      </c>
      <c r="D133" s="11" t="s">
        <v>260</v>
      </c>
      <c r="E133" s="19" t="s">
        <v>384</v>
      </c>
      <c r="F133" s="10">
        <v>41821</v>
      </c>
      <c r="G133" s="10">
        <v>45809</v>
      </c>
      <c r="H133" s="11">
        <v>132</v>
      </c>
      <c r="I133" s="20" t="s">
        <v>259</v>
      </c>
      <c r="J133" s="11" t="s">
        <v>261</v>
      </c>
      <c r="K133" s="11" t="s">
        <v>262</v>
      </c>
      <c r="L133" s="11">
        <v>1</v>
      </c>
    </row>
    <row r="134" spans="1:12">
      <c r="A134" s="11" t="s">
        <v>122</v>
      </c>
      <c r="D134" s="11" t="s">
        <v>260</v>
      </c>
      <c r="E134" s="19" t="s">
        <v>385</v>
      </c>
      <c r="F134" s="10">
        <v>41821</v>
      </c>
      <c r="G134" s="10">
        <v>45809</v>
      </c>
      <c r="H134" s="11">
        <v>132</v>
      </c>
      <c r="I134" s="20" t="s">
        <v>259</v>
      </c>
      <c r="J134" s="11" t="s">
        <v>261</v>
      </c>
      <c r="K134" s="11" t="s">
        <v>262</v>
      </c>
      <c r="L134" s="11">
        <v>1</v>
      </c>
    </row>
    <row r="135" spans="1:12">
      <c r="A135" s="11" t="s">
        <v>123</v>
      </c>
      <c r="D135" s="11" t="s">
        <v>260</v>
      </c>
      <c r="E135" s="19" t="s">
        <v>386</v>
      </c>
      <c r="F135" s="10">
        <v>41821</v>
      </c>
      <c r="G135" s="10">
        <v>45809</v>
      </c>
      <c r="H135" s="11">
        <v>132</v>
      </c>
      <c r="I135" s="20" t="s">
        <v>259</v>
      </c>
      <c r="J135" s="11" t="s">
        <v>261</v>
      </c>
      <c r="K135" s="11" t="s">
        <v>262</v>
      </c>
      <c r="L135" s="11">
        <v>1</v>
      </c>
    </row>
    <row r="136" spans="1:12">
      <c r="A136" s="11" t="s">
        <v>124</v>
      </c>
      <c r="D136" s="11" t="s">
        <v>260</v>
      </c>
      <c r="E136" s="19" t="s">
        <v>387</v>
      </c>
      <c r="F136" s="10">
        <v>41821</v>
      </c>
      <c r="G136" s="10">
        <v>45809</v>
      </c>
      <c r="H136" s="11">
        <v>132</v>
      </c>
      <c r="I136" s="20" t="s">
        <v>259</v>
      </c>
      <c r="J136" s="11" t="s">
        <v>261</v>
      </c>
      <c r="K136" s="11" t="s">
        <v>262</v>
      </c>
      <c r="L136" s="11">
        <v>1</v>
      </c>
    </row>
    <row r="137" spans="1:12">
      <c r="A137" s="11" t="s">
        <v>125</v>
      </c>
      <c r="D137" s="11" t="s">
        <v>260</v>
      </c>
      <c r="E137" s="19" t="s">
        <v>388</v>
      </c>
      <c r="F137" s="10">
        <v>41821</v>
      </c>
      <c r="G137" s="10">
        <v>45809</v>
      </c>
      <c r="H137" s="11">
        <v>132</v>
      </c>
      <c r="I137" s="20" t="s">
        <v>259</v>
      </c>
      <c r="J137" s="11" t="s">
        <v>261</v>
      </c>
      <c r="K137" s="11" t="s">
        <v>262</v>
      </c>
      <c r="L137" s="11">
        <v>1</v>
      </c>
    </row>
    <row r="138" spans="1:12">
      <c r="A138" s="11" t="s">
        <v>126</v>
      </c>
      <c r="D138" s="11" t="s">
        <v>260</v>
      </c>
      <c r="E138" s="19" t="s">
        <v>389</v>
      </c>
      <c r="F138" s="10">
        <v>41821</v>
      </c>
      <c r="G138" s="10">
        <v>45809</v>
      </c>
      <c r="H138" s="11">
        <v>132</v>
      </c>
      <c r="I138" s="20" t="s">
        <v>259</v>
      </c>
      <c r="J138" s="11" t="s">
        <v>261</v>
      </c>
      <c r="K138" s="11" t="s">
        <v>262</v>
      </c>
      <c r="L138" s="11">
        <v>1</v>
      </c>
    </row>
    <row r="139" spans="1:12">
      <c r="A139" s="11" t="s">
        <v>127</v>
      </c>
      <c r="D139" s="11" t="s">
        <v>260</v>
      </c>
      <c r="E139" s="19" t="s">
        <v>390</v>
      </c>
      <c r="F139" s="10">
        <v>41821</v>
      </c>
      <c r="G139" s="10">
        <v>45809</v>
      </c>
      <c r="H139" s="11">
        <v>132</v>
      </c>
      <c r="I139" s="20" t="s">
        <v>259</v>
      </c>
      <c r="J139" s="11" t="s">
        <v>261</v>
      </c>
      <c r="K139" s="11" t="s">
        <v>262</v>
      </c>
      <c r="L139" s="11">
        <v>1</v>
      </c>
    </row>
    <row r="140" spans="1:12">
      <c r="A140" s="11" t="s">
        <v>128</v>
      </c>
      <c r="D140" s="11" t="s">
        <v>260</v>
      </c>
      <c r="E140" s="19" t="s">
        <v>391</v>
      </c>
      <c r="F140" s="10">
        <v>41821</v>
      </c>
      <c r="G140" s="10">
        <v>45809</v>
      </c>
      <c r="H140" s="11">
        <v>132</v>
      </c>
      <c r="I140" s="20" t="s">
        <v>259</v>
      </c>
      <c r="J140" s="11" t="s">
        <v>261</v>
      </c>
      <c r="K140" s="11" t="s">
        <v>262</v>
      </c>
      <c r="L140" s="11">
        <v>1</v>
      </c>
    </row>
    <row r="141" spans="1:12">
      <c r="A141" s="11" t="s">
        <v>129</v>
      </c>
      <c r="D141" s="11" t="s">
        <v>260</v>
      </c>
      <c r="E141" s="19" t="s">
        <v>392</v>
      </c>
      <c r="F141" s="10">
        <v>41821</v>
      </c>
      <c r="G141" s="10">
        <v>45809</v>
      </c>
      <c r="H141" s="11">
        <v>132</v>
      </c>
      <c r="I141" s="20" t="s">
        <v>259</v>
      </c>
      <c r="J141" s="11" t="s">
        <v>261</v>
      </c>
      <c r="K141" s="11" t="s">
        <v>262</v>
      </c>
      <c r="L141" s="11">
        <v>1</v>
      </c>
    </row>
    <row r="142" spans="1:12">
      <c r="A142" s="11" t="s">
        <v>130</v>
      </c>
      <c r="D142" s="11" t="s">
        <v>260</v>
      </c>
      <c r="E142" s="19" t="s">
        <v>393</v>
      </c>
      <c r="F142" s="10">
        <v>41821</v>
      </c>
      <c r="G142" s="10">
        <v>45809</v>
      </c>
      <c r="H142" s="11">
        <v>132</v>
      </c>
      <c r="I142" s="20" t="s">
        <v>259</v>
      </c>
      <c r="J142" s="11" t="s">
        <v>261</v>
      </c>
      <c r="K142" s="11" t="s">
        <v>262</v>
      </c>
      <c r="L142" s="11">
        <v>1</v>
      </c>
    </row>
    <row r="143" spans="1:12">
      <c r="A143" s="11" t="s">
        <v>131</v>
      </c>
      <c r="D143" s="11" t="s">
        <v>260</v>
      </c>
      <c r="E143" s="19" t="s">
        <v>394</v>
      </c>
      <c r="F143" s="10">
        <v>41821</v>
      </c>
      <c r="G143" s="10">
        <v>45809</v>
      </c>
      <c r="H143" s="11">
        <v>132</v>
      </c>
      <c r="I143" s="20" t="s">
        <v>259</v>
      </c>
      <c r="J143" s="11" t="s">
        <v>261</v>
      </c>
      <c r="K143" s="11" t="s">
        <v>262</v>
      </c>
      <c r="L143" s="11">
        <v>1</v>
      </c>
    </row>
    <row r="144" spans="1:12">
      <c r="A144" s="11" t="s">
        <v>132</v>
      </c>
      <c r="D144" s="11" t="s">
        <v>260</v>
      </c>
      <c r="E144" s="19" t="s">
        <v>395</v>
      </c>
      <c r="F144" s="10">
        <v>41821</v>
      </c>
      <c r="G144" s="10">
        <v>45809</v>
      </c>
      <c r="H144" s="11">
        <v>132</v>
      </c>
      <c r="I144" s="20" t="s">
        <v>259</v>
      </c>
      <c r="J144" s="11" t="s">
        <v>261</v>
      </c>
      <c r="K144" s="11" t="s">
        <v>262</v>
      </c>
      <c r="L144" s="11">
        <v>1</v>
      </c>
    </row>
    <row r="145" spans="1:12">
      <c r="A145" s="11" t="s">
        <v>133</v>
      </c>
      <c r="D145" s="11" t="s">
        <v>260</v>
      </c>
      <c r="E145" s="19" t="s">
        <v>396</v>
      </c>
      <c r="F145" s="10">
        <v>41821</v>
      </c>
      <c r="G145" s="10">
        <v>45809</v>
      </c>
      <c r="H145" s="11">
        <v>132</v>
      </c>
      <c r="I145" s="20" t="s">
        <v>259</v>
      </c>
      <c r="J145" s="11" t="s">
        <v>261</v>
      </c>
      <c r="K145" s="11" t="s">
        <v>262</v>
      </c>
      <c r="L145" s="11">
        <v>1</v>
      </c>
    </row>
    <row r="146" spans="1:12">
      <c r="A146" s="11" t="s">
        <v>134</v>
      </c>
      <c r="D146" s="11" t="s">
        <v>260</v>
      </c>
      <c r="E146" s="19" t="s">
        <v>397</v>
      </c>
      <c r="F146" s="10">
        <v>41821</v>
      </c>
      <c r="G146" s="10">
        <v>45809</v>
      </c>
      <c r="H146" s="11">
        <v>132</v>
      </c>
      <c r="I146" s="20" t="s">
        <v>259</v>
      </c>
      <c r="J146" s="11" t="s">
        <v>261</v>
      </c>
      <c r="K146" s="11" t="s">
        <v>262</v>
      </c>
      <c r="L146" s="11">
        <v>1</v>
      </c>
    </row>
    <row r="147" spans="1:12">
      <c r="A147" s="11" t="s">
        <v>135</v>
      </c>
      <c r="D147" s="11" t="s">
        <v>260</v>
      </c>
      <c r="E147" s="19" t="s">
        <v>398</v>
      </c>
      <c r="F147" s="10">
        <v>41821</v>
      </c>
      <c r="G147" s="10">
        <v>45809</v>
      </c>
      <c r="H147" s="11">
        <v>132</v>
      </c>
      <c r="I147" s="20" t="s">
        <v>259</v>
      </c>
      <c r="J147" s="11" t="s">
        <v>261</v>
      </c>
      <c r="K147" s="11" t="s">
        <v>262</v>
      </c>
      <c r="L147" s="11">
        <v>1</v>
      </c>
    </row>
    <row r="148" spans="1:12">
      <c r="A148" s="11" t="s">
        <v>136</v>
      </c>
      <c r="D148" s="11" t="s">
        <v>260</v>
      </c>
      <c r="E148" s="19" t="s">
        <v>399</v>
      </c>
      <c r="F148" s="10">
        <v>41821</v>
      </c>
      <c r="G148" s="10">
        <v>45809</v>
      </c>
      <c r="H148" s="11">
        <v>132</v>
      </c>
      <c r="I148" s="20" t="s">
        <v>259</v>
      </c>
      <c r="J148" s="11" t="s">
        <v>261</v>
      </c>
      <c r="K148" s="11" t="s">
        <v>262</v>
      </c>
      <c r="L148" s="11">
        <v>1</v>
      </c>
    </row>
    <row r="149" spans="1:12">
      <c r="A149" s="11" t="s">
        <v>137</v>
      </c>
      <c r="D149" s="11" t="s">
        <v>260</v>
      </c>
      <c r="E149" s="19" t="s">
        <v>400</v>
      </c>
      <c r="F149" s="10">
        <v>41821</v>
      </c>
      <c r="G149" s="10">
        <v>45809</v>
      </c>
      <c r="H149" s="11">
        <v>132</v>
      </c>
      <c r="I149" s="20" t="s">
        <v>259</v>
      </c>
      <c r="J149" s="11" t="s">
        <v>261</v>
      </c>
      <c r="K149" s="11" t="s">
        <v>262</v>
      </c>
      <c r="L149" s="11">
        <v>1</v>
      </c>
    </row>
    <row r="150" spans="1:12">
      <c r="A150" s="11" t="s">
        <v>138</v>
      </c>
      <c r="D150" s="11" t="s">
        <v>260</v>
      </c>
      <c r="E150" s="19" t="s">
        <v>401</v>
      </c>
      <c r="F150" s="10">
        <v>41821</v>
      </c>
      <c r="G150" s="10">
        <v>45809</v>
      </c>
      <c r="H150" s="11">
        <v>132</v>
      </c>
      <c r="I150" s="20" t="s">
        <v>259</v>
      </c>
      <c r="J150" s="11" t="s">
        <v>261</v>
      </c>
      <c r="K150" s="11" t="s">
        <v>262</v>
      </c>
      <c r="L150" s="11">
        <v>1</v>
      </c>
    </row>
    <row r="151" spans="1:12">
      <c r="A151" s="11" t="s">
        <v>139</v>
      </c>
      <c r="D151" s="11" t="s">
        <v>260</v>
      </c>
      <c r="E151" s="19" t="s">
        <v>402</v>
      </c>
      <c r="F151" s="10">
        <v>41821</v>
      </c>
      <c r="G151" s="10">
        <v>45809</v>
      </c>
      <c r="H151" s="11">
        <v>132</v>
      </c>
      <c r="I151" s="20" t="s">
        <v>259</v>
      </c>
      <c r="J151" s="11" t="s">
        <v>261</v>
      </c>
      <c r="K151" s="11" t="s">
        <v>262</v>
      </c>
      <c r="L151" s="11">
        <v>1</v>
      </c>
    </row>
    <row r="152" spans="1:12">
      <c r="A152" s="11" t="s">
        <v>140</v>
      </c>
      <c r="D152" s="11" t="s">
        <v>260</v>
      </c>
      <c r="E152" s="19" t="s">
        <v>403</v>
      </c>
      <c r="F152" s="10">
        <v>41821</v>
      </c>
      <c r="G152" s="10">
        <v>45809</v>
      </c>
      <c r="H152" s="11">
        <v>132</v>
      </c>
      <c r="I152" s="20" t="s">
        <v>259</v>
      </c>
      <c r="J152" s="11" t="s">
        <v>261</v>
      </c>
      <c r="K152" s="11" t="s">
        <v>262</v>
      </c>
      <c r="L152" s="11">
        <v>1</v>
      </c>
    </row>
    <row r="153" spans="1:12">
      <c r="A153" s="11" t="s">
        <v>141</v>
      </c>
      <c r="D153" s="11" t="s">
        <v>260</v>
      </c>
      <c r="E153" s="19" t="s">
        <v>404</v>
      </c>
      <c r="F153" s="10">
        <v>41821</v>
      </c>
      <c r="G153" s="10">
        <v>45809</v>
      </c>
      <c r="H153" s="11">
        <v>132</v>
      </c>
      <c r="I153" s="20" t="s">
        <v>259</v>
      </c>
      <c r="J153" s="11" t="s">
        <v>261</v>
      </c>
      <c r="K153" s="11" t="s">
        <v>262</v>
      </c>
      <c r="L153" s="11">
        <v>1</v>
      </c>
    </row>
    <row r="154" spans="1:12">
      <c r="A154" s="11" t="s">
        <v>142</v>
      </c>
      <c r="D154" s="11" t="s">
        <v>260</v>
      </c>
      <c r="E154" s="19" t="s">
        <v>405</v>
      </c>
      <c r="F154" s="10">
        <v>41821</v>
      </c>
      <c r="G154" s="10">
        <v>45809</v>
      </c>
      <c r="H154" s="11">
        <v>132</v>
      </c>
      <c r="I154" s="20" t="s">
        <v>259</v>
      </c>
      <c r="J154" s="11" t="s">
        <v>261</v>
      </c>
      <c r="K154" s="11" t="s">
        <v>262</v>
      </c>
      <c r="L154" s="11">
        <v>1</v>
      </c>
    </row>
    <row r="155" spans="1:12">
      <c r="A155" s="11" t="s">
        <v>143</v>
      </c>
      <c r="D155" s="11" t="s">
        <v>260</v>
      </c>
      <c r="E155" s="19" t="s">
        <v>406</v>
      </c>
      <c r="F155" s="10">
        <v>41821</v>
      </c>
      <c r="G155" s="10">
        <v>45809</v>
      </c>
      <c r="H155" s="11">
        <v>132</v>
      </c>
      <c r="I155" s="20" t="s">
        <v>259</v>
      </c>
      <c r="J155" s="11" t="s">
        <v>261</v>
      </c>
      <c r="K155" s="11" t="s">
        <v>262</v>
      </c>
      <c r="L155" s="11">
        <v>1</v>
      </c>
    </row>
    <row r="156" spans="1:12">
      <c r="A156" s="11" t="s">
        <v>144</v>
      </c>
      <c r="D156" s="11" t="s">
        <v>260</v>
      </c>
      <c r="E156" s="19" t="s">
        <v>407</v>
      </c>
      <c r="F156" s="10">
        <v>41821</v>
      </c>
      <c r="G156" s="10">
        <v>45809</v>
      </c>
      <c r="H156" s="11">
        <v>132</v>
      </c>
      <c r="I156" s="20" t="s">
        <v>259</v>
      </c>
      <c r="J156" s="11" t="s">
        <v>261</v>
      </c>
      <c r="K156" s="11" t="s">
        <v>262</v>
      </c>
      <c r="L156" s="11">
        <v>1</v>
      </c>
    </row>
    <row r="157" spans="1:12">
      <c r="A157" s="11" t="s">
        <v>145</v>
      </c>
      <c r="D157" s="11" t="s">
        <v>260</v>
      </c>
      <c r="E157" s="19" t="s">
        <v>408</v>
      </c>
      <c r="F157" s="10">
        <v>41821</v>
      </c>
      <c r="G157" s="10">
        <v>45809</v>
      </c>
      <c r="H157" s="11">
        <v>132</v>
      </c>
      <c r="I157" s="20" t="s">
        <v>259</v>
      </c>
      <c r="J157" s="11" t="s">
        <v>261</v>
      </c>
      <c r="K157" s="11" t="s">
        <v>262</v>
      </c>
      <c r="L157" s="11">
        <v>1</v>
      </c>
    </row>
    <row r="158" spans="1:12">
      <c r="A158" s="11" t="s">
        <v>146</v>
      </c>
      <c r="D158" s="11" t="s">
        <v>260</v>
      </c>
      <c r="E158" s="19" t="s">
        <v>409</v>
      </c>
      <c r="F158" s="10">
        <v>41821</v>
      </c>
      <c r="G158" s="10">
        <v>45809</v>
      </c>
      <c r="H158" s="11">
        <v>132</v>
      </c>
      <c r="I158" s="20" t="s">
        <v>259</v>
      </c>
      <c r="J158" s="11" t="s">
        <v>261</v>
      </c>
      <c r="K158" s="11" t="s">
        <v>262</v>
      </c>
      <c r="L158" s="11">
        <v>1</v>
      </c>
    </row>
    <row r="159" spans="1:12">
      <c r="A159" s="11" t="s">
        <v>147</v>
      </c>
      <c r="D159" s="11" t="s">
        <v>260</v>
      </c>
      <c r="E159" s="19" t="s">
        <v>410</v>
      </c>
      <c r="F159" s="10">
        <v>41821</v>
      </c>
      <c r="G159" s="10">
        <v>45809</v>
      </c>
      <c r="H159" s="11">
        <v>132</v>
      </c>
      <c r="I159" s="20" t="s">
        <v>259</v>
      </c>
      <c r="J159" s="11" t="s">
        <v>261</v>
      </c>
      <c r="K159" s="11" t="s">
        <v>262</v>
      </c>
      <c r="L159" s="11">
        <v>1</v>
      </c>
    </row>
    <row r="160" spans="1:12">
      <c r="A160" s="11" t="s">
        <v>148</v>
      </c>
      <c r="D160" s="11" t="s">
        <v>260</v>
      </c>
      <c r="E160" s="19" t="s">
        <v>411</v>
      </c>
      <c r="F160" s="10">
        <v>41821</v>
      </c>
      <c r="G160" s="10">
        <v>45809</v>
      </c>
      <c r="H160" s="11">
        <v>132</v>
      </c>
      <c r="I160" s="20" t="s">
        <v>259</v>
      </c>
      <c r="J160" s="11" t="s">
        <v>261</v>
      </c>
      <c r="K160" s="11" t="s">
        <v>262</v>
      </c>
      <c r="L160" s="11">
        <v>1</v>
      </c>
    </row>
    <row r="161" spans="1:12">
      <c r="A161" s="11" t="s">
        <v>149</v>
      </c>
      <c r="D161" s="11" t="s">
        <v>260</v>
      </c>
      <c r="E161" s="19" t="s">
        <v>412</v>
      </c>
      <c r="F161" s="10">
        <v>41821</v>
      </c>
      <c r="G161" s="10">
        <v>45809</v>
      </c>
      <c r="H161" s="11">
        <v>132</v>
      </c>
      <c r="I161" s="20" t="s">
        <v>259</v>
      </c>
      <c r="J161" s="11" t="s">
        <v>261</v>
      </c>
      <c r="K161" s="11" t="s">
        <v>262</v>
      </c>
      <c r="L161" s="11">
        <v>1</v>
      </c>
    </row>
    <row r="162" spans="1:12">
      <c r="A162" s="11" t="s">
        <v>150</v>
      </c>
      <c r="D162" s="11" t="s">
        <v>260</v>
      </c>
      <c r="E162" s="19" t="s">
        <v>413</v>
      </c>
      <c r="F162" s="10">
        <v>41821</v>
      </c>
      <c r="G162" s="10">
        <v>45809</v>
      </c>
      <c r="H162" s="11">
        <v>132</v>
      </c>
      <c r="I162" s="20" t="s">
        <v>259</v>
      </c>
      <c r="J162" s="11" t="s">
        <v>261</v>
      </c>
      <c r="K162" s="11" t="s">
        <v>262</v>
      </c>
      <c r="L162" s="11">
        <v>1</v>
      </c>
    </row>
    <row r="163" spans="1:12">
      <c r="A163" s="11" t="s">
        <v>151</v>
      </c>
      <c r="D163" s="11" t="s">
        <v>260</v>
      </c>
      <c r="E163" s="19" t="s">
        <v>414</v>
      </c>
      <c r="F163" s="10">
        <v>41821</v>
      </c>
      <c r="G163" s="10">
        <v>45809</v>
      </c>
      <c r="H163" s="11">
        <v>132</v>
      </c>
      <c r="I163" s="20" t="s">
        <v>259</v>
      </c>
      <c r="J163" s="11" t="s">
        <v>261</v>
      </c>
      <c r="K163" s="11" t="s">
        <v>262</v>
      </c>
      <c r="L163" s="11">
        <v>1</v>
      </c>
    </row>
    <row r="164" spans="1:12">
      <c r="A164" s="11" t="s">
        <v>152</v>
      </c>
      <c r="D164" s="11" t="s">
        <v>260</v>
      </c>
      <c r="E164" s="19" t="s">
        <v>415</v>
      </c>
      <c r="F164" s="10">
        <v>41821</v>
      </c>
      <c r="G164" s="10">
        <v>45809</v>
      </c>
      <c r="H164" s="11">
        <v>132</v>
      </c>
      <c r="I164" s="20" t="s">
        <v>259</v>
      </c>
      <c r="J164" s="11" t="s">
        <v>261</v>
      </c>
      <c r="K164" s="11" t="s">
        <v>262</v>
      </c>
      <c r="L164" s="11">
        <v>1</v>
      </c>
    </row>
    <row r="165" spans="1:12">
      <c r="A165" s="11" t="s">
        <v>153</v>
      </c>
      <c r="D165" s="11" t="s">
        <v>260</v>
      </c>
      <c r="E165" s="19" t="s">
        <v>416</v>
      </c>
      <c r="F165" s="10">
        <v>41821</v>
      </c>
      <c r="G165" s="10">
        <v>45809</v>
      </c>
      <c r="H165" s="11">
        <v>132</v>
      </c>
      <c r="I165" s="20" t="s">
        <v>259</v>
      </c>
      <c r="J165" s="11" t="s">
        <v>261</v>
      </c>
      <c r="K165" s="11" t="s">
        <v>262</v>
      </c>
      <c r="L165" s="11">
        <v>1</v>
      </c>
    </row>
    <row r="166" spans="1:12">
      <c r="A166" s="11" t="s">
        <v>154</v>
      </c>
      <c r="D166" s="11" t="s">
        <v>260</v>
      </c>
      <c r="E166" s="19" t="s">
        <v>417</v>
      </c>
      <c r="F166" s="10">
        <v>41821</v>
      </c>
      <c r="G166" s="10">
        <v>45809</v>
      </c>
      <c r="H166" s="11">
        <v>132</v>
      </c>
      <c r="I166" s="20" t="s">
        <v>259</v>
      </c>
      <c r="J166" s="11" t="s">
        <v>261</v>
      </c>
      <c r="K166" s="11" t="s">
        <v>262</v>
      </c>
      <c r="L166" s="11">
        <v>1</v>
      </c>
    </row>
    <row r="167" spans="1:12">
      <c r="A167" s="11" t="s">
        <v>155</v>
      </c>
      <c r="D167" s="11" t="s">
        <v>260</v>
      </c>
      <c r="E167" s="19" t="s">
        <v>418</v>
      </c>
      <c r="F167" s="10">
        <v>41821</v>
      </c>
      <c r="G167" s="10">
        <v>45809</v>
      </c>
      <c r="H167" s="11">
        <v>132</v>
      </c>
      <c r="I167" s="20" t="s">
        <v>259</v>
      </c>
      <c r="J167" s="11" t="s">
        <v>261</v>
      </c>
      <c r="K167" s="11" t="s">
        <v>262</v>
      </c>
      <c r="L167" s="11">
        <v>1</v>
      </c>
    </row>
    <row r="168" spans="1:12">
      <c r="A168" s="11" t="s">
        <v>156</v>
      </c>
      <c r="D168" s="11" t="s">
        <v>260</v>
      </c>
      <c r="E168" s="19" t="s">
        <v>419</v>
      </c>
      <c r="F168" s="10">
        <v>41821</v>
      </c>
      <c r="G168" s="10">
        <v>45809</v>
      </c>
      <c r="H168" s="11">
        <v>132</v>
      </c>
      <c r="I168" s="20" t="s">
        <v>259</v>
      </c>
      <c r="J168" s="11" t="s">
        <v>261</v>
      </c>
      <c r="K168" s="11" t="s">
        <v>262</v>
      </c>
      <c r="L168" s="11">
        <v>1</v>
      </c>
    </row>
    <row r="169" spans="1:12">
      <c r="A169" s="11" t="s">
        <v>157</v>
      </c>
      <c r="D169" s="11" t="s">
        <v>260</v>
      </c>
      <c r="E169" s="19" t="s">
        <v>420</v>
      </c>
      <c r="F169" s="10">
        <v>41821</v>
      </c>
      <c r="G169" s="10">
        <v>45809</v>
      </c>
      <c r="H169" s="11">
        <v>132</v>
      </c>
      <c r="I169" s="20" t="s">
        <v>259</v>
      </c>
      <c r="J169" s="11" t="s">
        <v>261</v>
      </c>
      <c r="K169" s="11" t="s">
        <v>262</v>
      </c>
      <c r="L169" s="11">
        <v>1</v>
      </c>
    </row>
    <row r="170" spans="1:12">
      <c r="A170" s="11" t="s">
        <v>158</v>
      </c>
      <c r="D170" s="11" t="s">
        <v>260</v>
      </c>
      <c r="E170" s="19" t="s">
        <v>421</v>
      </c>
      <c r="F170" s="10">
        <v>41821</v>
      </c>
      <c r="G170" s="10">
        <v>45809</v>
      </c>
      <c r="H170" s="11">
        <v>132</v>
      </c>
      <c r="I170" s="20" t="s">
        <v>259</v>
      </c>
      <c r="J170" s="11" t="s">
        <v>261</v>
      </c>
      <c r="K170" s="11" t="s">
        <v>262</v>
      </c>
      <c r="L170" s="11">
        <v>1</v>
      </c>
    </row>
    <row r="171" spans="1:12">
      <c r="A171" s="11" t="s">
        <v>159</v>
      </c>
      <c r="D171" s="11" t="s">
        <v>260</v>
      </c>
      <c r="E171" s="19" t="s">
        <v>422</v>
      </c>
      <c r="F171" s="10">
        <v>41821</v>
      </c>
      <c r="G171" s="10">
        <v>45809</v>
      </c>
      <c r="H171" s="11">
        <v>132</v>
      </c>
      <c r="I171" s="20" t="s">
        <v>259</v>
      </c>
      <c r="J171" s="11" t="s">
        <v>261</v>
      </c>
      <c r="K171" s="11" t="s">
        <v>262</v>
      </c>
      <c r="L171" s="11">
        <v>1</v>
      </c>
    </row>
    <row r="172" spans="1:12">
      <c r="A172" s="11" t="s">
        <v>160</v>
      </c>
      <c r="D172" s="11" t="s">
        <v>260</v>
      </c>
      <c r="E172" s="19" t="s">
        <v>423</v>
      </c>
      <c r="F172" s="10">
        <v>41821</v>
      </c>
      <c r="G172" s="10">
        <v>45809</v>
      </c>
      <c r="H172" s="11">
        <v>132</v>
      </c>
      <c r="I172" s="20" t="s">
        <v>259</v>
      </c>
      <c r="J172" s="11" t="s">
        <v>261</v>
      </c>
      <c r="K172" s="11" t="s">
        <v>262</v>
      </c>
      <c r="L172" s="11">
        <v>1</v>
      </c>
    </row>
    <row r="173" spans="1:12">
      <c r="A173" s="11" t="s">
        <v>161</v>
      </c>
      <c r="D173" s="11" t="s">
        <v>260</v>
      </c>
      <c r="E173" s="19" t="s">
        <v>424</v>
      </c>
      <c r="F173" s="10">
        <v>41821</v>
      </c>
      <c r="G173" s="10">
        <v>45809</v>
      </c>
      <c r="H173" s="11">
        <v>132</v>
      </c>
      <c r="I173" s="20" t="s">
        <v>259</v>
      </c>
      <c r="J173" s="11" t="s">
        <v>261</v>
      </c>
      <c r="K173" s="11" t="s">
        <v>262</v>
      </c>
      <c r="L173" s="11">
        <v>1</v>
      </c>
    </row>
    <row r="174" spans="1:12">
      <c r="A174" s="11" t="s">
        <v>162</v>
      </c>
      <c r="D174" s="11" t="s">
        <v>260</v>
      </c>
      <c r="E174" s="19" t="s">
        <v>425</v>
      </c>
      <c r="F174" s="10">
        <v>41821</v>
      </c>
      <c r="G174" s="10">
        <v>45809</v>
      </c>
      <c r="H174" s="11">
        <v>132</v>
      </c>
      <c r="I174" s="20" t="s">
        <v>259</v>
      </c>
      <c r="J174" s="11" t="s">
        <v>261</v>
      </c>
      <c r="K174" s="11" t="s">
        <v>262</v>
      </c>
      <c r="L174" s="11">
        <v>1</v>
      </c>
    </row>
    <row r="175" spans="1:12">
      <c r="A175" s="11" t="s">
        <v>163</v>
      </c>
      <c r="D175" s="11" t="s">
        <v>260</v>
      </c>
      <c r="E175" s="19" t="s">
        <v>426</v>
      </c>
      <c r="F175" s="10">
        <v>41821</v>
      </c>
      <c r="G175" s="10">
        <v>45809</v>
      </c>
      <c r="H175" s="11">
        <v>132</v>
      </c>
      <c r="I175" s="20" t="s">
        <v>259</v>
      </c>
      <c r="J175" s="11" t="s">
        <v>261</v>
      </c>
      <c r="K175" s="11" t="s">
        <v>262</v>
      </c>
      <c r="L175" s="11">
        <v>1</v>
      </c>
    </row>
    <row r="176" spans="1:12">
      <c r="A176" s="11" t="s">
        <v>164</v>
      </c>
      <c r="D176" s="11" t="s">
        <v>260</v>
      </c>
      <c r="E176" s="19" t="s">
        <v>427</v>
      </c>
      <c r="F176" s="10">
        <v>41821</v>
      </c>
      <c r="G176" s="10">
        <v>45809</v>
      </c>
      <c r="H176" s="11">
        <v>132</v>
      </c>
      <c r="I176" s="20" t="s">
        <v>259</v>
      </c>
      <c r="J176" s="11" t="s">
        <v>261</v>
      </c>
      <c r="K176" s="11" t="s">
        <v>262</v>
      </c>
      <c r="L176" s="11">
        <v>1</v>
      </c>
    </row>
    <row r="177" spans="1:12">
      <c r="A177" s="11" t="s">
        <v>165</v>
      </c>
      <c r="D177" s="11" t="s">
        <v>260</v>
      </c>
      <c r="E177" s="19" t="s">
        <v>428</v>
      </c>
      <c r="F177" s="10">
        <v>41821</v>
      </c>
      <c r="G177" s="10">
        <v>45809</v>
      </c>
      <c r="H177" s="11">
        <v>132</v>
      </c>
      <c r="I177" s="20" t="s">
        <v>259</v>
      </c>
      <c r="J177" s="11" t="s">
        <v>261</v>
      </c>
      <c r="K177" s="11" t="s">
        <v>262</v>
      </c>
      <c r="L177" s="11">
        <v>1</v>
      </c>
    </row>
    <row r="178" spans="1:12">
      <c r="A178" s="11" t="s">
        <v>166</v>
      </c>
      <c r="D178" s="11" t="s">
        <v>260</v>
      </c>
      <c r="E178" s="19" t="s">
        <v>429</v>
      </c>
      <c r="F178" s="10">
        <v>41821</v>
      </c>
      <c r="G178" s="10">
        <v>45809</v>
      </c>
      <c r="H178" s="11">
        <v>132</v>
      </c>
      <c r="I178" s="20" t="s">
        <v>259</v>
      </c>
      <c r="J178" s="11" t="s">
        <v>261</v>
      </c>
      <c r="K178" s="11" t="s">
        <v>262</v>
      </c>
      <c r="L178" s="11">
        <v>1</v>
      </c>
    </row>
    <row r="179" spans="1:12">
      <c r="A179" s="11" t="s">
        <v>167</v>
      </c>
      <c r="D179" s="11" t="s">
        <v>260</v>
      </c>
      <c r="E179" s="19" t="s">
        <v>430</v>
      </c>
      <c r="F179" s="10">
        <v>41821</v>
      </c>
      <c r="G179" s="10">
        <v>45809</v>
      </c>
      <c r="H179" s="11">
        <v>132</v>
      </c>
      <c r="I179" s="20" t="s">
        <v>259</v>
      </c>
      <c r="J179" s="11" t="s">
        <v>261</v>
      </c>
      <c r="K179" s="11" t="s">
        <v>262</v>
      </c>
      <c r="L179" s="11">
        <v>1</v>
      </c>
    </row>
    <row r="180" spans="1:12">
      <c r="A180" s="11" t="s">
        <v>168</v>
      </c>
      <c r="D180" s="11" t="s">
        <v>260</v>
      </c>
      <c r="E180" s="19" t="s">
        <v>431</v>
      </c>
      <c r="F180" s="10">
        <v>41821</v>
      </c>
      <c r="G180" s="10">
        <v>45809</v>
      </c>
      <c r="H180" s="11">
        <v>132</v>
      </c>
      <c r="I180" s="20" t="s">
        <v>259</v>
      </c>
      <c r="J180" s="11" t="s">
        <v>261</v>
      </c>
      <c r="K180" s="11" t="s">
        <v>262</v>
      </c>
      <c r="L180" s="11">
        <v>1</v>
      </c>
    </row>
    <row r="181" spans="1:12">
      <c r="A181" s="11" t="s">
        <v>169</v>
      </c>
      <c r="D181" s="11" t="s">
        <v>260</v>
      </c>
      <c r="E181" s="19" t="s">
        <v>432</v>
      </c>
      <c r="F181" s="10">
        <v>41821</v>
      </c>
      <c r="G181" s="10">
        <v>45809</v>
      </c>
      <c r="H181" s="11">
        <v>132</v>
      </c>
      <c r="I181" s="20" t="s">
        <v>259</v>
      </c>
      <c r="J181" s="11" t="s">
        <v>261</v>
      </c>
      <c r="K181" s="11" t="s">
        <v>262</v>
      </c>
      <c r="L181" s="11">
        <v>1</v>
      </c>
    </row>
    <row r="182" spans="1:12">
      <c r="A182" s="11" t="s">
        <v>170</v>
      </c>
      <c r="D182" s="11" t="s">
        <v>260</v>
      </c>
      <c r="E182" s="19" t="s">
        <v>433</v>
      </c>
      <c r="F182" s="10">
        <v>41821</v>
      </c>
      <c r="G182" s="10">
        <v>45809</v>
      </c>
      <c r="H182" s="11">
        <v>132</v>
      </c>
      <c r="I182" s="20" t="s">
        <v>259</v>
      </c>
      <c r="J182" s="11" t="s">
        <v>261</v>
      </c>
      <c r="K182" s="11" t="s">
        <v>262</v>
      </c>
      <c r="L182" s="11">
        <v>1</v>
      </c>
    </row>
    <row r="183" spans="1:12">
      <c r="A183" s="11" t="s">
        <v>171</v>
      </c>
      <c r="D183" s="11" t="s">
        <v>260</v>
      </c>
      <c r="E183" s="19" t="s">
        <v>434</v>
      </c>
      <c r="F183" s="10">
        <v>41821</v>
      </c>
      <c r="G183" s="10">
        <v>45809</v>
      </c>
      <c r="H183" s="11">
        <v>132</v>
      </c>
      <c r="I183" s="20" t="s">
        <v>259</v>
      </c>
      <c r="J183" s="11" t="s">
        <v>261</v>
      </c>
      <c r="K183" s="11" t="s">
        <v>262</v>
      </c>
      <c r="L183" s="11">
        <v>1</v>
      </c>
    </row>
    <row r="184" spans="1:12">
      <c r="A184" s="11" t="s">
        <v>172</v>
      </c>
      <c r="D184" s="11" t="s">
        <v>260</v>
      </c>
      <c r="E184" s="19" t="s">
        <v>435</v>
      </c>
      <c r="F184" s="10">
        <v>41821</v>
      </c>
      <c r="G184" s="10">
        <v>45809</v>
      </c>
      <c r="H184" s="11">
        <v>132</v>
      </c>
      <c r="I184" s="20" t="s">
        <v>259</v>
      </c>
      <c r="J184" s="11" t="s">
        <v>261</v>
      </c>
      <c r="K184" s="11" t="s">
        <v>262</v>
      </c>
      <c r="L184" s="11">
        <v>1</v>
      </c>
    </row>
    <row r="185" spans="1:12">
      <c r="A185" s="11" t="s">
        <v>173</v>
      </c>
      <c r="D185" s="11" t="s">
        <v>260</v>
      </c>
      <c r="E185" s="19" t="s">
        <v>436</v>
      </c>
      <c r="F185" s="10">
        <v>41821</v>
      </c>
      <c r="G185" s="10">
        <v>45809</v>
      </c>
      <c r="H185" s="11">
        <v>132</v>
      </c>
      <c r="I185" s="20" t="s">
        <v>259</v>
      </c>
      <c r="J185" s="11" t="s">
        <v>261</v>
      </c>
      <c r="K185" s="11" t="s">
        <v>262</v>
      </c>
      <c r="L185" s="11">
        <v>1</v>
      </c>
    </row>
    <row r="186" spans="1:12">
      <c r="A186" s="11" t="s">
        <v>174</v>
      </c>
      <c r="D186" s="11" t="s">
        <v>260</v>
      </c>
      <c r="E186" s="19" t="s">
        <v>437</v>
      </c>
      <c r="F186" s="10">
        <v>41821</v>
      </c>
      <c r="G186" s="10">
        <v>45809</v>
      </c>
      <c r="H186" s="11">
        <v>132</v>
      </c>
      <c r="I186" s="20" t="s">
        <v>259</v>
      </c>
      <c r="J186" s="11" t="s">
        <v>261</v>
      </c>
      <c r="K186" s="11" t="s">
        <v>262</v>
      </c>
      <c r="L186" s="11">
        <v>1</v>
      </c>
    </row>
    <row r="187" spans="1:12">
      <c r="A187" s="11" t="s">
        <v>175</v>
      </c>
      <c r="D187" s="11" t="s">
        <v>260</v>
      </c>
      <c r="E187" s="19" t="s">
        <v>438</v>
      </c>
      <c r="F187" s="10">
        <v>41821</v>
      </c>
      <c r="G187" s="10">
        <v>45809</v>
      </c>
      <c r="H187" s="11">
        <v>132</v>
      </c>
      <c r="I187" s="20" t="s">
        <v>259</v>
      </c>
      <c r="J187" s="11" t="s">
        <v>261</v>
      </c>
      <c r="K187" s="11" t="s">
        <v>262</v>
      </c>
      <c r="L187" s="11">
        <v>1</v>
      </c>
    </row>
    <row r="188" spans="1:12">
      <c r="A188" s="11" t="s">
        <v>176</v>
      </c>
      <c r="D188" s="11" t="s">
        <v>260</v>
      </c>
      <c r="E188" s="19" t="s">
        <v>439</v>
      </c>
      <c r="F188" s="10">
        <v>41821</v>
      </c>
      <c r="G188" s="10">
        <v>45809</v>
      </c>
      <c r="H188" s="11">
        <v>132</v>
      </c>
      <c r="I188" s="20" t="s">
        <v>259</v>
      </c>
      <c r="J188" s="11" t="s">
        <v>261</v>
      </c>
      <c r="K188" s="11" t="s">
        <v>262</v>
      </c>
      <c r="L188" s="11">
        <v>1</v>
      </c>
    </row>
    <row r="189" spans="1:12">
      <c r="A189" s="11" t="s">
        <v>177</v>
      </c>
      <c r="D189" s="11" t="s">
        <v>260</v>
      </c>
      <c r="E189" s="19" t="s">
        <v>440</v>
      </c>
      <c r="F189" s="10">
        <v>41821</v>
      </c>
      <c r="G189" s="10">
        <v>45809</v>
      </c>
      <c r="H189" s="11">
        <v>132</v>
      </c>
      <c r="I189" s="20" t="s">
        <v>259</v>
      </c>
      <c r="J189" s="11" t="s">
        <v>261</v>
      </c>
      <c r="K189" s="11" t="s">
        <v>262</v>
      </c>
      <c r="L189" s="11">
        <v>1</v>
      </c>
    </row>
    <row r="190" spans="1:12">
      <c r="A190" s="11" t="s">
        <v>178</v>
      </c>
      <c r="D190" s="11" t="s">
        <v>260</v>
      </c>
      <c r="E190" s="19" t="s">
        <v>441</v>
      </c>
      <c r="F190" s="10">
        <v>41821</v>
      </c>
      <c r="G190" s="10">
        <v>45809</v>
      </c>
      <c r="H190" s="11">
        <v>132</v>
      </c>
      <c r="I190" s="20" t="s">
        <v>259</v>
      </c>
      <c r="J190" s="11" t="s">
        <v>261</v>
      </c>
      <c r="K190" s="11" t="s">
        <v>262</v>
      </c>
      <c r="L190" s="11">
        <v>1</v>
      </c>
    </row>
    <row r="191" spans="1:12">
      <c r="A191" s="11" t="s">
        <v>179</v>
      </c>
      <c r="D191" s="11" t="s">
        <v>260</v>
      </c>
      <c r="E191" s="19" t="s">
        <v>442</v>
      </c>
      <c r="F191" s="10">
        <v>41821</v>
      </c>
      <c r="G191" s="10">
        <v>45809</v>
      </c>
      <c r="H191" s="11">
        <v>132</v>
      </c>
      <c r="I191" s="20" t="s">
        <v>259</v>
      </c>
      <c r="J191" s="11" t="s">
        <v>261</v>
      </c>
      <c r="K191" s="11" t="s">
        <v>262</v>
      </c>
      <c r="L191" s="11">
        <v>1</v>
      </c>
    </row>
    <row r="192" spans="1:12">
      <c r="A192" s="11" t="s">
        <v>180</v>
      </c>
      <c r="D192" s="11" t="s">
        <v>260</v>
      </c>
      <c r="E192" s="19" t="s">
        <v>443</v>
      </c>
      <c r="F192" s="10">
        <v>41821</v>
      </c>
      <c r="G192" s="10">
        <v>45809</v>
      </c>
      <c r="H192" s="11">
        <v>132</v>
      </c>
      <c r="I192" s="20" t="s">
        <v>259</v>
      </c>
      <c r="J192" s="11" t="s">
        <v>261</v>
      </c>
      <c r="K192" s="11" t="s">
        <v>262</v>
      </c>
      <c r="L192" s="11">
        <v>1</v>
      </c>
    </row>
    <row r="193" spans="1:12">
      <c r="A193" s="11" t="s">
        <v>181</v>
      </c>
      <c r="D193" s="11" t="s">
        <v>260</v>
      </c>
      <c r="E193" s="19" t="s">
        <v>444</v>
      </c>
      <c r="F193" s="10">
        <v>41821</v>
      </c>
      <c r="G193" s="10">
        <v>45809</v>
      </c>
      <c r="H193" s="11">
        <v>132</v>
      </c>
      <c r="I193" s="20" t="s">
        <v>259</v>
      </c>
      <c r="J193" s="11" t="s">
        <v>261</v>
      </c>
      <c r="K193" s="11" t="s">
        <v>262</v>
      </c>
      <c r="L193" s="11">
        <v>1</v>
      </c>
    </row>
    <row r="194" spans="1:12">
      <c r="A194" s="11" t="s">
        <v>182</v>
      </c>
      <c r="D194" s="11" t="s">
        <v>260</v>
      </c>
      <c r="E194" s="19" t="s">
        <v>445</v>
      </c>
      <c r="F194" s="10">
        <v>41821</v>
      </c>
      <c r="G194" s="10">
        <v>45809</v>
      </c>
      <c r="H194" s="11">
        <v>132</v>
      </c>
      <c r="I194" s="20" t="s">
        <v>259</v>
      </c>
      <c r="J194" s="11" t="s">
        <v>261</v>
      </c>
      <c r="K194" s="11" t="s">
        <v>262</v>
      </c>
      <c r="L194" s="11">
        <v>1</v>
      </c>
    </row>
    <row r="195" spans="1:12">
      <c r="A195" s="11" t="s">
        <v>183</v>
      </c>
      <c r="D195" s="11" t="s">
        <v>260</v>
      </c>
      <c r="E195" s="19" t="s">
        <v>446</v>
      </c>
      <c r="F195" s="10">
        <v>41821</v>
      </c>
      <c r="G195" s="10">
        <v>45809</v>
      </c>
      <c r="H195" s="11">
        <v>132</v>
      </c>
      <c r="I195" s="20" t="s">
        <v>259</v>
      </c>
      <c r="J195" s="11" t="s">
        <v>261</v>
      </c>
      <c r="K195" s="11" t="s">
        <v>262</v>
      </c>
      <c r="L195" s="11">
        <v>1</v>
      </c>
    </row>
    <row r="196" spans="1:12">
      <c r="A196" s="11" t="s">
        <v>184</v>
      </c>
      <c r="D196" s="11" t="s">
        <v>260</v>
      </c>
      <c r="E196" s="19" t="s">
        <v>447</v>
      </c>
      <c r="F196" s="10">
        <v>41821</v>
      </c>
      <c r="G196" s="10">
        <v>45809</v>
      </c>
      <c r="H196" s="11">
        <v>132</v>
      </c>
      <c r="I196" s="20" t="s">
        <v>259</v>
      </c>
      <c r="J196" s="11" t="s">
        <v>261</v>
      </c>
      <c r="K196" s="11" t="s">
        <v>262</v>
      </c>
      <c r="L196" s="11">
        <v>1</v>
      </c>
    </row>
    <row r="197" spans="1:12">
      <c r="A197" s="11" t="s">
        <v>185</v>
      </c>
      <c r="D197" s="11" t="s">
        <v>260</v>
      </c>
      <c r="E197" s="19" t="s">
        <v>448</v>
      </c>
      <c r="F197" s="10">
        <v>41821</v>
      </c>
      <c r="G197" s="10">
        <v>45809</v>
      </c>
      <c r="H197" s="11">
        <v>132</v>
      </c>
      <c r="I197" s="20" t="s">
        <v>259</v>
      </c>
      <c r="J197" s="11" t="s">
        <v>261</v>
      </c>
      <c r="K197" s="11" t="s">
        <v>262</v>
      </c>
      <c r="L197" s="11">
        <v>1</v>
      </c>
    </row>
    <row r="198" spans="1:12">
      <c r="A198" s="11" t="s">
        <v>186</v>
      </c>
      <c r="D198" s="11" t="s">
        <v>260</v>
      </c>
      <c r="E198" s="19" t="s">
        <v>449</v>
      </c>
      <c r="F198" s="10">
        <v>41821</v>
      </c>
      <c r="G198" s="10">
        <v>45809</v>
      </c>
      <c r="H198" s="11">
        <v>132</v>
      </c>
      <c r="I198" s="20" t="s">
        <v>259</v>
      </c>
      <c r="J198" s="11" t="s">
        <v>261</v>
      </c>
      <c r="K198" s="11" t="s">
        <v>262</v>
      </c>
      <c r="L198" s="11">
        <v>1</v>
      </c>
    </row>
    <row r="199" spans="1:12">
      <c r="A199" s="11" t="s">
        <v>187</v>
      </c>
      <c r="D199" s="11" t="s">
        <v>260</v>
      </c>
      <c r="E199" s="19" t="s">
        <v>450</v>
      </c>
      <c r="F199" s="10">
        <v>41821</v>
      </c>
      <c r="G199" s="10">
        <v>45809</v>
      </c>
      <c r="H199" s="11">
        <v>132</v>
      </c>
      <c r="I199" s="20" t="s">
        <v>259</v>
      </c>
      <c r="J199" s="11" t="s">
        <v>261</v>
      </c>
      <c r="K199" s="11" t="s">
        <v>262</v>
      </c>
      <c r="L199" s="11">
        <v>1</v>
      </c>
    </row>
    <row r="200" spans="1:12">
      <c r="A200" s="11" t="s">
        <v>188</v>
      </c>
      <c r="D200" s="11" t="s">
        <v>260</v>
      </c>
      <c r="E200" s="19" t="s">
        <v>451</v>
      </c>
      <c r="F200" s="10">
        <v>41821</v>
      </c>
      <c r="G200" s="10">
        <v>45809</v>
      </c>
      <c r="H200" s="11">
        <v>132</v>
      </c>
      <c r="I200" s="20" t="s">
        <v>259</v>
      </c>
      <c r="J200" s="11" t="s">
        <v>261</v>
      </c>
      <c r="K200" s="11" t="s">
        <v>262</v>
      </c>
      <c r="L200" s="11">
        <v>1</v>
      </c>
    </row>
    <row r="201" spans="1:12">
      <c r="A201" s="11" t="s">
        <v>189</v>
      </c>
      <c r="D201" s="11" t="s">
        <v>260</v>
      </c>
      <c r="E201" s="19" t="s">
        <v>452</v>
      </c>
      <c r="F201" s="10">
        <v>41821</v>
      </c>
      <c r="G201" s="10">
        <v>45809</v>
      </c>
      <c r="H201" s="11">
        <v>132</v>
      </c>
      <c r="I201" s="20" t="s">
        <v>259</v>
      </c>
      <c r="J201" s="11" t="s">
        <v>261</v>
      </c>
      <c r="K201" s="11" t="s">
        <v>262</v>
      </c>
      <c r="L201" s="11">
        <v>1</v>
      </c>
    </row>
    <row r="202" spans="1:12">
      <c r="A202" s="11" t="s">
        <v>190</v>
      </c>
      <c r="D202" s="11" t="s">
        <v>260</v>
      </c>
      <c r="E202" s="19" t="s">
        <v>453</v>
      </c>
      <c r="F202" s="10">
        <v>41821</v>
      </c>
      <c r="G202" s="10">
        <v>45809</v>
      </c>
      <c r="H202" s="11">
        <v>132</v>
      </c>
      <c r="I202" s="20" t="s">
        <v>259</v>
      </c>
      <c r="J202" s="11" t="s">
        <v>261</v>
      </c>
      <c r="K202" s="11" t="s">
        <v>262</v>
      </c>
      <c r="L202" s="11">
        <v>1</v>
      </c>
    </row>
    <row r="203" spans="1:12">
      <c r="A203" s="11" t="s">
        <v>191</v>
      </c>
      <c r="D203" s="11" t="s">
        <v>260</v>
      </c>
      <c r="E203" s="19" t="s">
        <v>454</v>
      </c>
      <c r="F203" s="10">
        <v>41821</v>
      </c>
      <c r="G203" s="10">
        <v>45809</v>
      </c>
      <c r="H203" s="11">
        <v>132</v>
      </c>
      <c r="I203" s="20" t="s">
        <v>259</v>
      </c>
      <c r="J203" s="11" t="s">
        <v>261</v>
      </c>
      <c r="K203" s="11" t="s">
        <v>262</v>
      </c>
      <c r="L203" s="11">
        <v>1</v>
      </c>
    </row>
    <row r="204" spans="1:12">
      <c r="A204" s="11" t="s">
        <v>192</v>
      </c>
      <c r="D204" s="11" t="s">
        <v>260</v>
      </c>
      <c r="E204" s="19" t="s">
        <v>455</v>
      </c>
      <c r="F204" s="10">
        <v>41821</v>
      </c>
      <c r="G204" s="10">
        <v>45809</v>
      </c>
      <c r="H204" s="11">
        <v>132</v>
      </c>
      <c r="I204" s="20" t="s">
        <v>259</v>
      </c>
      <c r="J204" s="11" t="s">
        <v>261</v>
      </c>
      <c r="K204" s="11" t="s">
        <v>262</v>
      </c>
      <c r="L204" s="11">
        <v>1</v>
      </c>
    </row>
    <row r="205" spans="1:12">
      <c r="A205" s="11" t="s">
        <v>193</v>
      </c>
      <c r="D205" s="11" t="s">
        <v>260</v>
      </c>
      <c r="E205" s="19" t="s">
        <v>456</v>
      </c>
      <c r="F205" s="10">
        <v>41821</v>
      </c>
      <c r="G205" s="10">
        <v>45809</v>
      </c>
      <c r="H205" s="11">
        <v>132</v>
      </c>
      <c r="I205" s="20" t="s">
        <v>259</v>
      </c>
      <c r="J205" s="11" t="s">
        <v>261</v>
      </c>
      <c r="K205" s="11" t="s">
        <v>262</v>
      </c>
      <c r="L205" s="11">
        <v>1</v>
      </c>
    </row>
    <row r="206" spans="1:12">
      <c r="A206" s="11" t="s">
        <v>194</v>
      </c>
      <c r="D206" s="11" t="s">
        <v>260</v>
      </c>
      <c r="E206" s="19" t="s">
        <v>457</v>
      </c>
      <c r="F206" s="10">
        <v>41821</v>
      </c>
      <c r="G206" s="10">
        <v>45809</v>
      </c>
      <c r="H206" s="11">
        <v>132</v>
      </c>
      <c r="I206" s="20" t="s">
        <v>259</v>
      </c>
      <c r="J206" s="11" t="s">
        <v>261</v>
      </c>
      <c r="K206" s="11" t="s">
        <v>262</v>
      </c>
      <c r="L206" s="11">
        <v>1</v>
      </c>
    </row>
    <row r="207" spans="1:12">
      <c r="A207" s="11" t="s">
        <v>195</v>
      </c>
      <c r="D207" s="11" t="s">
        <v>260</v>
      </c>
      <c r="E207" s="19" t="s">
        <v>458</v>
      </c>
      <c r="F207" s="10">
        <v>41821</v>
      </c>
      <c r="G207" s="10">
        <v>45809</v>
      </c>
      <c r="H207" s="11">
        <v>132</v>
      </c>
      <c r="I207" s="20" t="s">
        <v>259</v>
      </c>
      <c r="J207" s="11" t="s">
        <v>261</v>
      </c>
      <c r="K207" s="11" t="s">
        <v>262</v>
      </c>
      <c r="L207" s="11">
        <v>1</v>
      </c>
    </row>
    <row r="208" spans="1:12">
      <c r="A208" s="11" t="s">
        <v>196</v>
      </c>
      <c r="D208" s="11" t="s">
        <v>260</v>
      </c>
      <c r="E208" s="19" t="s">
        <v>459</v>
      </c>
      <c r="F208" s="10">
        <v>41821</v>
      </c>
      <c r="G208" s="10">
        <v>45809</v>
      </c>
      <c r="H208" s="11">
        <v>132</v>
      </c>
      <c r="I208" s="20" t="s">
        <v>259</v>
      </c>
      <c r="J208" s="11" t="s">
        <v>261</v>
      </c>
      <c r="K208" s="11" t="s">
        <v>262</v>
      </c>
      <c r="L208" s="11">
        <v>1</v>
      </c>
    </row>
    <row r="209" spans="1:12">
      <c r="A209" s="11" t="s">
        <v>197</v>
      </c>
      <c r="D209" s="11" t="s">
        <v>260</v>
      </c>
      <c r="E209" s="19" t="s">
        <v>460</v>
      </c>
      <c r="F209" s="10">
        <v>41821</v>
      </c>
      <c r="G209" s="10">
        <v>45809</v>
      </c>
      <c r="H209" s="11">
        <v>132</v>
      </c>
      <c r="I209" s="20" t="s">
        <v>259</v>
      </c>
      <c r="J209" s="11" t="s">
        <v>261</v>
      </c>
      <c r="K209" s="11" t="s">
        <v>262</v>
      </c>
      <c r="L209" s="11">
        <v>1</v>
      </c>
    </row>
    <row r="210" spans="1:12">
      <c r="A210" s="11" t="s">
        <v>198</v>
      </c>
      <c r="D210" s="11" t="s">
        <v>260</v>
      </c>
      <c r="E210" s="19" t="s">
        <v>461</v>
      </c>
      <c r="F210" s="10">
        <v>41821</v>
      </c>
      <c r="G210" s="10">
        <v>45809</v>
      </c>
      <c r="H210" s="11">
        <v>132</v>
      </c>
      <c r="I210" s="20" t="s">
        <v>259</v>
      </c>
      <c r="J210" s="11" t="s">
        <v>261</v>
      </c>
      <c r="K210" s="11" t="s">
        <v>262</v>
      </c>
      <c r="L210" s="11">
        <v>1</v>
      </c>
    </row>
    <row r="211" spans="1:12">
      <c r="A211" s="11" t="s">
        <v>199</v>
      </c>
      <c r="D211" s="11" t="s">
        <v>260</v>
      </c>
      <c r="E211" s="19" t="s">
        <v>462</v>
      </c>
      <c r="F211" s="10">
        <v>41821</v>
      </c>
      <c r="G211" s="10">
        <v>45809</v>
      </c>
      <c r="H211" s="11">
        <v>132</v>
      </c>
      <c r="I211" s="20" t="s">
        <v>259</v>
      </c>
      <c r="J211" s="11" t="s">
        <v>261</v>
      </c>
      <c r="K211" s="11" t="s">
        <v>262</v>
      </c>
      <c r="L211" s="11">
        <v>1</v>
      </c>
    </row>
    <row r="212" spans="1:12">
      <c r="A212" s="11" t="s">
        <v>200</v>
      </c>
      <c r="D212" s="11" t="s">
        <v>260</v>
      </c>
      <c r="E212" s="19" t="s">
        <v>463</v>
      </c>
      <c r="F212" s="10">
        <v>41821</v>
      </c>
      <c r="G212" s="10">
        <v>45809</v>
      </c>
      <c r="H212" s="11">
        <v>132</v>
      </c>
      <c r="I212" s="20" t="s">
        <v>259</v>
      </c>
      <c r="J212" s="11" t="s">
        <v>261</v>
      </c>
      <c r="K212" s="11" t="s">
        <v>262</v>
      </c>
      <c r="L212" s="11">
        <v>1</v>
      </c>
    </row>
    <row r="213" spans="1:12">
      <c r="A213" s="11" t="s">
        <v>201</v>
      </c>
      <c r="D213" s="11" t="s">
        <v>260</v>
      </c>
      <c r="E213" s="19" t="s">
        <v>464</v>
      </c>
      <c r="F213" s="10">
        <v>41821</v>
      </c>
      <c r="G213" s="10">
        <v>45809</v>
      </c>
      <c r="H213" s="11">
        <v>132</v>
      </c>
      <c r="I213" s="20" t="s">
        <v>259</v>
      </c>
      <c r="J213" s="11" t="s">
        <v>261</v>
      </c>
      <c r="K213" s="11" t="s">
        <v>262</v>
      </c>
      <c r="L213" s="11">
        <v>1</v>
      </c>
    </row>
    <row r="214" spans="1:12">
      <c r="A214" s="11" t="s">
        <v>202</v>
      </c>
      <c r="D214" s="11" t="s">
        <v>260</v>
      </c>
      <c r="E214" s="19" t="s">
        <v>465</v>
      </c>
      <c r="F214" s="10">
        <v>41821</v>
      </c>
      <c r="G214" s="10">
        <v>45809</v>
      </c>
      <c r="H214" s="11">
        <v>132</v>
      </c>
      <c r="I214" s="20" t="s">
        <v>259</v>
      </c>
      <c r="J214" s="11" t="s">
        <v>261</v>
      </c>
      <c r="K214" s="11" t="s">
        <v>262</v>
      </c>
      <c r="L214" s="11">
        <v>1</v>
      </c>
    </row>
    <row r="215" spans="1:12">
      <c r="A215" s="11" t="s">
        <v>203</v>
      </c>
      <c r="D215" s="11" t="s">
        <v>260</v>
      </c>
      <c r="E215" s="19" t="s">
        <v>466</v>
      </c>
      <c r="F215" s="10">
        <v>41821</v>
      </c>
      <c r="G215" s="10">
        <v>45809</v>
      </c>
      <c r="H215" s="11">
        <v>132</v>
      </c>
      <c r="I215" s="20" t="s">
        <v>259</v>
      </c>
      <c r="J215" s="11" t="s">
        <v>261</v>
      </c>
      <c r="K215" s="11" t="s">
        <v>262</v>
      </c>
      <c r="L215" s="11">
        <v>1</v>
      </c>
    </row>
    <row r="216" spans="1:12">
      <c r="A216" s="11" t="s">
        <v>204</v>
      </c>
      <c r="D216" s="11" t="s">
        <v>260</v>
      </c>
      <c r="E216" s="19" t="s">
        <v>467</v>
      </c>
      <c r="F216" s="10">
        <v>41821</v>
      </c>
      <c r="G216" s="10">
        <v>45809</v>
      </c>
      <c r="H216" s="11">
        <v>132</v>
      </c>
      <c r="I216" s="20" t="s">
        <v>259</v>
      </c>
      <c r="J216" s="11" t="s">
        <v>261</v>
      </c>
      <c r="K216" s="11" t="s">
        <v>262</v>
      </c>
      <c r="L216" s="11">
        <v>1</v>
      </c>
    </row>
    <row r="217" spans="1:12">
      <c r="A217" s="11" t="s">
        <v>205</v>
      </c>
      <c r="D217" s="11" t="s">
        <v>260</v>
      </c>
      <c r="E217" s="19" t="s">
        <v>468</v>
      </c>
      <c r="F217" s="10">
        <v>41821</v>
      </c>
      <c r="G217" s="10">
        <v>45809</v>
      </c>
      <c r="H217" s="11">
        <v>132</v>
      </c>
      <c r="I217" s="20" t="s">
        <v>259</v>
      </c>
      <c r="J217" s="11" t="s">
        <v>261</v>
      </c>
      <c r="K217" s="11" t="s">
        <v>262</v>
      </c>
      <c r="L217" s="11">
        <v>1</v>
      </c>
    </row>
    <row r="218" spans="1:12">
      <c r="A218" s="11" t="s">
        <v>206</v>
      </c>
      <c r="D218" s="11" t="s">
        <v>260</v>
      </c>
      <c r="E218" s="19" t="s">
        <v>469</v>
      </c>
      <c r="F218" s="10">
        <v>41821</v>
      </c>
      <c r="G218" s="10">
        <v>45809</v>
      </c>
      <c r="H218" s="11">
        <v>132</v>
      </c>
      <c r="I218" s="20" t="s">
        <v>259</v>
      </c>
      <c r="J218" s="11" t="s">
        <v>261</v>
      </c>
      <c r="K218" s="11" t="s">
        <v>262</v>
      </c>
      <c r="L218" s="11">
        <v>1</v>
      </c>
    </row>
    <row r="219" spans="1:12">
      <c r="A219" s="11" t="s">
        <v>207</v>
      </c>
      <c r="D219" s="11" t="s">
        <v>260</v>
      </c>
      <c r="E219" s="19" t="s">
        <v>470</v>
      </c>
      <c r="F219" s="10">
        <v>41821</v>
      </c>
      <c r="G219" s="10">
        <v>45809</v>
      </c>
      <c r="H219" s="11">
        <v>132</v>
      </c>
      <c r="I219" s="20" t="s">
        <v>259</v>
      </c>
      <c r="J219" s="11" t="s">
        <v>261</v>
      </c>
      <c r="K219" s="11" t="s">
        <v>262</v>
      </c>
      <c r="L219" s="11">
        <v>1</v>
      </c>
    </row>
    <row r="220" spans="1:12">
      <c r="A220" s="11" t="s">
        <v>208</v>
      </c>
      <c r="D220" s="11" t="s">
        <v>260</v>
      </c>
      <c r="E220" s="19" t="s">
        <v>471</v>
      </c>
      <c r="F220" s="10">
        <v>41821</v>
      </c>
      <c r="G220" s="10">
        <v>45809</v>
      </c>
      <c r="H220" s="11">
        <v>132</v>
      </c>
      <c r="I220" s="20" t="s">
        <v>259</v>
      </c>
      <c r="J220" s="11" t="s">
        <v>261</v>
      </c>
      <c r="K220" s="11" t="s">
        <v>262</v>
      </c>
      <c r="L220" s="11">
        <v>1</v>
      </c>
    </row>
    <row r="221" spans="1:12">
      <c r="A221" s="11" t="s">
        <v>209</v>
      </c>
      <c r="D221" s="11" t="s">
        <v>260</v>
      </c>
      <c r="E221" s="19" t="s">
        <v>472</v>
      </c>
      <c r="F221" s="10">
        <v>41821</v>
      </c>
      <c r="G221" s="10">
        <v>45809</v>
      </c>
      <c r="H221" s="11">
        <v>132</v>
      </c>
      <c r="I221" s="20" t="s">
        <v>259</v>
      </c>
      <c r="J221" s="11" t="s">
        <v>261</v>
      </c>
      <c r="K221" s="11" t="s">
        <v>262</v>
      </c>
      <c r="L221" s="11">
        <v>1</v>
      </c>
    </row>
    <row r="222" spans="1:12">
      <c r="A222" s="11" t="s">
        <v>210</v>
      </c>
      <c r="D222" s="11" t="s">
        <v>260</v>
      </c>
      <c r="E222" s="19" t="s">
        <v>473</v>
      </c>
      <c r="F222" s="10">
        <v>41821</v>
      </c>
      <c r="G222" s="10">
        <v>45809</v>
      </c>
      <c r="H222" s="11">
        <v>132</v>
      </c>
      <c r="I222" s="20" t="s">
        <v>259</v>
      </c>
      <c r="J222" s="11" t="s">
        <v>261</v>
      </c>
      <c r="K222" s="11" t="s">
        <v>262</v>
      </c>
      <c r="L222" s="11">
        <v>1</v>
      </c>
    </row>
    <row r="223" spans="1:12">
      <c r="A223" s="11" t="s">
        <v>211</v>
      </c>
      <c r="D223" s="11" t="s">
        <v>260</v>
      </c>
      <c r="E223" s="19" t="s">
        <v>474</v>
      </c>
      <c r="F223" s="10">
        <v>41821</v>
      </c>
      <c r="G223" s="10">
        <v>45809</v>
      </c>
      <c r="H223" s="11">
        <v>132</v>
      </c>
      <c r="I223" s="20" t="s">
        <v>259</v>
      </c>
      <c r="J223" s="11" t="s">
        <v>261</v>
      </c>
      <c r="K223" s="11" t="s">
        <v>262</v>
      </c>
      <c r="L223" s="11">
        <v>1</v>
      </c>
    </row>
    <row r="224" spans="1:12">
      <c r="A224" s="11" t="s">
        <v>212</v>
      </c>
      <c r="D224" s="11" t="s">
        <v>260</v>
      </c>
      <c r="E224" s="19" t="s">
        <v>475</v>
      </c>
      <c r="F224" s="10">
        <v>41821</v>
      </c>
      <c r="G224" s="10">
        <v>45809</v>
      </c>
      <c r="H224" s="11">
        <v>132</v>
      </c>
      <c r="I224" s="20" t="s">
        <v>259</v>
      </c>
      <c r="J224" s="11" t="s">
        <v>261</v>
      </c>
      <c r="K224" s="11" t="s">
        <v>262</v>
      </c>
      <c r="L224" s="11">
        <v>1</v>
      </c>
    </row>
    <row r="225" spans="1:12">
      <c r="A225" s="11" t="s">
        <v>213</v>
      </c>
      <c r="D225" s="11" t="s">
        <v>260</v>
      </c>
      <c r="E225" s="19" t="s">
        <v>476</v>
      </c>
      <c r="F225" s="10">
        <v>41821</v>
      </c>
      <c r="G225" s="10">
        <v>45809</v>
      </c>
      <c r="H225" s="11">
        <v>132</v>
      </c>
      <c r="I225" s="20" t="s">
        <v>259</v>
      </c>
      <c r="J225" s="11" t="s">
        <v>261</v>
      </c>
      <c r="K225" s="11" t="s">
        <v>262</v>
      </c>
      <c r="L225" s="11">
        <v>1</v>
      </c>
    </row>
    <row r="226" spans="1:12">
      <c r="A226" s="11" t="s">
        <v>214</v>
      </c>
      <c r="D226" s="11" t="s">
        <v>260</v>
      </c>
      <c r="E226" s="19" t="s">
        <v>477</v>
      </c>
      <c r="F226" s="10">
        <v>41821</v>
      </c>
      <c r="G226" s="10">
        <v>45809</v>
      </c>
      <c r="H226" s="11">
        <v>132</v>
      </c>
      <c r="I226" s="20" t="s">
        <v>259</v>
      </c>
      <c r="J226" s="11" t="s">
        <v>261</v>
      </c>
      <c r="K226" s="11" t="s">
        <v>262</v>
      </c>
      <c r="L226" s="11">
        <v>1</v>
      </c>
    </row>
    <row r="227" spans="1:12">
      <c r="A227" s="11" t="s">
        <v>215</v>
      </c>
      <c r="D227" s="11" t="s">
        <v>260</v>
      </c>
      <c r="E227" s="19" t="s">
        <v>478</v>
      </c>
      <c r="F227" s="10">
        <v>41821</v>
      </c>
      <c r="G227" s="10">
        <v>45809</v>
      </c>
      <c r="H227" s="11">
        <v>132</v>
      </c>
      <c r="I227" s="20" t="s">
        <v>259</v>
      </c>
      <c r="J227" s="11" t="s">
        <v>261</v>
      </c>
      <c r="K227" s="11" t="s">
        <v>262</v>
      </c>
      <c r="L227" s="11">
        <v>1</v>
      </c>
    </row>
    <row r="228" spans="1:12">
      <c r="A228" s="11" t="s">
        <v>216</v>
      </c>
      <c r="D228" s="11" t="s">
        <v>260</v>
      </c>
      <c r="E228" s="19" t="s">
        <v>479</v>
      </c>
      <c r="F228" s="10">
        <v>41821</v>
      </c>
      <c r="G228" s="10">
        <v>45809</v>
      </c>
      <c r="H228" s="11">
        <v>132</v>
      </c>
      <c r="I228" s="20" t="s">
        <v>259</v>
      </c>
      <c r="J228" s="11" t="s">
        <v>261</v>
      </c>
      <c r="K228" s="11" t="s">
        <v>262</v>
      </c>
      <c r="L228" s="11">
        <v>1</v>
      </c>
    </row>
    <row r="229" spans="1:12">
      <c r="A229" s="11" t="s">
        <v>217</v>
      </c>
      <c r="D229" s="11" t="s">
        <v>260</v>
      </c>
      <c r="E229" s="19" t="s">
        <v>480</v>
      </c>
      <c r="F229" s="10">
        <v>41821</v>
      </c>
      <c r="G229" s="10">
        <v>45809</v>
      </c>
      <c r="H229" s="11">
        <v>132</v>
      </c>
      <c r="I229" s="20" t="s">
        <v>259</v>
      </c>
      <c r="J229" s="11" t="s">
        <v>261</v>
      </c>
      <c r="K229" s="11" t="s">
        <v>262</v>
      </c>
      <c r="L229" s="11">
        <v>1</v>
      </c>
    </row>
    <row r="230" spans="1:12">
      <c r="A230" s="11" t="s">
        <v>218</v>
      </c>
      <c r="D230" s="11" t="s">
        <v>260</v>
      </c>
      <c r="E230" s="19" t="s">
        <v>481</v>
      </c>
      <c r="F230" s="10">
        <v>41821</v>
      </c>
      <c r="G230" s="10">
        <v>45809</v>
      </c>
      <c r="H230" s="11">
        <v>132</v>
      </c>
      <c r="I230" s="20" t="s">
        <v>259</v>
      </c>
      <c r="J230" s="11" t="s">
        <v>261</v>
      </c>
      <c r="K230" s="11" t="s">
        <v>262</v>
      </c>
      <c r="L230" s="11">
        <v>1</v>
      </c>
    </row>
    <row r="231" spans="1:12">
      <c r="A231" s="11" t="s">
        <v>219</v>
      </c>
      <c r="D231" s="11" t="s">
        <v>260</v>
      </c>
      <c r="E231" s="19" t="s">
        <v>482</v>
      </c>
      <c r="F231" s="10">
        <v>41821</v>
      </c>
      <c r="G231" s="10">
        <v>45809</v>
      </c>
      <c r="H231" s="11">
        <v>132</v>
      </c>
      <c r="I231" s="20" t="s">
        <v>259</v>
      </c>
      <c r="J231" s="11" t="s">
        <v>261</v>
      </c>
      <c r="K231" s="11" t="s">
        <v>262</v>
      </c>
      <c r="L231" s="11">
        <v>1</v>
      </c>
    </row>
    <row r="232" spans="1:12">
      <c r="A232" s="11" t="s">
        <v>220</v>
      </c>
      <c r="D232" s="11" t="s">
        <v>260</v>
      </c>
      <c r="E232" s="19" t="s">
        <v>483</v>
      </c>
      <c r="F232" s="10">
        <v>41821</v>
      </c>
      <c r="G232" s="10">
        <v>45809</v>
      </c>
      <c r="H232" s="11">
        <v>132</v>
      </c>
      <c r="I232" s="20" t="s">
        <v>259</v>
      </c>
      <c r="J232" s="11" t="s">
        <v>261</v>
      </c>
      <c r="K232" s="11" t="s">
        <v>262</v>
      </c>
      <c r="L232" s="11">
        <v>1</v>
      </c>
    </row>
    <row r="233" spans="1:12">
      <c r="A233" s="11" t="s">
        <v>221</v>
      </c>
      <c r="D233" s="11" t="s">
        <v>260</v>
      </c>
      <c r="E233" s="19" t="s">
        <v>484</v>
      </c>
      <c r="F233" s="10">
        <v>41821</v>
      </c>
      <c r="G233" s="10">
        <v>45809</v>
      </c>
      <c r="H233" s="11">
        <v>132</v>
      </c>
      <c r="I233" s="20" t="s">
        <v>259</v>
      </c>
      <c r="J233" s="11" t="s">
        <v>261</v>
      </c>
      <c r="K233" s="11" t="s">
        <v>262</v>
      </c>
      <c r="L233" s="11">
        <v>1</v>
      </c>
    </row>
    <row r="234" spans="1:12">
      <c r="A234" s="11" t="s">
        <v>222</v>
      </c>
      <c r="D234" s="11" t="s">
        <v>260</v>
      </c>
      <c r="E234" s="19" t="s">
        <v>485</v>
      </c>
      <c r="F234" s="10">
        <v>41821</v>
      </c>
      <c r="G234" s="10">
        <v>45809</v>
      </c>
      <c r="H234" s="11">
        <v>132</v>
      </c>
      <c r="I234" s="20" t="s">
        <v>259</v>
      </c>
      <c r="J234" s="11" t="s">
        <v>261</v>
      </c>
      <c r="K234" s="11" t="s">
        <v>262</v>
      </c>
      <c r="L234" s="11">
        <v>1</v>
      </c>
    </row>
    <row r="235" spans="1:12">
      <c r="A235" s="11" t="s">
        <v>223</v>
      </c>
      <c r="D235" s="11" t="s">
        <v>260</v>
      </c>
      <c r="E235" s="19" t="s">
        <v>486</v>
      </c>
      <c r="F235" s="10">
        <v>41821</v>
      </c>
      <c r="G235" s="10">
        <v>45809</v>
      </c>
      <c r="H235" s="11">
        <v>132</v>
      </c>
      <c r="I235" s="20" t="s">
        <v>259</v>
      </c>
      <c r="J235" s="11" t="s">
        <v>261</v>
      </c>
      <c r="K235" s="11" t="s">
        <v>262</v>
      </c>
      <c r="L235" s="11">
        <v>1</v>
      </c>
    </row>
    <row r="236" spans="1:12">
      <c r="A236" s="11" t="s">
        <v>224</v>
      </c>
      <c r="D236" s="11" t="s">
        <v>260</v>
      </c>
      <c r="E236" s="19" t="s">
        <v>487</v>
      </c>
      <c r="F236" s="10">
        <v>41821</v>
      </c>
      <c r="G236" s="10">
        <v>45809</v>
      </c>
      <c r="H236" s="11">
        <v>132</v>
      </c>
      <c r="I236" s="20" t="s">
        <v>259</v>
      </c>
      <c r="J236" s="11" t="s">
        <v>261</v>
      </c>
      <c r="K236" s="11" t="s">
        <v>262</v>
      </c>
      <c r="L236" s="11">
        <v>1</v>
      </c>
    </row>
    <row r="237" spans="1:12">
      <c r="A237" s="11" t="s">
        <v>225</v>
      </c>
      <c r="D237" s="11" t="s">
        <v>260</v>
      </c>
      <c r="E237" s="19" t="s">
        <v>488</v>
      </c>
      <c r="F237" s="10">
        <v>41821</v>
      </c>
      <c r="G237" s="10">
        <v>45809</v>
      </c>
      <c r="H237" s="11">
        <v>132</v>
      </c>
      <c r="I237" s="20" t="s">
        <v>259</v>
      </c>
      <c r="J237" s="11" t="s">
        <v>261</v>
      </c>
      <c r="K237" s="11" t="s">
        <v>262</v>
      </c>
      <c r="L237" s="11">
        <v>1</v>
      </c>
    </row>
    <row r="238" spans="1:12">
      <c r="A238" s="11" t="s">
        <v>226</v>
      </c>
      <c r="D238" s="11" t="s">
        <v>260</v>
      </c>
      <c r="E238" s="19" t="s">
        <v>489</v>
      </c>
      <c r="F238" s="10">
        <v>41821</v>
      </c>
      <c r="G238" s="10">
        <v>45809</v>
      </c>
      <c r="H238" s="11">
        <v>132</v>
      </c>
      <c r="I238" s="20" t="s">
        <v>259</v>
      </c>
      <c r="J238" s="11" t="s">
        <v>261</v>
      </c>
      <c r="K238" s="11" t="s">
        <v>262</v>
      </c>
      <c r="L238" s="11">
        <v>1</v>
      </c>
    </row>
    <row r="239" spans="1:12">
      <c r="A239" s="11" t="s">
        <v>227</v>
      </c>
      <c r="D239" s="11" t="s">
        <v>260</v>
      </c>
      <c r="E239" s="19" t="s">
        <v>490</v>
      </c>
      <c r="F239" s="10">
        <v>41821</v>
      </c>
      <c r="G239" s="10">
        <v>45809</v>
      </c>
      <c r="H239" s="11">
        <v>132</v>
      </c>
      <c r="I239" s="20" t="s">
        <v>259</v>
      </c>
      <c r="J239" s="11" t="s">
        <v>261</v>
      </c>
      <c r="K239" s="11" t="s">
        <v>262</v>
      </c>
      <c r="L239" s="11">
        <v>1</v>
      </c>
    </row>
    <row r="240" spans="1:12">
      <c r="A240" s="11" t="s">
        <v>228</v>
      </c>
      <c r="D240" s="11" t="s">
        <v>260</v>
      </c>
      <c r="E240" s="19" t="s">
        <v>491</v>
      </c>
      <c r="F240" s="10">
        <v>41821</v>
      </c>
      <c r="G240" s="10">
        <v>45809</v>
      </c>
      <c r="H240" s="11">
        <v>132</v>
      </c>
      <c r="I240" s="20" t="s">
        <v>259</v>
      </c>
      <c r="J240" s="11" t="s">
        <v>261</v>
      </c>
      <c r="K240" s="11" t="s">
        <v>262</v>
      </c>
      <c r="L240" s="11">
        <v>1</v>
      </c>
    </row>
    <row r="241" spans="1:12">
      <c r="A241" s="11" t="s">
        <v>229</v>
      </c>
      <c r="D241" s="11" t="s">
        <v>260</v>
      </c>
      <c r="E241" s="19" t="s">
        <v>492</v>
      </c>
      <c r="F241" s="10">
        <v>41821</v>
      </c>
      <c r="G241" s="10">
        <v>45809</v>
      </c>
      <c r="H241" s="11">
        <v>132</v>
      </c>
      <c r="I241" s="20" t="s">
        <v>259</v>
      </c>
      <c r="J241" s="11" t="s">
        <v>261</v>
      </c>
      <c r="K241" s="11" t="s">
        <v>262</v>
      </c>
      <c r="L241" s="11">
        <v>1</v>
      </c>
    </row>
    <row r="242" spans="1:12">
      <c r="A242" s="11" t="s">
        <v>230</v>
      </c>
      <c r="D242" s="11" t="s">
        <v>260</v>
      </c>
      <c r="E242" s="19" t="s">
        <v>493</v>
      </c>
      <c r="F242" s="10">
        <v>41821</v>
      </c>
      <c r="G242" s="10">
        <v>45809</v>
      </c>
      <c r="H242" s="11">
        <v>132</v>
      </c>
      <c r="I242" s="20" t="s">
        <v>259</v>
      </c>
      <c r="J242" s="11" t="s">
        <v>261</v>
      </c>
      <c r="K242" s="11" t="s">
        <v>262</v>
      </c>
      <c r="L242" s="11">
        <v>1</v>
      </c>
    </row>
    <row r="243" spans="1:12">
      <c r="A243" s="11" t="s">
        <v>231</v>
      </c>
      <c r="D243" s="11" t="s">
        <v>260</v>
      </c>
      <c r="E243" s="19" t="s">
        <v>494</v>
      </c>
      <c r="F243" s="10">
        <v>41821</v>
      </c>
      <c r="G243" s="10">
        <v>45809</v>
      </c>
      <c r="H243" s="11">
        <v>132</v>
      </c>
      <c r="I243" s="20" t="s">
        <v>259</v>
      </c>
      <c r="J243" s="11" t="s">
        <v>261</v>
      </c>
      <c r="K243" s="11" t="s">
        <v>262</v>
      </c>
      <c r="L243" s="11">
        <v>1</v>
      </c>
    </row>
    <row r="244" spans="1:12">
      <c r="A244" s="11" t="s">
        <v>232</v>
      </c>
      <c r="D244" s="11" t="s">
        <v>260</v>
      </c>
      <c r="E244" s="19" t="s">
        <v>495</v>
      </c>
      <c r="F244" s="10">
        <v>41821</v>
      </c>
      <c r="G244" s="10">
        <v>45809</v>
      </c>
      <c r="H244" s="11">
        <v>132</v>
      </c>
      <c r="I244" s="20" t="s">
        <v>259</v>
      </c>
      <c r="J244" s="11" t="s">
        <v>261</v>
      </c>
      <c r="K244" s="11" t="s">
        <v>262</v>
      </c>
      <c r="L244" s="11">
        <v>1</v>
      </c>
    </row>
    <row r="245" spans="1:12">
      <c r="A245" s="11" t="s">
        <v>233</v>
      </c>
      <c r="D245" s="11" t="s">
        <v>260</v>
      </c>
      <c r="E245" s="19" t="s">
        <v>496</v>
      </c>
      <c r="F245" s="10">
        <v>41821</v>
      </c>
      <c r="G245" s="10">
        <v>45809</v>
      </c>
      <c r="H245" s="11">
        <v>132</v>
      </c>
      <c r="I245" s="20" t="s">
        <v>259</v>
      </c>
      <c r="J245" s="11" t="s">
        <v>261</v>
      </c>
      <c r="K245" s="11" t="s">
        <v>262</v>
      </c>
      <c r="L245" s="11">
        <v>1</v>
      </c>
    </row>
    <row r="246" spans="1:12">
      <c r="A246" s="11" t="s">
        <v>234</v>
      </c>
      <c r="D246" s="11" t="s">
        <v>260</v>
      </c>
      <c r="E246" s="19" t="s">
        <v>497</v>
      </c>
      <c r="F246" s="10">
        <v>41821</v>
      </c>
      <c r="G246" s="10">
        <v>45809</v>
      </c>
      <c r="H246" s="11">
        <v>132</v>
      </c>
      <c r="I246" s="20" t="s">
        <v>259</v>
      </c>
      <c r="J246" s="11" t="s">
        <v>261</v>
      </c>
      <c r="K246" s="11" t="s">
        <v>262</v>
      </c>
      <c r="L246" s="11">
        <v>1</v>
      </c>
    </row>
    <row r="247" spans="1:12">
      <c r="A247" s="11" t="s">
        <v>235</v>
      </c>
      <c r="D247" s="11" t="s">
        <v>260</v>
      </c>
      <c r="E247" s="19" t="s">
        <v>498</v>
      </c>
      <c r="F247" s="10">
        <v>41821</v>
      </c>
      <c r="G247" s="10">
        <v>45809</v>
      </c>
      <c r="H247" s="11">
        <v>132</v>
      </c>
      <c r="I247" s="20" t="s">
        <v>259</v>
      </c>
      <c r="J247" s="11" t="s">
        <v>261</v>
      </c>
      <c r="K247" s="11" t="s">
        <v>262</v>
      </c>
      <c r="L247" s="11">
        <v>1</v>
      </c>
    </row>
    <row r="248" spans="1:12">
      <c r="A248" s="11" t="s">
        <v>236</v>
      </c>
      <c r="D248" s="11" t="s">
        <v>260</v>
      </c>
      <c r="E248" s="19" t="s">
        <v>499</v>
      </c>
      <c r="F248" s="10">
        <v>41821</v>
      </c>
      <c r="G248" s="10">
        <v>45809</v>
      </c>
      <c r="H248" s="11">
        <v>132</v>
      </c>
      <c r="I248" s="20" t="s">
        <v>259</v>
      </c>
      <c r="J248" s="11" t="s">
        <v>261</v>
      </c>
      <c r="K248" s="11" t="s">
        <v>262</v>
      </c>
      <c r="L248" s="11">
        <v>1</v>
      </c>
    </row>
    <row r="249" spans="1:12">
      <c r="A249" s="11" t="s">
        <v>237</v>
      </c>
      <c r="D249" s="11" t="s">
        <v>260</v>
      </c>
      <c r="E249" s="19" t="s">
        <v>500</v>
      </c>
      <c r="F249" s="10">
        <v>41821</v>
      </c>
      <c r="G249" s="10">
        <v>45809</v>
      </c>
      <c r="H249" s="11">
        <v>132</v>
      </c>
      <c r="I249" s="20" t="s">
        <v>259</v>
      </c>
      <c r="J249" s="11" t="s">
        <v>261</v>
      </c>
      <c r="K249" s="11" t="s">
        <v>262</v>
      </c>
      <c r="L249" s="11">
        <v>1</v>
      </c>
    </row>
    <row r="250" spans="1:12">
      <c r="A250" s="11" t="s">
        <v>238</v>
      </c>
      <c r="D250" s="11" t="s">
        <v>260</v>
      </c>
      <c r="E250" s="19" t="s">
        <v>501</v>
      </c>
      <c r="F250" s="10">
        <v>41821</v>
      </c>
      <c r="G250" s="10">
        <v>45809</v>
      </c>
      <c r="H250" s="11">
        <v>132</v>
      </c>
      <c r="I250" s="20" t="s">
        <v>259</v>
      </c>
      <c r="J250" s="11" t="s">
        <v>261</v>
      </c>
      <c r="K250" s="11" t="s">
        <v>262</v>
      </c>
      <c r="L250" s="11">
        <v>1</v>
      </c>
    </row>
    <row r="251" spans="1:12">
      <c r="A251" s="11" t="s">
        <v>239</v>
      </c>
      <c r="D251" s="11" t="s">
        <v>260</v>
      </c>
      <c r="E251" s="19" t="s">
        <v>502</v>
      </c>
      <c r="F251" s="10">
        <v>41821</v>
      </c>
      <c r="G251" s="10">
        <v>45809</v>
      </c>
      <c r="H251" s="11">
        <v>132</v>
      </c>
      <c r="I251" s="20" t="s">
        <v>259</v>
      </c>
      <c r="J251" s="11" t="s">
        <v>261</v>
      </c>
      <c r="K251" s="11" t="s">
        <v>262</v>
      </c>
      <c r="L251" s="11">
        <v>1</v>
      </c>
    </row>
    <row r="252" spans="1:12">
      <c r="A252" s="11" t="s">
        <v>240</v>
      </c>
      <c r="D252" s="11" t="s">
        <v>260</v>
      </c>
      <c r="E252" s="19" t="s">
        <v>503</v>
      </c>
      <c r="F252" s="10">
        <v>41821</v>
      </c>
      <c r="G252" s="10">
        <v>45809</v>
      </c>
      <c r="H252" s="11">
        <v>132</v>
      </c>
      <c r="I252" s="20" t="s">
        <v>259</v>
      </c>
      <c r="J252" s="11" t="s">
        <v>261</v>
      </c>
      <c r="K252" s="11" t="s">
        <v>262</v>
      </c>
      <c r="L252" s="11">
        <v>1</v>
      </c>
    </row>
    <row r="253" spans="1:12">
      <c r="A253" s="11" t="s">
        <v>241</v>
      </c>
      <c r="D253" s="11" t="s">
        <v>260</v>
      </c>
      <c r="E253" s="19" t="s">
        <v>504</v>
      </c>
      <c r="F253" s="10">
        <v>41821</v>
      </c>
      <c r="G253" s="10">
        <v>45809</v>
      </c>
      <c r="H253" s="11">
        <v>132</v>
      </c>
      <c r="I253" s="20" t="s">
        <v>259</v>
      </c>
      <c r="J253" s="11" t="s">
        <v>261</v>
      </c>
      <c r="K253" s="11" t="s">
        <v>262</v>
      </c>
      <c r="L253" s="11">
        <v>1</v>
      </c>
    </row>
    <row r="254" spans="1:12">
      <c r="A254" s="11" t="s">
        <v>242</v>
      </c>
      <c r="D254" s="11" t="s">
        <v>260</v>
      </c>
      <c r="E254" s="19" t="s">
        <v>505</v>
      </c>
      <c r="F254" s="10">
        <v>41821</v>
      </c>
      <c r="G254" s="10">
        <v>45809</v>
      </c>
      <c r="H254" s="11">
        <v>132</v>
      </c>
      <c r="I254" s="20" t="s">
        <v>259</v>
      </c>
      <c r="J254" s="11" t="s">
        <v>261</v>
      </c>
      <c r="K254" s="11" t="s">
        <v>262</v>
      </c>
      <c r="L254" s="11">
        <v>1</v>
      </c>
    </row>
    <row r="255" spans="1:12">
      <c r="A255" s="11" t="s">
        <v>243</v>
      </c>
      <c r="D255" s="11" t="s">
        <v>260</v>
      </c>
      <c r="E255" s="19" t="s">
        <v>506</v>
      </c>
      <c r="F255" s="10">
        <v>41821</v>
      </c>
      <c r="G255" s="10">
        <v>45809</v>
      </c>
      <c r="H255" s="11">
        <v>132</v>
      </c>
      <c r="I255" s="20" t="s">
        <v>259</v>
      </c>
      <c r="J255" s="11" t="s">
        <v>261</v>
      </c>
      <c r="K255" s="11" t="s">
        <v>262</v>
      </c>
      <c r="L255" s="11">
        <v>1</v>
      </c>
    </row>
    <row r="256" spans="1:12">
      <c r="A256" s="11" t="s">
        <v>244</v>
      </c>
      <c r="D256" s="11" t="s">
        <v>260</v>
      </c>
      <c r="E256" s="19" t="s">
        <v>507</v>
      </c>
      <c r="F256" s="10">
        <v>41821</v>
      </c>
      <c r="G256" s="10">
        <v>45809</v>
      </c>
      <c r="H256" s="11">
        <v>132</v>
      </c>
      <c r="I256" s="20" t="s">
        <v>259</v>
      </c>
      <c r="J256" s="11" t="s">
        <v>261</v>
      </c>
      <c r="K256" s="11" t="s">
        <v>262</v>
      </c>
      <c r="L256" s="11">
        <v>1</v>
      </c>
    </row>
    <row r="257" spans="1:12">
      <c r="A257" s="11" t="s">
        <v>245</v>
      </c>
      <c r="D257" s="11" t="s">
        <v>260</v>
      </c>
      <c r="E257" s="19" t="s">
        <v>508</v>
      </c>
      <c r="F257" s="10">
        <v>41821</v>
      </c>
      <c r="G257" s="10">
        <v>45809</v>
      </c>
      <c r="H257" s="11">
        <v>132</v>
      </c>
      <c r="I257" s="20" t="s">
        <v>259</v>
      </c>
      <c r="J257" s="11" t="s">
        <v>261</v>
      </c>
      <c r="K257" s="11" t="s">
        <v>262</v>
      </c>
      <c r="L257" s="11">
        <v>1</v>
      </c>
    </row>
    <row r="258" spans="1:12">
      <c r="A258" s="11" t="s">
        <v>246</v>
      </c>
      <c r="D258" s="11" t="s">
        <v>260</v>
      </c>
      <c r="E258" s="19" t="s">
        <v>509</v>
      </c>
      <c r="F258" s="10">
        <v>41821</v>
      </c>
      <c r="G258" s="10">
        <v>45809</v>
      </c>
      <c r="H258" s="11">
        <v>132</v>
      </c>
      <c r="I258" s="20" t="s">
        <v>259</v>
      </c>
      <c r="J258" s="11" t="s">
        <v>261</v>
      </c>
      <c r="K258" s="11" t="s">
        <v>262</v>
      </c>
      <c r="L258" s="11">
        <v>1</v>
      </c>
    </row>
    <row r="259" spans="1:12">
      <c r="A259" s="11" t="s">
        <v>247</v>
      </c>
      <c r="D259" s="11" t="s">
        <v>260</v>
      </c>
      <c r="E259" s="19" t="s">
        <v>510</v>
      </c>
      <c r="F259" s="10">
        <v>41821</v>
      </c>
      <c r="G259" s="10">
        <v>45809</v>
      </c>
      <c r="H259" s="11">
        <v>132</v>
      </c>
      <c r="I259" s="20" t="s">
        <v>259</v>
      </c>
      <c r="J259" s="11" t="s">
        <v>261</v>
      </c>
      <c r="K259" s="11" t="s">
        <v>262</v>
      </c>
      <c r="L259" s="11">
        <v>1</v>
      </c>
    </row>
    <row r="260" spans="1:12">
      <c r="A260" s="11" t="s">
        <v>248</v>
      </c>
      <c r="D260" s="11" t="s">
        <v>260</v>
      </c>
      <c r="E260" s="19" t="s">
        <v>511</v>
      </c>
      <c r="F260" s="10">
        <v>41821</v>
      </c>
      <c r="G260" s="10">
        <v>45809</v>
      </c>
      <c r="H260" s="11">
        <v>132</v>
      </c>
      <c r="I260" s="20" t="s">
        <v>259</v>
      </c>
      <c r="J260" s="11" t="s">
        <v>261</v>
      </c>
      <c r="K260" s="11" t="s">
        <v>262</v>
      </c>
      <c r="L260" s="11">
        <v>1</v>
      </c>
    </row>
    <row r="261" spans="1:12">
      <c r="A261" s="11" t="s">
        <v>249</v>
      </c>
      <c r="D261" s="11" t="s">
        <v>260</v>
      </c>
      <c r="E261" s="19" t="s">
        <v>512</v>
      </c>
      <c r="F261" s="10">
        <v>41821</v>
      </c>
      <c r="G261" s="10">
        <v>45809</v>
      </c>
      <c r="H261" s="11">
        <v>132</v>
      </c>
      <c r="I261" s="20" t="s">
        <v>259</v>
      </c>
      <c r="J261" s="11" t="s">
        <v>261</v>
      </c>
      <c r="K261" s="11" t="s">
        <v>262</v>
      </c>
      <c r="L261" s="11">
        <v>1</v>
      </c>
    </row>
    <row r="262" spans="1:12">
      <c r="A262" s="11" t="s">
        <v>513</v>
      </c>
      <c r="D262" s="11" t="s">
        <v>260</v>
      </c>
      <c r="E262" s="19" t="s">
        <v>763</v>
      </c>
      <c r="F262" s="10">
        <v>41821</v>
      </c>
      <c r="G262" s="10">
        <v>45809</v>
      </c>
      <c r="H262" s="11">
        <v>132</v>
      </c>
      <c r="I262" s="20" t="s">
        <v>259</v>
      </c>
      <c r="J262" s="11" t="s">
        <v>261</v>
      </c>
      <c r="K262" s="11" t="s">
        <v>262</v>
      </c>
      <c r="L262" s="11">
        <v>1</v>
      </c>
    </row>
    <row r="263" spans="1:12">
      <c r="A263" s="11" t="s">
        <v>514</v>
      </c>
      <c r="D263" s="11" t="s">
        <v>260</v>
      </c>
      <c r="E263" s="19" t="s">
        <v>764</v>
      </c>
      <c r="F263" s="10">
        <v>41821</v>
      </c>
      <c r="G263" s="10">
        <v>45809</v>
      </c>
      <c r="H263" s="11">
        <v>132</v>
      </c>
      <c r="I263" s="20" t="s">
        <v>259</v>
      </c>
      <c r="J263" s="11" t="s">
        <v>261</v>
      </c>
      <c r="K263" s="11" t="s">
        <v>262</v>
      </c>
      <c r="L263" s="11">
        <v>1</v>
      </c>
    </row>
    <row r="264" spans="1:12">
      <c r="A264" s="11" t="s">
        <v>515</v>
      </c>
      <c r="D264" s="11" t="s">
        <v>260</v>
      </c>
      <c r="E264" s="19" t="s">
        <v>765</v>
      </c>
      <c r="F264" s="10">
        <v>41821</v>
      </c>
      <c r="G264" s="10">
        <v>45809</v>
      </c>
      <c r="H264" s="11">
        <v>132</v>
      </c>
      <c r="I264" s="20" t="s">
        <v>259</v>
      </c>
      <c r="J264" s="11" t="s">
        <v>261</v>
      </c>
      <c r="K264" s="11" t="s">
        <v>262</v>
      </c>
      <c r="L264" s="11">
        <v>1</v>
      </c>
    </row>
    <row r="265" spans="1:12">
      <c r="A265" s="11" t="s">
        <v>516</v>
      </c>
      <c r="D265" s="11" t="s">
        <v>260</v>
      </c>
      <c r="E265" s="19" t="s">
        <v>766</v>
      </c>
      <c r="F265" s="10">
        <v>41821</v>
      </c>
      <c r="G265" s="10">
        <v>45809</v>
      </c>
      <c r="H265" s="11">
        <v>132</v>
      </c>
      <c r="I265" s="20" t="s">
        <v>259</v>
      </c>
      <c r="J265" s="11" t="s">
        <v>261</v>
      </c>
      <c r="K265" s="11" t="s">
        <v>262</v>
      </c>
      <c r="L265" s="11">
        <v>1</v>
      </c>
    </row>
    <row r="266" spans="1:12">
      <c r="A266" s="11" t="s">
        <v>517</v>
      </c>
      <c r="D266" s="11" t="s">
        <v>260</v>
      </c>
      <c r="E266" s="19" t="s">
        <v>767</v>
      </c>
      <c r="F266" s="10">
        <v>41821</v>
      </c>
      <c r="G266" s="10">
        <v>45809</v>
      </c>
      <c r="H266" s="11">
        <v>132</v>
      </c>
      <c r="I266" s="20" t="s">
        <v>259</v>
      </c>
      <c r="J266" s="11" t="s">
        <v>261</v>
      </c>
      <c r="K266" s="11" t="s">
        <v>262</v>
      </c>
      <c r="L266" s="11">
        <v>1</v>
      </c>
    </row>
    <row r="267" spans="1:12">
      <c r="A267" s="11" t="s">
        <v>518</v>
      </c>
      <c r="D267" s="11" t="s">
        <v>260</v>
      </c>
      <c r="E267" s="19" t="s">
        <v>768</v>
      </c>
      <c r="F267" s="10">
        <v>41821</v>
      </c>
      <c r="G267" s="10">
        <v>45809</v>
      </c>
      <c r="H267" s="11">
        <v>132</v>
      </c>
      <c r="I267" s="20" t="s">
        <v>259</v>
      </c>
      <c r="J267" s="11" t="s">
        <v>261</v>
      </c>
      <c r="K267" s="11" t="s">
        <v>262</v>
      </c>
      <c r="L267" s="11">
        <v>1</v>
      </c>
    </row>
    <row r="268" spans="1:12">
      <c r="A268" s="11" t="s">
        <v>519</v>
      </c>
      <c r="D268" s="11" t="s">
        <v>260</v>
      </c>
      <c r="E268" s="19" t="s">
        <v>769</v>
      </c>
      <c r="F268" s="10">
        <v>41821</v>
      </c>
      <c r="G268" s="10">
        <v>45809</v>
      </c>
      <c r="H268" s="11">
        <v>132</v>
      </c>
      <c r="I268" s="20" t="s">
        <v>259</v>
      </c>
      <c r="J268" s="11" t="s">
        <v>261</v>
      </c>
      <c r="K268" s="11" t="s">
        <v>262</v>
      </c>
      <c r="L268" s="11">
        <v>1</v>
      </c>
    </row>
    <row r="269" spans="1:12">
      <c r="A269" s="11" t="s">
        <v>520</v>
      </c>
      <c r="D269" s="11" t="s">
        <v>260</v>
      </c>
      <c r="E269" s="19" t="s">
        <v>770</v>
      </c>
      <c r="F269" s="10">
        <v>41821</v>
      </c>
      <c r="G269" s="10">
        <v>45809</v>
      </c>
      <c r="H269" s="11">
        <v>132</v>
      </c>
      <c r="I269" s="20" t="s">
        <v>259</v>
      </c>
      <c r="J269" s="11" t="s">
        <v>261</v>
      </c>
      <c r="K269" s="11" t="s">
        <v>262</v>
      </c>
      <c r="L269" s="11">
        <v>1</v>
      </c>
    </row>
    <row r="270" spans="1:12">
      <c r="A270" s="11" t="s">
        <v>521</v>
      </c>
      <c r="D270" s="11" t="s">
        <v>260</v>
      </c>
      <c r="E270" s="19" t="s">
        <v>771</v>
      </c>
      <c r="F270" s="10">
        <v>41821</v>
      </c>
      <c r="G270" s="10">
        <v>45809</v>
      </c>
      <c r="H270" s="11">
        <v>132</v>
      </c>
      <c r="I270" s="20" t="s">
        <v>259</v>
      </c>
      <c r="J270" s="11" t="s">
        <v>261</v>
      </c>
      <c r="K270" s="11" t="s">
        <v>262</v>
      </c>
      <c r="L270" s="11">
        <v>1</v>
      </c>
    </row>
    <row r="271" spans="1:12">
      <c r="A271" s="11" t="s">
        <v>522</v>
      </c>
      <c r="D271" s="11" t="s">
        <v>260</v>
      </c>
      <c r="E271" s="19" t="s">
        <v>772</v>
      </c>
      <c r="F271" s="10">
        <v>41821</v>
      </c>
      <c r="G271" s="10">
        <v>45809</v>
      </c>
      <c r="H271" s="11">
        <v>132</v>
      </c>
      <c r="I271" s="20" t="s">
        <v>259</v>
      </c>
      <c r="J271" s="11" t="s">
        <v>261</v>
      </c>
      <c r="K271" s="11" t="s">
        <v>262</v>
      </c>
      <c r="L271" s="11">
        <v>1</v>
      </c>
    </row>
    <row r="272" spans="1:12">
      <c r="A272" s="11" t="s">
        <v>523</v>
      </c>
      <c r="D272" s="11" t="s">
        <v>260</v>
      </c>
      <c r="E272" s="19" t="s">
        <v>773</v>
      </c>
      <c r="F272" s="10">
        <v>41821</v>
      </c>
      <c r="G272" s="10">
        <v>45809</v>
      </c>
      <c r="H272" s="11">
        <v>132</v>
      </c>
      <c r="I272" s="20" t="s">
        <v>259</v>
      </c>
      <c r="J272" s="11" t="s">
        <v>261</v>
      </c>
      <c r="K272" s="11" t="s">
        <v>262</v>
      </c>
      <c r="L272" s="11">
        <v>1</v>
      </c>
    </row>
    <row r="273" spans="1:12">
      <c r="A273" s="11" t="s">
        <v>524</v>
      </c>
      <c r="D273" s="11" t="s">
        <v>260</v>
      </c>
      <c r="E273" s="19" t="s">
        <v>774</v>
      </c>
      <c r="F273" s="10">
        <v>41821</v>
      </c>
      <c r="G273" s="10">
        <v>45809</v>
      </c>
      <c r="H273" s="11">
        <v>132</v>
      </c>
      <c r="I273" s="20" t="s">
        <v>259</v>
      </c>
      <c r="J273" s="11" t="s">
        <v>261</v>
      </c>
      <c r="K273" s="11" t="s">
        <v>262</v>
      </c>
      <c r="L273" s="11">
        <v>1</v>
      </c>
    </row>
    <row r="274" spans="1:12">
      <c r="A274" s="11" t="s">
        <v>525</v>
      </c>
      <c r="D274" s="11" t="s">
        <v>260</v>
      </c>
      <c r="E274" s="19" t="s">
        <v>775</v>
      </c>
      <c r="F274" s="10">
        <v>41821</v>
      </c>
      <c r="G274" s="10">
        <v>45809</v>
      </c>
      <c r="H274" s="11">
        <v>132</v>
      </c>
      <c r="I274" s="20" t="s">
        <v>259</v>
      </c>
      <c r="J274" s="11" t="s">
        <v>261</v>
      </c>
      <c r="K274" s="11" t="s">
        <v>262</v>
      </c>
      <c r="L274" s="11">
        <v>1</v>
      </c>
    </row>
    <row r="275" spans="1:12">
      <c r="A275" s="11" t="s">
        <v>526</v>
      </c>
      <c r="D275" s="11" t="s">
        <v>260</v>
      </c>
      <c r="E275" s="19" t="s">
        <v>776</v>
      </c>
      <c r="F275" s="10">
        <v>41821</v>
      </c>
      <c r="G275" s="10">
        <v>45809</v>
      </c>
      <c r="H275" s="11">
        <v>132</v>
      </c>
      <c r="I275" s="20" t="s">
        <v>259</v>
      </c>
      <c r="J275" s="11" t="s">
        <v>261</v>
      </c>
      <c r="K275" s="11" t="s">
        <v>262</v>
      </c>
      <c r="L275" s="11">
        <v>1</v>
      </c>
    </row>
    <row r="276" spans="1:12">
      <c r="A276" s="11" t="s">
        <v>527</v>
      </c>
      <c r="D276" s="11" t="s">
        <v>260</v>
      </c>
      <c r="E276" s="19" t="s">
        <v>777</v>
      </c>
      <c r="F276" s="10">
        <v>41821</v>
      </c>
      <c r="G276" s="10">
        <v>45809</v>
      </c>
      <c r="H276" s="11">
        <v>132</v>
      </c>
      <c r="I276" s="20" t="s">
        <v>259</v>
      </c>
      <c r="J276" s="11" t="s">
        <v>261</v>
      </c>
      <c r="K276" s="11" t="s">
        <v>262</v>
      </c>
      <c r="L276" s="11">
        <v>1</v>
      </c>
    </row>
    <row r="277" spans="1:12">
      <c r="A277" s="11" t="s">
        <v>528</v>
      </c>
      <c r="D277" s="11" t="s">
        <v>260</v>
      </c>
      <c r="E277" s="19" t="s">
        <v>778</v>
      </c>
      <c r="F277" s="10">
        <v>41821</v>
      </c>
      <c r="G277" s="10">
        <v>45809</v>
      </c>
      <c r="H277" s="11">
        <v>132</v>
      </c>
      <c r="I277" s="20" t="s">
        <v>259</v>
      </c>
      <c r="J277" s="11" t="s">
        <v>261</v>
      </c>
      <c r="K277" s="11" t="s">
        <v>262</v>
      </c>
      <c r="L277" s="11">
        <v>1</v>
      </c>
    </row>
    <row r="278" spans="1:12">
      <c r="A278" s="11" t="s">
        <v>529</v>
      </c>
      <c r="D278" s="11" t="s">
        <v>260</v>
      </c>
      <c r="E278" s="19" t="s">
        <v>779</v>
      </c>
      <c r="F278" s="10">
        <v>41821</v>
      </c>
      <c r="G278" s="10">
        <v>45809</v>
      </c>
      <c r="H278" s="11">
        <v>132</v>
      </c>
      <c r="I278" s="20" t="s">
        <v>259</v>
      </c>
      <c r="J278" s="11" t="s">
        <v>261</v>
      </c>
      <c r="K278" s="11" t="s">
        <v>262</v>
      </c>
      <c r="L278" s="11">
        <v>1</v>
      </c>
    </row>
    <row r="279" spans="1:12">
      <c r="A279" s="11" t="s">
        <v>530</v>
      </c>
      <c r="D279" s="11" t="s">
        <v>260</v>
      </c>
      <c r="E279" s="19" t="s">
        <v>780</v>
      </c>
      <c r="F279" s="10">
        <v>41821</v>
      </c>
      <c r="G279" s="10">
        <v>45809</v>
      </c>
      <c r="H279" s="11">
        <v>132</v>
      </c>
      <c r="I279" s="20" t="s">
        <v>259</v>
      </c>
      <c r="J279" s="11" t="s">
        <v>261</v>
      </c>
      <c r="K279" s="11" t="s">
        <v>262</v>
      </c>
      <c r="L279" s="11">
        <v>1</v>
      </c>
    </row>
    <row r="280" spans="1:12">
      <c r="A280" s="11" t="s">
        <v>531</v>
      </c>
      <c r="D280" s="11" t="s">
        <v>260</v>
      </c>
      <c r="E280" s="19" t="s">
        <v>781</v>
      </c>
      <c r="F280" s="10">
        <v>41821</v>
      </c>
      <c r="G280" s="10">
        <v>45809</v>
      </c>
      <c r="H280" s="11">
        <v>132</v>
      </c>
      <c r="I280" s="20" t="s">
        <v>259</v>
      </c>
      <c r="J280" s="11" t="s">
        <v>261</v>
      </c>
      <c r="K280" s="11" t="s">
        <v>262</v>
      </c>
      <c r="L280" s="11">
        <v>1</v>
      </c>
    </row>
    <row r="281" spans="1:12">
      <c r="A281" s="11" t="s">
        <v>532</v>
      </c>
      <c r="D281" s="11" t="s">
        <v>260</v>
      </c>
      <c r="E281" s="19" t="s">
        <v>782</v>
      </c>
      <c r="F281" s="10">
        <v>41821</v>
      </c>
      <c r="G281" s="10">
        <v>45809</v>
      </c>
      <c r="H281" s="11">
        <v>132</v>
      </c>
      <c r="I281" s="20" t="s">
        <v>259</v>
      </c>
      <c r="J281" s="11" t="s">
        <v>261</v>
      </c>
      <c r="K281" s="11" t="s">
        <v>262</v>
      </c>
      <c r="L281" s="11">
        <v>1</v>
      </c>
    </row>
    <row r="282" spans="1:12">
      <c r="A282" s="11" t="s">
        <v>533</v>
      </c>
      <c r="D282" s="11" t="s">
        <v>260</v>
      </c>
      <c r="E282" s="19" t="s">
        <v>783</v>
      </c>
      <c r="F282" s="10">
        <v>41821</v>
      </c>
      <c r="G282" s="10">
        <v>45809</v>
      </c>
      <c r="H282" s="11">
        <v>132</v>
      </c>
      <c r="I282" s="20" t="s">
        <v>259</v>
      </c>
      <c r="J282" s="11" t="s">
        <v>261</v>
      </c>
      <c r="K282" s="11" t="s">
        <v>262</v>
      </c>
      <c r="L282" s="11">
        <v>1</v>
      </c>
    </row>
    <row r="283" spans="1:12">
      <c r="A283" s="11" t="s">
        <v>534</v>
      </c>
      <c r="D283" s="11" t="s">
        <v>260</v>
      </c>
      <c r="E283" s="19" t="s">
        <v>784</v>
      </c>
      <c r="F283" s="10">
        <v>41821</v>
      </c>
      <c r="G283" s="10">
        <v>45809</v>
      </c>
      <c r="H283" s="11">
        <v>132</v>
      </c>
      <c r="I283" s="20" t="s">
        <v>259</v>
      </c>
      <c r="J283" s="11" t="s">
        <v>261</v>
      </c>
      <c r="K283" s="11" t="s">
        <v>262</v>
      </c>
      <c r="L283" s="11">
        <v>1</v>
      </c>
    </row>
    <row r="284" spans="1:12">
      <c r="A284" s="11" t="s">
        <v>535</v>
      </c>
      <c r="D284" s="11" t="s">
        <v>260</v>
      </c>
      <c r="E284" s="19" t="s">
        <v>785</v>
      </c>
      <c r="F284" s="10">
        <v>41821</v>
      </c>
      <c r="G284" s="10">
        <v>45809</v>
      </c>
      <c r="H284" s="11">
        <v>132</v>
      </c>
      <c r="I284" s="20" t="s">
        <v>259</v>
      </c>
      <c r="J284" s="11" t="s">
        <v>261</v>
      </c>
      <c r="K284" s="11" t="s">
        <v>262</v>
      </c>
      <c r="L284" s="11">
        <v>1</v>
      </c>
    </row>
    <row r="285" spans="1:12">
      <c r="A285" s="11" t="s">
        <v>536</v>
      </c>
      <c r="D285" s="11" t="s">
        <v>260</v>
      </c>
      <c r="E285" s="19" t="s">
        <v>786</v>
      </c>
      <c r="F285" s="10">
        <v>41821</v>
      </c>
      <c r="G285" s="10">
        <v>45809</v>
      </c>
      <c r="H285" s="11">
        <v>132</v>
      </c>
      <c r="I285" s="20" t="s">
        <v>259</v>
      </c>
      <c r="J285" s="11" t="s">
        <v>261</v>
      </c>
      <c r="K285" s="11" t="s">
        <v>262</v>
      </c>
      <c r="L285" s="11">
        <v>1</v>
      </c>
    </row>
    <row r="286" spans="1:12">
      <c r="A286" s="11" t="s">
        <v>537</v>
      </c>
      <c r="D286" s="11" t="s">
        <v>260</v>
      </c>
      <c r="E286" s="19" t="s">
        <v>787</v>
      </c>
      <c r="F286" s="10">
        <v>41821</v>
      </c>
      <c r="G286" s="10">
        <v>45809</v>
      </c>
      <c r="H286" s="11">
        <v>132</v>
      </c>
      <c r="I286" s="20" t="s">
        <v>259</v>
      </c>
      <c r="J286" s="11" t="s">
        <v>261</v>
      </c>
      <c r="K286" s="11" t="s">
        <v>262</v>
      </c>
      <c r="L286" s="11">
        <v>1</v>
      </c>
    </row>
    <row r="287" spans="1:12">
      <c r="A287" s="11" t="s">
        <v>538</v>
      </c>
      <c r="D287" s="11" t="s">
        <v>260</v>
      </c>
      <c r="E287" s="19" t="s">
        <v>788</v>
      </c>
      <c r="F287" s="10">
        <v>41821</v>
      </c>
      <c r="G287" s="10">
        <v>45809</v>
      </c>
      <c r="H287" s="11">
        <v>132</v>
      </c>
      <c r="I287" s="20" t="s">
        <v>259</v>
      </c>
      <c r="J287" s="11" t="s">
        <v>261</v>
      </c>
      <c r="K287" s="11" t="s">
        <v>262</v>
      </c>
      <c r="L287" s="11">
        <v>1</v>
      </c>
    </row>
    <row r="288" spans="1:12">
      <c r="A288" s="11" t="s">
        <v>539</v>
      </c>
      <c r="D288" s="11" t="s">
        <v>260</v>
      </c>
      <c r="E288" s="19" t="s">
        <v>789</v>
      </c>
      <c r="F288" s="10">
        <v>41821</v>
      </c>
      <c r="G288" s="10">
        <v>45809</v>
      </c>
      <c r="H288" s="11">
        <v>132</v>
      </c>
      <c r="I288" s="20" t="s">
        <v>259</v>
      </c>
      <c r="J288" s="11" t="s">
        <v>261</v>
      </c>
      <c r="K288" s="11" t="s">
        <v>262</v>
      </c>
      <c r="L288" s="11">
        <v>1</v>
      </c>
    </row>
    <row r="289" spans="1:12">
      <c r="A289" s="11" t="s">
        <v>540</v>
      </c>
      <c r="D289" s="11" t="s">
        <v>260</v>
      </c>
      <c r="E289" s="19" t="s">
        <v>790</v>
      </c>
      <c r="F289" s="10">
        <v>41821</v>
      </c>
      <c r="G289" s="10">
        <v>45809</v>
      </c>
      <c r="H289" s="11">
        <v>132</v>
      </c>
      <c r="I289" s="20" t="s">
        <v>259</v>
      </c>
      <c r="J289" s="11" t="s">
        <v>261</v>
      </c>
      <c r="K289" s="11" t="s">
        <v>262</v>
      </c>
      <c r="L289" s="11">
        <v>1</v>
      </c>
    </row>
    <row r="290" spans="1:12">
      <c r="A290" s="11" t="s">
        <v>541</v>
      </c>
      <c r="D290" s="11" t="s">
        <v>260</v>
      </c>
      <c r="E290" s="19" t="s">
        <v>791</v>
      </c>
      <c r="F290" s="10">
        <v>41821</v>
      </c>
      <c r="G290" s="10">
        <v>45809</v>
      </c>
      <c r="H290" s="11">
        <v>132</v>
      </c>
      <c r="I290" s="20" t="s">
        <v>259</v>
      </c>
      <c r="J290" s="11" t="s">
        <v>261</v>
      </c>
      <c r="K290" s="11" t="s">
        <v>262</v>
      </c>
      <c r="L290" s="11">
        <v>1</v>
      </c>
    </row>
    <row r="291" spans="1:12">
      <c r="A291" s="11" t="s">
        <v>542</v>
      </c>
      <c r="D291" s="11" t="s">
        <v>260</v>
      </c>
      <c r="E291" s="19" t="s">
        <v>792</v>
      </c>
      <c r="F291" s="10">
        <v>41821</v>
      </c>
      <c r="G291" s="10">
        <v>45809</v>
      </c>
      <c r="H291" s="11">
        <v>132</v>
      </c>
      <c r="I291" s="20" t="s">
        <v>259</v>
      </c>
      <c r="J291" s="11" t="s">
        <v>261</v>
      </c>
      <c r="K291" s="11" t="s">
        <v>262</v>
      </c>
      <c r="L291" s="11">
        <v>1</v>
      </c>
    </row>
    <row r="292" spans="1:12">
      <c r="A292" s="11" t="s">
        <v>543</v>
      </c>
      <c r="D292" s="11" t="s">
        <v>260</v>
      </c>
      <c r="E292" s="19" t="s">
        <v>793</v>
      </c>
      <c r="F292" s="10">
        <v>41821</v>
      </c>
      <c r="G292" s="10">
        <v>45809</v>
      </c>
      <c r="H292" s="11">
        <v>132</v>
      </c>
      <c r="I292" s="20" t="s">
        <v>259</v>
      </c>
      <c r="J292" s="11" t="s">
        <v>261</v>
      </c>
      <c r="K292" s="11" t="s">
        <v>262</v>
      </c>
      <c r="L292" s="11">
        <v>1</v>
      </c>
    </row>
    <row r="293" spans="1:12">
      <c r="A293" s="11" t="s">
        <v>544</v>
      </c>
      <c r="D293" s="11" t="s">
        <v>260</v>
      </c>
      <c r="E293" s="19" t="s">
        <v>794</v>
      </c>
      <c r="F293" s="10">
        <v>41821</v>
      </c>
      <c r="G293" s="10">
        <v>45809</v>
      </c>
      <c r="H293" s="11">
        <v>132</v>
      </c>
      <c r="I293" s="20" t="s">
        <v>259</v>
      </c>
      <c r="J293" s="11" t="s">
        <v>261</v>
      </c>
      <c r="K293" s="11" t="s">
        <v>262</v>
      </c>
      <c r="L293" s="11">
        <v>1</v>
      </c>
    </row>
    <row r="294" spans="1:12">
      <c r="A294" s="11" t="s">
        <v>545</v>
      </c>
      <c r="D294" s="11" t="s">
        <v>260</v>
      </c>
      <c r="E294" s="19" t="s">
        <v>795</v>
      </c>
      <c r="F294" s="10">
        <v>41821</v>
      </c>
      <c r="G294" s="10">
        <v>45809</v>
      </c>
      <c r="H294" s="11">
        <v>132</v>
      </c>
      <c r="I294" s="20" t="s">
        <v>259</v>
      </c>
      <c r="J294" s="11" t="s">
        <v>261</v>
      </c>
      <c r="K294" s="11" t="s">
        <v>262</v>
      </c>
      <c r="L294" s="11">
        <v>1</v>
      </c>
    </row>
    <row r="295" spans="1:12">
      <c r="A295" s="11" t="s">
        <v>546</v>
      </c>
      <c r="D295" s="11" t="s">
        <v>260</v>
      </c>
      <c r="E295" s="19" t="s">
        <v>796</v>
      </c>
      <c r="F295" s="10">
        <v>41821</v>
      </c>
      <c r="G295" s="10">
        <v>45809</v>
      </c>
      <c r="H295" s="11">
        <v>132</v>
      </c>
      <c r="I295" s="20" t="s">
        <v>259</v>
      </c>
      <c r="J295" s="11" t="s">
        <v>261</v>
      </c>
      <c r="K295" s="11" t="s">
        <v>262</v>
      </c>
      <c r="L295" s="11">
        <v>1</v>
      </c>
    </row>
    <row r="296" spans="1:12">
      <c r="A296" s="11" t="s">
        <v>547</v>
      </c>
      <c r="D296" s="11" t="s">
        <v>260</v>
      </c>
      <c r="E296" s="19" t="s">
        <v>797</v>
      </c>
      <c r="F296" s="10">
        <v>41821</v>
      </c>
      <c r="G296" s="10">
        <v>45809</v>
      </c>
      <c r="H296" s="11">
        <v>132</v>
      </c>
      <c r="I296" s="20" t="s">
        <v>259</v>
      </c>
      <c r="J296" s="11" t="s">
        <v>261</v>
      </c>
      <c r="K296" s="11" t="s">
        <v>262</v>
      </c>
      <c r="L296" s="11">
        <v>1</v>
      </c>
    </row>
    <row r="297" spans="1:12">
      <c r="A297" s="11" t="s">
        <v>548</v>
      </c>
      <c r="D297" s="11" t="s">
        <v>260</v>
      </c>
      <c r="E297" s="19" t="s">
        <v>798</v>
      </c>
      <c r="F297" s="10">
        <v>41821</v>
      </c>
      <c r="G297" s="10">
        <v>45809</v>
      </c>
      <c r="H297" s="11">
        <v>132</v>
      </c>
      <c r="I297" s="20" t="s">
        <v>259</v>
      </c>
      <c r="J297" s="11" t="s">
        <v>261</v>
      </c>
      <c r="K297" s="11" t="s">
        <v>262</v>
      </c>
      <c r="L297" s="11">
        <v>1</v>
      </c>
    </row>
    <row r="298" spans="1:12">
      <c r="A298" s="11" t="s">
        <v>549</v>
      </c>
      <c r="D298" s="11" t="s">
        <v>260</v>
      </c>
      <c r="E298" s="19" t="s">
        <v>799</v>
      </c>
      <c r="F298" s="10">
        <v>41821</v>
      </c>
      <c r="G298" s="10">
        <v>45809</v>
      </c>
      <c r="H298" s="11">
        <v>132</v>
      </c>
      <c r="I298" s="20" t="s">
        <v>259</v>
      </c>
      <c r="J298" s="11" t="s">
        <v>261</v>
      </c>
      <c r="K298" s="11" t="s">
        <v>262</v>
      </c>
      <c r="L298" s="11">
        <v>1</v>
      </c>
    </row>
    <row r="299" spans="1:12">
      <c r="A299" s="11" t="s">
        <v>550</v>
      </c>
      <c r="D299" s="11" t="s">
        <v>260</v>
      </c>
      <c r="E299" s="19" t="s">
        <v>800</v>
      </c>
      <c r="F299" s="10">
        <v>41821</v>
      </c>
      <c r="G299" s="10">
        <v>45809</v>
      </c>
      <c r="H299" s="11">
        <v>132</v>
      </c>
      <c r="I299" s="20" t="s">
        <v>259</v>
      </c>
      <c r="J299" s="11" t="s">
        <v>261</v>
      </c>
      <c r="K299" s="11" t="s">
        <v>262</v>
      </c>
      <c r="L299" s="11">
        <v>1</v>
      </c>
    </row>
    <row r="300" spans="1:12">
      <c r="A300" s="11" t="s">
        <v>551</v>
      </c>
      <c r="D300" s="11" t="s">
        <v>260</v>
      </c>
      <c r="E300" s="19" t="s">
        <v>801</v>
      </c>
      <c r="F300" s="10">
        <v>41821</v>
      </c>
      <c r="G300" s="10">
        <v>45809</v>
      </c>
      <c r="H300" s="11">
        <v>132</v>
      </c>
      <c r="I300" s="20" t="s">
        <v>259</v>
      </c>
      <c r="J300" s="11" t="s">
        <v>261</v>
      </c>
      <c r="K300" s="11" t="s">
        <v>262</v>
      </c>
      <c r="L300" s="11">
        <v>1</v>
      </c>
    </row>
    <row r="301" spans="1:12">
      <c r="A301" s="11" t="s">
        <v>552</v>
      </c>
      <c r="D301" s="11" t="s">
        <v>260</v>
      </c>
      <c r="E301" s="19" t="s">
        <v>802</v>
      </c>
      <c r="F301" s="10">
        <v>41821</v>
      </c>
      <c r="G301" s="10">
        <v>45809</v>
      </c>
      <c r="H301" s="11">
        <v>132</v>
      </c>
      <c r="I301" s="20" t="s">
        <v>259</v>
      </c>
      <c r="J301" s="11" t="s">
        <v>261</v>
      </c>
      <c r="K301" s="11" t="s">
        <v>262</v>
      </c>
      <c r="L301" s="11">
        <v>1</v>
      </c>
    </row>
    <row r="302" spans="1:12">
      <c r="A302" s="11" t="s">
        <v>553</v>
      </c>
      <c r="D302" s="11" t="s">
        <v>260</v>
      </c>
      <c r="E302" s="19" t="s">
        <v>803</v>
      </c>
      <c r="F302" s="10">
        <v>41821</v>
      </c>
      <c r="G302" s="10">
        <v>45809</v>
      </c>
      <c r="H302" s="11">
        <v>132</v>
      </c>
      <c r="I302" s="20" t="s">
        <v>259</v>
      </c>
      <c r="J302" s="11" t="s">
        <v>261</v>
      </c>
      <c r="K302" s="11" t="s">
        <v>262</v>
      </c>
      <c r="L302" s="11">
        <v>1</v>
      </c>
    </row>
    <row r="303" spans="1:12">
      <c r="A303" s="11" t="s">
        <v>554</v>
      </c>
      <c r="D303" s="11" t="s">
        <v>260</v>
      </c>
      <c r="E303" s="19" t="s">
        <v>804</v>
      </c>
      <c r="F303" s="10">
        <v>41821</v>
      </c>
      <c r="G303" s="10">
        <v>45809</v>
      </c>
      <c r="H303" s="11">
        <v>132</v>
      </c>
      <c r="I303" s="20" t="s">
        <v>259</v>
      </c>
      <c r="J303" s="11" t="s">
        <v>261</v>
      </c>
      <c r="K303" s="11" t="s">
        <v>262</v>
      </c>
      <c r="L303" s="11">
        <v>1</v>
      </c>
    </row>
    <row r="304" spans="1:12">
      <c r="A304" s="11" t="s">
        <v>555</v>
      </c>
      <c r="D304" s="11" t="s">
        <v>260</v>
      </c>
      <c r="E304" s="19" t="s">
        <v>805</v>
      </c>
      <c r="F304" s="10">
        <v>41821</v>
      </c>
      <c r="G304" s="10">
        <v>45809</v>
      </c>
      <c r="H304" s="11">
        <v>132</v>
      </c>
      <c r="I304" s="20" t="s">
        <v>259</v>
      </c>
      <c r="J304" s="11" t="s">
        <v>261</v>
      </c>
      <c r="K304" s="11" t="s">
        <v>262</v>
      </c>
      <c r="L304" s="11">
        <v>1</v>
      </c>
    </row>
    <row r="305" spans="1:12">
      <c r="A305" s="11" t="s">
        <v>556</v>
      </c>
      <c r="D305" s="11" t="s">
        <v>260</v>
      </c>
      <c r="E305" s="19" t="s">
        <v>806</v>
      </c>
      <c r="F305" s="10">
        <v>41821</v>
      </c>
      <c r="G305" s="10">
        <v>45809</v>
      </c>
      <c r="H305" s="11">
        <v>132</v>
      </c>
      <c r="I305" s="20" t="s">
        <v>259</v>
      </c>
      <c r="J305" s="11" t="s">
        <v>261</v>
      </c>
      <c r="K305" s="11" t="s">
        <v>262</v>
      </c>
      <c r="L305" s="11">
        <v>1</v>
      </c>
    </row>
    <row r="306" spans="1:12">
      <c r="A306" s="11" t="s">
        <v>557</v>
      </c>
      <c r="D306" s="11" t="s">
        <v>260</v>
      </c>
      <c r="E306" s="19" t="s">
        <v>807</v>
      </c>
      <c r="F306" s="10">
        <v>41821</v>
      </c>
      <c r="G306" s="10">
        <v>45809</v>
      </c>
      <c r="H306" s="11">
        <v>132</v>
      </c>
      <c r="I306" s="20" t="s">
        <v>259</v>
      </c>
      <c r="J306" s="11" t="s">
        <v>261</v>
      </c>
      <c r="K306" s="11" t="s">
        <v>262</v>
      </c>
      <c r="L306" s="11">
        <v>1</v>
      </c>
    </row>
    <row r="307" spans="1:12">
      <c r="A307" s="11" t="s">
        <v>558</v>
      </c>
      <c r="D307" s="11" t="s">
        <v>260</v>
      </c>
      <c r="E307" s="19" t="s">
        <v>808</v>
      </c>
      <c r="F307" s="10">
        <v>41821</v>
      </c>
      <c r="G307" s="10">
        <v>45809</v>
      </c>
      <c r="H307" s="11">
        <v>132</v>
      </c>
      <c r="I307" s="20" t="s">
        <v>259</v>
      </c>
      <c r="J307" s="11" t="s">
        <v>261</v>
      </c>
      <c r="K307" s="11" t="s">
        <v>262</v>
      </c>
      <c r="L307" s="11">
        <v>1</v>
      </c>
    </row>
    <row r="308" spans="1:12">
      <c r="A308" s="11" t="s">
        <v>559</v>
      </c>
      <c r="D308" s="11" t="s">
        <v>260</v>
      </c>
      <c r="E308" s="19" t="s">
        <v>809</v>
      </c>
      <c r="F308" s="10">
        <v>41821</v>
      </c>
      <c r="G308" s="10">
        <v>45809</v>
      </c>
      <c r="H308" s="11">
        <v>132</v>
      </c>
      <c r="I308" s="20" t="s">
        <v>259</v>
      </c>
      <c r="J308" s="11" t="s">
        <v>261</v>
      </c>
      <c r="K308" s="11" t="s">
        <v>262</v>
      </c>
      <c r="L308" s="11">
        <v>1</v>
      </c>
    </row>
    <row r="309" spans="1:12">
      <c r="A309" s="11" t="s">
        <v>560</v>
      </c>
      <c r="D309" s="11" t="s">
        <v>260</v>
      </c>
      <c r="E309" s="19" t="s">
        <v>810</v>
      </c>
      <c r="F309" s="10">
        <v>41821</v>
      </c>
      <c r="G309" s="10">
        <v>45809</v>
      </c>
      <c r="H309" s="11">
        <v>132</v>
      </c>
      <c r="I309" s="20" t="s">
        <v>259</v>
      </c>
      <c r="J309" s="11" t="s">
        <v>261</v>
      </c>
      <c r="K309" s="11" t="s">
        <v>262</v>
      </c>
      <c r="L309" s="11">
        <v>1</v>
      </c>
    </row>
    <row r="310" spans="1:12">
      <c r="A310" s="11" t="s">
        <v>561</v>
      </c>
      <c r="D310" s="11" t="s">
        <v>260</v>
      </c>
      <c r="E310" s="19" t="s">
        <v>811</v>
      </c>
      <c r="F310" s="10">
        <v>41821</v>
      </c>
      <c r="G310" s="10">
        <v>45809</v>
      </c>
      <c r="H310" s="11">
        <v>132</v>
      </c>
      <c r="I310" s="20" t="s">
        <v>259</v>
      </c>
      <c r="J310" s="11" t="s">
        <v>261</v>
      </c>
      <c r="K310" s="11" t="s">
        <v>262</v>
      </c>
      <c r="L310" s="11">
        <v>1</v>
      </c>
    </row>
    <row r="311" spans="1:12">
      <c r="A311" s="11" t="s">
        <v>562</v>
      </c>
      <c r="D311" s="11" t="s">
        <v>260</v>
      </c>
      <c r="E311" s="19" t="s">
        <v>812</v>
      </c>
      <c r="F311" s="10">
        <v>41821</v>
      </c>
      <c r="G311" s="10">
        <v>45809</v>
      </c>
      <c r="H311" s="11">
        <v>132</v>
      </c>
      <c r="I311" s="20" t="s">
        <v>259</v>
      </c>
      <c r="J311" s="11" t="s">
        <v>261</v>
      </c>
      <c r="K311" s="11" t="s">
        <v>262</v>
      </c>
      <c r="L311" s="11">
        <v>1</v>
      </c>
    </row>
    <row r="312" spans="1:12">
      <c r="A312" s="11" t="s">
        <v>563</v>
      </c>
      <c r="D312" s="11" t="s">
        <v>260</v>
      </c>
      <c r="E312" s="19" t="s">
        <v>813</v>
      </c>
      <c r="F312" s="10">
        <v>41821</v>
      </c>
      <c r="G312" s="10">
        <v>45809</v>
      </c>
      <c r="H312" s="11">
        <v>132</v>
      </c>
      <c r="I312" s="20" t="s">
        <v>259</v>
      </c>
      <c r="J312" s="11" t="s">
        <v>261</v>
      </c>
      <c r="K312" s="11" t="s">
        <v>262</v>
      </c>
      <c r="L312" s="11">
        <v>1</v>
      </c>
    </row>
    <row r="313" spans="1:12">
      <c r="A313" s="11" t="s">
        <v>564</v>
      </c>
      <c r="D313" s="11" t="s">
        <v>260</v>
      </c>
      <c r="E313" s="19" t="s">
        <v>814</v>
      </c>
      <c r="F313" s="10">
        <v>41821</v>
      </c>
      <c r="G313" s="10">
        <v>45809</v>
      </c>
      <c r="H313" s="11">
        <v>132</v>
      </c>
      <c r="I313" s="20" t="s">
        <v>259</v>
      </c>
      <c r="J313" s="11" t="s">
        <v>261</v>
      </c>
      <c r="K313" s="11" t="s">
        <v>262</v>
      </c>
      <c r="L313" s="11">
        <v>1</v>
      </c>
    </row>
    <row r="314" spans="1:12">
      <c r="A314" s="11" t="s">
        <v>565</v>
      </c>
      <c r="D314" s="11" t="s">
        <v>260</v>
      </c>
      <c r="E314" s="19" t="s">
        <v>815</v>
      </c>
      <c r="F314" s="10">
        <v>41821</v>
      </c>
      <c r="G314" s="10">
        <v>45809</v>
      </c>
      <c r="H314" s="11">
        <v>132</v>
      </c>
      <c r="I314" s="20" t="s">
        <v>259</v>
      </c>
      <c r="J314" s="11" t="s">
        <v>261</v>
      </c>
      <c r="K314" s="11" t="s">
        <v>262</v>
      </c>
      <c r="L314" s="11">
        <v>1</v>
      </c>
    </row>
    <row r="315" spans="1:12">
      <c r="A315" s="11" t="s">
        <v>566</v>
      </c>
      <c r="D315" s="11" t="s">
        <v>260</v>
      </c>
      <c r="E315" s="19" t="s">
        <v>816</v>
      </c>
      <c r="F315" s="10">
        <v>41821</v>
      </c>
      <c r="G315" s="10">
        <v>45809</v>
      </c>
      <c r="H315" s="11">
        <v>132</v>
      </c>
      <c r="I315" s="20" t="s">
        <v>259</v>
      </c>
      <c r="J315" s="11" t="s">
        <v>261</v>
      </c>
      <c r="K315" s="11" t="s">
        <v>262</v>
      </c>
      <c r="L315" s="11">
        <v>1</v>
      </c>
    </row>
    <row r="316" spans="1:12">
      <c r="A316" s="11" t="s">
        <v>567</v>
      </c>
      <c r="D316" s="11" t="s">
        <v>260</v>
      </c>
      <c r="E316" s="19" t="s">
        <v>817</v>
      </c>
      <c r="F316" s="10">
        <v>41821</v>
      </c>
      <c r="G316" s="10">
        <v>45809</v>
      </c>
      <c r="H316" s="11">
        <v>132</v>
      </c>
      <c r="I316" s="20" t="s">
        <v>259</v>
      </c>
      <c r="J316" s="11" t="s">
        <v>261</v>
      </c>
      <c r="K316" s="11" t="s">
        <v>262</v>
      </c>
      <c r="L316" s="11">
        <v>1</v>
      </c>
    </row>
    <row r="317" spans="1:12">
      <c r="A317" s="11" t="s">
        <v>568</v>
      </c>
      <c r="D317" s="11" t="s">
        <v>260</v>
      </c>
      <c r="E317" s="19" t="s">
        <v>818</v>
      </c>
      <c r="F317" s="10">
        <v>41821</v>
      </c>
      <c r="G317" s="10">
        <v>45809</v>
      </c>
      <c r="H317" s="11">
        <v>132</v>
      </c>
      <c r="I317" s="20" t="s">
        <v>259</v>
      </c>
      <c r="J317" s="11" t="s">
        <v>261</v>
      </c>
      <c r="K317" s="11" t="s">
        <v>262</v>
      </c>
      <c r="L317" s="11">
        <v>1</v>
      </c>
    </row>
    <row r="318" spans="1:12">
      <c r="A318" s="11" t="s">
        <v>569</v>
      </c>
      <c r="D318" s="11" t="s">
        <v>260</v>
      </c>
      <c r="E318" s="19" t="s">
        <v>819</v>
      </c>
      <c r="F318" s="10">
        <v>41821</v>
      </c>
      <c r="G318" s="10">
        <v>45809</v>
      </c>
      <c r="H318" s="11">
        <v>132</v>
      </c>
      <c r="I318" s="20" t="s">
        <v>259</v>
      </c>
      <c r="J318" s="11" t="s">
        <v>261</v>
      </c>
      <c r="K318" s="11" t="s">
        <v>262</v>
      </c>
      <c r="L318" s="11">
        <v>1</v>
      </c>
    </row>
    <row r="319" spans="1:12">
      <c r="A319" s="11" t="s">
        <v>570</v>
      </c>
      <c r="D319" s="11" t="s">
        <v>260</v>
      </c>
      <c r="E319" s="19" t="s">
        <v>820</v>
      </c>
      <c r="F319" s="10">
        <v>41821</v>
      </c>
      <c r="G319" s="10">
        <v>45809</v>
      </c>
      <c r="H319" s="11">
        <v>132</v>
      </c>
      <c r="I319" s="20" t="s">
        <v>259</v>
      </c>
      <c r="J319" s="11" t="s">
        <v>261</v>
      </c>
      <c r="K319" s="11" t="s">
        <v>262</v>
      </c>
      <c r="L319" s="11">
        <v>1</v>
      </c>
    </row>
    <row r="320" spans="1:12">
      <c r="A320" s="11" t="s">
        <v>571</v>
      </c>
      <c r="D320" s="11" t="s">
        <v>260</v>
      </c>
      <c r="E320" s="19" t="s">
        <v>821</v>
      </c>
      <c r="F320" s="10">
        <v>41821</v>
      </c>
      <c r="G320" s="10">
        <v>45809</v>
      </c>
      <c r="H320" s="11">
        <v>132</v>
      </c>
      <c r="I320" s="20" t="s">
        <v>259</v>
      </c>
      <c r="J320" s="11" t="s">
        <v>261</v>
      </c>
      <c r="K320" s="11" t="s">
        <v>262</v>
      </c>
      <c r="L320" s="11">
        <v>1</v>
      </c>
    </row>
    <row r="321" spans="1:12">
      <c r="A321" s="11" t="s">
        <v>572</v>
      </c>
      <c r="D321" s="11" t="s">
        <v>260</v>
      </c>
      <c r="E321" s="19" t="s">
        <v>822</v>
      </c>
      <c r="F321" s="10">
        <v>41821</v>
      </c>
      <c r="G321" s="10">
        <v>45809</v>
      </c>
      <c r="H321" s="11">
        <v>132</v>
      </c>
      <c r="I321" s="20" t="s">
        <v>259</v>
      </c>
      <c r="J321" s="11" t="s">
        <v>261</v>
      </c>
      <c r="K321" s="11" t="s">
        <v>262</v>
      </c>
      <c r="L321" s="11">
        <v>1</v>
      </c>
    </row>
    <row r="322" spans="1:12">
      <c r="A322" s="11" t="s">
        <v>573</v>
      </c>
      <c r="D322" s="11" t="s">
        <v>260</v>
      </c>
      <c r="E322" s="19" t="s">
        <v>823</v>
      </c>
      <c r="F322" s="10">
        <v>41821</v>
      </c>
      <c r="G322" s="10">
        <v>45809</v>
      </c>
      <c r="H322" s="11">
        <v>132</v>
      </c>
      <c r="I322" s="20" t="s">
        <v>259</v>
      </c>
      <c r="J322" s="11" t="s">
        <v>261</v>
      </c>
      <c r="K322" s="11" t="s">
        <v>262</v>
      </c>
      <c r="L322" s="11">
        <v>1</v>
      </c>
    </row>
    <row r="323" spans="1:12">
      <c r="A323" s="11" t="s">
        <v>574</v>
      </c>
      <c r="D323" s="11" t="s">
        <v>260</v>
      </c>
      <c r="E323" s="19" t="s">
        <v>824</v>
      </c>
      <c r="F323" s="10">
        <v>41821</v>
      </c>
      <c r="G323" s="10">
        <v>45809</v>
      </c>
      <c r="H323" s="11">
        <v>132</v>
      </c>
      <c r="I323" s="20" t="s">
        <v>259</v>
      </c>
      <c r="J323" s="11" t="s">
        <v>261</v>
      </c>
      <c r="K323" s="11" t="s">
        <v>262</v>
      </c>
      <c r="L323" s="11">
        <v>1</v>
      </c>
    </row>
    <row r="324" spans="1:12">
      <c r="A324" s="11" t="s">
        <v>575</v>
      </c>
      <c r="D324" s="11" t="s">
        <v>260</v>
      </c>
      <c r="E324" s="19" t="s">
        <v>825</v>
      </c>
      <c r="F324" s="10">
        <v>41821</v>
      </c>
      <c r="G324" s="10">
        <v>45809</v>
      </c>
      <c r="H324" s="11">
        <v>132</v>
      </c>
      <c r="I324" s="20" t="s">
        <v>259</v>
      </c>
      <c r="J324" s="11" t="s">
        <v>261</v>
      </c>
      <c r="K324" s="11" t="s">
        <v>262</v>
      </c>
      <c r="L324" s="11">
        <v>1</v>
      </c>
    </row>
    <row r="325" spans="1:12">
      <c r="A325" s="11" t="s">
        <v>576</v>
      </c>
      <c r="D325" s="11" t="s">
        <v>260</v>
      </c>
      <c r="E325" s="19" t="s">
        <v>826</v>
      </c>
      <c r="F325" s="10">
        <v>41821</v>
      </c>
      <c r="G325" s="10">
        <v>45809</v>
      </c>
      <c r="H325" s="11">
        <v>132</v>
      </c>
      <c r="I325" s="20" t="s">
        <v>259</v>
      </c>
      <c r="J325" s="11" t="s">
        <v>261</v>
      </c>
      <c r="K325" s="11" t="s">
        <v>262</v>
      </c>
      <c r="L325" s="11">
        <v>1</v>
      </c>
    </row>
    <row r="326" spans="1:12">
      <c r="A326" s="11" t="s">
        <v>577</v>
      </c>
      <c r="D326" s="11" t="s">
        <v>260</v>
      </c>
      <c r="E326" s="19" t="s">
        <v>827</v>
      </c>
      <c r="F326" s="10">
        <v>41821</v>
      </c>
      <c r="G326" s="10">
        <v>45809</v>
      </c>
      <c r="H326" s="11">
        <v>132</v>
      </c>
      <c r="I326" s="20" t="s">
        <v>259</v>
      </c>
      <c r="J326" s="11" t="s">
        <v>261</v>
      </c>
      <c r="K326" s="11" t="s">
        <v>262</v>
      </c>
      <c r="L326" s="11">
        <v>1</v>
      </c>
    </row>
    <row r="327" spans="1:12">
      <c r="A327" s="11" t="s">
        <v>578</v>
      </c>
      <c r="D327" s="11" t="s">
        <v>260</v>
      </c>
      <c r="E327" s="19" t="s">
        <v>828</v>
      </c>
      <c r="F327" s="10">
        <v>41821</v>
      </c>
      <c r="G327" s="10">
        <v>45809</v>
      </c>
      <c r="H327" s="11">
        <v>132</v>
      </c>
      <c r="I327" s="20" t="s">
        <v>259</v>
      </c>
      <c r="J327" s="11" t="s">
        <v>261</v>
      </c>
      <c r="K327" s="11" t="s">
        <v>262</v>
      </c>
      <c r="L327" s="11">
        <v>1</v>
      </c>
    </row>
    <row r="328" spans="1:12">
      <c r="A328" s="11" t="s">
        <v>579</v>
      </c>
      <c r="D328" s="11" t="s">
        <v>260</v>
      </c>
      <c r="E328" s="19" t="s">
        <v>829</v>
      </c>
      <c r="F328" s="10">
        <v>41821</v>
      </c>
      <c r="G328" s="10">
        <v>45809</v>
      </c>
      <c r="H328" s="11">
        <v>132</v>
      </c>
      <c r="I328" s="20" t="s">
        <v>259</v>
      </c>
      <c r="J328" s="11" t="s">
        <v>261</v>
      </c>
      <c r="K328" s="11" t="s">
        <v>262</v>
      </c>
      <c r="L328" s="11">
        <v>1</v>
      </c>
    </row>
    <row r="329" spans="1:12">
      <c r="A329" s="11" t="s">
        <v>580</v>
      </c>
      <c r="D329" s="11" t="s">
        <v>260</v>
      </c>
      <c r="E329" s="19" t="s">
        <v>830</v>
      </c>
      <c r="F329" s="10">
        <v>41821</v>
      </c>
      <c r="G329" s="10">
        <v>45809</v>
      </c>
      <c r="H329" s="11">
        <v>132</v>
      </c>
      <c r="I329" s="20" t="s">
        <v>259</v>
      </c>
      <c r="J329" s="11" t="s">
        <v>261</v>
      </c>
      <c r="K329" s="11" t="s">
        <v>262</v>
      </c>
      <c r="L329" s="11">
        <v>1</v>
      </c>
    </row>
    <row r="330" spans="1:12">
      <c r="A330" s="11" t="s">
        <v>581</v>
      </c>
      <c r="D330" s="11" t="s">
        <v>260</v>
      </c>
      <c r="E330" s="19" t="s">
        <v>831</v>
      </c>
      <c r="F330" s="10">
        <v>41821</v>
      </c>
      <c r="G330" s="10">
        <v>45809</v>
      </c>
      <c r="H330" s="11">
        <v>132</v>
      </c>
      <c r="I330" s="20" t="s">
        <v>259</v>
      </c>
      <c r="J330" s="11" t="s">
        <v>261</v>
      </c>
      <c r="K330" s="11" t="s">
        <v>262</v>
      </c>
      <c r="L330" s="11">
        <v>1</v>
      </c>
    </row>
    <row r="331" spans="1:12">
      <c r="A331" s="11" t="s">
        <v>582</v>
      </c>
      <c r="D331" s="11" t="s">
        <v>260</v>
      </c>
      <c r="E331" s="19" t="s">
        <v>832</v>
      </c>
      <c r="F331" s="10">
        <v>41821</v>
      </c>
      <c r="G331" s="10">
        <v>45809</v>
      </c>
      <c r="H331" s="11">
        <v>132</v>
      </c>
      <c r="I331" s="20" t="s">
        <v>259</v>
      </c>
      <c r="J331" s="11" t="s">
        <v>261</v>
      </c>
      <c r="K331" s="11" t="s">
        <v>262</v>
      </c>
      <c r="L331" s="11">
        <v>1</v>
      </c>
    </row>
    <row r="332" spans="1:12">
      <c r="A332" s="11" t="s">
        <v>583</v>
      </c>
      <c r="D332" s="11" t="s">
        <v>260</v>
      </c>
      <c r="E332" s="19" t="s">
        <v>833</v>
      </c>
      <c r="F332" s="10">
        <v>41821</v>
      </c>
      <c r="G332" s="10">
        <v>45809</v>
      </c>
      <c r="H332" s="11">
        <v>132</v>
      </c>
      <c r="I332" s="20" t="s">
        <v>259</v>
      </c>
      <c r="J332" s="11" t="s">
        <v>261</v>
      </c>
      <c r="K332" s="11" t="s">
        <v>262</v>
      </c>
      <c r="L332" s="11">
        <v>1</v>
      </c>
    </row>
    <row r="333" spans="1:12">
      <c r="A333" s="11" t="s">
        <v>584</v>
      </c>
      <c r="D333" s="11" t="s">
        <v>260</v>
      </c>
      <c r="E333" s="19" t="s">
        <v>834</v>
      </c>
      <c r="F333" s="10">
        <v>41821</v>
      </c>
      <c r="G333" s="10">
        <v>45809</v>
      </c>
      <c r="H333" s="11">
        <v>132</v>
      </c>
      <c r="I333" s="20" t="s">
        <v>259</v>
      </c>
      <c r="J333" s="11" t="s">
        <v>261</v>
      </c>
      <c r="K333" s="11" t="s">
        <v>262</v>
      </c>
      <c r="L333" s="11">
        <v>1</v>
      </c>
    </row>
    <row r="334" spans="1:12">
      <c r="A334" s="11" t="s">
        <v>585</v>
      </c>
      <c r="D334" s="11" t="s">
        <v>260</v>
      </c>
      <c r="E334" s="19" t="s">
        <v>835</v>
      </c>
      <c r="F334" s="10">
        <v>41821</v>
      </c>
      <c r="G334" s="10">
        <v>45809</v>
      </c>
      <c r="H334" s="11">
        <v>132</v>
      </c>
      <c r="I334" s="20" t="s">
        <v>259</v>
      </c>
      <c r="J334" s="11" t="s">
        <v>261</v>
      </c>
      <c r="K334" s="11" t="s">
        <v>262</v>
      </c>
      <c r="L334" s="11">
        <v>1</v>
      </c>
    </row>
    <row r="335" spans="1:12">
      <c r="A335" s="11" t="s">
        <v>586</v>
      </c>
      <c r="D335" s="11" t="s">
        <v>260</v>
      </c>
      <c r="E335" s="19" t="s">
        <v>836</v>
      </c>
      <c r="F335" s="10">
        <v>41821</v>
      </c>
      <c r="G335" s="10">
        <v>45809</v>
      </c>
      <c r="H335" s="11">
        <v>132</v>
      </c>
      <c r="I335" s="20" t="s">
        <v>259</v>
      </c>
      <c r="J335" s="11" t="s">
        <v>261</v>
      </c>
      <c r="K335" s="11" t="s">
        <v>262</v>
      </c>
      <c r="L335" s="11">
        <v>1</v>
      </c>
    </row>
    <row r="336" spans="1:12">
      <c r="A336" s="11" t="s">
        <v>587</v>
      </c>
      <c r="D336" s="11" t="s">
        <v>260</v>
      </c>
      <c r="E336" s="19" t="s">
        <v>837</v>
      </c>
      <c r="F336" s="10">
        <v>41821</v>
      </c>
      <c r="G336" s="10">
        <v>45809</v>
      </c>
      <c r="H336" s="11">
        <v>132</v>
      </c>
      <c r="I336" s="20" t="s">
        <v>259</v>
      </c>
      <c r="J336" s="11" t="s">
        <v>261</v>
      </c>
      <c r="K336" s="11" t="s">
        <v>262</v>
      </c>
      <c r="L336" s="11">
        <v>1</v>
      </c>
    </row>
    <row r="337" spans="1:12">
      <c r="A337" s="11" t="s">
        <v>588</v>
      </c>
      <c r="D337" s="11" t="s">
        <v>260</v>
      </c>
      <c r="E337" s="19" t="s">
        <v>838</v>
      </c>
      <c r="F337" s="10">
        <v>41821</v>
      </c>
      <c r="G337" s="10">
        <v>45809</v>
      </c>
      <c r="H337" s="11">
        <v>132</v>
      </c>
      <c r="I337" s="20" t="s">
        <v>259</v>
      </c>
      <c r="J337" s="11" t="s">
        <v>261</v>
      </c>
      <c r="K337" s="11" t="s">
        <v>262</v>
      </c>
      <c r="L337" s="11">
        <v>1</v>
      </c>
    </row>
    <row r="338" spans="1:12">
      <c r="A338" s="11" t="s">
        <v>589</v>
      </c>
      <c r="D338" s="11" t="s">
        <v>260</v>
      </c>
      <c r="E338" s="19" t="s">
        <v>839</v>
      </c>
      <c r="F338" s="10">
        <v>41821</v>
      </c>
      <c r="G338" s="10">
        <v>45809</v>
      </c>
      <c r="H338" s="11">
        <v>132</v>
      </c>
      <c r="I338" s="20" t="s">
        <v>259</v>
      </c>
      <c r="J338" s="11" t="s">
        <v>261</v>
      </c>
      <c r="K338" s="11" t="s">
        <v>262</v>
      </c>
      <c r="L338" s="11">
        <v>1</v>
      </c>
    </row>
    <row r="339" spans="1:12">
      <c r="A339" s="11" t="s">
        <v>590</v>
      </c>
      <c r="D339" s="11" t="s">
        <v>260</v>
      </c>
      <c r="E339" s="19" t="s">
        <v>840</v>
      </c>
      <c r="F339" s="10">
        <v>41821</v>
      </c>
      <c r="G339" s="10">
        <v>45809</v>
      </c>
      <c r="H339" s="11">
        <v>132</v>
      </c>
      <c r="I339" s="20" t="s">
        <v>259</v>
      </c>
      <c r="J339" s="11" t="s">
        <v>261</v>
      </c>
      <c r="K339" s="11" t="s">
        <v>262</v>
      </c>
      <c r="L339" s="11">
        <v>1</v>
      </c>
    </row>
    <row r="340" spans="1:12">
      <c r="A340" s="11" t="s">
        <v>591</v>
      </c>
      <c r="D340" s="11" t="s">
        <v>260</v>
      </c>
      <c r="E340" s="19" t="s">
        <v>841</v>
      </c>
      <c r="F340" s="10">
        <v>41821</v>
      </c>
      <c r="G340" s="10">
        <v>45809</v>
      </c>
      <c r="H340" s="11">
        <v>132</v>
      </c>
      <c r="I340" s="20" t="s">
        <v>259</v>
      </c>
      <c r="J340" s="11" t="s">
        <v>261</v>
      </c>
      <c r="K340" s="11" t="s">
        <v>262</v>
      </c>
      <c r="L340" s="11">
        <v>1</v>
      </c>
    </row>
    <row r="341" spans="1:12">
      <c r="A341" s="11" t="s">
        <v>592</v>
      </c>
      <c r="D341" s="11" t="s">
        <v>260</v>
      </c>
      <c r="E341" s="19" t="s">
        <v>842</v>
      </c>
      <c r="F341" s="10">
        <v>41821</v>
      </c>
      <c r="G341" s="10">
        <v>45809</v>
      </c>
      <c r="H341" s="11">
        <v>132</v>
      </c>
      <c r="I341" s="20" t="s">
        <v>259</v>
      </c>
      <c r="J341" s="11" t="s">
        <v>261</v>
      </c>
      <c r="K341" s="11" t="s">
        <v>262</v>
      </c>
      <c r="L341" s="11">
        <v>1</v>
      </c>
    </row>
    <row r="342" spans="1:12">
      <c r="A342" s="11" t="s">
        <v>593</v>
      </c>
      <c r="D342" s="11" t="s">
        <v>260</v>
      </c>
      <c r="E342" s="19" t="s">
        <v>843</v>
      </c>
      <c r="F342" s="10">
        <v>41821</v>
      </c>
      <c r="G342" s="10">
        <v>45809</v>
      </c>
      <c r="H342" s="11">
        <v>132</v>
      </c>
      <c r="I342" s="20" t="s">
        <v>259</v>
      </c>
      <c r="J342" s="11" t="s">
        <v>261</v>
      </c>
      <c r="K342" s="11" t="s">
        <v>262</v>
      </c>
      <c r="L342" s="11">
        <v>1</v>
      </c>
    </row>
    <row r="343" spans="1:12">
      <c r="A343" s="11" t="s">
        <v>594</v>
      </c>
      <c r="D343" s="11" t="s">
        <v>260</v>
      </c>
      <c r="E343" s="19" t="s">
        <v>844</v>
      </c>
      <c r="F343" s="10">
        <v>41821</v>
      </c>
      <c r="G343" s="10">
        <v>45809</v>
      </c>
      <c r="H343" s="11">
        <v>132</v>
      </c>
      <c r="I343" s="20" t="s">
        <v>259</v>
      </c>
      <c r="J343" s="11" t="s">
        <v>261</v>
      </c>
      <c r="K343" s="11" t="s">
        <v>262</v>
      </c>
      <c r="L343" s="11">
        <v>1</v>
      </c>
    </row>
    <row r="344" spans="1:12">
      <c r="A344" s="11" t="s">
        <v>595</v>
      </c>
      <c r="D344" s="11" t="s">
        <v>260</v>
      </c>
      <c r="E344" s="19" t="s">
        <v>845</v>
      </c>
      <c r="F344" s="10">
        <v>41821</v>
      </c>
      <c r="G344" s="10">
        <v>45809</v>
      </c>
      <c r="H344" s="11">
        <v>132</v>
      </c>
      <c r="I344" s="20" t="s">
        <v>259</v>
      </c>
      <c r="J344" s="11" t="s">
        <v>261</v>
      </c>
      <c r="K344" s="11" t="s">
        <v>262</v>
      </c>
      <c r="L344" s="11">
        <v>1</v>
      </c>
    </row>
    <row r="345" spans="1:12">
      <c r="A345" s="11" t="s">
        <v>596</v>
      </c>
      <c r="D345" s="11" t="s">
        <v>260</v>
      </c>
      <c r="E345" s="19" t="s">
        <v>846</v>
      </c>
      <c r="F345" s="10">
        <v>41821</v>
      </c>
      <c r="G345" s="10">
        <v>45809</v>
      </c>
      <c r="H345" s="11">
        <v>132</v>
      </c>
      <c r="I345" s="20" t="s">
        <v>259</v>
      </c>
      <c r="J345" s="11" t="s">
        <v>261</v>
      </c>
      <c r="K345" s="11" t="s">
        <v>262</v>
      </c>
      <c r="L345" s="11">
        <v>1</v>
      </c>
    </row>
    <row r="346" spans="1:12">
      <c r="A346" s="11" t="s">
        <v>597</v>
      </c>
      <c r="D346" s="11" t="s">
        <v>260</v>
      </c>
      <c r="E346" s="19" t="s">
        <v>847</v>
      </c>
      <c r="F346" s="10">
        <v>41821</v>
      </c>
      <c r="G346" s="10">
        <v>45809</v>
      </c>
      <c r="H346" s="11">
        <v>132</v>
      </c>
      <c r="I346" s="20" t="s">
        <v>259</v>
      </c>
      <c r="J346" s="11" t="s">
        <v>261</v>
      </c>
      <c r="K346" s="11" t="s">
        <v>262</v>
      </c>
      <c r="L346" s="11">
        <v>1</v>
      </c>
    </row>
    <row r="347" spans="1:12">
      <c r="A347" s="11" t="s">
        <v>598</v>
      </c>
      <c r="D347" s="11" t="s">
        <v>260</v>
      </c>
      <c r="E347" s="19" t="s">
        <v>848</v>
      </c>
      <c r="F347" s="10">
        <v>41821</v>
      </c>
      <c r="G347" s="10">
        <v>45809</v>
      </c>
      <c r="H347" s="11">
        <v>132</v>
      </c>
      <c r="I347" s="20" t="s">
        <v>259</v>
      </c>
      <c r="J347" s="11" t="s">
        <v>261</v>
      </c>
      <c r="K347" s="11" t="s">
        <v>262</v>
      </c>
      <c r="L347" s="11">
        <v>1</v>
      </c>
    </row>
    <row r="348" spans="1:12">
      <c r="A348" s="11" t="s">
        <v>599</v>
      </c>
      <c r="D348" s="11" t="s">
        <v>260</v>
      </c>
      <c r="E348" s="19" t="s">
        <v>849</v>
      </c>
      <c r="F348" s="10">
        <v>41821</v>
      </c>
      <c r="G348" s="10">
        <v>45809</v>
      </c>
      <c r="H348" s="11">
        <v>132</v>
      </c>
      <c r="I348" s="20" t="s">
        <v>259</v>
      </c>
      <c r="J348" s="11" t="s">
        <v>261</v>
      </c>
      <c r="K348" s="11" t="s">
        <v>262</v>
      </c>
      <c r="L348" s="11">
        <v>1</v>
      </c>
    </row>
    <row r="349" spans="1:12">
      <c r="A349" s="11" t="s">
        <v>600</v>
      </c>
      <c r="D349" s="11" t="s">
        <v>260</v>
      </c>
      <c r="E349" s="19" t="s">
        <v>850</v>
      </c>
      <c r="F349" s="10">
        <v>41821</v>
      </c>
      <c r="G349" s="10">
        <v>45809</v>
      </c>
      <c r="H349" s="11">
        <v>132</v>
      </c>
      <c r="I349" s="20" t="s">
        <v>259</v>
      </c>
      <c r="J349" s="11" t="s">
        <v>261</v>
      </c>
      <c r="K349" s="11" t="s">
        <v>262</v>
      </c>
      <c r="L349" s="11">
        <v>1</v>
      </c>
    </row>
    <row r="350" spans="1:12">
      <c r="A350" s="11" t="s">
        <v>601</v>
      </c>
      <c r="D350" s="11" t="s">
        <v>260</v>
      </c>
      <c r="E350" s="19" t="s">
        <v>851</v>
      </c>
      <c r="F350" s="10">
        <v>41821</v>
      </c>
      <c r="G350" s="10">
        <v>45809</v>
      </c>
      <c r="H350" s="11">
        <v>132</v>
      </c>
      <c r="I350" s="20" t="s">
        <v>259</v>
      </c>
      <c r="J350" s="11" t="s">
        <v>261</v>
      </c>
      <c r="K350" s="11" t="s">
        <v>262</v>
      </c>
      <c r="L350" s="11">
        <v>1</v>
      </c>
    </row>
    <row r="351" spans="1:12">
      <c r="A351" s="11" t="s">
        <v>602</v>
      </c>
      <c r="D351" s="11" t="s">
        <v>260</v>
      </c>
      <c r="E351" s="19" t="s">
        <v>852</v>
      </c>
      <c r="F351" s="10">
        <v>41821</v>
      </c>
      <c r="G351" s="10">
        <v>45809</v>
      </c>
      <c r="H351" s="11">
        <v>132</v>
      </c>
      <c r="I351" s="20" t="s">
        <v>259</v>
      </c>
      <c r="J351" s="11" t="s">
        <v>261</v>
      </c>
      <c r="K351" s="11" t="s">
        <v>262</v>
      </c>
      <c r="L351" s="11">
        <v>1</v>
      </c>
    </row>
    <row r="352" spans="1:12">
      <c r="A352" s="11" t="s">
        <v>603</v>
      </c>
      <c r="D352" s="11" t="s">
        <v>260</v>
      </c>
      <c r="E352" s="19" t="s">
        <v>853</v>
      </c>
      <c r="F352" s="10">
        <v>41821</v>
      </c>
      <c r="G352" s="10">
        <v>45809</v>
      </c>
      <c r="H352" s="11">
        <v>132</v>
      </c>
      <c r="I352" s="20" t="s">
        <v>259</v>
      </c>
      <c r="J352" s="11" t="s">
        <v>261</v>
      </c>
      <c r="K352" s="11" t="s">
        <v>262</v>
      </c>
      <c r="L352" s="11">
        <v>1</v>
      </c>
    </row>
    <row r="353" spans="1:12">
      <c r="A353" s="11" t="s">
        <v>604</v>
      </c>
      <c r="D353" s="11" t="s">
        <v>260</v>
      </c>
      <c r="E353" s="19" t="s">
        <v>854</v>
      </c>
      <c r="F353" s="10">
        <v>41821</v>
      </c>
      <c r="G353" s="10">
        <v>45809</v>
      </c>
      <c r="H353" s="11">
        <v>132</v>
      </c>
      <c r="I353" s="20" t="s">
        <v>259</v>
      </c>
      <c r="J353" s="11" t="s">
        <v>261</v>
      </c>
      <c r="K353" s="11" t="s">
        <v>262</v>
      </c>
      <c r="L353" s="11">
        <v>1</v>
      </c>
    </row>
    <row r="354" spans="1:12">
      <c r="A354" s="11" t="s">
        <v>605</v>
      </c>
      <c r="D354" s="11" t="s">
        <v>260</v>
      </c>
      <c r="E354" s="19" t="s">
        <v>855</v>
      </c>
      <c r="F354" s="10">
        <v>41821</v>
      </c>
      <c r="G354" s="10">
        <v>45809</v>
      </c>
      <c r="H354" s="11">
        <v>132</v>
      </c>
      <c r="I354" s="20" t="s">
        <v>259</v>
      </c>
      <c r="J354" s="11" t="s">
        <v>261</v>
      </c>
      <c r="K354" s="11" t="s">
        <v>262</v>
      </c>
      <c r="L354" s="11">
        <v>1</v>
      </c>
    </row>
    <row r="355" spans="1:12">
      <c r="A355" s="11" t="s">
        <v>606</v>
      </c>
      <c r="D355" s="11" t="s">
        <v>260</v>
      </c>
      <c r="E355" s="19" t="s">
        <v>856</v>
      </c>
      <c r="F355" s="10">
        <v>41821</v>
      </c>
      <c r="G355" s="10">
        <v>45809</v>
      </c>
      <c r="H355" s="11">
        <v>132</v>
      </c>
      <c r="I355" s="20" t="s">
        <v>259</v>
      </c>
      <c r="J355" s="11" t="s">
        <v>261</v>
      </c>
      <c r="K355" s="11" t="s">
        <v>262</v>
      </c>
      <c r="L355" s="11">
        <v>1</v>
      </c>
    </row>
    <row r="356" spans="1:12">
      <c r="A356" s="11" t="s">
        <v>607</v>
      </c>
      <c r="D356" s="11" t="s">
        <v>260</v>
      </c>
      <c r="E356" s="19" t="s">
        <v>857</v>
      </c>
      <c r="F356" s="10">
        <v>41821</v>
      </c>
      <c r="G356" s="10">
        <v>45809</v>
      </c>
      <c r="H356" s="11">
        <v>132</v>
      </c>
      <c r="I356" s="20" t="s">
        <v>259</v>
      </c>
      <c r="J356" s="11" t="s">
        <v>261</v>
      </c>
      <c r="K356" s="11" t="s">
        <v>262</v>
      </c>
      <c r="L356" s="11">
        <v>1</v>
      </c>
    </row>
    <row r="357" spans="1:12">
      <c r="A357" s="11" t="s">
        <v>608</v>
      </c>
      <c r="D357" s="11" t="s">
        <v>260</v>
      </c>
      <c r="E357" s="19" t="s">
        <v>858</v>
      </c>
      <c r="F357" s="10">
        <v>41821</v>
      </c>
      <c r="G357" s="10">
        <v>45809</v>
      </c>
      <c r="H357" s="11">
        <v>132</v>
      </c>
      <c r="I357" s="20" t="s">
        <v>259</v>
      </c>
      <c r="J357" s="11" t="s">
        <v>261</v>
      </c>
      <c r="K357" s="11" t="s">
        <v>262</v>
      </c>
      <c r="L357" s="11">
        <v>1</v>
      </c>
    </row>
    <row r="358" spans="1:12">
      <c r="A358" s="11" t="s">
        <v>609</v>
      </c>
      <c r="D358" s="11" t="s">
        <v>260</v>
      </c>
      <c r="E358" s="19" t="s">
        <v>859</v>
      </c>
      <c r="F358" s="10">
        <v>41821</v>
      </c>
      <c r="G358" s="10">
        <v>45809</v>
      </c>
      <c r="H358" s="11">
        <v>132</v>
      </c>
      <c r="I358" s="20" t="s">
        <v>259</v>
      </c>
      <c r="J358" s="11" t="s">
        <v>261</v>
      </c>
      <c r="K358" s="11" t="s">
        <v>262</v>
      </c>
      <c r="L358" s="11">
        <v>1</v>
      </c>
    </row>
    <row r="359" spans="1:12">
      <c r="A359" s="11" t="s">
        <v>610</v>
      </c>
      <c r="D359" s="11" t="s">
        <v>260</v>
      </c>
      <c r="E359" s="19" t="s">
        <v>860</v>
      </c>
      <c r="F359" s="10">
        <v>41821</v>
      </c>
      <c r="G359" s="10">
        <v>45809</v>
      </c>
      <c r="H359" s="11">
        <v>132</v>
      </c>
      <c r="I359" s="20" t="s">
        <v>259</v>
      </c>
      <c r="J359" s="11" t="s">
        <v>261</v>
      </c>
      <c r="K359" s="11" t="s">
        <v>262</v>
      </c>
      <c r="L359" s="11">
        <v>1</v>
      </c>
    </row>
    <row r="360" spans="1:12">
      <c r="A360" s="11" t="s">
        <v>611</v>
      </c>
      <c r="D360" s="11" t="s">
        <v>260</v>
      </c>
      <c r="E360" s="19" t="s">
        <v>861</v>
      </c>
      <c r="F360" s="10">
        <v>41821</v>
      </c>
      <c r="G360" s="10">
        <v>45809</v>
      </c>
      <c r="H360" s="11">
        <v>132</v>
      </c>
      <c r="I360" s="20" t="s">
        <v>259</v>
      </c>
      <c r="J360" s="11" t="s">
        <v>261</v>
      </c>
      <c r="K360" s="11" t="s">
        <v>262</v>
      </c>
      <c r="L360" s="11">
        <v>1</v>
      </c>
    </row>
    <row r="361" spans="1:12">
      <c r="A361" s="11" t="s">
        <v>612</v>
      </c>
      <c r="D361" s="11" t="s">
        <v>260</v>
      </c>
      <c r="E361" s="19" t="s">
        <v>862</v>
      </c>
      <c r="F361" s="10">
        <v>41821</v>
      </c>
      <c r="G361" s="10">
        <v>45809</v>
      </c>
      <c r="H361" s="11">
        <v>132</v>
      </c>
      <c r="I361" s="20" t="s">
        <v>259</v>
      </c>
      <c r="J361" s="11" t="s">
        <v>261</v>
      </c>
      <c r="K361" s="11" t="s">
        <v>262</v>
      </c>
      <c r="L361" s="11">
        <v>1</v>
      </c>
    </row>
    <row r="362" spans="1:12">
      <c r="A362" s="11" t="s">
        <v>613</v>
      </c>
      <c r="D362" s="11" t="s">
        <v>260</v>
      </c>
      <c r="E362" s="19" t="s">
        <v>863</v>
      </c>
      <c r="F362" s="10">
        <v>41821</v>
      </c>
      <c r="G362" s="10">
        <v>45809</v>
      </c>
      <c r="H362" s="11">
        <v>132</v>
      </c>
      <c r="I362" s="20" t="s">
        <v>259</v>
      </c>
      <c r="J362" s="11" t="s">
        <v>261</v>
      </c>
      <c r="K362" s="11" t="s">
        <v>262</v>
      </c>
      <c r="L362" s="11">
        <v>1</v>
      </c>
    </row>
    <row r="363" spans="1:12">
      <c r="A363" s="11" t="s">
        <v>614</v>
      </c>
      <c r="D363" s="11" t="s">
        <v>260</v>
      </c>
      <c r="E363" s="19" t="s">
        <v>864</v>
      </c>
      <c r="F363" s="10">
        <v>41821</v>
      </c>
      <c r="G363" s="10">
        <v>45809</v>
      </c>
      <c r="H363" s="11">
        <v>132</v>
      </c>
      <c r="I363" s="20" t="s">
        <v>259</v>
      </c>
      <c r="J363" s="11" t="s">
        <v>261</v>
      </c>
      <c r="K363" s="11" t="s">
        <v>262</v>
      </c>
      <c r="L363" s="11">
        <v>1</v>
      </c>
    </row>
    <row r="364" spans="1:12">
      <c r="A364" s="11" t="s">
        <v>615</v>
      </c>
      <c r="D364" s="11" t="s">
        <v>260</v>
      </c>
      <c r="E364" s="19" t="s">
        <v>865</v>
      </c>
      <c r="F364" s="10">
        <v>41821</v>
      </c>
      <c r="G364" s="10">
        <v>45809</v>
      </c>
      <c r="H364" s="11">
        <v>132</v>
      </c>
      <c r="I364" s="20" t="s">
        <v>259</v>
      </c>
      <c r="J364" s="11" t="s">
        <v>261</v>
      </c>
      <c r="K364" s="11" t="s">
        <v>262</v>
      </c>
      <c r="L364" s="11">
        <v>1</v>
      </c>
    </row>
    <row r="365" spans="1:12">
      <c r="A365" s="11" t="s">
        <v>616</v>
      </c>
      <c r="D365" s="11" t="s">
        <v>260</v>
      </c>
      <c r="E365" s="19" t="s">
        <v>866</v>
      </c>
      <c r="F365" s="10">
        <v>41821</v>
      </c>
      <c r="G365" s="10">
        <v>45809</v>
      </c>
      <c r="H365" s="11">
        <v>132</v>
      </c>
      <c r="I365" s="20" t="s">
        <v>259</v>
      </c>
      <c r="J365" s="11" t="s">
        <v>261</v>
      </c>
      <c r="K365" s="11" t="s">
        <v>262</v>
      </c>
      <c r="L365" s="11">
        <v>1</v>
      </c>
    </row>
    <row r="366" spans="1:12">
      <c r="A366" s="11" t="s">
        <v>617</v>
      </c>
      <c r="D366" s="11" t="s">
        <v>260</v>
      </c>
      <c r="E366" s="19" t="s">
        <v>867</v>
      </c>
      <c r="F366" s="10">
        <v>41821</v>
      </c>
      <c r="G366" s="10">
        <v>45809</v>
      </c>
      <c r="H366" s="11">
        <v>132</v>
      </c>
      <c r="I366" s="20" t="s">
        <v>259</v>
      </c>
      <c r="J366" s="11" t="s">
        <v>261</v>
      </c>
      <c r="K366" s="11" t="s">
        <v>262</v>
      </c>
      <c r="L366" s="11">
        <v>1</v>
      </c>
    </row>
    <row r="367" spans="1:12">
      <c r="A367" s="11" t="s">
        <v>618</v>
      </c>
      <c r="D367" s="11" t="s">
        <v>260</v>
      </c>
      <c r="E367" s="19" t="s">
        <v>868</v>
      </c>
      <c r="F367" s="10">
        <v>41821</v>
      </c>
      <c r="G367" s="10">
        <v>45809</v>
      </c>
      <c r="H367" s="11">
        <v>132</v>
      </c>
      <c r="I367" s="20" t="s">
        <v>259</v>
      </c>
      <c r="J367" s="11" t="s">
        <v>261</v>
      </c>
      <c r="K367" s="11" t="s">
        <v>262</v>
      </c>
      <c r="L367" s="11">
        <v>1</v>
      </c>
    </row>
    <row r="368" spans="1:12">
      <c r="A368" s="11" t="s">
        <v>619</v>
      </c>
      <c r="D368" s="11" t="s">
        <v>260</v>
      </c>
      <c r="E368" s="19" t="s">
        <v>869</v>
      </c>
      <c r="F368" s="10">
        <v>41821</v>
      </c>
      <c r="G368" s="10">
        <v>45809</v>
      </c>
      <c r="H368" s="11">
        <v>132</v>
      </c>
      <c r="I368" s="20" t="s">
        <v>259</v>
      </c>
      <c r="J368" s="11" t="s">
        <v>261</v>
      </c>
      <c r="K368" s="11" t="s">
        <v>262</v>
      </c>
      <c r="L368" s="11">
        <v>1</v>
      </c>
    </row>
    <row r="369" spans="1:12">
      <c r="A369" s="11" t="s">
        <v>620</v>
      </c>
      <c r="D369" s="11" t="s">
        <v>260</v>
      </c>
      <c r="E369" s="19" t="s">
        <v>870</v>
      </c>
      <c r="F369" s="10">
        <v>41821</v>
      </c>
      <c r="G369" s="10">
        <v>45809</v>
      </c>
      <c r="H369" s="11">
        <v>132</v>
      </c>
      <c r="I369" s="20" t="s">
        <v>259</v>
      </c>
      <c r="J369" s="11" t="s">
        <v>261</v>
      </c>
      <c r="K369" s="11" t="s">
        <v>262</v>
      </c>
      <c r="L369" s="11">
        <v>1</v>
      </c>
    </row>
    <row r="370" spans="1:12">
      <c r="A370" s="11" t="s">
        <v>621</v>
      </c>
      <c r="D370" s="11" t="s">
        <v>260</v>
      </c>
      <c r="E370" s="19" t="s">
        <v>871</v>
      </c>
      <c r="F370" s="10">
        <v>41821</v>
      </c>
      <c r="G370" s="10">
        <v>45809</v>
      </c>
      <c r="H370" s="11">
        <v>132</v>
      </c>
      <c r="I370" s="20" t="s">
        <v>259</v>
      </c>
      <c r="J370" s="11" t="s">
        <v>261</v>
      </c>
      <c r="K370" s="11" t="s">
        <v>262</v>
      </c>
      <c r="L370" s="11">
        <v>1</v>
      </c>
    </row>
    <row r="371" spans="1:12">
      <c r="A371" s="11" t="s">
        <v>622</v>
      </c>
      <c r="D371" s="11" t="s">
        <v>260</v>
      </c>
      <c r="E371" s="19" t="s">
        <v>872</v>
      </c>
      <c r="F371" s="10">
        <v>41821</v>
      </c>
      <c r="G371" s="10">
        <v>45809</v>
      </c>
      <c r="H371" s="11">
        <v>132</v>
      </c>
      <c r="I371" s="20" t="s">
        <v>259</v>
      </c>
      <c r="J371" s="11" t="s">
        <v>261</v>
      </c>
      <c r="K371" s="11" t="s">
        <v>262</v>
      </c>
      <c r="L371" s="11">
        <v>1</v>
      </c>
    </row>
    <row r="372" spans="1:12">
      <c r="A372" s="11" t="s">
        <v>623</v>
      </c>
      <c r="D372" s="11" t="s">
        <v>260</v>
      </c>
      <c r="E372" s="19" t="s">
        <v>873</v>
      </c>
      <c r="F372" s="10">
        <v>41821</v>
      </c>
      <c r="G372" s="10">
        <v>45809</v>
      </c>
      <c r="H372" s="11">
        <v>132</v>
      </c>
      <c r="I372" s="20" t="s">
        <v>259</v>
      </c>
      <c r="J372" s="11" t="s">
        <v>261</v>
      </c>
      <c r="K372" s="11" t="s">
        <v>262</v>
      </c>
      <c r="L372" s="11">
        <v>1</v>
      </c>
    </row>
    <row r="373" spans="1:12">
      <c r="A373" s="11" t="s">
        <v>624</v>
      </c>
      <c r="D373" s="11" t="s">
        <v>260</v>
      </c>
      <c r="E373" s="19" t="s">
        <v>874</v>
      </c>
      <c r="F373" s="10">
        <v>41821</v>
      </c>
      <c r="G373" s="10">
        <v>45809</v>
      </c>
      <c r="H373" s="11">
        <v>132</v>
      </c>
      <c r="I373" s="20" t="s">
        <v>259</v>
      </c>
      <c r="J373" s="11" t="s">
        <v>261</v>
      </c>
      <c r="K373" s="11" t="s">
        <v>262</v>
      </c>
      <c r="L373" s="11">
        <v>1</v>
      </c>
    </row>
    <row r="374" spans="1:12">
      <c r="A374" s="11" t="s">
        <v>625</v>
      </c>
      <c r="D374" s="11" t="s">
        <v>260</v>
      </c>
      <c r="E374" s="19" t="s">
        <v>875</v>
      </c>
      <c r="F374" s="10">
        <v>41821</v>
      </c>
      <c r="G374" s="10">
        <v>45809</v>
      </c>
      <c r="H374" s="11">
        <v>132</v>
      </c>
      <c r="I374" s="20" t="s">
        <v>259</v>
      </c>
      <c r="J374" s="11" t="s">
        <v>261</v>
      </c>
      <c r="K374" s="11" t="s">
        <v>262</v>
      </c>
      <c r="L374" s="11">
        <v>1</v>
      </c>
    </row>
    <row r="375" spans="1:12">
      <c r="A375" s="11" t="s">
        <v>626</v>
      </c>
      <c r="D375" s="11" t="s">
        <v>260</v>
      </c>
      <c r="E375" s="19" t="s">
        <v>876</v>
      </c>
      <c r="F375" s="10">
        <v>41821</v>
      </c>
      <c r="G375" s="10">
        <v>45809</v>
      </c>
      <c r="H375" s="11">
        <v>132</v>
      </c>
      <c r="I375" s="20" t="s">
        <v>259</v>
      </c>
      <c r="J375" s="11" t="s">
        <v>261</v>
      </c>
      <c r="K375" s="11" t="s">
        <v>262</v>
      </c>
      <c r="L375" s="11">
        <v>1</v>
      </c>
    </row>
    <row r="376" spans="1:12">
      <c r="A376" s="11" t="s">
        <v>627</v>
      </c>
      <c r="D376" s="11" t="s">
        <v>260</v>
      </c>
      <c r="E376" s="19" t="s">
        <v>877</v>
      </c>
      <c r="F376" s="10">
        <v>41821</v>
      </c>
      <c r="G376" s="10">
        <v>45809</v>
      </c>
      <c r="H376" s="11">
        <v>132</v>
      </c>
      <c r="I376" s="20" t="s">
        <v>259</v>
      </c>
      <c r="J376" s="11" t="s">
        <v>261</v>
      </c>
      <c r="K376" s="11" t="s">
        <v>262</v>
      </c>
      <c r="L376" s="11">
        <v>1</v>
      </c>
    </row>
    <row r="377" spans="1:12">
      <c r="A377" s="11" t="s">
        <v>628</v>
      </c>
      <c r="D377" s="11" t="s">
        <v>260</v>
      </c>
      <c r="E377" s="19" t="s">
        <v>878</v>
      </c>
      <c r="F377" s="10">
        <v>41821</v>
      </c>
      <c r="G377" s="10">
        <v>45809</v>
      </c>
      <c r="H377" s="11">
        <v>132</v>
      </c>
      <c r="I377" s="20" t="s">
        <v>259</v>
      </c>
      <c r="J377" s="11" t="s">
        <v>261</v>
      </c>
      <c r="K377" s="11" t="s">
        <v>262</v>
      </c>
      <c r="L377" s="11">
        <v>1</v>
      </c>
    </row>
    <row r="378" spans="1:12">
      <c r="A378" s="11" t="s">
        <v>629</v>
      </c>
      <c r="D378" s="11" t="s">
        <v>260</v>
      </c>
      <c r="E378" s="19" t="s">
        <v>879</v>
      </c>
      <c r="F378" s="10">
        <v>41821</v>
      </c>
      <c r="G378" s="10">
        <v>45809</v>
      </c>
      <c r="H378" s="11">
        <v>132</v>
      </c>
      <c r="I378" s="20" t="s">
        <v>259</v>
      </c>
      <c r="J378" s="11" t="s">
        <v>261</v>
      </c>
      <c r="K378" s="11" t="s">
        <v>262</v>
      </c>
      <c r="L378" s="11">
        <v>1</v>
      </c>
    </row>
    <row r="379" spans="1:12">
      <c r="A379" s="11" t="s">
        <v>630</v>
      </c>
      <c r="D379" s="11" t="s">
        <v>260</v>
      </c>
      <c r="E379" s="19" t="s">
        <v>880</v>
      </c>
      <c r="F379" s="10">
        <v>41821</v>
      </c>
      <c r="G379" s="10">
        <v>45809</v>
      </c>
      <c r="H379" s="11">
        <v>132</v>
      </c>
      <c r="I379" s="20" t="s">
        <v>259</v>
      </c>
      <c r="J379" s="11" t="s">
        <v>261</v>
      </c>
      <c r="K379" s="11" t="s">
        <v>262</v>
      </c>
      <c r="L379" s="11">
        <v>1</v>
      </c>
    </row>
    <row r="380" spans="1:12">
      <c r="A380" s="11" t="s">
        <v>631</v>
      </c>
      <c r="D380" s="11" t="s">
        <v>260</v>
      </c>
      <c r="E380" s="19" t="s">
        <v>881</v>
      </c>
      <c r="F380" s="10">
        <v>41821</v>
      </c>
      <c r="G380" s="10">
        <v>45809</v>
      </c>
      <c r="H380" s="11">
        <v>132</v>
      </c>
      <c r="I380" s="20" t="s">
        <v>259</v>
      </c>
      <c r="J380" s="11" t="s">
        <v>261</v>
      </c>
      <c r="K380" s="11" t="s">
        <v>262</v>
      </c>
      <c r="L380" s="11">
        <v>1</v>
      </c>
    </row>
    <row r="381" spans="1:12">
      <c r="A381" s="11" t="s">
        <v>632</v>
      </c>
      <c r="D381" s="11" t="s">
        <v>260</v>
      </c>
      <c r="E381" s="19" t="s">
        <v>882</v>
      </c>
      <c r="F381" s="10">
        <v>41821</v>
      </c>
      <c r="G381" s="10">
        <v>45809</v>
      </c>
      <c r="H381" s="11">
        <v>132</v>
      </c>
      <c r="I381" s="20" t="s">
        <v>259</v>
      </c>
      <c r="J381" s="11" t="s">
        <v>261</v>
      </c>
      <c r="K381" s="11" t="s">
        <v>262</v>
      </c>
      <c r="L381" s="11">
        <v>1</v>
      </c>
    </row>
    <row r="382" spans="1:12">
      <c r="A382" s="11" t="s">
        <v>633</v>
      </c>
      <c r="D382" s="11" t="s">
        <v>260</v>
      </c>
      <c r="E382" s="19" t="s">
        <v>883</v>
      </c>
      <c r="F382" s="10">
        <v>41821</v>
      </c>
      <c r="G382" s="10">
        <v>45809</v>
      </c>
      <c r="H382" s="11">
        <v>132</v>
      </c>
      <c r="I382" s="20" t="s">
        <v>259</v>
      </c>
      <c r="J382" s="11" t="s">
        <v>261</v>
      </c>
      <c r="K382" s="11" t="s">
        <v>262</v>
      </c>
      <c r="L382" s="11">
        <v>1</v>
      </c>
    </row>
    <row r="383" spans="1:12">
      <c r="A383" s="11" t="s">
        <v>634</v>
      </c>
      <c r="D383" s="11" t="s">
        <v>260</v>
      </c>
      <c r="E383" s="19" t="s">
        <v>884</v>
      </c>
      <c r="F383" s="10">
        <v>41821</v>
      </c>
      <c r="G383" s="10">
        <v>45809</v>
      </c>
      <c r="H383" s="11">
        <v>132</v>
      </c>
      <c r="I383" s="20" t="s">
        <v>259</v>
      </c>
      <c r="J383" s="11" t="s">
        <v>261</v>
      </c>
      <c r="K383" s="11" t="s">
        <v>262</v>
      </c>
      <c r="L383" s="11">
        <v>1</v>
      </c>
    </row>
    <row r="384" spans="1:12">
      <c r="A384" s="11" t="s">
        <v>635</v>
      </c>
      <c r="D384" s="11" t="s">
        <v>260</v>
      </c>
      <c r="E384" s="19" t="s">
        <v>885</v>
      </c>
      <c r="F384" s="10">
        <v>41821</v>
      </c>
      <c r="G384" s="10">
        <v>45809</v>
      </c>
      <c r="H384" s="11">
        <v>132</v>
      </c>
      <c r="I384" s="20" t="s">
        <v>259</v>
      </c>
      <c r="J384" s="11" t="s">
        <v>261</v>
      </c>
      <c r="K384" s="11" t="s">
        <v>262</v>
      </c>
      <c r="L384" s="11">
        <v>1</v>
      </c>
    </row>
    <row r="385" spans="1:12">
      <c r="A385" s="11" t="s">
        <v>636</v>
      </c>
      <c r="D385" s="11" t="s">
        <v>260</v>
      </c>
      <c r="E385" s="19" t="s">
        <v>886</v>
      </c>
      <c r="F385" s="10">
        <v>41821</v>
      </c>
      <c r="G385" s="10">
        <v>45809</v>
      </c>
      <c r="H385" s="11">
        <v>132</v>
      </c>
      <c r="I385" s="20" t="s">
        <v>259</v>
      </c>
      <c r="J385" s="11" t="s">
        <v>261</v>
      </c>
      <c r="K385" s="11" t="s">
        <v>262</v>
      </c>
      <c r="L385" s="11">
        <v>1</v>
      </c>
    </row>
    <row r="386" spans="1:12">
      <c r="A386" s="11" t="s">
        <v>637</v>
      </c>
      <c r="D386" s="11" t="s">
        <v>260</v>
      </c>
      <c r="E386" s="19" t="s">
        <v>887</v>
      </c>
      <c r="F386" s="10">
        <v>41821</v>
      </c>
      <c r="G386" s="10">
        <v>45809</v>
      </c>
      <c r="H386" s="11">
        <v>132</v>
      </c>
      <c r="I386" s="20" t="s">
        <v>259</v>
      </c>
      <c r="J386" s="11" t="s">
        <v>261</v>
      </c>
      <c r="K386" s="11" t="s">
        <v>262</v>
      </c>
      <c r="L386" s="11">
        <v>1</v>
      </c>
    </row>
    <row r="387" spans="1:12">
      <c r="A387" s="11" t="s">
        <v>638</v>
      </c>
      <c r="D387" s="11" t="s">
        <v>260</v>
      </c>
      <c r="E387" s="19" t="s">
        <v>888</v>
      </c>
      <c r="F387" s="10">
        <v>41821</v>
      </c>
      <c r="G387" s="10">
        <v>45809</v>
      </c>
      <c r="H387" s="11">
        <v>132</v>
      </c>
      <c r="I387" s="20" t="s">
        <v>259</v>
      </c>
      <c r="J387" s="11" t="s">
        <v>261</v>
      </c>
      <c r="K387" s="11" t="s">
        <v>262</v>
      </c>
      <c r="L387" s="11">
        <v>1</v>
      </c>
    </row>
    <row r="388" spans="1:12">
      <c r="A388" s="11" t="s">
        <v>639</v>
      </c>
      <c r="D388" s="11" t="s">
        <v>260</v>
      </c>
      <c r="E388" s="19" t="s">
        <v>889</v>
      </c>
      <c r="F388" s="10">
        <v>41821</v>
      </c>
      <c r="G388" s="10">
        <v>45809</v>
      </c>
      <c r="H388" s="11">
        <v>132</v>
      </c>
      <c r="I388" s="20" t="s">
        <v>259</v>
      </c>
      <c r="J388" s="11" t="s">
        <v>261</v>
      </c>
      <c r="K388" s="11" t="s">
        <v>262</v>
      </c>
      <c r="L388" s="11">
        <v>1</v>
      </c>
    </row>
    <row r="389" spans="1:12">
      <c r="A389" s="11" t="s">
        <v>640</v>
      </c>
      <c r="D389" s="11" t="s">
        <v>260</v>
      </c>
      <c r="E389" s="19" t="s">
        <v>890</v>
      </c>
      <c r="F389" s="10">
        <v>41821</v>
      </c>
      <c r="G389" s="10">
        <v>45809</v>
      </c>
      <c r="H389" s="11">
        <v>132</v>
      </c>
      <c r="I389" s="20" t="s">
        <v>259</v>
      </c>
      <c r="J389" s="11" t="s">
        <v>261</v>
      </c>
      <c r="K389" s="11" t="s">
        <v>262</v>
      </c>
      <c r="L389" s="11">
        <v>1</v>
      </c>
    </row>
    <row r="390" spans="1:12">
      <c r="A390" s="11" t="s">
        <v>641</v>
      </c>
      <c r="D390" s="11" t="s">
        <v>260</v>
      </c>
      <c r="E390" s="19" t="s">
        <v>891</v>
      </c>
      <c r="F390" s="10">
        <v>41821</v>
      </c>
      <c r="G390" s="10">
        <v>45809</v>
      </c>
      <c r="H390" s="11">
        <v>132</v>
      </c>
      <c r="I390" s="20" t="s">
        <v>259</v>
      </c>
      <c r="J390" s="11" t="s">
        <v>261</v>
      </c>
      <c r="K390" s="11" t="s">
        <v>262</v>
      </c>
      <c r="L390" s="11">
        <v>1</v>
      </c>
    </row>
    <row r="391" spans="1:12">
      <c r="A391" s="11" t="s">
        <v>642</v>
      </c>
      <c r="D391" s="11" t="s">
        <v>260</v>
      </c>
      <c r="E391" s="19" t="s">
        <v>892</v>
      </c>
      <c r="F391" s="10">
        <v>41821</v>
      </c>
      <c r="G391" s="10">
        <v>45809</v>
      </c>
      <c r="H391" s="11">
        <v>132</v>
      </c>
      <c r="I391" s="20" t="s">
        <v>259</v>
      </c>
      <c r="J391" s="11" t="s">
        <v>261</v>
      </c>
      <c r="K391" s="11" t="s">
        <v>262</v>
      </c>
      <c r="L391" s="11">
        <v>1</v>
      </c>
    </row>
    <row r="392" spans="1:12">
      <c r="A392" s="11" t="s">
        <v>643</v>
      </c>
      <c r="D392" s="11" t="s">
        <v>260</v>
      </c>
      <c r="E392" s="19" t="s">
        <v>893</v>
      </c>
      <c r="F392" s="10">
        <v>41821</v>
      </c>
      <c r="G392" s="10">
        <v>45809</v>
      </c>
      <c r="H392" s="11">
        <v>132</v>
      </c>
      <c r="I392" s="20" t="s">
        <v>259</v>
      </c>
      <c r="J392" s="11" t="s">
        <v>261</v>
      </c>
      <c r="K392" s="11" t="s">
        <v>262</v>
      </c>
      <c r="L392" s="11">
        <v>1</v>
      </c>
    </row>
    <row r="393" spans="1:12">
      <c r="A393" s="11" t="s">
        <v>644</v>
      </c>
      <c r="D393" s="11" t="s">
        <v>260</v>
      </c>
      <c r="E393" s="19" t="s">
        <v>894</v>
      </c>
      <c r="F393" s="10">
        <v>41821</v>
      </c>
      <c r="G393" s="10">
        <v>45809</v>
      </c>
      <c r="H393" s="11">
        <v>132</v>
      </c>
      <c r="I393" s="20" t="s">
        <v>259</v>
      </c>
      <c r="J393" s="11" t="s">
        <v>261</v>
      </c>
      <c r="K393" s="11" t="s">
        <v>262</v>
      </c>
      <c r="L393" s="11">
        <v>1</v>
      </c>
    </row>
    <row r="394" spans="1:12">
      <c r="A394" s="11" t="s">
        <v>645</v>
      </c>
      <c r="D394" s="11" t="s">
        <v>260</v>
      </c>
      <c r="E394" s="19" t="s">
        <v>895</v>
      </c>
      <c r="F394" s="10">
        <v>41821</v>
      </c>
      <c r="G394" s="10">
        <v>45809</v>
      </c>
      <c r="H394" s="11">
        <v>132</v>
      </c>
      <c r="I394" s="20" t="s">
        <v>259</v>
      </c>
      <c r="J394" s="11" t="s">
        <v>261</v>
      </c>
      <c r="K394" s="11" t="s">
        <v>262</v>
      </c>
      <c r="L394" s="11">
        <v>1</v>
      </c>
    </row>
    <row r="395" spans="1:12">
      <c r="A395" s="11" t="s">
        <v>646</v>
      </c>
      <c r="D395" s="11" t="s">
        <v>260</v>
      </c>
      <c r="E395" s="19" t="s">
        <v>896</v>
      </c>
      <c r="F395" s="10">
        <v>41821</v>
      </c>
      <c r="G395" s="10">
        <v>45809</v>
      </c>
      <c r="H395" s="11">
        <v>132</v>
      </c>
      <c r="I395" s="20" t="s">
        <v>259</v>
      </c>
      <c r="J395" s="11" t="s">
        <v>261</v>
      </c>
      <c r="K395" s="11" t="s">
        <v>262</v>
      </c>
      <c r="L395" s="11">
        <v>1</v>
      </c>
    </row>
    <row r="396" spans="1:12">
      <c r="A396" s="11" t="s">
        <v>647</v>
      </c>
      <c r="D396" s="11" t="s">
        <v>260</v>
      </c>
      <c r="E396" s="19" t="s">
        <v>897</v>
      </c>
      <c r="F396" s="10">
        <v>41821</v>
      </c>
      <c r="G396" s="10">
        <v>45809</v>
      </c>
      <c r="H396" s="11">
        <v>132</v>
      </c>
      <c r="I396" s="20" t="s">
        <v>259</v>
      </c>
      <c r="J396" s="11" t="s">
        <v>261</v>
      </c>
      <c r="K396" s="11" t="s">
        <v>262</v>
      </c>
      <c r="L396" s="11">
        <v>1</v>
      </c>
    </row>
    <row r="397" spans="1:12">
      <c r="A397" s="11" t="s">
        <v>648</v>
      </c>
      <c r="D397" s="11" t="s">
        <v>260</v>
      </c>
      <c r="E397" s="19" t="s">
        <v>898</v>
      </c>
      <c r="F397" s="10">
        <v>41821</v>
      </c>
      <c r="G397" s="10">
        <v>45809</v>
      </c>
      <c r="H397" s="11">
        <v>132</v>
      </c>
      <c r="I397" s="20" t="s">
        <v>259</v>
      </c>
      <c r="J397" s="11" t="s">
        <v>261</v>
      </c>
      <c r="K397" s="11" t="s">
        <v>262</v>
      </c>
      <c r="L397" s="11">
        <v>1</v>
      </c>
    </row>
    <row r="398" spans="1:12">
      <c r="A398" s="11" t="s">
        <v>649</v>
      </c>
      <c r="D398" s="11" t="s">
        <v>260</v>
      </c>
      <c r="E398" s="19" t="s">
        <v>899</v>
      </c>
      <c r="F398" s="10">
        <v>41821</v>
      </c>
      <c r="G398" s="10">
        <v>45809</v>
      </c>
      <c r="H398" s="11">
        <v>132</v>
      </c>
      <c r="I398" s="20" t="s">
        <v>259</v>
      </c>
      <c r="J398" s="11" t="s">
        <v>261</v>
      </c>
      <c r="K398" s="11" t="s">
        <v>262</v>
      </c>
      <c r="L398" s="11">
        <v>1</v>
      </c>
    </row>
    <row r="399" spans="1:12">
      <c r="A399" s="11" t="s">
        <v>650</v>
      </c>
      <c r="D399" s="11" t="s">
        <v>260</v>
      </c>
      <c r="E399" s="19" t="s">
        <v>900</v>
      </c>
      <c r="F399" s="10">
        <v>41821</v>
      </c>
      <c r="G399" s="10">
        <v>45809</v>
      </c>
      <c r="H399" s="11">
        <v>132</v>
      </c>
      <c r="I399" s="20" t="s">
        <v>259</v>
      </c>
      <c r="J399" s="11" t="s">
        <v>261</v>
      </c>
      <c r="K399" s="11" t="s">
        <v>262</v>
      </c>
      <c r="L399" s="11">
        <v>1</v>
      </c>
    </row>
    <row r="400" spans="1:12">
      <c r="A400" s="11" t="s">
        <v>651</v>
      </c>
      <c r="D400" s="11" t="s">
        <v>260</v>
      </c>
      <c r="E400" s="19" t="s">
        <v>901</v>
      </c>
      <c r="F400" s="10">
        <v>41821</v>
      </c>
      <c r="G400" s="10">
        <v>45809</v>
      </c>
      <c r="H400" s="11">
        <v>132</v>
      </c>
      <c r="I400" s="20" t="s">
        <v>259</v>
      </c>
      <c r="J400" s="11" t="s">
        <v>261</v>
      </c>
      <c r="K400" s="11" t="s">
        <v>262</v>
      </c>
      <c r="L400" s="11">
        <v>1</v>
      </c>
    </row>
    <row r="401" spans="1:12">
      <c r="A401" s="11" t="s">
        <v>652</v>
      </c>
      <c r="D401" s="11" t="s">
        <v>260</v>
      </c>
      <c r="E401" s="19" t="s">
        <v>902</v>
      </c>
      <c r="F401" s="10">
        <v>41821</v>
      </c>
      <c r="G401" s="10">
        <v>45809</v>
      </c>
      <c r="H401" s="11">
        <v>132</v>
      </c>
      <c r="I401" s="20" t="s">
        <v>259</v>
      </c>
      <c r="J401" s="11" t="s">
        <v>261</v>
      </c>
      <c r="K401" s="11" t="s">
        <v>262</v>
      </c>
      <c r="L401" s="11">
        <v>1</v>
      </c>
    </row>
    <row r="402" spans="1:12">
      <c r="A402" s="11" t="s">
        <v>653</v>
      </c>
      <c r="D402" s="11" t="s">
        <v>260</v>
      </c>
      <c r="E402" s="19" t="s">
        <v>903</v>
      </c>
      <c r="F402" s="10">
        <v>41821</v>
      </c>
      <c r="G402" s="10">
        <v>45809</v>
      </c>
      <c r="H402" s="11">
        <v>132</v>
      </c>
      <c r="I402" s="20" t="s">
        <v>259</v>
      </c>
      <c r="J402" s="11" t="s">
        <v>261</v>
      </c>
      <c r="K402" s="11" t="s">
        <v>262</v>
      </c>
      <c r="L402" s="11">
        <v>1</v>
      </c>
    </row>
    <row r="403" spans="1:12">
      <c r="A403" s="11" t="s">
        <v>654</v>
      </c>
      <c r="D403" s="11" t="s">
        <v>260</v>
      </c>
      <c r="E403" s="19" t="s">
        <v>904</v>
      </c>
      <c r="F403" s="10">
        <v>41821</v>
      </c>
      <c r="G403" s="10">
        <v>45809</v>
      </c>
      <c r="H403" s="11">
        <v>132</v>
      </c>
      <c r="I403" s="20" t="s">
        <v>259</v>
      </c>
      <c r="J403" s="11" t="s">
        <v>261</v>
      </c>
      <c r="K403" s="11" t="s">
        <v>262</v>
      </c>
      <c r="L403" s="11">
        <v>1</v>
      </c>
    </row>
    <row r="404" spans="1:12">
      <c r="A404" s="11" t="s">
        <v>655</v>
      </c>
      <c r="D404" s="11" t="s">
        <v>260</v>
      </c>
      <c r="E404" s="19" t="s">
        <v>905</v>
      </c>
      <c r="F404" s="10">
        <v>41821</v>
      </c>
      <c r="G404" s="10">
        <v>45809</v>
      </c>
      <c r="H404" s="11">
        <v>132</v>
      </c>
      <c r="I404" s="20" t="s">
        <v>259</v>
      </c>
      <c r="J404" s="11" t="s">
        <v>261</v>
      </c>
      <c r="K404" s="11" t="s">
        <v>262</v>
      </c>
      <c r="L404" s="11">
        <v>1</v>
      </c>
    </row>
    <row r="405" spans="1:12">
      <c r="A405" s="11" t="s">
        <v>656</v>
      </c>
      <c r="D405" s="11" t="s">
        <v>260</v>
      </c>
      <c r="E405" s="19" t="s">
        <v>906</v>
      </c>
      <c r="F405" s="10">
        <v>41821</v>
      </c>
      <c r="G405" s="10">
        <v>45809</v>
      </c>
      <c r="H405" s="11">
        <v>132</v>
      </c>
      <c r="I405" s="20" t="s">
        <v>259</v>
      </c>
      <c r="J405" s="11" t="s">
        <v>261</v>
      </c>
      <c r="K405" s="11" t="s">
        <v>262</v>
      </c>
      <c r="L405" s="11">
        <v>1</v>
      </c>
    </row>
    <row r="406" spans="1:12">
      <c r="A406" s="11" t="s">
        <v>657</v>
      </c>
      <c r="D406" s="11" t="s">
        <v>260</v>
      </c>
      <c r="E406" s="19" t="s">
        <v>907</v>
      </c>
      <c r="F406" s="10">
        <v>41821</v>
      </c>
      <c r="G406" s="10">
        <v>45809</v>
      </c>
      <c r="H406" s="11">
        <v>132</v>
      </c>
      <c r="I406" s="20" t="s">
        <v>259</v>
      </c>
      <c r="J406" s="11" t="s">
        <v>261</v>
      </c>
      <c r="K406" s="11" t="s">
        <v>262</v>
      </c>
      <c r="L406" s="11">
        <v>1</v>
      </c>
    </row>
    <row r="407" spans="1:12">
      <c r="A407" s="11" t="s">
        <v>658</v>
      </c>
      <c r="D407" s="11" t="s">
        <v>260</v>
      </c>
      <c r="E407" s="19" t="s">
        <v>908</v>
      </c>
      <c r="F407" s="10">
        <v>41821</v>
      </c>
      <c r="G407" s="10">
        <v>45809</v>
      </c>
      <c r="H407" s="11">
        <v>132</v>
      </c>
      <c r="I407" s="20" t="s">
        <v>259</v>
      </c>
      <c r="J407" s="11" t="s">
        <v>261</v>
      </c>
      <c r="K407" s="11" t="s">
        <v>262</v>
      </c>
      <c r="L407" s="11">
        <v>1</v>
      </c>
    </row>
    <row r="408" spans="1:12">
      <c r="A408" s="11" t="s">
        <v>659</v>
      </c>
      <c r="D408" s="11" t="s">
        <v>260</v>
      </c>
      <c r="E408" s="19" t="s">
        <v>909</v>
      </c>
      <c r="F408" s="10">
        <v>41821</v>
      </c>
      <c r="G408" s="10">
        <v>45809</v>
      </c>
      <c r="H408" s="11">
        <v>132</v>
      </c>
      <c r="I408" s="20" t="s">
        <v>259</v>
      </c>
      <c r="J408" s="11" t="s">
        <v>261</v>
      </c>
      <c r="K408" s="11" t="s">
        <v>262</v>
      </c>
      <c r="L408" s="11">
        <v>1</v>
      </c>
    </row>
    <row r="409" spans="1:12">
      <c r="A409" s="11" t="s">
        <v>660</v>
      </c>
      <c r="D409" s="11" t="s">
        <v>260</v>
      </c>
      <c r="E409" s="19" t="s">
        <v>910</v>
      </c>
      <c r="F409" s="10">
        <v>41821</v>
      </c>
      <c r="G409" s="10">
        <v>45809</v>
      </c>
      <c r="H409" s="11">
        <v>132</v>
      </c>
      <c r="I409" s="20" t="s">
        <v>259</v>
      </c>
      <c r="J409" s="11" t="s">
        <v>261</v>
      </c>
      <c r="K409" s="11" t="s">
        <v>262</v>
      </c>
      <c r="L409" s="11">
        <v>1</v>
      </c>
    </row>
    <row r="410" spans="1:12">
      <c r="A410" s="11" t="s">
        <v>661</v>
      </c>
      <c r="D410" s="11" t="s">
        <v>260</v>
      </c>
      <c r="E410" s="19" t="s">
        <v>911</v>
      </c>
      <c r="F410" s="10">
        <v>41821</v>
      </c>
      <c r="G410" s="10">
        <v>45809</v>
      </c>
      <c r="H410" s="11">
        <v>132</v>
      </c>
      <c r="I410" s="20" t="s">
        <v>259</v>
      </c>
      <c r="J410" s="11" t="s">
        <v>261</v>
      </c>
      <c r="K410" s="11" t="s">
        <v>262</v>
      </c>
      <c r="L410" s="11">
        <v>1</v>
      </c>
    </row>
    <row r="411" spans="1:12">
      <c r="A411" s="11" t="s">
        <v>662</v>
      </c>
      <c r="D411" s="11" t="s">
        <v>260</v>
      </c>
      <c r="E411" s="19" t="s">
        <v>912</v>
      </c>
      <c r="F411" s="10">
        <v>41821</v>
      </c>
      <c r="G411" s="10">
        <v>45809</v>
      </c>
      <c r="H411" s="11">
        <v>132</v>
      </c>
      <c r="I411" s="20" t="s">
        <v>259</v>
      </c>
      <c r="J411" s="11" t="s">
        <v>261</v>
      </c>
      <c r="K411" s="11" t="s">
        <v>262</v>
      </c>
      <c r="L411" s="11">
        <v>1</v>
      </c>
    </row>
    <row r="412" spans="1:12">
      <c r="A412" s="11" t="s">
        <v>663</v>
      </c>
      <c r="D412" s="11" t="s">
        <v>260</v>
      </c>
      <c r="E412" s="19" t="s">
        <v>913</v>
      </c>
      <c r="F412" s="10">
        <v>41821</v>
      </c>
      <c r="G412" s="10">
        <v>45809</v>
      </c>
      <c r="H412" s="11">
        <v>132</v>
      </c>
      <c r="I412" s="20" t="s">
        <v>259</v>
      </c>
      <c r="J412" s="11" t="s">
        <v>261</v>
      </c>
      <c r="K412" s="11" t="s">
        <v>262</v>
      </c>
      <c r="L412" s="11">
        <v>1</v>
      </c>
    </row>
    <row r="413" spans="1:12">
      <c r="A413" s="11" t="s">
        <v>664</v>
      </c>
      <c r="D413" s="11" t="s">
        <v>260</v>
      </c>
      <c r="E413" s="19" t="s">
        <v>914</v>
      </c>
      <c r="F413" s="10">
        <v>41821</v>
      </c>
      <c r="G413" s="10">
        <v>45809</v>
      </c>
      <c r="H413" s="11">
        <v>132</v>
      </c>
      <c r="I413" s="20" t="s">
        <v>259</v>
      </c>
      <c r="J413" s="11" t="s">
        <v>261</v>
      </c>
      <c r="K413" s="11" t="s">
        <v>262</v>
      </c>
      <c r="L413" s="11">
        <v>1</v>
      </c>
    </row>
    <row r="414" spans="1:12">
      <c r="A414" s="11" t="s">
        <v>665</v>
      </c>
      <c r="D414" s="11" t="s">
        <v>260</v>
      </c>
      <c r="E414" s="19" t="s">
        <v>915</v>
      </c>
      <c r="F414" s="10">
        <v>41821</v>
      </c>
      <c r="G414" s="10">
        <v>45809</v>
      </c>
      <c r="H414" s="11">
        <v>132</v>
      </c>
      <c r="I414" s="20" t="s">
        <v>259</v>
      </c>
      <c r="J414" s="11" t="s">
        <v>261</v>
      </c>
      <c r="K414" s="11" t="s">
        <v>262</v>
      </c>
      <c r="L414" s="11">
        <v>1</v>
      </c>
    </row>
    <row r="415" spans="1:12">
      <c r="A415" s="11" t="s">
        <v>666</v>
      </c>
      <c r="D415" s="11" t="s">
        <v>260</v>
      </c>
      <c r="E415" s="19" t="s">
        <v>916</v>
      </c>
      <c r="F415" s="10">
        <v>41821</v>
      </c>
      <c r="G415" s="10">
        <v>45809</v>
      </c>
      <c r="H415" s="11">
        <v>132</v>
      </c>
      <c r="I415" s="20" t="s">
        <v>259</v>
      </c>
      <c r="J415" s="11" t="s">
        <v>261</v>
      </c>
      <c r="K415" s="11" t="s">
        <v>262</v>
      </c>
      <c r="L415" s="11">
        <v>1</v>
      </c>
    </row>
    <row r="416" spans="1:12">
      <c r="A416" s="11" t="s">
        <v>667</v>
      </c>
      <c r="D416" s="11" t="s">
        <v>260</v>
      </c>
      <c r="E416" s="19" t="s">
        <v>917</v>
      </c>
      <c r="F416" s="10">
        <v>41821</v>
      </c>
      <c r="G416" s="10">
        <v>45809</v>
      </c>
      <c r="H416" s="11">
        <v>132</v>
      </c>
      <c r="I416" s="20" t="s">
        <v>259</v>
      </c>
      <c r="J416" s="11" t="s">
        <v>261</v>
      </c>
      <c r="K416" s="11" t="s">
        <v>262</v>
      </c>
      <c r="L416" s="11">
        <v>1</v>
      </c>
    </row>
    <row r="417" spans="1:12">
      <c r="A417" s="11" t="s">
        <v>668</v>
      </c>
      <c r="D417" s="11" t="s">
        <v>260</v>
      </c>
      <c r="E417" s="19" t="s">
        <v>918</v>
      </c>
      <c r="F417" s="10">
        <v>41821</v>
      </c>
      <c r="G417" s="10">
        <v>45809</v>
      </c>
      <c r="H417" s="11">
        <v>132</v>
      </c>
      <c r="I417" s="20" t="s">
        <v>259</v>
      </c>
      <c r="J417" s="11" t="s">
        <v>261</v>
      </c>
      <c r="K417" s="11" t="s">
        <v>262</v>
      </c>
      <c r="L417" s="11">
        <v>1</v>
      </c>
    </row>
    <row r="418" spans="1:12">
      <c r="A418" s="11" t="s">
        <v>669</v>
      </c>
      <c r="D418" s="11" t="s">
        <v>260</v>
      </c>
      <c r="E418" s="19" t="s">
        <v>919</v>
      </c>
      <c r="F418" s="10">
        <v>41821</v>
      </c>
      <c r="G418" s="10">
        <v>45809</v>
      </c>
      <c r="H418" s="11">
        <v>132</v>
      </c>
      <c r="I418" s="20" t="s">
        <v>259</v>
      </c>
      <c r="J418" s="11" t="s">
        <v>261</v>
      </c>
      <c r="K418" s="11" t="s">
        <v>262</v>
      </c>
      <c r="L418" s="11">
        <v>1</v>
      </c>
    </row>
    <row r="419" spans="1:12">
      <c r="A419" s="11" t="s">
        <v>670</v>
      </c>
      <c r="D419" s="11" t="s">
        <v>260</v>
      </c>
      <c r="E419" s="19" t="s">
        <v>920</v>
      </c>
      <c r="F419" s="10">
        <v>41821</v>
      </c>
      <c r="G419" s="10">
        <v>45809</v>
      </c>
      <c r="H419" s="11">
        <v>132</v>
      </c>
      <c r="I419" s="20" t="s">
        <v>259</v>
      </c>
      <c r="J419" s="11" t="s">
        <v>261</v>
      </c>
      <c r="K419" s="11" t="s">
        <v>262</v>
      </c>
      <c r="L419" s="11">
        <v>1</v>
      </c>
    </row>
    <row r="420" spans="1:12">
      <c r="A420" s="11" t="s">
        <v>671</v>
      </c>
      <c r="D420" s="11" t="s">
        <v>260</v>
      </c>
      <c r="E420" s="19" t="s">
        <v>921</v>
      </c>
      <c r="F420" s="10">
        <v>41821</v>
      </c>
      <c r="G420" s="10">
        <v>45809</v>
      </c>
      <c r="H420" s="11">
        <v>132</v>
      </c>
      <c r="I420" s="20" t="s">
        <v>259</v>
      </c>
      <c r="J420" s="11" t="s">
        <v>261</v>
      </c>
      <c r="K420" s="11" t="s">
        <v>262</v>
      </c>
      <c r="L420" s="11">
        <v>1</v>
      </c>
    </row>
    <row r="421" spans="1:12">
      <c r="A421" s="11" t="s">
        <v>672</v>
      </c>
      <c r="D421" s="11" t="s">
        <v>260</v>
      </c>
      <c r="E421" s="19" t="s">
        <v>922</v>
      </c>
      <c r="F421" s="10">
        <v>41821</v>
      </c>
      <c r="G421" s="10">
        <v>45809</v>
      </c>
      <c r="H421" s="11">
        <v>132</v>
      </c>
      <c r="I421" s="20" t="s">
        <v>259</v>
      </c>
      <c r="J421" s="11" t="s">
        <v>261</v>
      </c>
      <c r="K421" s="11" t="s">
        <v>262</v>
      </c>
      <c r="L421" s="11">
        <v>1</v>
      </c>
    </row>
    <row r="422" spans="1:12">
      <c r="A422" s="11" t="s">
        <v>673</v>
      </c>
      <c r="D422" s="11" t="s">
        <v>260</v>
      </c>
      <c r="E422" s="19" t="s">
        <v>923</v>
      </c>
      <c r="F422" s="10">
        <v>41821</v>
      </c>
      <c r="G422" s="10">
        <v>45809</v>
      </c>
      <c r="H422" s="11">
        <v>132</v>
      </c>
      <c r="I422" s="20" t="s">
        <v>259</v>
      </c>
      <c r="J422" s="11" t="s">
        <v>261</v>
      </c>
      <c r="K422" s="11" t="s">
        <v>262</v>
      </c>
      <c r="L422" s="11">
        <v>1</v>
      </c>
    </row>
    <row r="423" spans="1:12">
      <c r="A423" s="11" t="s">
        <v>674</v>
      </c>
      <c r="D423" s="11" t="s">
        <v>260</v>
      </c>
      <c r="E423" s="19" t="s">
        <v>924</v>
      </c>
      <c r="F423" s="10">
        <v>41821</v>
      </c>
      <c r="G423" s="10">
        <v>45809</v>
      </c>
      <c r="H423" s="11">
        <v>132</v>
      </c>
      <c r="I423" s="20" t="s">
        <v>259</v>
      </c>
      <c r="J423" s="11" t="s">
        <v>261</v>
      </c>
      <c r="K423" s="11" t="s">
        <v>262</v>
      </c>
      <c r="L423" s="11">
        <v>1</v>
      </c>
    </row>
    <row r="424" spans="1:12">
      <c r="A424" s="11" t="s">
        <v>675</v>
      </c>
      <c r="D424" s="11" t="s">
        <v>260</v>
      </c>
      <c r="E424" s="19" t="s">
        <v>925</v>
      </c>
      <c r="F424" s="10">
        <v>41821</v>
      </c>
      <c r="G424" s="10">
        <v>45809</v>
      </c>
      <c r="H424" s="11">
        <v>132</v>
      </c>
      <c r="I424" s="20" t="s">
        <v>259</v>
      </c>
      <c r="J424" s="11" t="s">
        <v>261</v>
      </c>
      <c r="K424" s="11" t="s">
        <v>262</v>
      </c>
      <c r="L424" s="11">
        <v>1</v>
      </c>
    </row>
    <row r="425" spans="1:12">
      <c r="A425" s="11" t="s">
        <v>676</v>
      </c>
      <c r="D425" s="11" t="s">
        <v>260</v>
      </c>
      <c r="E425" s="19" t="s">
        <v>926</v>
      </c>
      <c r="F425" s="10">
        <v>41821</v>
      </c>
      <c r="G425" s="10">
        <v>45809</v>
      </c>
      <c r="H425" s="11">
        <v>132</v>
      </c>
      <c r="I425" s="20" t="s">
        <v>259</v>
      </c>
      <c r="J425" s="11" t="s">
        <v>261</v>
      </c>
      <c r="K425" s="11" t="s">
        <v>262</v>
      </c>
      <c r="L425" s="11">
        <v>1</v>
      </c>
    </row>
    <row r="426" spans="1:12">
      <c r="A426" s="11" t="s">
        <v>677</v>
      </c>
      <c r="D426" s="11" t="s">
        <v>260</v>
      </c>
      <c r="E426" s="19" t="s">
        <v>927</v>
      </c>
      <c r="F426" s="10">
        <v>41821</v>
      </c>
      <c r="G426" s="10">
        <v>45809</v>
      </c>
      <c r="H426" s="11">
        <v>132</v>
      </c>
      <c r="I426" s="20" t="s">
        <v>259</v>
      </c>
      <c r="J426" s="11" t="s">
        <v>261</v>
      </c>
      <c r="K426" s="11" t="s">
        <v>262</v>
      </c>
      <c r="L426" s="11">
        <v>1</v>
      </c>
    </row>
    <row r="427" spans="1:12">
      <c r="A427" s="11" t="s">
        <v>678</v>
      </c>
      <c r="D427" s="11" t="s">
        <v>260</v>
      </c>
      <c r="E427" s="19" t="s">
        <v>928</v>
      </c>
      <c r="F427" s="10">
        <v>41821</v>
      </c>
      <c r="G427" s="10">
        <v>45809</v>
      </c>
      <c r="H427" s="11">
        <v>132</v>
      </c>
      <c r="I427" s="20" t="s">
        <v>259</v>
      </c>
      <c r="J427" s="11" t="s">
        <v>261</v>
      </c>
      <c r="K427" s="11" t="s">
        <v>262</v>
      </c>
      <c r="L427" s="11">
        <v>1</v>
      </c>
    </row>
    <row r="428" spans="1:12">
      <c r="A428" s="11" t="s">
        <v>679</v>
      </c>
      <c r="D428" s="11" t="s">
        <v>260</v>
      </c>
      <c r="E428" s="19" t="s">
        <v>929</v>
      </c>
      <c r="F428" s="10">
        <v>41821</v>
      </c>
      <c r="G428" s="10">
        <v>45809</v>
      </c>
      <c r="H428" s="11">
        <v>132</v>
      </c>
      <c r="I428" s="20" t="s">
        <v>259</v>
      </c>
      <c r="J428" s="11" t="s">
        <v>261</v>
      </c>
      <c r="K428" s="11" t="s">
        <v>262</v>
      </c>
      <c r="L428" s="11">
        <v>1</v>
      </c>
    </row>
    <row r="429" spans="1:12">
      <c r="A429" s="11" t="s">
        <v>680</v>
      </c>
      <c r="D429" s="11" t="s">
        <v>260</v>
      </c>
      <c r="E429" s="19" t="s">
        <v>930</v>
      </c>
      <c r="F429" s="10">
        <v>41821</v>
      </c>
      <c r="G429" s="10">
        <v>45809</v>
      </c>
      <c r="H429" s="11">
        <v>132</v>
      </c>
      <c r="I429" s="20" t="s">
        <v>259</v>
      </c>
      <c r="J429" s="11" t="s">
        <v>261</v>
      </c>
      <c r="K429" s="11" t="s">
        <v>262</v>
      </c>
      <c r="L429" s="11">
        <v>1</v>
      </c>
    </row>
    <row r="430" spans="1:12">
      <c r="A430" s="11" t="s">
        <v>681</v>
      </c>
      <c r="D430" s="11" t="s">
        <v>260</v>
      </c>
      <c r="E430" s="19" t="s">
        <v>931</v>
      </c>
      <c r="F430" s="10">
        <v>41821</v>
      </c>
      <c r="G430" s="10">
        <v>45809</v>
      </c>
      <c r="H430" s="11">
        <v>132</v>
      </c>
      <c r="I430" s="20" t="s">
        <v>259</v>
      </c>
      <c r="J430" s="11" t="s">
        <v>261</v>
      </c>
      <c r="K430" s="11" t="s">
        <v>262</v>
      </c>
      <c r="L430" s="11">
        <v>1</v>
      </c>
    </row>
    <row r="431" spans="1:12">
      <c r="A431" s="11" t="s">
        <v>682</v>
      </c>
      <c r="D431" s="11" t="s">
        <v>260</v>
      </c>
      <c r="E431" s="19" t="s">
        <v>932</v>
      </c>
      <c r="F431" s="10">
        <v>41821</v>
      </c>
      <c r="G431" s="10">
        <v>45809</v>
      </c>
      <c r="H431" s="11">
        <v>132</v>
      </c>
      <c r="I431" s="20" t="s">
        <v>259</v>
      </c>
      <c r="J431" s="11" t="s">
        <v>261</v>
      </c>
      <c r="K431" s="11" t="s">
        <v>262</v>
      </c>
      <c r="L431" s="11">
        <v>1</v>
      </c>
    </row>
    <row r="432" spans="1:12">
      <c r="A432" s="11" t="s">
        <v>683</v>
      </c>
      <c r="D432" s="11" t="s">
        <v>260</v>
      </c>
      <c r="E432" s="19" t="s">
        <v>933</v>
      </c>
      <c r="F432" s="10">
        <v>41821</v>
      </c>
      <c r="G432" s="10">
        <v>45809</v>
      </c>
      <c r="H432" s="11">
        <v>132</v>
      </c>
      <c r="I432" s="20" t="s">
        <v>259</v>
      </c>
      <c r="J432" s="11" t="s">
        <v>261</v>
      </c>
      <c r="K432" s="11" t="s">
        <v>262</v>
      </c>
      <c r="L432" s="11">
        <v>1</v>
      </c>
    </row>
    <row r="433" spans="1:12">
      <c r="A433" s="11" t="s">
        <v>684</v>
      </c>
      <c r="D433" s="11" t="s">
        <v>260</v>
      </c>
      <c r="E433" s="19" t="s">
        <v>934</v>
      </c>
      <c r="F433" s="10">
        <v>41821</v>
      </c>
      <c r="G433" s="10">
        <v>45809</v>
      </c>
      <c r="H433" s="11">
        <v>132</v>
      </c>
      <c r="I433" s="20" t="s">
        <v>259</v>
      </c>
      <c r="J433" s="11" t="s">
        <v>261</v>
      </c>
      <c r="K433" s="11" t="s">
        <v>262</v>
      </c>
      <c r="L433" s="11">
        <v>1</v>
      </c>
    </row>
    <row r="434" spans="1:12">
      <c r="A434" s="11" t="s">
        <v>685</v>
      </c>
      <c r="D434" s="11" t="s">
        <v>260</v>
      </c>
      <c r="E434" s="19" t="s">
        <v>935</v>
      </c>
      <c r="F434" s="10">
        <v>41821</v>
      </c>
      <c r="G434" s="10">
        <v>45809</v>
      </c>
      <c r="H434" s="11">
        <v>132</v>
      </c>
      <c r="I434" s="20" t="s">
        <v>259</v>
      </c>
      <c r="J434" s="11" t="s">
        <v>261</v>
      </c>
      <c r="K434" s="11" t="s">
        <v>262</v>
      </c>
      <c r="L434" s="11">
        <v>1</v>
      </c>
    </row>
    <row r="435" spans="1:12">
      <c r="A435" s="11" t="s">
        <v>686</v>
      </c>
      <c r="D435" s="11" t="s">
        <v>260</v>
      </c>
      <c r="E435" s="19" t="s">
        <v>936</v>
      </c>
      <c r="F435" s="10">
        <v>41821</v>
      </c>
      <c r="G435" s="10">
        <v>45809</v>
      </c>
      <c r="H435" s="11">
        <v>132</v>
      </c>
      <c r="I435" s="20" t="s">
        <v>259</v>
      </c>
      <c r="J435" s="11" t="s">
        <v>261</v>
      </c>
      <c r="K435" s="11" t="s">
        <v>262</v>
      </c>
      <c r="L435" s="11">
        <v>1</v>
      </c>
    </row>
    <row r="436" spans="1:12">
      <c r="A436" s="11" t="s">
        <v>687</v>
      </c>
      <c r="D436" s="11" t="s">
        <v>260</v>
      </c>
      <c r="E436" s="19" t="s">
        <v>937</v>
      </c>
      <c r="F436" s="10">
        <v>41821</v>
      </c>
      <c r="G436" s="10">
        <v>45809</v>
      </c>
      <c r="H436" s="11">
        <v>132</v>
      </c>
      <c r="I436" s="20" t="s">
        <v>259</v>
      </c>
      <c r="J436" s="11" t="s">
        <v>261</v>
      </c>
      <c r="K436" s="11" t="s">
        <v>262</v>
      </c>
      <c r="L436" s="11">
        <v>1</v>
      </c>
    </row>
    <row r="437" spans="1:12">
      <c r="A437" s="11" t="s">
        <v>688</v>
      </c>
      <c r="D437" s="11" t="s">
        <v>260</v>
      </c>
      <c r="E437" s="19" t="s">
        <v>938</v>
      </c>
      <c r="F437" s="10">
        <v>41821</v>
      </c>
      <c r="G437" s="10">
        <v>45809</v>
      </c>
      <c r="H437" s="11">
        <v>132</v>
      </c>
      <c r="I437" s="20" t="s">
        <v>259</v>
      </c>
      <c r="J437" s="11" t="s">
        <v>261</v>
      </c>
      <c r="K437" s="11" t="s">
        <v>262</v>
      </c>
      <c r="L437" s="11">
        <v>1</v>
      </c>
    </row>
    <row r="438" spans="1:12">
      <c r="A438" s="11" t="s">
        <v>689</v>
      </c>
      <c r="D438" s="11" t="s">
        <v>260</v>
      </c>
      <c r="E438" s="19" t="s">
        <v>939</v>
      </c>
      <c r="F438" s="10">
        <v>41821</v>
      </c>
      <c r="G438" s="10">
        <v>45809</v>
      </c>
      <c r="H438" s="11">
        <v>132</v>
      </c>
      <c r="I438" s="20" t="s">
        <v>259</v>
      </c>
      <c r="J438" s="11" t="s">
        <v>261</v>
      </c>
      <c r="K438" s="11" t="s">
        <v>262</v>
      </c>
      <c r="L438" s="11">
        <v>1</v>
      </c>
    </row>
    <row r="439" spans="1:12">
      <c r="A439" s="11" t="s">
        <v>690</v>
      </c>
      <c r="D439" s="11" t="s">
        <v>260</v>
      </c>
      <c r="E439" s="19" t="s">
        <v>940</v>
      </c>
      <c r="F439" s="10">
        <v>41821</v>
      </c>
      <c r="G439" s="10">
        <v>45809</v>
      </c>
      <c r="H439" s="11">
        <v>132</v>
      </c>
      <c r="I439" s="20" t="s">
        <v>259</v>
      </c>
      <c r="J439" s="11" t="s">
        <v>261</v>
      </c>
      <c r="K439" s="11" t="s">
        <v>262</v>
      </c>
      <c r="L439" s="11">
        <v>1</v>
      </c>
    </row>
    <row r="440" spans="1:12">
      <c r="A440" s="11" t="s">
        <v>691</v>
      </c>
      <c r="D440" s="11" t="s">
        <v>260</v>
      </c>
      <c r="E440" s="19" t="s">
        <v>941</v>
      </c>
      <c r="F440" s="10">
        <v>41821</v>
      </c>
      <c r="G440" s="10">
        <v>45809</v>
      </c>
      <c r="H440" s="11">
        <v>132</v>
      </c>
      <c r="I440" s="20" t="s">
        <v>259</v>
      </c>
      <c r="J440" s="11" t="s">
        <v>261</v>
      </c>
      <c r="K440" s="11" t="s">
        <v>262</v>
      </c>
      <c r="L440" s="11">
        <v>1</v>
      </c>
    </row>
    <row r="441" spans="1:12">
      <c r="A441" s="11" t="s">
        <v>692</v>
      </c>
      <c r="D441" s="11" t="s">
        <v>260</v>
      </c>
      <c r="E441" s="19" t="s">
        <v>942</v>
      </c>
      <c r="F441" s="10">
        <v>41821</v>
      </c>
      <c r="G441" s="10">
        <v>45809</v>
      </c>
      <c r="H441" s="11">
        <v>132</v>
      </c>
      <c r="I441" s="20" t="s">
        <v>259</v>
      </c>
      <c r="J441" s="11" t="s">
        <v>261</v>
      </c>
      <c r="K441" s="11" t="s">
        <v>262</v>
      </c>
      <c r="L441" s="11">
        <v>1</v>
      </c>
    </row>
    <row r="442" spans="1:12">
      <c r="A442" s="11" t="s">
        <v>693</v>
      </c>
      <c r="D442" s="11" t="s">
        <v>260</v>
      </c>
      <c r="E442" s="19" t="s">
        <v>943</v>
      </c>
      <c r="F442" s="10">
        <v>41821</v>
      </c>
      <c r="G442" s="10">
        <v>45809</v>
      </c>
      <c r="H442" s="11">
        <v>132</v>
      </c>
      <c r="I442" s="20" t="s">
        <v>259</v>
      </c>
      <c r="J442" s="11" t="s">
        <v>261</v>
      </c>
      <c r="K442" s="11" t="s">
        <v>262</v>
      </c>
      <c r="L442" s="11">
        <v>1</v>
      </c>
    </row>
    <row r="443" spans="1:12">
      <c r="A443" s="11" t="s">
        <v>694</v>
      </c>
      <c r="D443" s="11" t="s">
        <v>260</v>
      </c>
      <c r="E443" s="19" t="s">
        <v>944</v>
      </c>
      <c r="F443" s="10">
        <v>41821</v>
      </c>
      <c r="G443" s="10">
        <v>45809</v>
      </c>
      <c r="H443" s="11">
        <v>132</v>
      </c>
      <c r="I443" s="20" t="s">
        <v>259</v>
      </c>
      <c r="J443" s="11" t="s">
        <v>261</v>
      </c>
      <c r="K443" s="11" t="s">
        <v>262</v>
      </c>
      <c r="L443" s="11">
        <v>1</v>
      </c>
    </row>
    <row r="444" spans="1:12">
      <c r="A444" s="11" t="s">
        <v>695</v>
      </c>
      <c r="D444" s="11" t="s">
        <v>260</v>
      </c>
      <c r="E444" s="19" t="s">
        <v>945</v>
      </c>
      <c r="F444" s="10">
        <v>41821</v>
      </c>
      <c r="G444" s="10">
        <v>45809</v>
      </c>
      <c r="H444" s="11">
        <v>132</v>
      </c>
      <c r="I444" s="20" t="s">
        <v>259</v>
      </c>
      <c r="J444" s="11" t="s">
        <v>261</v>
      </c>
      <c r="K444" s="11" t="s">
        <v>262</v>
      </c>
      <c r="L444" s="11">
        <v>1</v>
      </c>
    </row>
    <row r="445" spans="1:12">
      <c r="A445" s="11" t="s">
        <v>696</v>
      </c>
      <c r="D445" s="11" t="s">
        <v>260</v>
      </c>
      <c r="E445" s="19" t="s">
        <v>946</v>
      </c>
      <c r="F445" s="10">
        <v>41821</v>
      </c>
      <c r="G445" s="10">
        <v>45809</v>
      </c>
      <c r="H445" s="11">
        <v>132</v>
      </c>
      <c r="I445" s="20" t="s">
        <v>259</v>
      </c>
      <c r="J445" s="11" t="s">
        <v>261</v>
      </c>
      <c r="K445" s="11" t="s">
        <v>262</v>
      </c>
      <c r="L445" s="11">
        <v>1</v>
      </c>
    </row>
    <row r="446" spans="1:12">
      <c r="A446" s="11" t="s">
        <v>697</v>
      </c>
      <c r="D446" s="11" t="s">
        <v>260</v>
      </c>
      <c r="E446" s="19" t="s">
        <v>947</v>
      </c>
      <c r="F446" s="10">
        <v>41821</v>
      </c>
      <c r="G446" s="10">
        <v>45809</v>
      </c>
      <c r="H446" s="11">
        <v>132</v>
      </c>
      <c r="I446" s="20" t="s">
        <v>259</v>
      </c>
      <c r="J446" s="11" t="s">
        <v>261</v>
      </c>
      <c r="K446" s="11" t="s">
        <v>262</v>
      </c>
      <c r="L446" s="11">
        <v>1</v>
      </c>
    </row>
    <row r="447" spans="1:12">
      <c r="A447" s="11" t="s">
        <v>698</v>
      </c>
      <c r="D447" s="11" t="s">
        <v>260</v>
      </c>
      <c r="E447" s="19" t="s">
        <v>948</v>
      </c>
      <c r="F447" s="10">
        <v>41821</v>
      </c>
      <c r="G447" s="10">
        <v>45809</v>
      </c>
      <c r="H447" s="11">
        <v>132</v>
      </c>
      <c r="I447" s="20" t="s">
        <v>259</v>
      </c>
      <c r="J447" s="11" t="s">
        <v>261</v>
      </c>
      <c r="K447" s="11" t="s">
        <v>262</v>
      </c>
      <c r="L447" s="11">
        <v>1</v>
      </c>
    </row>
    <row r="448" spans="1:12">
      <c r="A448" s="11" t="s">
        <v>699</v>
      </c>
      <c r="D448" s="11" t="s">
        <v>260</v>
      </c>
      <c r="E448" s="19" t="s">
        <v>949</v>
      </c>
      <c r="F448" s="10">
        <v>41821</v>
      </c>
      <c r="G448" s="10">
        <v>45809</v>
      </c>
      <c r="H448" s="11">
        <v>132</v>
      </c>
      <c r="I448" s="20" t="s">
        <v>259</v>
      </c>
      <c r="J448" s="11" t="s">
        <v>261</v>
      </c>
      <c r="K448" s="11" t="s">
        <v>262</v>
      </c>
      <c r="L448" s="11">
        <v>1</v>
      </c>
    </row>
    <row r="449" spans="1:12">
      <c r="A449" s="11" t="s">
        <v>700</v>
      </c>
      <c r="D449" s="11" t="s">
        <v>260</v>
      </c>
      <c r="E449" s="19" t="s">
        <v>950</v>
      </c>
      <c r="F449" s="10">
        <v>41821</v>
      </c>
      <c r="G449" s="10">
        <v>45809</v>
      </c>
      <c r="H449" s="11">
        <v>132</v>
      </c>
      <c r="I449" s="20" t="s">
        <v>259</v>
      </c>
      <c r="J449" s="11" t="s">
        <v>261</v>
      </c>
      <c r="K449" s="11" t="s">
        <v>262</v>
      </c>
      <c r="L449" s="11">
        <v>1</v>
      </c>
    </row>
    <row r="450" spans="1:12">
      <c r="A450" s="11" t="s">
        <v>701</v>
      </c>
      <c r="D450" s="11" t="s">
        <v>260</v>
      </c>
      <c r="E450" s="19" t="s">
        <v>951</v>
      </c>
      <c r="F450" s="10">
        <v>41821</v>
      </c>
      <c r="G450" s="10">
        <v>45809</v>
      </c>
      <c r="H450" s="11">
        <v>132</v>
      </c>
      <c r="I450" s="20" t="s">
        <v>259</v>
      </c>
      <c r="J450" s="11" t="s">
        <v>261</v>
      </c>
      <c r="K450" s="11" t="s">
        <v>262</v>
      </c>
      <c r="L450" s="11">
        <v>1</v>
      </c>
    </row>
    <row r="451" spans="1:12">
      <c r="A451" s="11" t="s">
        <v>702</v>
      </c>
      <c r="D451" s="11" t="s">
        <v>260</v>
      </c>
      <c r="E451" s="19" t="s">
        <v>952</v>
      </c>
      <c r="F451" s="10">
        <v>41821</v>
      </c>
      <c r="G451" s="10">
        <v>45809</v>
      </c>
      <c r="H451" s="11">
        <v>132</v>
      </c>
      <c r="I451" s="20" t="s">
        <v>259</v>
      </c>
      <c r="J451" s="11" t="s">
        <v>261</v>
      </c>
      <c r="K451" s="11" t="s">
        <v>262</v>
      </c>
      <c r="L451" s="11">
        <v>1</v>
      </c>
    </row>
    <row r="452" spans="1:12">
      <c r="A452" s="11" t="s">
        <v>703</v>
      </c>
      <c r="D452" s="11" t="s">
        <v>260</v>
      </c>
      <c r="E452" s="19" t="s">
        <v>953</v>
      </c>
      <c r="F452" s="10">
        <v>41821</v>
      </c>
      <c r="G452" s="10">
        <v>45809</v>
      </c>
      <c r="H452" s="11">
        <v>132</v>
      </c>
      <c r="I452" s="20" t="s">
        <v>259</v>
      </c>
      <c r="J452" s="11" t="s">
        <v>261</v>
      </c>
      <c r="K452" s="11" t="s">
        <v>262</v>
      </c>
      <c r="L452" s="11">
        <v>1</v>
      </c>
    </row>
    <row r="453" spans="1:12">
      <c r="A453" s="11" t="s">
        <v>704</v>
      </c>
      <c r="D453" s="11" t="s">
        <v>260</v>
      </c>
      <c r="E453" s="19" t="s">
        <v>954</v>
      </c>
      <c r="F453" s="10">
        <v>41821</v>
      </c>
      <c r="G453" s="10">
        <v>45809</v>
      </c>
      <c r="H453" s="11">
        <v>132</v>
      </c>
      <c r="I453" s="20" t="s">
        <v>259</v>
      </c>
      <c r="J453" s="11" t="s">
        <v>261</v>
      </c>
      <c r="K453" s="11" t="s">
        <v>262</v>
      </c>
      <c r="L453" s="11">
        <v>1</v>
      </c>
    </row>
    <row r="454" spans="1:12">
      <c r="A454" s="11" t="s">
        <v>705</v>
      </c>
      <c r="D454" s="11" t="s">
        <v>260</v>
      </c>
      <c r="E454" s="19" t="s">
        <v>955</v>
      </c>
      <c r="F454" s="10">
        <v>41821</v>
      </c>
      <c r="G454" s="10">
        <v>45809</v>
      </c>
      <c r="H454" s="11">
        <v>132</v>
      </c>
      <c r="I454" s="20" t="s">
        <v>259</v>
      </c>
      <c r="J454" s="11" t="s">
        <v>261</v>
      </c>
      <c r="K454" s="11" t="s">
        <v>262</v>
      </c>
      <c r="L454" s="11">
        <v>1</v>
      </c>
    </row>
    <row r="455" spans="1:12">
      <c r="A455" s="11" t="s">
        <v>706</v>
      </c>
      <c r="D455" s="11" t="s">
        <v>260</v>
      </c>
      <c r="E455" s="19" t="s">
        <v>956</v>
      </c>
      <c r="F455" s="10">
        <v>41821</v>
      </c>
      <c r="G455" s="10">
        <v>45809</v>
      </c>
      <c r="H455" s="11">
        <v>132</v>
      </c>
      <c r="I455" s="20" t="s">
        <v>259</v>
      </c>
      <c r="J455" s="11" t="s">
        <v>261</v>
      </c>
      <c r="K455" s="11" t="s">
        <v>262</v>
      </c>
      <c r="L455" s="11">
        <v>1</v>
      </c>
    </row>
    <row r="456" spans="1:12">
      <c r="A456" s="11" t="s">
        <v>707</v>
      </c>
      <c r="D456" s="11" t="s">
        <v>260</v>
      </c>
      <c r="E456" s="19" t="s">
        <v>957</v>
      </c>
      <c r="F456" s="10">
        <v>41821</v>
      </c>
      <c r="G456" s="10">
        <v>45809</v>
      </c>
      <c r="H456" s="11">
        <v>132</v>
      </c>
      <c r="I456" s="20" t="s">
        <v>259</v>
      </c>
      <c r="J456" s="11" t="s">
        <v>261</v>
      </c>
      <c r="K456" s="11" t="s">
        <v>262</v>
      </c>
      <c r="L456" s="11">
        <v>1</v>
      </c>
    </row>
    <row r="457" spans="1:12">
      <c r="A457" s="11" t="s">
        <v>708</v>
      </c>
      <c r="D457" s="11" t="s">
        <v>260</v>
      </c>
      <c r="E457" s="19" t="s">
        <v>958</v>
      </c>
      <c r="F457" s="10">
        <v>41821</v>
      </c>
      <c r="G457" s="10">
        <v>45809</v>
      </c>
      <c r="H457" s="11">
        <v>132</v>
      </c>
      <c r="I457" s="20" t="s">
        <v>259</v>
      </c>
      <c r="J457" s="11" t="s">
        <v>261</v>
      </c>
      <c r="K457" s="11" t="s">
        <v>262</v>
      </c>
      <c r="L457" s="11">
        <v>1</v>
      </c>
    </row>
    <row r="458" spans="1:12">
      <c r="A458" s="11" t="s">
        <v>709</v>
      </c>
      <c r="D458" s="11" t="s">
        <v>260</v>
      </c>
      <c r="E458" s="19" t="s">
        <v>959</v>
      </c>
      <c r="F458" s="10">
        <v>41821</v>
      </c>
      <c r="G458" s="10">
        <v>45809</v>
      </c>
      <c r="H458" s="11">
        <v>132</v>
      </c>
      <c r="I458" s="20" t="s">
        <v>259</v>
      </c>
      <c r="J458" s="11" t="s">
        <v>261</v>
      </c>
      <c r="K458" s="11" t="s">
        <v>262</v>
      </c>
      <c r="L458" s="11">
        <v>1</v>
      </c>
    </row>
    <row r="459" spans="1:12">
      <c r="A459" s="11" t="s">
        <v>710</v>
      </c>
      <c r="D459" s="11" t="s">
        <v>260</v>
      </c>
      <c r="E459" s="19" t="s">
        <v>960</v>
      </c>
      <c r="F459" s="10">
        <v>41821</v>
      </c>
      <c r="G459" s="10">
        <v>45809</v>
      </c>
      <c r="H459" s="11">
        <v>132</v>
      </c>
      <c r="I459" s="20" t="s">
        <v>259</v>
      </c>
      <c r="J459" s="11" t="s">
        <v>261</v>
      </c>
      <c r="K459" s="11" t="s">
        <v>262</v>
      </c>
      <c r="L459" s="11">
        <v>1</v>
      </c>
    </row>
    <row r="460" spans="1:12">
      <c r="A460" s="11" t="s">
        <v>711</v>
      </c>
      <c r="D460" s="11" t="s">
        <v>260</v>
      </c>
      <c r="E460" s="19" t="s">
        <v>961</v>
      </c>
      <c r="F460" s="10">
        <v>41821</v>
      </c>
      <c r="G460" s="10">
        <v>45809</v>
      </c>
      <c r="H460" s="11">
        <v>132</v>
      </c>
      <c r="I460" s="20" t="s">
        <v>259</v>
      </c>
      <c r="J460" s="11" t="s">
        <v>261</v>
      </c>
      <c r="K460" s="11" t="s">
        <v>262</v>
      </c>
      <c r="L460" s="11">
        <v>1</v>
      </c>
    </row>
    <row r="461" spans="1:12">
      <c r="A461" s="11" t="s">
        <v>712</v>
      </c>
      <c r="D461" s="11" t="s">
        <v>260</v>
      </c>
      <c r="E461" s="19" t="s">
        <v>962</v>
      </c>
      <c r="F461" s="10">
        <v>41821</v>
      </c>
      <c r="G461" s="10">
        <v>45809</v>
      </c>
      <c r="H461" s="11">
        <v>132</v>
      </c>
      <c r="I461" s="20" t="s">
        <v>259</v>
      </c>
      <c r="J461" s="11" t="s">
        <v>261</v>
      </c>
      <c r="K461" s="11" t="s">
        <v>262</v>
      </c>
      <c r="L461" s="11">
        <v>1</v>
      </c>
    </row>
    <row r="462" spans="1:12">
      <c r="A462" s="11" t="s">
        <v>713</v>
      </c>
      <c r="D462" s="11" t="s">
        <v>260</v>
      </c>
      <c r="E462" s="19" t="s">
        <v>963</v>
      </c>
      <c r="F462" s="10">
        <v>41821</v>
      </c>
      <c r="G462" s="10">
        <v>45809</v>
      </c>
      <c r="H462" s="11">
        <v>132</v>
      </c>
      <c r="I462" s="20" t="s">
        <v>259</v>
      </c>
      <c r="J462" s="11" t="s">
        <v>261</v>
      </c>
      <c r="K462" s="11" t="s">
        <v>262</v>
      </c>
      <c r="L462" s="11">
        <v>1</v>
      </c>
    </row>
    <row r="463" spans="1:12">
      <c r="A463" s="11" t="s">
        <v>714</v>
      </c>
      <c r="D463" s="11" t="s">
        <v>260</v>
      </c>
      <c r="E463" s="19" t="s">
        <v>964</v>
      </c>
      <c r="F463" s="10">
        <v>41821</v>
      </c>
      <c r="G463" s="10">
        <v>45809</v>
      </c>
      <c r="H463" s="11">
        <v>132</v>
      </c>
      <c r="I463" s="20" t="s">
        <v>259</v>
      </c>
      <c r="J463" s="11" t="s">
        <v>261</v>
      </c>
      <c r="K463" s="11" t="s">
        <v>262</v>
      </c>
      <c r="L463" s="11">
        <v>1</v>
      </c>
    </row>
    <row r="464" spans="1:12">
      <c r="A464" s="11" t="s">
        <v>715</v>
      </c>
      <c r="D464" s="11" t="s">
        <v>260</v>
      </c>
      <c r="E464" s="19" t="s">
        <v>965</v>
      </c>
      <c r="F464" s="10">
        <v>41821</v>
      </c>
      <c r="G464" s="10">
        <v>45809</v>
      </c>
      <c r="H464" s="11">
        <v>132</v>
      </c>
      <c r="I464" s="20" t="s">
        <v>259</v>
      </c>
      <c r="J464" s="11" t="s">
        <v>261</v>
      </c>
      <c r="K464" s="11" t="s">
        <v>262</v>
      </c>
      <c r="L464" s="11">
        <v>1</v>
      </c>
    </row>
    <row r="465" spans="1:12">
      <c r="A465" s="11" t="s">
        <v>716</v>
      </c>
      <c r="D465" s="11" t="s">
        <v>260</v>
      </c>
      <c r="E465" s="19" t="s">
        <v>966</v>
      </c>
      <c r="F465" s="10">
        <v>41821</v>
      </c>
      <c r="G465" s="10">
        <v>45809</v>
      </c>
      <c r="H465" s="11">
        <v>132</v>
      </c>
      <c r="I465" s="20" t="s">
        <v>259</v>
      </c>
      <c r="J465" s="11" t="s">
        <v>261</v>
      </c>
      <c r="K465" s="11" t="s">
        <v>262</v>
      </c>
      <c r="L465" s="11">
        <v>1</v>
      </c>
    </row>
    <row r="466" spans="1:12">
      <c r="A466" s="11" t="s">
        <v>717</v>
      </c>
      <c r="D466" s="11" t="s">
        <v>260</v>
      </c>
      <c r="E466" s="19" t="s">
        <v>967</v>
      </c>
      <c r="F466" s="10">
        <v>41821</v>
      </c>
      <c r="G466" s="10">
        <v>45809</v>
      </c>
      <c r="H466" s="11">
        <v>132</v>
      </c>
      <c r="I466" s="20" t="s">
        <v>259</v>
      </c>
      <c r="J466" s="11" t="s">
        <v>261</v>
      </c>
      <c r="K466" s="11" t="s">
        <v>262</v>
      </c>
      <c r="L466" s="11">
        <v>1</v>
      </c>
    </row>
    <row r="467" spans="1:12">
      <c r="A467" s="11" t="s">
        <v>718</v>
      </c>
      <c r="D467" s="11" t="s">
        <v>260</v>
      </c>
      <c r="E467" s="19" t="s">
        <v>968</v>
      </c>
      <c r="F467" s="10">
        <v>41821</v>
      </c>
      <c r="G467" s="10">
        <v>45809</v>
      </c>
      <c r="H467" s="11">
        <v>132</v>
      </c>
      <c r="I467" s="20" t="s">
        <v>259</v>
      </c>
      <c r="J467" s="11" t="s">
        <v>261</v>
      </c>
      <c r="K467" s="11" t="s">
        <v>262</v>
      </c>
      <c r="L467" s="11">
        <v>1</v>
      </c>
    </row>
    <row r="468" spans="1:12">
      <c r="A468" s="11" t="s">
        <v>719</v>
      </c>
      <c r="D468" s="11" t="s">
        <v>260</v>
      </c>
      <c r="E468" s="19" t="s">
        <v>969</v>
      </c>
      <c r="F468" s="10">
        <v>41821</v>
      </c>
      <c r="G468" s="10">
        <v>45809</v>
      </c>
      <c r="H468" s="11">
        <v>132</v>
      </c>
      <c r="I468" s="20" t="s">
        <v>259</v>
      </c>
      <c r="J468" s="11" t="s">
        <v>261</v>
      </c>
      <c r="K468" s="11" t="s">
        <v>262</v>
      </c>
      <c r="L468" s="11">
        <v>1</v>
      </c>
    </row>
    <row r="469" spans="1:12">
      <c r="A469" s="11" t="s">
        <v>720</v>
      </c>
      <c r="D469" s="11" t="s">
        <v>260</v>
      </c>
      <c r="E469" s="19" t="s">
        <v>970</v>
      </c>
      <c r="F469" s="10">
        <v>41821</v>
      </c>
      <c r="G469" s="10">
        <v>45809</v>
      </c>
      <c r="H469" s="11">
        <v>132</v>
      </c>
      <c r="I469" s="20" t="s">
        <v>259</v>
      </c>
      <c r="J469" s="11" t="s">
        <v>261</v>
      </c>
      <c r="K469" s="11" t="s">
        <v>262</v>
      </c>
      <c r="L469" s="11">
        <v>1</v>
      </c>
    </row>
    <row r="470" spans="1:12">
      <c r="A470" s="11" t="s">
        <v>721</v>
      </c>
      <c r="D470" s="11" t="s">
        <v>260</v>
      </c>
      <c r="E470" s="19" t="s">
        <v>971</v>
      </c>
      <c r="F470" s="10">
        <v>41821</v>
      </c>
      <c r="G470" s="10">
        <v>45809</v>
      </c>
      <c r="H470" s="11">
        <v>132</v>
      </c>
      <c r="I470" s="20" t="s">
        <v>259</v>
      </c>
      <c r="J470" s="11" t="s">
        <v>261</v>
      </c>
      <c r="K470" s="11" t="s">
        <v>262</v>
      </c>
      <c r="L470" s="11">
        <v>1</v>
      </c>
    </row>
    <row r="471" spans="1:12">
      <c r="A471" s="11" t="s">
        <v>722</v>
      </c>
      <c r="D471" s="11" t="s">
        <v>260</v>
      </c>
      <c r="E471" s="19" t="s">
        <v>972</v>
      </c>
      <c r="F471" s="10">
        <v>41821</v>
      </c>
      <c r="G471" s="10">
        <v>45809</v>
      </c>
      <c r="H471" s="11">
        <v>132</v>
      </c>
      <c r="I471" s="20" t="s">
        <v>259</v>
      </c>
      <c r="J471" s="11" t="s">
        <v>261</v>
      </c>
      <c r="K471" s="11" t="s">
        <v>262</v>
      </c>
      <c r="L471" s="11">
        <v>1</v>
      </c>
    </row>
    <row r="472" spans="1:12">
      <c r="A472" s="11" t="s">
        <v>723</v>
      </c>
      <c r="D472" s="11" t="s">
        <v>260</v>
      </c>
      <c r="E472" s="19" t="s">
        <v>973</v>
      </c>
      <c r="F472" s="10">
        <v>41821</v>
      </c>
      <c r="G472" s="10">
        <v>45809</v>
      </c>
      <c r="H472" s="11">
        <v>132</v>
      </c>
      <c r="I472" s="20" t="s">
        <v>259</v>
      </c>
      <c r="J472" s="11" t="s">
        <v>261</v>
      </c>
      <c r="K472" s="11" t="s">
        <v>262</v>
      </c>
      <c r="L472" s="11">
        <v>1</v>
      </c>
    </row>
    <row r="473" spans="1:12">
      <c r="A473" s="11" t="s">
        <v>724</v>
      </c>
      <c r="D473" s="11" t="s">
        <v>260</v>
      </c>
      <c r="E473" s="19" t="s">
        <v>974</v>
      </c>
      <c r="F473" s="10">
        <v>41821</v>
      </c>
      <c r="G473" s="10">
        <v>45809</v>
      </c>
      <c r="H473" s="11">
        <v>132</v>
      </c>
      <c r="I473" s="20" t="s">
        <v>259</v>
      </c>
      <c r="J473" s="11" t="s">
        <v>261</v>
      </c>
      <c r="K473" s="11" t="s">
        <v>262</v>
      </c>
      <c r="L473" s="11">
        <v>1</v>
      </c>
    </row>
    <row r="474" spans="1:12">
      <c r="A474" s="11" t="s">
        <v>725</v>
      </c>
      <c r="D474" s="11" t="s">
        <v>260</v>
      </c>
      <c r="E474" s="19" t="s">
        <v>975</v>
      </c>
      <c r="F474" s="10">
        <v>41821</v>
      </c>
      <c r="G474" s="10">
        <v>45809</v>
      </c>
      <c r="H474" s="11">
        <v>132</v>
      </c>
      <c r="I474" s="20" t="s">
        <v>259</v>
      </c>
      <c r="J474" s="11" t="s">
        <v>261</v>
      </c>
      <c r="K474" s="11" t="s">
        <v>262</v>
      </c>
      <c r="L474" s="11">
        <v>1</v>
      </c>
    </row>
    <row r="475" spans="1:12">
      <c r="A475" s="11" t="s">
        <v>726</v>
      </c>
      <c r="D475" s="11" t="s">
        <v>260</v>
      </c>
      <c r="E475" s="19" t="s">
        <v>976</v>
      </c>
      <c r="F475" s="10">
        <v>41821</v>
      </c>
      <c r="G475" s="10">
        <v>45809</v>
      </c>
      <c r="H475" s="11">
        <v>132</v>
      </c>
      <c r="I475" s="20" t="s">
        <v>259</v>
      </c>
      <c r="J475" s="11" t="s">
        <v>261</v>
      </c>
      <c r="K475" s="11" t="s">
        <v>262</v>
      </c>
      <c r="L475" s="11">
        <v>1</v>
      </c>
    </row>
    <row r="476" spans="1:12">
      <c r="A476" s="11" t="s">
        <v>727</v>
      </c>
      <c r="D476" s="11" t="s">
        <v>260</v>
      </c>
      <c r="E476" s="19" t="s">
        <v>977</v>
      </c>
      <c r="F476" s="10">
        <v>41821</v>
      </c>
      <c r="G476" s="10">
        <v>45809</v>
      </c>
      <c r="H476" s="11">
        <v>132</v>
      </c>
      <c r="I476" s="20" t="s">
        <v>259</v>
      </c>
      <c r="J476" s="11" t="s">
        <v>261</v>
      </c>
      <c r="K476" s="11" t="s">
        <v>262</v>
      </c>
      <c r="L476" s="11">
        <v>1</v>
      </c>
    </row>
    <row r="477" spans="1:12">
      <c r="A477" s="11" t="s">
        <v>728</v>
      </c>
      <c r="D477" s="11" t="s">
        <v>260</v>
      </c>
      <c r="E477" s="19" t="s">
        <v>978</v>
      </c>
      <c r="F477" s="10">
        <v>41821</v>
      </c>
      <c r="G477" s="10">
        <v>45809</v>
      </c>
      <c r="H477" s="11">
        <v>132</v>
      </c>
      <c r="I477" s="20" t="s">
        <v>259</v>
      </c>
      <c r="J477" s="11" t="s">
        <v>261</v>
      </c>
      <c r="K477" s="11" t="s">
        <v>262</v>
      </c>
      <c r="L477" s="11">
        <v>1</v>
      </c>
    </row>
    <row r="478" spans="1:12">
      <c r="A478" s="11" t="s">
        <v>729</v>
      </c>
      <c r="D478" s="11" t="s">
        <v>260</v>
      </c>
      <c r="E478" s="19" t="s">
        <v>979</v>
      </c>
      <c r="F478" s="10">
        <v>41821</v>
      </c>
      <c r="G478" s="10">
        <v>45809</v>
      </c>
      <c r="H478" s="11">
        <v>132</v>
      </c>
      <c r="I478" s="20" t="s">
        <v>259</v>
      </c>
      <c r="J478" s="11" t="s">
        <v>261</v>
      </c>
      <c r="K478" s="11" t="s">
        <v>262</v>
      </c>
      <c r="L478" s="11">
        <v>1</v>
      </c>
    </row>
    <row r="479" spans="1:12">
      <c r="A479" s="11" t="s">
        <v>730</v>
      </c>
      <c r="D479" s="11" t="s">
        <v>260</v>
      </c>
      <c r="E479" s="19" t="s">
        <v>980</v>
      </c>
      <c r="F479" s="10">
        <v>41821</v>
      </c>
      <c r="G479" s="10">
        <v>45809</v>
      </c>
      <c r="H479" s="11">
        <v>132</v>
      </c>
      <c r="I479" s="20" t="s">
        <v>259</v>
      </c>
      <c r="J479" s="11" t="s">
        <v>261</v>
      </c>
      <c r="K479" s="11" t="s">
        <v>262</v>
      </c>
      <c r="L479" s="11">
        <v>1</v>
      </c>
    </row>
    <row r="480" spans="1:12">
      <c r="A480" s="11" t="s">
        <v>731</v>
      </c>
      <c r="D480" s="11" t="s">
        <v>260</v>
      </c>
      <c r="E480" s="19" t="s">
        <v>981</v>
      </c>
      <c r="F480" s="10">
        <v>41821</v>
      </c>
      <c r="G480" s="10">
        <v>45809</v>
      </c>
      <c r="H480" s="11">
        <v>132</v>
      </c>
      <c r="I480" s="20" t="s">
        <v>259</v>
      </c>
      <c r="J480" s="11" t="s">
        <v>261</v>
      </c>
      <c r="K480" s="11" t="s">
        <v>262</v>
      </c>
      <c r="L480" s="11">
        <v>1</v>
      </c>
    </row>
    <row r="481" spans="1:12">
      <c r="A481" s="11" t="s">
        <v>732</v>
      </c>
      <c r="D481" s="11" t="s">
        <v>260</v>
      </c>
      <c r="E481" s="19" t="s">
        <v>982</v>
      </c>
      <c r="F481" s="10">
        <v>41821</v>
      </c>
      <c r="G481" s="10">
        <v>45809</v>
      </c>
      <c r="H481" s="11">
        <v>132</v>
      </c>
      <c r="I481" s="20" t="s">
        <v>259</v>
      </c>
      <c r="J481" s="11" t="s">
        <v>261</v>
      </c>
      <c r="K481" s="11" t="s">
        <v>262</v>
      </c>
      <c r="L481" s="11">
        <v>1</v>
      </c>
    </row>
    <row r="482" spans="1:12">
      <c r="A482" s="11" t="s">
        <v>733</v>
      </c>
      <c r="D482" s="11" t="s">
        <v>260</v>
      </c>
      <c r="E482" s="19" t="s">
        <v>983</v>
      </c>
      <c r="F482" s="10">
        <v>41821</v>
      </c>
      <c r="G482" s="10">
        <v>45809</v>
      </c>
      <c r="H482" s="11">
        <v>132</v>
      </c>
      <c r="I482" s="20" t="s">
        <v>259</v>
      </c>
      <c r="J482" s="11" t="s">
        <v>261</v>
      </c>
      <c r="K482" s="11" t="s">
        <v>262</v>
      </c>
      <c r="L482" s="11">
        <v>1</v>
      </c>
    </row>
    <row r="483" spans="1:12">
      <c r="A483" s="11" t="s">
        <v>734</v>
      </c>
      <c r="D483" s="11" t="s">
        <v>260</v>
      </c>
      <c r="E483" s="19" t="s">
        <v>984</v>
      </c>
      <c r="F483" s="10">
        <v>41821</v>
      </c>
      <c r="G483" s="10">
        <v>45809</v>
      </c>
      <c r="H483" s="11">
        <v>132</v>
      </c>
      <c r="I483" s="20" t="s">
        <v>259</v>
      </c>
      <c r="J483" s="11" t="s">
        <v>261</v>
      </c>
      <c r="K483" s="11" t="s">
        <v>262</v>
      </c>
      <c r="L483" s="11">
        <v>1</v>
      </c>
    </row>
    <row r="484" spans="1:12">
      <c r="A484" s="11" t="s">
        <v>735</v>
      </c>
      <c r="D484" s="11" t="s">
        <v>260</v>
      </c>
      <c r="E484" s="19" t="s">
        <v>985</v>
      </c>
      <c r="F484" s="10">
        <v>41821</v>
      </c>
      <c r="G484" s="10">
        <v>45809</v>
      </c>
      <c r="H484" s="11">
        <v>132</v>
      </c>
      <c r="I484" s="20" t="s">
        <v>259</v>
      </c>
      <c r="J484" s="11" t="s">
        <v>261</v>
      </c>
      <c r="K484" s="11" t="s">
        <v>262</v>
      </c>
      <c r="L484" s="11">
        <v>1</v>
      </c>
    </row>
    <row r="485" spans="1:12">
      <c r="A485" s="11" t="s">
        <v>736</v>
      </c>
      <c r="D485" s="11" t="s">
        <v>260</v>
      </c>
      <c r="E485" s="19" t="s">
        <v>986</v>
      </c>
      <c r="F485" s="10">
        <v>41821</v>
      </c>
      <c r="G485" s="10">
        <v>45809</v>
      </c>
      <c r="H485" s="11">
        <v>132</v>
      </c>
      <c r="I485" s="20" t="s">
        <v>259</v>
      </c>
      <c r="J485" s="11" t="s">
        <v>261</v>
      </c>
      <c r="K485" s="11" t="s">
        <v>262</v>
      </c>
      <c r="L485" s="11">
        <v>1</v>
      </c>
    </row>
    <row r="486" spans="1:12">
      <c r="A486" s="11" t="s">
        <v>737</v>
      </c>
      <c r="D486" s="11" t="s">
        <v>260</v>
      </c>
      <c r="E486" s="19" t="s">
        <v>987</v>
      </c>
      <c r="F486" s="10">
        <v>41821</v>
      </c>
      <c r="G486" s="10">
        <v>45809</v>
      </c>
      <c r="H486" s="11">
        <v>132</v>
      </c>
      <c r="I486" s="20" t="s">
        <v>259</v>
      </c>
      <c r="J486" s="11" t="s">
        <v>261</v>
      </c>
      <c r="K486" s="11" t="s">
        <v>262</v>
      </c>
      <c r="L486" s="11">
        <v>1</v>
      </c>
    </row>
    <row r="487" spans="1:12">
      <c r="A487" s="11" t="s">
        <v>738</v>
      </c>
      <c r="D487" s="11" t="s">
        <v>260</v>
      </c>
      <c r="E487" s="19" t="s">
        <v>988</v>
      </c>
      <c r="F487" s="10">
        <v>41821</v>
      </c>
      <c r="G487" s="10">
        <v>45809</v>
      </c>
      <c r="H487" s="11">
        <v>132</v>
      </c>
      <c r="I487" s="20" t="s">
        <v>259</v>
      </c>
      <c r="J487" s="11" t="s">
        <v>261</v>
      </c>
      <c r="K487" s="11" t="s">
        <v>262</v>
      </c>
      <c r="L487" s="11">
        <v>1</v>
      </c>
    </row>
    <row r="488" spans="1:12">
      <c r="A488" s="11" t="s">
        <v>739</v>
      </c>
      <c r="D488" s="11" t="s">
        <v>260</v>
      </c>
      <c r="E488" s="19" t="s">
        <v>989</v>
      </c>
      <c r="F488" s="10">
        <v>41821</v>
      </c>
      <c r="G488" s="10">
        <v>45809</v>
      </c>
      <c r="H488" s="11">
        <v>132</v>
      </c>
      <c r="I488" s="20" t="s">
        <v>259</v>
      </c>
      <c r="J488" s="11" t="s">
        <v>261</v>
      </c>
      <c r="K488" s="11" t="s">
        <v>262</v>
      </c>
      <c r="L488" s="11">
        <v>1</v>
      </c>
    </row>
    <row r="489" spans="1:12">
      <c r="A489" s="11" t="s">
        <v>740</v>
      </c>
      <c r="D489" s="11" t="s">
        <v>260</v>
      </c>
      <c r="E489" s="19" t="s">
        <v>990</v>
      </c>
      <c r="F489" s="10">
        <v>41821</v>
      </c>
      <c r="G489" s="10">
        <v>45809</v>
      </c>
      <c r="H489" s="11">
        <v>132</v>
      </c>
      <c r="I489" s="20" t="s">
        <v>259</v>
      </c>
      <c r="J489" s="11" t="s">
        <v>261</v>
      </c>
      <c r="K489" s="11" t="s">
        <v>262</v>
      </c>
      <c r="L489" s="11">
        <v>1</v>
      </c>
    </row>
    <row r="490" spans="1:12">
      <c r="A490" s="11" t="s">
        <v>741</v>
      </c>
      <c r="D490" s="11" t="s">
        <v>260</v>
      </c>
      <c r="E490" s="19" t="s">
        <v>991</v>
      </c>
      <c r="F490" s="10">
        <v>41821</v>
      </c>
      <c r="G490" s="10">
        <v>45809</v>
      </c>
      <c r="H490" s="11">
        <v>132</v>
      </c>
      <c r="I490" s="20" t="s">
        <v>259</v>
      </c>
      <c r="J490" s="11" t="s">
        <v>261</v>
      </c>
      <c r="K490" s="11" t="s">
        <v>262</v>
      </c>
      <c r="L490" s="11">
        <v>1</v>
      </c>
    </row>
    <row r="491" spans="1:12">
      <c r="A491" s="11" t="s">
        <v>742</v>
      </c>
      <c r="D491" s="11" t="s">
        <v>260</v>
      </c>
      <c r="E491" s="19" t="s">
        <v>992</v>
      </c>
      <c r="F491" s="10">
        <v>41821</v>
      </c>
      <c r="G491" s="10">
        <v>45809</v>
      </c>
      <c r="H491" s="11">
        <v>132</v>
      </c>
      <c r="I491" s="20" t="s">
        <v>259</v>
      </c>
      <c r="J491" s="11" t="s">
        <v>261</v>
      </c>
      <c r="K491" s="11" t="s">
        <v>262</v>
      </c>
      <c r="L491" s="11">
        <v>1</v>
      </c>
    </row>
    <row r="492" spans="1:12">
      <c r="A492" s="11" t="s">
        <v>743</v>
      </c>
      <c r="D492" s="11" t="s">
        <v>260</v>
      </c>
      <c r="E492" s="19" t="s">
        <v>993</v>
      </c>
      <c r="F492" s="10">
        <v>41821</v>
      </c>
      <c r="G492" s="10">
        <v>45809</v>
      </c>
      <c r="H492" s="11">
        <v>132</v>
      </c>
      <c r="I492" s="20" t="s">
        <v>259</v>
      </c>
      <c r="J492" s="11" t="s">
        <v>261</v>
      </c>
      <c r="K492" s="11" t="s">
        <v>262</v>
      </c>
      <c r="L492" s="11">
        <v>1</v>
      </c>
    </row>
    <row r="493" spans="1:12">
      <c r="A493" s="11" t="s">
        <v>744</v>
      </c>
      <c r="D493" s="11" t="s">
        <v>260</v>
      </c>
      <c r="E493" s="19" t="s">
        <v>994</v>
      </c>
      <c r="F493" s="10">
        <v>41821</v>
      </c>
      <c r="G493" s="10">
        <v>45809</v>
      </c>
      <c r="H493" s="11">
        <v>132</v>
      </c>
      <c r="I493" s="20" t="s">
        <v>259</v>
      </c>
      <c r="J493" s="11" t="s">
        <v>261</v>
      </c>
      <c r="K493" s="11" t="s">
        <v>262</v>
      </c>
      <c r="L493" s="11">
        <v>1</v>
      </c>
    </row>
    <row r="494" spans="1:12">
      <c r="A494" s="11" t="s">
        <v>745</v>
      </c>
      <c r="D494" s="11" t="s">
        <v>260</v>
      </c>
      <c r="E494" s="19" t="s">
        <v>995</v>
      </c>
      <c r="F494" s="10">
        <v>41821</v>
      </c>
      <c r="G494" s="10">
        <v>45809</v>
      </c>
      <c r="H494" s="11">
        <v>132</v>
      </c>
      <c r="I494" s="20" t="s">
        <v>259</v>
      </c>
      <c r="J494" s="11" t="s">
        <v>261</v>
      </c>
      <c r="K494" s="11" t="s">
        <v>262</v>
      </c>
      <c r="L494" s="11">
        <v>1</v>
      </c>
    </row>
    <row r="495" spans="1:12">
      <c r="A495" s="11" t="s">
        <v>746</v>
      </c>
      <c r="D495" s="11" t="s">
        <v>260</v>
      </c>
      <c r="E495" s="19" t="s">
        <v>996</v>
      </c>
      <c r="F495" s="10">
        <v>41821</v>
      </c>
      <c r="G495" s="10">
        <v>45809</v>
      </c>
      <c r="H495" s="11">
        <v>132</v>
      </c>
      <c r="I495" s="20" t="s">
        <v>259</v>
      </c>
      <c r="J495" s="11" t="s">
        <v>261</v>
      </c>
      <c r="K495" s="11" t="s">
        <v>262</v>
      </c>
      <c r="L495" s="11">
        <v>1</v>
      </c>
    </row>
    <row r="496" spans="1:12">
      <c r="A496" s="11" t="s">
        <v>747</v>
      </c>
      <c r="D496" s="11" t="s">
        <v>260</v>
      </c>
      <c r="E496" s="19" t="s">
        <v>997</v>
      </c>
      <c r="F496" s="10">
        <v>41821</v>
      </c>
      <c r="G496" s="10">
        <v>45809</v>
      </c>
      <c r="H496" s="11">
        <v>132</v>
      </c>
      <c r="I496" s="20" t="s">
        <v>259</v>
      </c>
      <c r="J496" s="11" t="s">
        <v>261</v>
      </c>
      <c r="K496" s="11" t="s">
        <v>262</v>
      </c>
      <c r="L496" s="11">
        <v>1</v>
      </c>
    </row>
    <row r="497" spans="1:12">
      <c r="A497" s="11" t="s">
        <v>748</v>
      </c>
      <c r="D497" s="11" t="s">
        <v>260</v>
      </c>
      <c r="E497" s="19" t="s">
        <v>998</v>
      </c>
      <c r="F497" s="10">
        <v>41821</v>
      </c>
      <c r="G497" s="10">
        <v>45809</v>
      </c>
      <c r="H497" s="11">
        <v>132</v>
      </c>
      <c r="I497" s="20" t="s">
        <v>259</v>
      </c>
      <c r="J497" s="11" t="s">
        <v>261</v>
      </c>
      <c r="K497" s="11" t="s">
        <v>262</v>
      </c>
      <c r="L497" s="11">
        <v>1</v>
      </c>
    </row>
    <row r="498" spans="1:12">
      <c r="A498" s="11" t="s">
        <v>749</v>
      </c>
      <c r="D498" s="11" t="s">
        <v>260</v>
      </c>
      <c r="E498" s="19" t="s">
        <v>999</v>
      </c>
      <c r="F498" s="10">
        <v>41821</v>
      </c>
      <c r="G498" s="10">
        <v>45809</v>
      </c>
      <c r="H498" s="11">
        <v>132</v>
      </c>
      <c r="I498" s="20" t="s">
        <v>259</v>
      </c>
      <c r="J498" s="11" t="s">
        <v>261</v>
      </c>
      <c r="K498" s="11" t="s">
        <v>262</v>
      </c>
      <c r="L498" s="11">
        <v>1</v>
      </c>
    </row>
    <row r="499" spans="1:12">
      <c r="A499" s="11" t="s">
        <v>750</v>
      </c>
      <c r="D499" s="11" t="s">
        <v>260</v>
      </c>
      <c r="E499" s="19" t="s">
        <v>1000</v>
      </c>
      <c r="F499" s="10">
        <v>41821</v>
      </c>
      <c r="G499" s="10">
        <v>45809</v>
      </c>
      <c r="H499" s="11">
        <v>132</v>
      </c>
      <c r="I499" s="20" t="s">
        <v>259</v>
      </c>
      <c r="J499" s="11" t="s">
        <v>261</v>
      </c>
      <c r="K499" s="11" t="s">
        <v>262</v>
      </c>
      <c r="L499" s="11">
        <v>1</v>
      </c>
    </row>
    <row r="500" spans="1:12">
      <c r="A500" s="11" t="s">
        <v>751</v>
      </c>
      <c r="D500" s="11" t="s">
        <v>260</v>
      </c>
      <c r="E500" s="19" t="s">
        <v>1001</v>
      </c>
      <c r="F500" s="10">
        <v>41821</v>
      </c>
      <c r="G500" s="10">
        <v>45809</v>
      </c>
      <c r="H500" s="11">
        <v>132</v>
      </c>
      <c r="I500" s="20" t="s">
        <v>259</v>
      </c>
      <c r="J500" s="11" t="s">
        <v>261</v>
      </c>
      <c r="K500" s="11" t="s">
        <v>262</v>
      </c>
      <c r="L500" s="11">
        <v>1</v>
      </c>
    </row>
    <row r="501" spans="1:12">
      <c r="A501" s="11" t="s">
        <v>752</v>
      </c>
      <c r="D501" s="11" t="s">
        <v>260</v>
      </c>
      <c r="E501" s="19" t="s">
        <v>1002</v>
      </c>
      <c r="F501" s="10">
        <v>41821</v>
      </c>
      <c r="G501" s="10">
        <v>45809</v>
      </c>
      <c r="H501" s="11">
        <v>132</v>
      </c>
      <c r="I501" s="20" t="s">
        <v>259</v>
      </c>
      <c r="J501" s="11" t="s">
        <v>261</v>
      </c>
      <c r="K501" s="11" t="s">
        <v>262</v>
      </c>
      <c r="L501" s="11">
        <v>1</v>
      </c>
    </row>
    <row r="502" spans="1:12">
      <c r="A502" s="11" t="s">
        <v>753</v>
      </c>
      <c r="D502" s="11" t="s">
        <v>260</v>
      </c>
      <c r="E502" s="19" t="s">
        <v>1003</v>
      </c>
      <c r="F502" s="10">
        <v>41821</v>
      </c>
      <c r="G502" s="10">
        <v>45809</v>
      </c>
      <c r="H502" s="11">
        <v>132</v>
      </c>
      <c r="I502" s="20" t="s">
        <v>259</v>
      </c>
      <c r="J502" s="11" t="s">
        <v>261</v>
      </c>
      <c r="K502" s="11" t="s">
        <v>262</v>
      </c>
      <c r="L502" s="11">
        <v>1</v>
      </c>
    </row>
    <row r="503" spans="1:12">
      <c r="A503" s="11" t="s">
        <v>754</v>
      </c>
      <c r="D503" s="11" t="s">
        <v>260</v>
      </c>
      <c r="E503" s="19" t="s">
        <v>1004</v>
      </c>
      <c r="F503" s="10">
        <v>41821</v>
      </c>
      <c r="G503" s="10">
        <v>45809</v>
      </c>
      <c r="H503" s="11">
        <v>132</v>
      </c>
      <c r="I503" s="20" t="s">
        <v>259</v>
      </c>
      <c r="J503" s="11" t="s">
        <v>261</v>
      </c>
      <c r="K503" s="11" t="s">
        <v>262</v>
      </c>
      <c r="L503" s="11">
        <v>1</v>
      </c>
    </row>
    <row r="504" spans="1:12">
      <c r="A504" s="11" t="s">
        <v>755</v>
      </c>
      <c r="D504" s="11" t="s">
        <v>260</v>
      </c>
      <c r="E504" s="19" t="s">
        <v>1005</v>
      </c>
      <c r="F504" s="10">
        <v>41821</v>
      </c>
      <c r="G504" s="10">
        <v>45809</v>
      </c>
      <c r="H504" s="11">
        <v>132</v>
      </c>
      <c r="I504" s="20" t="s">
        <v>259</v>
      </c>
      <c r="J504" s="11" t="s">
        <v>261</v>
      </c>
      <c r="K504" s="11" t="s">
        <v>262</v>
      </c>
      <c r="L504" s="11">
        <v>1</v>
      </c>
    </row>
    <row r="505" spans="1:12">
      <c r="A505" s="11" t="s">
        <v>756</v>
      </c>
      <c r="D505" s="11" t="s">
        <v>260</v>
      </c>
      <c r="E505" s="19" t="s">
        <v>1006</v>
      </c>
      <c r="F505" s="10">
        <v>41821</v>
      </c>
      <c r="G505" s="10">
        <v>45809</v>
      </c>
      <c r="H505" s="11">
        <v>132</v>
      </c>
      <c r="I505" s="20" t="s">
        <v>259</v>
      </c>
      <c r="J505" s="11" t="s">
        <v>261</v>
      </c>
      <c r="K505" s="11" t="s">
        <v>262</v>
      </c>
      <c r="L505" s="11">
        <v>1</v>
      </c>
    </row>
    <row r="506" spans="1:12">
      <c r="A506" s="11" t="s">
        <v>757</v>
      </c>
      <c r="D506" s="11" t="s">
        <v>260</v>
      </c>
      <c r="E506" s="19" t="s">
        <v>1007</v>
      </c>
      <c r="F506" s="10">
        <v>41821</v>
      </c>
      <c r="G506" s="10">
        <v>45809</v>
      </c>
      <c r="H506" s="11">
        <v>132</v>
      </c>
      <c r="I506" s="20" t="s">
        <v>259</v>
      </c>
      <c r="J506" s="11" t="s">
        <v>261</v>
      </c>
      <c r="K506" s="11" t="s">
        <v>262</v>
      </c>
      <c r="L506" s="11">
        <v>1</v>
      </c>
    </row>
    <row r="507" spans="1:12">
      <c r="A507" s="11" t="s">
        <v>758</v>
      </c>
      <c r="D507" s="11" t="s">
        <v>260</v>
      </c>
      <c r="E507" s="19" t="s">
        <v>1008</v>
      </c>
      <c r="F507" s="10">
        <v>41821</v>
      </c>
      <c r="G507" s="10">
        <v>45809</v>
      </c>
      <c r="H507" s="11">
        <v>132</v>
      </c>
      <c r="I507" s="20" t="s">
        <v>259</v>
      </c>
      <c r="J507" s="11" t="s">
        <v>261</v>
      </c>
      <c r="K507" s="11" t="s">
        <v>262</v>
      </c>
      <c r="L507" s="11">
        <v>1</v>
      </c>
    </row>
    <row r="508" spans="1:12">
      <c r="A508" s="11" t="s">
        <v>759</v>
      </c>
      <c r="D508" s="11" t="s">
        <v>260</v>
      </c>
      <c r="E508" s="19" t="s">
        <v>1009</v>
      </c>
      <c r="F508" s="10">
        <v>41821</v>
      </c>
      <c r="G508" s="10">
        <v>45809</v>
      </c>
      <c r="H508" s="11">
        <v>132</v>
      </c>
      <c r="I508" s="20" t="s">
        <v>259</v>
      </c>
      <c r="J508" s="11" t="s">
        <v>261</v>
      </c>
      <c r="K508" s="11" t="s">
        <v>262</v>
      </c>
      <c r="L508" s="11">
        <v>1</v>
      </c>
    </row>
    <row r="509" spans="1:12">
      <c r="A509" s="11" t="s">
        <v>760</v>
      </c>
      <c r="D509" s="11" t="s">
        <v>260</v>
      </c>
      <c r="E509" s="19" t="s">
        <v>1010</v>
      </c>
      <c r="F509" s="10">
        <v>41821</v>
      </c>
      <c r="G509" s="10">
        <v>45809</v>
      </c>
      <c r="H509" s="11">
        <v>132</v>
      </c>
      <c r="I509" s="20" t="s">
        <v>259</v>
      </c>
      <c r="J509" s="11" t="s">
        <v>261</v>
      </c>
      <c r="K509" s="11" t="s">
        <v>262</v>
      </c>
      <c r="L509" s="11">
        <v>1</v>
      </c>
    </row>
    <row r="510" spans="1:12">
      <c r="A510" s="11" t="s">
        <v>761</v>
      </c>
      <c r="D510" s="11" t="s">
        <v>260</v>
      </c>
      <c r="E510" s="19" t="s">
        <v>1011</v>
      </c>
      <c r="F510" s="10">
        <v>41821</v>
      </c>
      <c r="G510" s="10">
        <v>45809</v>
      </c>
      <c r="H510" s="11">
        <v>132</v>
      </c>
      <c r="I510" s="20" t="s">
        <v>259</v>
      </c>
      <c r="J510" s="11" t="s">
        <v>261</v>
      </c>
      <c r="K510" s="11" t="s">
        <v>262</v>
      </c>
      <c r="L510" s="11">
        <v>1</v>
      </c>
    </row>
    <row r="511" spans="1:12">
      <c r="A511" s="11" t="s">
        <v>762</v>
      </c>
      <c r="D511" s="11" t="s">
        <v>260</v>
      </c>
      <c r="E511" s="19" t="s">
        <v>1012</v>
      </c>
      <c r="F511" s="10">
        <v>41821</v>
      </c>
      <c r="G511" s="10">
        <v>45809</v>
      </c>
      <c r="H511" s="11">
        <v>132</v>
      </c>
      <c r="I511" s="20" t="s">
        <v>259</v>
      </c>
      <c r="J511" s="11" t="s">
        <v>261</v>
      </c>
      <c r="K511" s="11" t="s">
        <v>262</v>
      </c>
      <c r="L511" s="11">
        <v>1</v>
      </c>
    </row>
    <row r="512" spans="1:12">
      <c r="A512" s="11" t="s">
        <v>1013</v>
      </c>
      <c r="D512" s="11" t="s">
        <v>260</v>
      </c>
      <c r="E512" s="19" t="s">
        <v>1263</v>
      </c>
      <c r="F512" s="10">
        <v>41821</v>
      </c>
      <c r="G512" s="10">
        <v>45809</v>
      </c>
      <c r="H512" s="11">
        <v>132</v>
      </c>
      <c r="I512" s="20" t="s">
        <v>259</v>
      </c>
      <c r="J512" s="11" t="s">
        <v>261</v>
      </c>
      <c r="K512" s="11" t="s">
        <v>262</v>
      </c>
      <c r="L512" s="11">
        <v>1</v>
      </c>
    </row>
    <row r="513" spans="1:12">
      <c r="A513" s="11" t="s">
        <v>1014</v>
      </c>
      <c r="D513" s="11" t="s">
        <v>260</v>
      </c>
      <c r="E513" s="19" t="s">
        <v>1264</v>
      </c>
      <c r="F513" s="10">
        <v>41821</v>
      </c>
      <c r="G513" s="10">
        <v>45809</v>
      </c>
      <c r="H513" s="11">
        <v>132</v>
      </c>
      <c r="I513" s="20" t="s">
        <v>259</v>
      </c>
      <c r="J513" s="11" t="s">
        <v>261</v>
      </c>
      <c r="K513" s="11" t="s">
        <v>262</v>
      </c>
      <c r="L513" s="11">
        <v>1</v>
      </c>
    </row>
    <row r="514" spans="1:12">
      <c r="A514" s="11" t="s">
        <v>1015</v>
      </c>
      <c r="D514" s="11" t="s">
        <v>260</v>
      </c>
      <c r="E514" s="19" t="s">
        <v>1265</v>
      </c>
      <c r="F514" s="10">
        <v>41821</v>
      </c>
      <c r="G514" s="10">
        <v>45809</v>
      </c>
      <c r="H514" s="11">
        <v>132</v>
      </c>
      <c r="I514" s="20" t="s">
        <v>259</v>
      </c>
      <c r="J514" s="11" t="s">
        <v>261</v>
      </c>
      <c r="K514" s="11" t="s">
        <v>262</v>
      </c>
      <c r="L514" s="11">
        <v>1</v>
      </c>
    </row>
    <row r="515" spans="1:12">
      <c r="A515" s="11" t="s">
        <v>1016</v>
      </c>
      <c r="D515" s="11" t="s">
        <v>260</v>
      </c>
      <c r="E515" s="19" t="s">
        <v>1266</v>
      </c>
      <c r="F515" s="10">
        <v>41821</v>
      </c>
      <c r="G515" s="10">
        <v>45809</v>
      </c>
      <c r="H515" s="11">
        <v>132</v>
      </c>
      <c r="I515" s="20" t="s">
        <v>259</v>
      </c>
      <c r="J515" s="11" t="s">
        <v>261</v>
      </c>
      <c r="K515" s="11" t="s">
        <v>262</v>
      </c>
      <c r="L515" s="11">
        <v>1</v>
      </c>
    </row>
    <row r="516" spans="1:12">
      <c r="A516" s="11" t="s">
        <v>1017</v>
      </c>
      <c r="D516" s="11" t="s">
        <v>260</v>
      </c>
      <c r="E516" s="19" t="s">
        <v>1267</v>
      </c>
      <c r="F516" s="10">
        <v>41821</v>
      </c>
      <c r="G516" s="10">
        <v>45809</v>
      </c>
      <c r="H516" s="11">
        <v>132</v>
      </c>
      <c r="I516" s="20" t="s">
        <v>259</v>
      </c>
      <c r="J516" s="11" t="s">
        <v>261</v>
      </c>
      <c r="K516" s="11" t="s">
        <v>262</v>
      </c>
      <c r="L516" s="11">
        <v>1</v>
      </c>
    </row>
    <row r="517" spans="1:12">
      <c r="A517" s="11" t="s">
        <v>1018</v>
      </c>
      <c r="D517" s="11" t="s">
        <v>260</v>
      </c>
      <c r="E517" s="19" t="s">
        <v>1268</v>
      </c>
      <c r="F517" s="10">
        <v>41821</v>
      </c>
      <c r="G517" s="10">
        <v>45809</v>
      </c>
      <c r="H517" s="11">
        <v>132</v>
      </c>
      <c r="I517" s="20" t="s">
        <v>259</v>
      </c>
      <c r="J517" s="11" t="s">
        <v>261</v>
      </c>
      <c r="K517" s="11" t="s">
        <v>262</v>
      </c>
      <c r="L517" s="11">
        <v>1</v>
      </c>
    </row>
    <row r="518" spans="1:12">
      <c r="A518" s="11" t="s">
        <v>1019</v>
      </c>
      <c r="D518" s="11" t="s">
        <v>260</v>
      </c>
      <c r="E518" s="19" t="s">
        <v>1269</v>
      </c>
      <c r="F518" s="10">
        <v>41821</v>
      </c>
      <c r="G518" s="10">
        <v>45809</v>
      </c>
      <c r="H518" s="11">
        <v>132</v>
      </c>
      <c r="I518" s="20" t="s">
        <v>259</v>
      </c>
      <c r="J518" s="11" t="s">
        <v>261</v>
      </c>
      <c r="K518" s="11" t="s">
        <v>262</v>
      </c>
      <c r="L518" s="11">
        <v>1</v>
      </c>
    </row>
    <row r="519" spans="1:12">
      <c r="A519" s="11" t="s">
        <v>1020</v>
      </c>
      <c r="D519" s="11" t="s">
        <v>260</v>
      </c>
      <c r="E519" s="19" t="s">
        <v>1270</v>
      </c>
      <c r="F519" s="10">
        <v>41821</v>
      </c>
      <c r="G519" s="10">
        <v>45809</v>
      </c>
      <c r="H519" s="11">
        <v>132</v>
      </c>
      <c r="I519" s="20" t="s">
        <v>259</v>
      </c>
      <c r="J519" s="11" t="s">
        <v>261</v>
      </c>
      <c r="K519" s="11" t="s">
        <v>262</v>
      </c>
      <c r="L519" s="11">
        <v>1</v>
      </c>
    </row>
    <row r="520" spans="1:12">
      <c r="A520" s="11" t="s">
        <v>1021</v>
      </c>
      <c r="D520" s="11" t="s">
        <v>260</v>
      </c>
      <c r="E520" s="19" t="s">
        <v>1271</v>
      </c>
      <c r="F520" s="10">
        <v>41821</v>
      </c>
      <c r="G520" s="10">
        <v>45809</v>
      </c>
      <c r="H520" s="11">
        <v>132</v>
      </c>
      <c r="I520" s="20" t="s">
        <v>259</v>
      </c>
      <c r="J520" s="11" t="s">
        <v>261</v>
      </c>
      <c r="K520" s="11" t="s">
        <v>262</v>
      </c>
      <c r="L520" s="11">
        <v>1</v>
      </c>
    </row>
    <row r="521" spans="1:12">
      <c r="A521" s="11" t="s">
        <v>1022</v>
      </c>
      <c r="D521" s="11" t="s">
        <v>260</v>
      </c>
      <c r="E521" s="19" t="s">
        <v>1272</v>
      </c>
      <c r="F521" s="10">
        <v>41821</v>
      </c>
      <c r="G521" s="10">
        <v>45809</v>
      </c>
      <c r="H521" s="11">
        <v>132</v>
      </c>
      <c r="I521" s="20" t="s">
        <v>259</v>
      </c>
      <c r="J521" s="11" t="s">
        <v>261</v>
      </c>
      <c r="K521" s="11" t="s">
        <v>262</v>
      </c>
      <c r="L521" s="11">
        <v>1</v>
      </c>
    </row>
    <row r="522" spans="1:12">
      <c r="A522" s="11" t="s">
        <v>1023</v>
      </c>
      <c r="D522" s="11" t="s">
        <v>260</v>
      </c>
      <c r="E522" s="19" t="s">
        <v>1273</v>
      </c>
      <c r="F522" s="10">
        <v>41821</v>
      </c>
      <c r="G522" s="10">
        <v>45809</v>
      </c>
      <c r="H522" s="11">
        <v>132</v>
      </c>
      <c r="I522" s="20" t="s">
        <v>259</v>
      </c>
      <c r="J522" s="11" t="s">
        <v>261</v>
      </c>
      <c r="K522" s="11" t="s">
        <v>262</v>
      </c>
      <c r="L522" s="11">
        <v>1</v>
      </c>
    </row>
    <row r="523" spans="1:12">
      <c r="A523" s="11" t="s">
        <v>1024</v>
      </c>
      <c r="D523" s="11" t="s">
        <v>260</v>
      </c>
      <c r="E523" s="19" t="s">
        <v>1274</v>
      </c>
      <c r="F523" s="10">
        <v>41821</v>
      </c>
      <c r="G523" s="10">
        <v>45809</v>
      </c>
      <c r="H523" s="11">
        <v>132</v>
      </c>
      <c r="I523" s="20" t="s">
        <v>259</v>
      </c>
      <c r="J523" s="11" t="s">
        <v>261</v>
      </c>
      <c r="K523" s="11" t="s">
        <v>262</v>
      </c>
      <c r="L523" s="11">
        <v>1</v>
      </c>
    </row>
    <row r="524" spans="1:12">
      <c r="A524" s="11" t="s">
        <v>1025</v>
      </c>
      <c r="D524" s="11" t="s">
        <v>260</v>
      </c>
      <c r="E524" s="19" t="s">
        <v>1275</v>
      </c>
      <c r="F524" s="10">
        <v>41821</v>
      </c>
      <c r="G524" s="10">
        <v>45809</v>
      </c>
      <c r="H524" s="11">
        <v>132</v>
      </c>
      <c r="I524" s="20" t="s">
        <v>259</v>
      </c>
      <c r="J524" s="11" t="s">
        <v>261</v>
      </c>
      <c r="K524" s="11" t="s">
        <v>262</v>
      </c>
      <c r="L524" s="11">
        <v>1</v>
      </c>
    </row>
    <row r="525" spans="1:12">
      <c r="A525" s="11" t="s">
        <v>1026</v>
      </c>
      <c r="D525" s="11" t="s">
        <v>260</v>
      </c>
      <c r="E525" s="19" t="s">
        <v>1276</v>
      </c>
      <c r="F525" s="10">
        <v>41821</v>
      </c>
      <c r="G525" s="10">
        <v>45809</v>
      </c>
      <c r="H525" s="11">
        <v>132</v>
      </c>
      <c r="I525" s="20" t="s">
        <v>259</v>
      </c>
      <c r="J525" s="11" t="s">
        <v>261</v>
      </c>
      <c r="K525" s="11" t="s">
        <v>262</v>
      </c>
      <c r="L525" s="11">
        <v>1</v>
      </c>
    </row>
    <row r="526" spans="1:12">
      <c r="A526" s="11" t="s">
        <v>1027</v>
      </c>
      <c r="D526" s="11" t="s">
        <v>260</v>
      </c>
      <c r="E526" s="19" t="s">
        <v>1277</v>
      </c>
      <c r="F526" s="10">
        <v>41821</v>
      </c>
      <c r="G526" s="10">
        <v>45809</v>
      </c>
      <c r="H526" s="11">
        <v>132</v>
      </c>
      <c r="I526" s="20" t="s">
        <v>259</v>
      </c>
      <c r="J526" s="11" t="s">
        <v>261</v>
      </c>
      <c r="K526" s="11" t="s">
        <v>262</v>
      </c>
      <c r="L526" s="11">
        <v>1</v>
      </c>
    </row>
    <row r="527" spans="1:12">
      <c r="A527" s="11" t="s">
        <v>1028</v>
      </c>
      <c r="D527" s="11" t="s">
        <v>260</v>
      </c>
      <c r="E527" s="19" t="s">
        <v>1278</v>
      </c>
      <c r="F527" s="10">
        <v>41821</v>
      </c>
      <c r="G527" s="10">
        <v>45809</v>
      </c>
      <c r="H527" s="11">
        <v>132</v>
      </c>
      <c r="I527" s="20" t="s">
        <v>259</v>
      </c>
      <c r="J527" s="11" t="s">
        <v>261</v>
      </c>
      <c r="K527" s="11" t="s">
        <v>262</v>
      </c>
      <c r="L527" s="11">
        <v>1</v>
      </c>
    </row>
    <row r="528" spans="1:12">
      <c r="A528" s="11" t="s">
        <v>1029</v>
      </c>
      <c r="D528" s="11" t="s">
        <v>260</v>
      </c>
      <c r="E528" s="19" t="s">
        <v>1279</v>
      </c>
      <c r="F528" s="10">
        <v>41821</v>
      </c>
      <c r="G528" s="10">
        <v>45809</v>
      </c>
      <c r="H528" s="11">
        <v>132</v>
      </c>
      <c r="I528" s="20" t="s">
        <v>259</v>
      </c>
      <c r="J528" s="11" t="s">
        <v>261</v>
      </c>
      <c r="K528" s="11" t="s">
        <v>262</v>
      </c>
      <c r="L528" s="11">
        <v>1</v>
      </c>
    </row>
    <row r="529" spans="1:12">
      <c r="A529" s="11" t="s">
        <v>1030</v>
      </c>
      <c r="D529" s="11" t="s">
        <v>260</v>
      </c>
      <c r="E529" s="19" t="s">
        <v>1280</v>
      </c>
      <c r="F529" s="10">
        <v>41821</v>
      </c>
      <c r="G529" s="10">
        <v>45809</v>
      </c>
      <c r="H529" s="11">
        <v>132</v>
      </c>
      <c r="I529" s="20" t="s">
        <v>259</v>
      </c>
      <c r="J529" s="11" t="s">
        <v>261</v>
      </c>
      <c r="K529" s="11" t="s">
        <v>262</v>
      </c>
      <c r="L529" s="11">
        <v>1</v>
      </c>
    </row>
    <row r="530" spans="1:12">
      <c r="A530" s="11" t="s">
        <v>1031</v>
      </c>
      <c r="D530" s="11" t="s">
        <v>260</v>
      </c>
      <c r="E530" s="19" t="s">
        <v>1281</v>
      </c>
      <c r="F530" s="10">
        <v>41821</v>
      </c>
      <c r="G530" s="10">
        <v>45809</v>
      </c>
      <c r="H530" s="11">
        <v>132</v>
      </c>
      <c r="I530" s="20" t="s">
        <v>259</v>
      </c>
      <c r="J530" s="11" t="s">
        <v>261</v>
      </c>
      <c r="K530" s="11" t="s">
        <v>262</v>
      </c>
      <c r="L530" s="11">
        <v>1</v>
      </c>
    </row>
    <row r="531" spans="1:12">
      <c r="A531" s="11" t="s">
        <v>1032</v>
      </c>
      <c r="D531" s="11" t="s">
        <v>260</v>
      </c>
      <c r="E531" s="19" t="s">
        <v>1282</v>
      </c>
      <c r="F531" s="10">
        <v>41821</v>
      </c>
      <c r="G531" s="10">
        <v>45809</v>
      </c>
      <c r="H531" s="11">
        <v>132</v>
      </c>
      <c r="I531" s="20" t="s">
        <v>259</v>
      </c>
      <c r="J531" s="11" t="s">
        <v>261</v>
      </c>
      <c r="K531" s="11" t="s">
        <v>262</v>
      </c>
      <c r="L531" s="11">
        <v>1</v>
      </c>
    </row>
    <row r="532" spans="1:12">
      <c r="A532" s="11" t="s">
        <v>1033</v>
      </c>
      <c r="D532" s="11" t="s">
        <v>260</v>
      </c>
      <c r="E532" s="19" t="s">
        <v>1283</v>
      </c>
      <c r="F532" s="10">
        <v>41821</v>
      </c>
      <c r="G532" s="10">
        <v>45809</v>
      </c>
      <c r="H532" s="11">
        <v>132</v>
      </c>
      <c r="I532" s="20" t="s">
        <v>259</v>
      </c>
      <c r="J532" s="11" t="s">
        <v>261</v>
      </c>
      <c r="K532" s="11" t="s">
        <v>262</v>
      </c>
      <c r="L532" s="11">
        <v>1</v>
      </c>
    </row>
    <row r="533" spans="1:12">
      <c r="A533" s="11" t="s">
        <v>1034</v>
      </c>
      <c r="D533" s="11" t="s">
        <v>260</v>
      </c>
      <c r="E533" s="19" t="s">
        <v>1284</v>
      </c>
      <c r="F533" s="10">
        <v>41821</v>
      </c>
      <c r="G533" s="10">
        <v>45809</v>
      </c>
      <c r="H533" s="11">
        <v>132</v>
      </c>
      <c r="I533" s="20" t="s">
        <v>259</v>
      </c>
      <c r="J533" s="11" t="s">
        <v>261</v>
      </c>
      <c r="K533" s="11" t="s">
        <v>262</v>
      </c>
      <c r="L533" s="11">
        <v>1</v>
      </c>
    </row>
    <row r="534" spans="1:12">
      <c r="A534" s="11" t="s">
        <v>1035</v>
      </c>
      <c r="D534" s="11" t="s">
        <v>260</v>
      </c>
      <c r="E534" s="19" t="s">
        <v>1285</v>
      </c>
      <c r="F534" s="10">
        <v>41821</v>
      </c>
      <c r="G534" s="10">
        <v>45809</v>
      </c>
      <c r="H534" s="11">
        <v>132</v>
      </c>
      <c r="I534" s="20" t="s">
        <v>259</v>
      </c>
      <c r="J534" s="11" t="s">
        <v>261</v>
      </c>
      <c r="K534" s="11" t="s">
        <v>262</v>
      </c>
      <c r="L534" s="11">
        <v>1</v>
      </c>
    </row>
    <row r="535" spans="1:12">
      <c r="A535" s="11" t="s">
        <v>1036</v>
      </c>
      <c r="D535" s="11" t="s">
        <v>260</v>
      </c>
      <c r="E535" s="19" t="s">
        <v>1286</v>
      </c>
      <c r="F535" s="10">
        <v>41821</v>
      </c>
      <c r="G535" s="10">
        <v>45809</v>
      </c>
      <c r="H535" s="11">
        <v>132</v>
      </c>
      <c r="I535" s="20" t="s">
        <v>259</v>
      </c>
      <c r="J535" s="11" t="s">
        <v>261</v>
      </c>
      <c r="K535" s="11" t="s">
        <v>262</v>
      </c>
      <c r="L535" s="11">
        <v>1</v>
      </c>
    </row>
    <row r="536" spans="1:12">
      <c r="A536" s="11" t="s">
        <v>1037</v>
      </c>
      <c r="D536" s="11" t="s">
        <v>260</v>
      </c>
      <c r="E536" s="19" t="s">
        <v>1287</v>
      </c>
      <c r="F536" s="10">
        <v>41821</v>
      </c>
      <c r="G536" s="10">
        <v>45809</v>
      </c>
      <c r="H536" s="11">
        <v>132</v>
      </c>
      <c r="I536" s="20" t="s">
        <v>259</v>
      </c>
      <c r="J536" s="11" t="s">
        <v>261</v>
      </c>
      <c r="K536" s="11" t="s">
        <v>262</v>
      </c>
      <c r="L536" s="11">
        <v>1</v>
      </c>
    </row>
    <row r="537" spans="1:12">
      <c r="A537" s="11" t="s">
        <v>1038</v>
      </c>
      <c r="D537" s="11" t="s">
        <v>260</v>
      </c>
      <c r="E537" s="19" t="s">
        <v>1288</v>
      </c>
      <c r="F537" s="10">
        <v>41821</v>
      </c>
      <c r="G537" s="10">
        <v>45809</v>
      </c>
      <c r="H537" s="11">
        <v>132</v>
      </c>
      <c r="I537" s="20" t="s">
        <v>259</v>
      </c>
      <c r="J537" s="11" t="s">
        <v>261</v>
      </c>
      <c r="K537" s="11" t="s">
        <v>262</v>
      </c>
      <c r="L537" s="11">
        <v>1</v>
      </c>
    </row>
    <row r="538" spans="1:12">
      <c r="A538" s="11" t="s">
        <v>1039</v>
      </c>
      <c r="D538" s="11" t="s">
        <v>260</v>
      </c>
      <c r="E538" s="19" t="s">
        <v>1289</v>
      </c>
      <c r="F538" s="10">
        <v>41821</v>
      </c>
      <c r="G538" s="10">
        <v>45809</v>
      </c>
      <c r="H538" s="11">
        <v>132</v>
      </c>
      <c r="I538" s="20" t="s">
        <v>259</v>
      </c>
      <c r="J538" s="11" t="s">
        <v>261</v>
      </c>
      <c r="K538" s="11" t="s">
        <v>262</v>
      </c>
      <c r="L538" s="11">
        <v>1</v>
      </c>
    </row>
    <row r="539" spans="1:12">
      <c r="A539" s="11" t="s">
        <v>1040</v>
      </c>
      <c r="D539" s="11" t="s">
        <v>260</v>
      </c>
      <c r="E539" s="19" t="s">
        <v>1290</v>
      </c>
      <c r="F539" s="10">
        <v>41821</v>
      </c>
      <c r="G539" s="10">
        <v>45809</v>
      </c>
      <c r="H539" s="11">
        <v>132</v>
      </c>
      <c r="I539" s="20" t="s">
        <v>259</v>
      </c>
      <c r="J539" s="11" t="s">
        <v>261</v>
      </c>
      <c r="K539" s="11" t="s">
        <v>262</v>
      </c>
      <c r="L539" s="11">
        <v>1</v>
      </c>
    </row>
    <row r="540" spans="1:12">
      <c r="A540" s="11" t="s">
        <v>1041</v>
      </c>
      <c r="D540" s="11" t="s">
        <v>260</v>
      </c>
      <c r="E540" s="19" t="s">
        <v>1291</v>
      </c>
      <c r="F540" s="10">
        <v>41821</v>
      </c>
      <c r="G540" s="10">
        <v>45809</v>
      </c>
      <c r="H540" s="11">
        <v>132</v>
      </c>
      <c r="I540" s="20" t="s">
        <v>259</v>
      </c>
      <c r="J540" s="11" t="s">
        <v>261</v>
      </c>
      <c r="K540" s="11" t="s">
        <v>262</v>
      </c>
      <c r="L540" s="11">
        <v>1</v>
      </c>
    </row>
    <row r="541" spans="1:12">
      <c r="A541" s="11" t="s">
        <v>1042</v>
      </c>
      <c r="D541" s="11" t="s">
        <v>260</v>
      </c>
      <c r="E541" s="19" t="s">
        <v>1292</v>
      </c>
      <c r="F541" s="10">
        <v>41821</v>
      </c>
      <c r="G541" s="10">
        <v>45809</v>
      </c>
      <c r="H541" s="11">
        <v>132</v>
      </c>
      <c r="I541" s="20" t="s">
        <v>259</v>
      </c>
      <c r="J541" s="11" t="s">
        <v>261</v>
      </c>
      <c r="K541" s="11" t="s">
        <v>262</v>
      </c>
      <c r="L541" s="11">
        <v>1</v>
      </c>
    </row>
    <row r="542" spans="1:12">
      <c r="A542" s="11" t="s">
        <v>1043</v>
      </c>
      <c r="D542" s="11" t="s">
        <v>260</v>
      </c>
      <c r="E542" s="19" t="s">
        <v>1293</v>
      </c>
      <c r="F542" s="10">
        <v>41821</v>
      </c>
      <c r="G542" s="10">
        <v>45809</v>
      </c>
      <c r="H542" s="11">
        <v>132</v>
      </c>
      <c r="I542" s="20" t="s">
        <v>259</v>
      </c>
      <c r="J542" s="11" t="s">
        <v>261</v>
      </c>
      <c r="K542" s="11" t="s">
        <v>262</v>
      </c>
      <c r="L542" s="11">
        <v>1</v>
      </c>
    </row>
    <row r="543" spans="1:12">
      <c r="A543" s="11" t="s">
        <v>1044</v>
      </c>
      <c r="D543" s="11" t="s">
        <v>260</v>
      </c>
      <c r="E543" s="19" t="s">
        <v>1294</v>
      </c>
      <c r="F543" s="10">
        <v>41821</v>
      </c>
      <c r="G543" s="10">
        <v>45809</v>
      </c>
      <c r="H543" s="11">
        <v>132</v>
      </c>
      <c r="I543" s="20" t="s">
        <v>259</v>
      </c>
      <c r="J543" s="11" t="s">
        <v>261</v>
      </c>
      <c r="K543" s="11" t="s">
        <v>262</v>
      </c>
      <c r="L543" s="11">
        <v>1</v>
      </c>
    </row>
    <row r="544" spans="1:12">
      <c r="A544" s="11" t="s">
        <v>1045</v>
      </c>
      <c r="D544" s="11" t="s">
        <v>260</v>
      </c>
      <c r="E544" s="19" t="s">
        <v>1295</v>
      </c>
      <c r="F544" s="10">
        <v>41821</v>
      </c>
      <c r="G544" s="10">
        <v>45809</v>
      </c>
      <c r="H544" s="11">
        <v>132</v>
      </c>
      <c r="I544" s="20" t="s">
        <v>259</v>
      </c>
      <c r="J544" s="11" t="s">
        <v>261</v>
      </c>
      <c r="K544" s="11" t="s">
        <v>262</v>
      </c>
      <c r="L544" s="11">
        <v>1</v>
      </c>
    </row>
    <row r="545" spans="1:12">
      <c r="A545" s="11" t="s">
        <v>1046</v>
      </c>
      <c r="D545" s="11" t="s">
        <v>260</v>
      </c>
      <c r="E545" s="19" t="s">
        <v>1296</v>
      </c>
      <c r="F545" s="10">
        <v>41821</v>
      </c>
      <c r="G545" s="10">
        <v>45809</v>
      </c>
      <c r="H545" s="11">
        <v>132</v>
      </c>
      <c r="I545" s="20" t="s">
        <v>259</v>
      </c>
      <c r="J545" s="11" t="s">
        <v>261</v>
      </c>
      <c r="K545" s="11" t="s">
        <v>262</v>
      </c>
      <c r="L545" s="11">
        <v>1</v>
      </c>
    </row>
    <row r="546" spans="1:12">
      <c r="A546" s="11" t="s">
        <v>1047</v>
      </c>
      <c r="D546" s="11" t="s">
        <v>260</v>
      </c>
      <c r="E546" s="19" t="s">
        <v>1297</v>
      </c>
      <c r="F546" s="10">
        <v>41821</v>
      </c>
      <c r="G546" s="10">
        <v>45809</v>
      </c>
      <c r="H546" s="11">
        <v>132</v>
      </c>
      <c r="I546" s="20" t="s">
        <v>259</v>
      </c>
      <c r="J546" s="11" t="s">
        <v>261</v>
      </c>
      <c r="K546" s="11" t="s">
        <v>262</v>
      </c>
      <c r="L546" s="11">
        <v>1</v>
      </c>
    </row>
    <row r="547" spans="1:12">
      <c r="A547" s="11" t="s">
        <v>1048</v>
      </c>
      <c r="D547" s="11" t="s">
        <v>260</v>
      </c>
      <c r="E547" s="19" t="s">
        <v>1298</v>
      </c>
      <c r="F547" s="10">
        <v>41821</v>
      </c>
      <c r="G547" s="10">
        <v>45809</v>
      </c>
      <c r="H547" s="11">
        <v>132</v>
      </c>
      <c r="I547" s="20" t="s">
        <v>259</v>
      </c>
      <c r="J547" s="11" t="s">
        <v>261</v>
      </c>
      <c r="K547" s="11" t="s">
        <v>262</v>
      </c>
      <c r="L547" s="11">
        <v>1</v>
      </c>
    </row>
    <row r="548" spans="1:12">
      <c r="A548" s="11" t="s">
        <v>1049</v>
      </c>
      <c r="D548" s="11" t="s">
        <v>260</v>
      </c>
      <c r="E548" s="19" t="s">
        <v>1299</v>
      </c>
      <c r="F548" s="10">
        <v>41821</v>
      </c>
      <c r="G548" s="10">
        <v>45809</v>
      </c>
      <c r="H548" s="11">
        <v>132</v>
      </c>
      <c r="I548" s="20" t="s">
        <v>259</v>
      </c>
      <c r="J548" s="11" t="s">
        <v>261</v>
      </c>
      <c r="K548" s="11" t="s">
        <v>262</v>
      </c>
      <c r="L548" s="11">
        <v>1</v>
      </c>
    </row>
    <row r="549" spans="1:12">
      <c r="A549" s="11" t="s">
        <v>1050</v>
      </c>
      <c r="D549" s="11" t="s">
        <v>260</v>
      </c>
      <c r="E549" s="19" t="s">
        <v>1300</v>
      </c>
      <c r="F549" s="10">
        <v>41821</v>
      </c>
      <c r="G549" s="10">
        <v>45809</v>
      </c>
      <c r="H549" s="11">
        <v>132</v>
      </c>
      <c r="I549" s="20" t="s">
        <v>259</v>
      </c>
      <c r="J549" s="11" t="s">
        <v>261</v>
      </c>
      <c r="K549" s="11" t="s">
        <v>262</v>
      </c>
      <c r="L549" s="11">
        <v>1</v>
      </c>
    </row>
    <row r="550" spans="1:12">
      <c r="A550" s="11" t="s">
        <v>1051</v>
      </c>
      <c r="D550" s="11" t="s">
        <v>260</v>
      </c>
      <c r="E550" s="19" t="s">
        <v>1301</v>
      </c>
      <c r="F550" s="10">
        <v>41821</v>
      </c>
      <c r="G550" s="10">
        <v>45809</v>
      </c>
      <c r="H550" s="11">
        <v>132</v>
      </c>
      <c r="I550" s="20" t="s">
        <v>259</v>
      </c>
      <c r="J550" s="11" t="s">
        <v>261</v>
      </c>
      <c r="K550" s="11" t="s">
        <v>262</v>
      </c>
      <c r="L550" s="11">
        <v>1</v>
      </c>
    </row>
    <row r="551" spans="1:12">
      <c r="A551" s="11" t="s">
        <v>1052</v>
      </c>
      <c r="D551" s="11" t="s">
        <v>260</v>
      </c>
      <c r="E551" s="19" t="s">
        <v>1302</v>
      </c>
      <c r="F551" s="10">
        <v>41821</v>
      </c>
      <c r="G551" s="10">
        <v>45809</v>
      </c>
      <c r="H551" s="11">
        <v>132</v>
      </c>
      <c r="I551" s="20" t="s">
        <v>259</v>
      </c>
      <c r="J551" s="11" t="s">
        <v>261</v>
      </c>
      <c r="K551" s="11" t="s">
        <v>262</v>
      </c>
      <c r="L551" s="11">
        <v>1</v>
      </c>
    </row>
    <row r="552" spans="1:12">
      <c r="A552" s="11" t="s">
        <v>1053</v>
      </c>
      <c r="D552" s="11" t="s">
        <v>260</v>
      </c>
      <c r="E552" s="19" t="s">
        <v>1303</v>
      </c>
      <c r="F552" s="10">
        <v>41821</v>
      </c>
      <c r="G552" s="10">
        <v>45809</v>
      </c>
      <c r="H552" s="11">
        <v>132</v>
      </c>
      <c r="I552" s="20" t="s">
        <v>259</v>
      </c>
      <c r="J552" s="11" t="s">
        <v>261</v>
      </c>
      <c r="K552" s="11" t="s">
        <v>262</v>
      </c>
      <c r="L552" s="11">
        <v>1</v>
      </c>
    </row>
    <row r="553" spans="1:12">
      <c r="A553" s="11" t="s">
        <v>1054</v>
      </c>
      <c r="D553" s="11" t="s">
        <v>260</v>
      </c>
      <c r="E553" s="19" t="s">
        <v>1304</v>
      </c>
      <c r="F553" s="10">
        <v>41821</v>
      </c>
      <c r="G553" s="10">
        <v>45809</v>
      </c>
      <c r="H553" s="11">
        <v>132</v>
      </c>
      <c r="I553" s="20" t="s">
        <v>259</v>
      </c>
      <c r="J553" s="11" t="s">
        <v>261</v>
      </c>
      <c r="K553" s="11" t="s">
        <v>262</v>
      </c>
      <c r="L553" s="11">
        <v>1</v>
      </c>
    </row>
    <row r="554" spans="1:12">
      <c r="A554" s="11" t="s">
        <v>1055</v>
      </c>
      <c r="D554" s="11" t="s">
        <v>260</v>
      </c>
      <c r="E554" s="19" t="s">
        <v>1305</v>
      </c>
      <c r="F554" s="10">
        <v>41821</v>
      </c>
      <c r="G554" s="10">
        <v>45809</v>
      </c>
      <c r="H554" s="11">
        <v>132</v>
      </c>
      <c r="I554" s="20" t="s">
        <v>259</v>
      </c>
      <c r="J554" s="11" t="s">
        <v>261</v>
      </c>
      <c r="K554" s="11" t="s">
        <v>262</v>
      </c>
      <c r="L554" s="11">
        <v>1</v>
      </c>
    </row>
    <row r="555" spans="1:12">
      <c r="A555" s="11" t="s">
        <v>1056</v>
      </c>
      <c r="D555" s="11" t="s">
        <v>260</v>
      </c>
      <c r="E555" s="19" t="s">
        <v>1306</v>
      </c>
      <c r="F555" s="10">
        <v>41821</v>
      </c>
      <c r="G555" s="10">
        <v>45809</v>
      </c>
      <c r="H555" s="11">
        <v>132</v>
      </c>
      <c r="I555" s="20" t="s">
        <v>259</v>
      </c>
      <c r="J555" s="11" t="s">
        <v>261</v>
      </c>
      <c r="K555" s="11" t="s">
        <v>262</v>
      </c>
      <c r="L555" s="11">
        <v>1</v>
      </c>
    </row>
    <row r="556" spans="1:12">
      <c r="A556" s="11" t="s">
        <v>1057</v>
      </c>
      <c r="D556" s="11" t="s">
        <v>260</v>
      </c>
      <c r="E556" s="19" t="s">
        <v>1307</v>
      </c>
      <c r="F556" s="10">
        <v>41821</v>
      </c>
      <c r="G556" s="10">
        <v>45809</v>
      </c>
      <c r="H556" s="11">
        <v>132</v>
      </c>
      <c r="I556" s="20" t="s">
        <v>259</v>
      </c>
      <c r="J556" s="11" t="s">
        <v>261</v>
      </c>
      <c r="K556" s="11" t="s">
        <v>262</v>
      </c>
      <c r="L556" s="11">
        <v>1</v>
      </c>
    </row>
    <row r="557" spans="1:12">
      <c r="A557" s="11" t="s">
        <v>1058</v>
      </c>
      <c r="D557" s="11" t="s">
        <v>260</v>
      </c>
      <c r="E557" s="19" t="s">
        <v>1308</v>
      </c>
      <c r="F557" s="10">
        <v>41821</v>
      </c>
      <c r="G557" s="10">
        <v>45809</v>
      </c>
      <c r="H557" s="11">
        <v>132</v>
      </c>
      <c r="I557" s="20" t="s">
        <v>259</v>
      </c>
      <c r="J557" s="11" t="s">
        <v>261</v>
      </c>
      <c r="K557" s="11" t="s">
        <v>262</v>
      </c>
      <c r="L557" s="11">
        <v>1</v>
      </c>
    </row>
    <row r="558" spans="1:12">
      <c r="A558" s="11" t="s">
        <v>1059</v>
      </c>
      <c r="D558" s="11" t="s">
        <v>260</v>
      </c>
      <c r="E558" s="19" t="s">
        <v>1309</v>
      </c>
      <c r="F558" s="10">
        <v>41821</v>
      </c>
      <c r="G558" s="10">
        <v>45809</v>
      </c>
      <c r="H558" s="11">
        <v>132</v>
      </c>
      <c r="I558" s="20" t="s">
        <v>259</v>
      </c>
      <c r="J558" s="11" t="s">
        <v>261</v>
      </c>
      <c r="K558" s="11" t="s">
        <v>262</v>
      </c>
      <c r="L558" s="11">
        <v>1</v>
      </c>
    </row>
    <row r="559" spans="1:12">
      <c r="A559" s="11" t="s">
        <v>1060</v>
      </c>
      <c r="D559" s="11" t="s">
        <v>260</v>
      </c>
      <c r="E559" s="19" t="s">
        <v>1310</v>
      </c>
      <c r="F559" s="10">
        <v>41821</v>
      </c>
      <c r="G559" s="10">
        <v>45809</v>
      </c>
      <c r="H559" s="11">
        <v>132</v>
      </c>
      <c r="I559" s="20" t="s">
        <v>259</v>
      </c>
      <c r="J559" s="11" t="s">
        <v>261</v>
      </c>
      <c r="K559" s="11" t="s">
        <v>262</v>
      </c>
      <c r="L559" s="11">
        <v>1</v>
      </c>
    </row>
    <row r="560" spans="1:12">
      <c r="A560" s="11" t="s">
        <v>1061</v>
      </c>
      <c r="D560" s="11" t="s">
        <v>260</v>
      </c>
      <c r="E560" s="19" t="s">
        <v>1311</v>
      </c>
      <c r="F560" s="10">
        <v>41821</v>
      </c>
      <c r="G560" s="10">
        <v>45809</v>
      </c>
      <c r="H560" s="11">
        <v>132</v>
      </c>
      <c r="I560" s="20" t="s">
        <v>259</v>
      </c>
      <c r="J560" s="11" t="s">
        <v>261</v>
      </c>
      <c r="K560" s="11" t="s">
        <v>262</v>
      </c>
      <c r="L560" s="11">
        <v>1</v>
      </c>
    </row>
    <row r="561" spans="1:12">
      <c r="A561" s="11" t="s">
        <v>1062</v>
      </c>
      <c r="D561" s="11" t="s">
        <v>260</v>
      </c>
      <c r="E561" s="19" t="s">
        <v>1312</v>
      </c>
      <c r="F561" s="10">
        <v>41821</v>
      </c>
      <c r="G561" s="10">
        <v>45809</v>
      </c>
      <c r="H561" s="11">
        <v>132</v>
      </c>
      <c r="I561" s="20" t="s">
        <v>259</v>
      </c>
      <c r="J561" s="11" t="s">
        <v>261</v>
      </c>
      <c r="K561" s="11" t="s">
        <v>262</v>
      </c>
      <c r="L561" s="11">
        <v>1</v>
      </c>
    </row>
    <row r="562" spans="1:12">
      <c r="A562" s="11" t="s">
        <v>1063</v>
      </c>
      <c r="D562" s="11" t="s">
        <v>260</v>
      </c>
      <c r="E562" s="19" t="s">
        <v>1313</v>
      </c>
      <c r="F562" s="10">
        <v>41821</v>
      </c>
      <c r="G562" s="10">
        <v>45809</v>
      </c>
      <c r="H562" s="11">
        <v>132</v>
      </c>
      <c r="I562" s="20" t="s">
        <v>259</v>
      </c>
      <c r="J562" s="11" t="s">
        <v>261</v>
      </c>
      <c r="K562" s="11" t="s">
        <v>262</v>
      </c>
      <c r="L562" s="11">
        <v>1</v>
      </c>
    </row>
    <row r="563" spans="1:12">
      <c r="A563" s="11" t="s">
        <v>1064</v>
      </c>
      <c r="D563" s="11" t="s">
        <v>260</v>
      </c>
      <c r="E563" s="19" t="s">
        <v>1314</v>
      </c>
      <c r="F563" s="10">
        <v>41821</v>
      </c>
      <c r="G563" s="10">
        <v>45809</v>
      </c>
      <c r="H563" s="11">
        <v>132</v>
      </c>
      <c r="I563" s="20" t="s">
        <v>259</v>
      </c>
      <c r="J563" s="11" t="s">
        <v>261</v>
      </c>
      <c r="K563" s="11" t="s">
        <v>262</v>
      </c>
      <c r="L563" s="11">
        <v>1</v>
      </c>
    </row>
    <row r="564" spans="1:12">
      <c r="A564" s="11" t="s">
        <v>1065</v>
      </c>
      <c r="D564" s="11" t="s">
        <v>260</v>
      </c>
      <c r="E564" s="19" t="s">
        <v>1315</v>
      </c>
      <c r="F564" s="10">
        <v>41821</v>
      </c>
      <c r="G564" s="10">
        <v>45809</v>
      </c>
      <c r="H564" s="11">
        <v>132</v>
      </c>
      <c r="I564" s="20" t="s">
        <v>259</v>
      </c>
      <c r="J564" s="11" t="s">
        <v>261</v>
      </c>
      <c r="K564" s="11" t="s">
        <v>262</v>
      </c>
      <c r="L564" s="11">
        <v>1</v>
      </c>
    </row>
    <row r="565" spans="1:12">
      <c r="A565" s="11" t="s">
        <v>1066</v>
      </c>
      <c r="D565" s="11" t="s">
        <v>260</v>
      </c>
      <c r="E565" s="19" t="s">
        <v>1316</v>
      </c>
      <c r="F565" s="10">
        <v>41821</v>
      </c>
      <c r="G565" s="10">
        <v>45809</v>
      </c>
      <c r="H565" s="11">
        <v>132</v>
      </c>
      <c r="I565" s="20" t="s">
        <v>259</v>
      </c>
      <c r="J565" s="11" t="s">
        <v>261</v>
      </c>
      <c r="K565" s="11" t="s">
        <v>262</v>
      </c>
      <c r="L565" s="11">
        <v>1</v>
      </c>
    </row>
    <row r="566" spans="1:12">
      <c r="A566" s="11" t="s">
        <v>1067</v>
      </c>
      <c r="D566" s="11" t="s">
        <v>260</v>
      </c>
      <c r="E566" s="19" t="s">
        <v>1317</v>
      </c>
      <c r="F566" s="10">
        <v>41821</v>
      </c>
      <c r="G566" s="10">
        <v>45809</v>
      </c>
      <c r="H566" s="11">
        <v>132</v>
      </c>
      <c r="I566" s="20" t="s">
        <v>259</v>
      </c>
      <c r="J566" s="11" t="s">
        <v>261</v>
      </c>
      <c r="K566" s="11" t="s">
        <v>262</v>
      </c>
      <c r="L566" s="11">
        <v>1</v>
      </c>
    </row>
    <row r="567" spans="1:12">
      <c r="A567" s="11" t="s">
        <v>1068</v>
      </c>
      <c r="D567" s="11" t="s">
        <v>260</v>
      </c>
      <c r="E567" s="19" t="s">
        <v>1318</v>
      </c>
      <c r="F567" s="10">
        <v>41821</v>
      </c>
      <c r="G567" s="10">
        <v>45809</v>
      </c>
      <c r="H567" s="11">
        <v>132</v>
      </c>
      <c r="I567" s="20" t="s">
        <v>259</v>
      </c>
      <c r="J567" s="11" t="s">
        <v>261</v>
      </c>
      <c r="K567" s="11" t="s">
        <v>262</v>
      </c>
      <c r="L567" s="11">
        <v>1</v>
      </c>
    </row>
    <row r="568" spans="1:12">
      <c r="A568" s="11" t="s">
        <v>1069</v>
      </c>
      <c r="D568" s="11" t="s">
        <v>260</v>
      </c>
      <c r="E568" s="19" t="s">
        <v>1319</v>
      </c>
      <c r="F568" s="10">
        <v>41821</v>
      </c>
      <c r="G568" s="10">
        <v>45809</v>
      </c>
      <c r="H568" s="11">
        <v>132</v>
      </c>
      <c r="I568" s="20" t="s">
        <v>259</v>
      </c>
      <c r="J568" s="11" t="s">
        <v>261</v>
      </c>
      <c r="K568" s="11" t="s">
        <v>262</v>
      </c>
      <c r="L568" s="11">
        <v>1</v>
      </c>
    </row>
    <row r="569" spans="1:12">
      <c r="A569" s="11" t="s">
        <v>1070</v>
      </c>
      <c r="D569" s="11" t="s">
        <v>260</v>
      </c>
      <c r="E569" s="19" t="s">
        <v>1320</v>
      </c>
      <c r="F569" s="10">
        <v>41821</v>
      </c>
      <c r="G569" s="10">
        <v>45809</v>
      </c>
      <c r="H569" s="11">
        <v>132</v>
      </c>
      <c r="I569" s="20" t="s">
        <v>259</v>
      </c>
      <c r="J569" s="11" t="s">
        <v>261</v>
      </c>
      <c r="K569" s="11" t="s">
        <v>262</v>
      </c>
      <c r="L569" s="11">
        <v>1</v>
      </c>
    </row>
    <row r="570" spans="1:12">
      <c r="A570" s="11" t="s">
        <v>1071</v>
      </c>
      <c r="D570" s="11" t="s">
        <v>260</v>
      </c>
      <c r="E570" s="19" t="s">
        <v>1321</v>
      </c>
      <c r="F570" s="10">
        <v>41821</v>
      </c>
      <c r="G570" s="10">
        <v>45809</v>
      </c>
      <c r="H570" s="11">
        <v>132</v>
      </c>
      <c r="I570" s="20" t="s">
        <v>259</v>
      </c>
      <c r="J570" s="11" t="s">
        <v>261</v>
      </c>
      <c r="K570" s="11" t="s">
        <v>262</v>
      </c>
      <c r="L570" s="11">
        <v>1</v>
      </c>
    </row>
    <row r="571" spans="1:12">
      <c r="A571" s="11" t="s">
        <v>1072</v>
      </c>
      <c r="D571" s="11" t="s">
        <v>260</v>
      </c>
      <c r="E571" s="19" t="s">
        <v>1322</v>
      </c>
      <c r="F571" s="10">
        <v>41821</v>
      </c>
      <c r="G571" s="10">
        <v>45809</v>
      </c>
      <c r="H571" s="11">
        <v>132</v>
      </c>
      <c r="I571" s="20" t="s">
        <v>259</v>
      </c>
      <c r="J571" s="11" t="s">
        <v>261</v>
      </c>
      <c r="K571" s="11" t="s">
        <v>262</v>
      </c>
      <c r="L571" s="11">
        <v>1</v>
      </c>
    </row>
    <row r="572" spans="1:12">
      <c r="A572" s="11" t="s">
        <v>1073</v>
      </c>
      <c r="D572" s="11" t="s">
        <v>260</v>
      </c>
      <c r="E572" s="19" t="s">
        <v>1323</v>
      </c>
      <c r="F572" s="10">
        <v>41821</v>
      </c>
      <c r="G572" s="10">
        <v>45809</v>
      </c>
      <c r="H572" s="11">
        <v>132</v>
      </c>
      <c r="I572" s="20" t="s">
        <v>259</v>
      </c>
      <c r="J572" s="11" t="s">
        <v>261</v>
      </c>
      <c r="K572" s="11" t="s">
        <v>262</v>
      </c>
      <c r="L572" s="11">
        <v>1</v>
      </c>
    </row>
    <row r="573" spans="1:12">
      <c r="A573" s="11" t="s">
        <v>1074</v>
      </c>
      <c r="D573" s="11" t="s">
        <v>260</v>
      </c>
      <c r="E573" s="19" t="s">
        <v>1324</v>
      </c>
      <c r="F573" s="10">
        <v>41821</v>
      </c>
      <c r="G573" s="10">
        <v>45809</v>
      </c>
      <c r="H573" s="11">
        <v>132</v>
      </c>
      <c r="I573" s="20" t="s">
        <v>259</v>
      </c>
      <c r="J573" s="11" t="s">
        <v>261</v>
      </c>
      <c r="K573" s="11" t="s">
        <v>262</v>
      </c>
      <c r="L573" s="11">
        <v>1</v>
      </c>
    </row>
    <row r="574" spans="1:12">
      <c r="A574" s="11" t="s">
        <v>1075</v>
      </c>
      <c r="D574" s="11" t="s">
        <v>260</v>
      </c>
      <c r="E574" s="19" t="s">
        <v>1325</v>
      </c>
      <c r="F574" s="10">
        <v>41821</v>
      </c>
      <c r="G574" s="10">
        <v>45809</v>
      </c>
      <c r="H574" s="11">
        <v>132</v>
      </c>
      <c r="I574" s="20" t="s">
        <v>259</v>
      </c>
      <c r="J574" s="11" t="s">
        <v>261</v>
      </c>
      <c r="K574" s="11" t="s">
        <v>262</v>
      </c>
      <c r="L574" s="11">
        <v>1</v>
      </c>
    </row>
    <row r="575" spans="1:12">
      <c r="A575" s="11" t="s">
        <v>1076</v>
      </c>
      <c r="D575" s="11" t="s">
        <v>260</v>
      </c>
      <c r="E575" s="19" t="s">
        <v>1326</v>
      </c>
      <c r="F575" s="10">
        <v>41821</v>
      </c>
      <c r="G575" s="10">
        <v>45809</v>
      </c>
      <c r="H575" s="11">
        <v>132</v>
      </c>
      <c r="I575" s="20" t="s">
        <v>259</v>
      </c>
      <c r="J575" s="11" t="s">
        <v>261</v>
      </c>
      <c r="K575" s="11" t="s">
        <v>262</v>
      </c>
      <c r="L575" s="11">
        <v>1</v>
      </c>
    </row>
    <row r="576" spans="1:12">
      <c r="A576" s="11" t="s">
        <v>1077</v>
      </c>
      <c r="D576" s="11" t="s">
        <v>260</v>
      </c>
      <c r="E576" s="19" t="s">
        <v>1327</v>
      </c>
      <c r="F576" s="10">
        <v>41821</v>
      </c>
      <c r="G576" s="10">
        <v>45809</v>
      </c>
      <c r="H576" s="11">
        <v>132</v>
      </c>
      <c r="I576" s="20" t="s">
        <v>259</v>
      </c>
      <c r="J576" s="11" t="s">
        <v>261</v>
      </c>
      <c r="K576" s="11" t="s">
        <v>262</v>
      </c>
      <c r="L576" s="11">
        <v>1</v>
      </c>
    </row>
    <row r="577" spans="1:12">
      <c r="A577" s="11" t="s">
        <v>1078</v>
      </c>
      <c r="D577" s="11" t="s">
        <v>260</v>
      </c>
      <c r="E577" s="19" t="s">
        <v>1328</v>
      </c>
      <c r="F577" s="10">
        <v>41821</v>
      </c>
      <c r="G577" s="10">
        <v>45809</v>
      </c>
      <c r="H577" s="11">
        <v>132</v>
      </c>
      <c r="I577" s="20" t="s">
        <v>259</v>
      </c>
      <c r="J577" s="11" t="s">
        <v>261</v>
      </c>
      <c r="K577" s="11" t="s">
        <v>262</v>
      </c>
      <c r="L577" s="11">
        <v>1</v>
      </c>
    </row>
    <row r="578" spans="1:12">
      <c r="A578" s="11" t="s">
        <v>1079</v>
      </c>
      <c r="D578" s="11" t="s">
        <v>260</v>
      </c>
      <c r="E578" s="19" t="s">
        <v>1329</v>
      </c>
      <c r="F578" s="10">
        <v>41821</v>
      </c>
      <c r="G578" s="10">
        <v>45809</v>
      </c>
      <c r="H578" s="11">
        <v>132</v>
      </c>
      <c r="I578" s="20" t="s">
        <v>259</v>
      </c>
      <c r="J578" s="11" t="s">
        <v>261</v>
      </c>
      <c r="K578" s="11" t="s">
        <v>262</v>
      </c>
      <c r="L578" s="11">
        <v>1</v>
      </c>
    </row>
    <row r="579" spans="1:12">
      <c r="A579" s="11" t="s">
        <v>1080</v>
      </c>
      <c r="D579" s="11" t="s">
        <v>260</v>
      </c>
      <c r="E579" s="19" t="s">
        <v>1330</v>
      </c>
      <c r="F579" s="10">
        <v>41821</v>
      </c>
      <c r="G579" s="10">
        <v>45809</v>
      </c>
      <c r="H579" s="11">
        <v>132</v>
      </c>
      <c r="I579" s="20" t="s">
        <v>259</v>
      </c>
      <c r="J579" s="11" t="s">
        <v>261</v>
      </c>
      <c r="K579" s="11" t="s">
        <v>262</v>
      </c>
      <c r="L579" s="11">
        <v>1</v>
      </c>
    </row>
    <row r="580" spans="1:12">
      <c r="A580" s="11" t="s">
        <v>1081</v>
      </c>
      <c r="D580" s="11" t="s">
        <v>260</v>
      </c>
      <c r="E580" s="19" t="s">
        <v>1331</v>
      </c>
      <c r="F580" s="10">
        <v>41821</v>
      </c>
      <c r="G580" s="10">
        <v>45809</v>
      </c>
      <c r="H580" s="11">
        <v>132</v>
      </c>
      <c r="I580" s="20" t="s">
        <v>259</v>
      </c>
      <c r="J580" s="11" t="s">
        <v>261</v>
      </c>
      <c r="K580" s="11" t="s">
        <v>262</v>
      </c>
      <c r="L580" s="11">
        <v>1</v>
      </c>
    </row>
    <row r="581" spans="1:12">
      <c r="A581" s="11" t="s">
        <v>1082</v>
      </c>
      <c r="D581" s="11" t="s">
        <v>260</v>
      </c>
      <c r="E581" s="19" t="s">
        <v>1332</v>
      </c>
      <c r="F581" s="10">
        <v>41821</v>
      </c>
      <c r="G581" s="10">
        <v>45809</v>
      </c>
      <c r="H581" s="11">
        <v>132</v>
      </c>
      <c r="I581" s="20" t="s">
        <v>259</v>
      </c>
      <c r="J581" s="11" t="s">
        <v>261</v>
      </c>
      <c r="K581" s="11" t="s">
        <v>262</v>
      </c>
      <c r="L581" s="11">
        <v>1</v>
      </c>
    </row>
    <row r="582" spans="1:12">
      <c r="A582" s="11" t="s">
        <v>1083</v>
      </c>
      <c r="D582" s="11" t="s">
        <v>260</v>
      </c>
      <c r="E582" s="19" t="s">
        <v>1333</v>
      </c>
      <c r="F582" s="10">
        <v>41821</v>
      </c>
      <c r="G582" s="10">
        <v>45809</v>
      </c>
      <c r="H582" s="11">
        <v>132</v>
      </c>
      <c r="I582" s="20" t="s">
        <v>259</v>
      </c>
      <c r="J582" s="11" t="s">
        <v>261</v>
      </c>
      <c r="K582" s="11" t="s">
        <v>262</v>
      </c>
      <c r="L582" s="11">
        <v>1</v>
      </c>
    </row>
    <row r="583" spans="1:12">
      <c r="A583" s="11" t="s">
        <v>1084</v>
      </c>
      <c r="D583" s="11" t="s">
        <v>260</v>
      </c>
      <c r="E583" s="19" t="s">
        <v>1334</v>
      </c>
      <c r="F583" s="10">
        <v>41821</v>
      </c>
      <c r="G583" s="10">
        <v>45809</v>
      </c>
      <c r="H583" s="11">
        <v>132</v>
      </c>
      <c r="I583" s="20" t="s">
        <v>259</v>
      </c>
      <c r="J583" s="11" t="s">
        <v>261</v>
      </c>
      <c r="K583" s="11" t="s">
        <v>262</v>
      </c>
      <c r="L583" s="11">
        <v>1</v>
      </c>
    </row>
    <row r="584" spans="1:12">
      <c r="A584" s="11" t="s">
        <v>1085</v>
      </c>
      <c r="D584" s="11" t="s">
        <v>260</v>
      </c>
      <c r="E584" s="19" t="s">
        <v>1335</v>
      </c>
      <c r="F584" s="10">
        <v>41821</v>
      </c>
      <c r="G584" s="10">
        <v>45809</v>
      </c>
      <c r="H584" s="11">
        <v>132</v>
      </c>
      <c r="I584" s="20" t="s">
        <v>259</v>
      </c>
      <c r="J584" s="11" t="s">
        <v>261</v>
      </c>
      <c r="K584" s="11" t="s">
        <v>262</v>
      </c>
      <c r="L584" s="11">
        <v>1</v>
      </c>
    </row>
    <row r="585" spans="1:12">
      <c r="A585" s="11" t="s">
        <v>1086</v>
      </c>
      <c r="D585" s="11" t="s">
        <v>260</v>
      </c>
      <c r="E585" s="19" t="s">
        <v>1336</v>
      </c>
      <c r="F585" s="10">
        <v>41821</v>
      </c>
      <c r="G585" s="10">
        <v>45809</v>
      </c>
      <c r="H585" s="11">
        <v>132</v>
      </c>
      <c r="I585" s="20" t="s">
        <v>259</v>
      </c>
      <c r="J585" s="11" t="s">
        <v>261</v>
      </c>
      <c r="K585" s="11" t="s">
        <v>262</v>
      </c>
      <c r="L585" s="11">
        <v>1</v>
      </c>
    </row>
    <row r="586" spans="1:12">
      <c r="A586" s="11" t="s">
        <v>1087</v>
      </c>
      <c r="D586" s="11" t="s">
        <v>260</v>
      </c>
      <c r="E586" s="19" t="s">
        <v>1337</v>
      </c>
      <c r="F586" s="10">
        <v>41821</v>
      </c>
      <c r="G586" s="10">
        <v>45809</v>
      </c>
      <c r="H586" s="11">
        <v>132</v>
      </c>
      <c r="I586" s="20" t="s">
        <v>259</v>
      </c>
      <c r="J586" s="11" t="s">
        <v>261</v>
      </c>
      <c r="K586" s="11" t="s">
        <v>262</v>
      </c>
      <c r="L586" s="11">
        <v>1</v>
      </c>
    </row>
    <row r="587" spans="1:12">
      <c r="A587" s="11" t="s">
        <v>1088</v>
      </c>
      <c r="D587" s="11" t="s">
        <v>260</v>
      </c>
      <c r="E587" s="19" t="s">
        <v>1338</v>
      </c>
      <c r="F587" s="10">
        <v>41821</v>
      </c>
      <c r="G587" s="10">
        <v>45809</v>
      </c>
      <c r="H587" s="11">
        <v>132</v>
      </c>
      <c r="I587" s="20" t="s">
        <v>259</v>
      </c>
      <c r="J587" s="11" t="s">
        <v>261</v>
      </c>
      <c r="K587" s="11" t="s">
        <v>262</v>
      </c>
      <c r="L587" s="11">
        <v>1</v>
      </c>
    </row>
    <row r="588" spans="1:12">
      <c r="A588" s="11" t="s">
        <v>1089</v>
      </c>
      <c r="D588" s="11" t="s">
        <v>260</v>
      </c>
      <c r="E588" s="19" t="s">
        <v>1339</v>
      </c>
      <c r="F588" s="10">
        <v>41821</v>
      </c>
      <c r="G588" s="10">
        <v>45809</v>
      </c>
      <c r="H588" s="11">
        <v>132</v>
      </c>
      <c r="I588" s="20" t="s">
        <v>259</v>
      </c>
      <c r="J588" s="11" t="s">
        <v>261</v>
      </c>
      <c r="K588" s="11" t="s">
        <v>262</v>
      </c>
      <c r="L588" s="11">
        <v>1</v>
      </c>
    </row>
    <row r="589" spans="1:12">
      <c r="A589" s="11" t="s">
        <v>1090</v>
      </c>
      <c r="D589" s="11" t="s">
        <v>260</v>
      </c>
      <c r="E589" s="19" t="s">
        <v>1340</v>
      </c>
      <c r="F589" s="10">
        <v>41821</v>
      </c>
      <c r="G589" s="10">
        <v>45809</v>
      </c>
      <c r="H589" s="11">
        <v>132</v>
      </c>
      <c r="I589" s="20" t="s">
        <v>259</v>
      </c>
      <c r="J589" s="11" t="s">
        <v>261</v>
      </c>
      <c r="K589" s="11" t="s">
        <v>262</v>
      </c>
      <c r="L589" s="11">
        <v>1</v>
      </c>
    </row>
    <row r="590" spans="1:12">
      <c r="A590" s="11" t="s">
        <v>1091</v>
      </c>
      <c r="D590" s="11" t="s">
        <v>260</v>
      </c>
      <c r="E590" s="19" t="s">
        <v>1341</v>
      </c>
      <c r="F590" s="10">
        <v>41821</v>
      </c>
      <c r="G590" s="10">
        <v>45809</v>
      </c>
      <c r="H590" s="11">
        <v>132</v>
      </c>
      <c r="I590" s="20" t="s">
        <v>259</v>
      </c>
      <c r="J590" s="11" t="s">
        <v>261</v>
      </c>
      <c r="K590" s="11" t="s">
        <v>262</v>
      </c>
      <c r="L590" s="11">
        <v>1</v>
      </c>
    </row>
    <row r="591" spans="1:12">
      <c r="A591" s="11" t="s">
        <v>1092</v>
      </c>
      <c r="D591" s="11" t="s">
        <v>260</v>
      </c>
      <c r="E591" s="19" t="s">
        <v>1342</v>
      </c>
      <c r="F591" s="10">
        <v>41821</v>
      </c>
      <c r="G591" s="10">
        <v>45809</v>
      </c>
      <c r="H591" s="11">
        <v>132</v>
      </c>
      <c r="I591" s="20" t="s">
        <v>259</v>
      </c>
      <c r="J591" s="11" t="s">
        <v>261</v>
      </c>
      <c r="K591" s="11" t="s">
        <v>262</v>
      </c>
      <c r="L591" s="11">
        <v>1</v>
      </c>
    </row>
    <row r="592" spans="1:12">
      <c r="A592" s="11" t="s">
        <v>1093</v>
      </c>
      <c r="D592" s="11" t="s">
        <v>260</v>
      </c>
      <c r="E592" s="19" t="s">
        <v>1343</v>
      </c>
      <c r="F592" s="10">
        <v>41821</v>
      </c>
      <c r="G592" s="10">
        <v>45809</v>
      </c>
      <c r="H592" s="11">
        <v>132</v>
      </c>
      <c r="I592" s="20" t="s">
        <v>259</v>
      </c>
      <c r="J592" s="11" t="s">
        <v>261</v>
      </c>
      <c r="K592" s="11" t="s">
        <v>262</v>
      </c>
      <c r="L592" s="11">
        <v>1</v>
      </c>
    </row>
    <row r="593" spans="1:12">
      <c r="A593" s="11" t="s">
        <v>1094</v>
      </c>
      <c r="D593" s="11" t="s">
        <v>260</v>
      </c>
      <c r="E593" s="19" t="s">
        <v>1344</v>
      </c>
      <c r="F593" s="10">
        <v>41821</v>
      </c>
      <c r="G593" s="10">
        <v>45809</v>
      </c>
      <c r="H593" s="11">
        <v>132</v>
      </c>
      <c r="I593" s="20" t="s">
        <v>259</v>
      </c>
      <c r="J593" s="11" t="s">
        <v>261</v>
      </c>
      <c r="K593" s="11" t="s">
        <v>262</v>
      </c>
      <c r="L593" s="11">
        <v>1</v>
      </c>
    </row>
    <row r="594" spans="1:12">
      <c r="A594" s="11" t="s">
        <v>1095</v>
      </c>
      <c r="D594" s="11" t="s">
        <v>260</v>
      </c>
      <c r="E594" s="19" t="s">
        <v>1345</v>
      </c>
      <c r="F594" s="10">
        <v>41821</v>
      </c>
      <c r="G594" s="10">
        <v>45809</v>
      </c>
      <c r="H594" s="11">
        <v>132</v>
      </c>
      <c r="I594" s="20" t="s">
        <v>259</v>
      </c>
      <c r="J594" s="11" t="s">
        <v>261</v>
      </c>
      <c r="K594" s="11" t="s">
        <v>262</v>
      </c>
      <c r="L594" s="11">
        <v>1</v>
      </c>
    </row>
    <row r="595" spans="1:12">
      <c r="A595" s="11" t="s">
        <v>1096</v>
      </c>
      <c r="D595" s="11" t="s">
        <v>260</v>
      </c>
      <c r="E595" s="19" t="s">
        <v>1346</v>
      </c>
      <c r="F595" s="10">
        <v>41821</v>
      </c>
      <c r="G595" s="10">
        <v>45809</v>
      </c>
      <c r="H595" s="11">
        <v>132</v>
      </c>
      <c r="I595" s="20" t="s">
        <v>259</v>
      </c>
      <c r="J595" s="11" t="s">
        <v>261</v>
      </c>
      <c r="K595" s="11" t="s">
        <v>262</v>
      </c>
      <c r="L595" s="11">
        <v>1</v>
      </c>
    </row>
    <row r="596" spans="1:12">
      <c r="A596" s="11" t="s">
        <v>1097</v>
      </c>
      <c r="D596" s="11" t="s">
        <v>260</v>
      </c>
      <c r="E596" s="19" t="s">
        <v>1347</v>
      </c>
      <c r="F596" s="10">
        <v>41821</v>
      </c>
      <c r="G596" s="10">
        <v>45809</v>
      </c>
      <c r="H596" s="11">
        <v>132</v>
      </c>
      <c r="I596" s="20" t="s">
        <v>259</v>
      </c>
      <c r="J596" s="11" t="s">
        <v>261</v>
      </c>
      <c r="K596" s="11" t="s">
        <v>262</v>
      </c>
      <c r="L596" s="11">
        <v>1</v>
      </c>
    </row>
    <row r="597" spans="1:12">
      <c r="A597" s="11" t="s">
        <v>1098</v>
      </c>
      <c r="D597" s="11" t="s">
        <v>260</v>
      </c>
      <c r="E597" s="19" t="s">
        <v>1348</v>
      </c>
      <c r="F597" s="10">
        <v>41821</v>
      </c>
      <c r="G597" s="10">
        <v>45809</v>
      </c>
      <c r="H597" s="11">
        <v>132</v>
      </c>
      <c r="I597" s="20" t="s">
        <v>259</v>
      </c>
      <c r="J597" s="11" t="s">
        <v>261</v>
      </c>
      <c r="K597" s="11" t="s">
        <v>262</v>
      </c>
      <c r="L597" s="11">
        <v>1</v>
      </c>
    </row>
    <row r="598" spans="1:12">
      <c r="A598" s="11" t="s">
        <v>1099</v>
      </c>
      <c r="D598" s="11" t="s">
        <v>260</v>
      </c>
      <c r="E598" s="19" t="s">
        <v>1349</v>
      </c>
      <c r="F598" s="10">
        <v>41821</v>
      </c>
      <c r="G598" s="10">
        <v>45809</v>
      </c>
      <c r="H598" s="11">
        <v>132</v>
      </c>
      <c r="I598" s="20" t="s">
        <v>259</v>
      </c>
      <c r="J598" s="11" t="s">
        <v>261</v>
      </c>
      <c r="K598" s="11" t="s">
        <v>262</v>
      </c>
      <c r="L598" s="11">
        <v>1</v>
      </c>
    </row>
    <row r="599" spans="1:12">
      <c r="A599" s="11" t="s">
        <v>1100</v>
      </c>
      <c r="D599" s="11" t="s">
        <v>260</v>
      </c>
      <c r="E599" s="19" t="s">
        <v>1350</v>
      </c>
      <c r="F599" s="10">
        <v>41821</v>
      </c>
      <c r="G599" s="10">
        <v>45809</v>
      </c>
      <c r="H599" s="11">
        <v>132</v>
      </c>
      <c r="I599" s="20" t="s">
        <v>259</v>
      </c>
      <c r="J599" s="11" t="s">
        <v>261</v>
      </c>
      <c r="K599" s="11" t="s">
        <v>262</v>
      </c>
      <c r="L599" s="11">
        <v>1</v>
      </c>
    </row>
    <row r="600" spans="1:12">
      <c r="A600" s="11" t="s">
        <v>1101</v>
      </c>
      <c r="D600" s="11" t="s">
        <v>260</v>
      </c>
      <c r="E600" s="19" t="s">
        <v>1351</v>
      </c>
      <c r="F600" s="10">
        <v>41821</v>
      </c>
      <c r="G600" s="10">
        <v>45809</v>
      </c>
      <c r="H600" s="11">
        <v>132</v>
      </c>
      <c r="I600" s="20" t="s">
        <v>259</v>
      </c>
      <c r="J600" s="11" t="s">
        <v>261</v>
      </c>
      <c r="K600" s="11" t="s">
        <v>262</v>
      </c>
      <c r="L600" s="11">
        <v>1</v>
      </c>
    </row>
    <row r="601" spans="1:12">
      <c r="A601" s="11" t="s">
        <v>1102</v>
      </c>
      <c r="D601" s="11" t="s">
        <v>260</v>
      </c>
      <c r="E601" s="19" t="s">
        <v>1352</v>
      </c>
      <c r="F601" s="10">
        <v>41821</v>
      </c>
      <c r="G601" s="10">
        <v>45809</v>
      </c>
      <c r="H601" s="11">
        <v>132</v>
      </c>
      <c r="I601" s="20" t="s">
        <v>259</v>
      </c>
      <c r="J601" s="11" t="s">
        <v>261</v>
      </c>
      <c r="K601" s="11" t="s">
        <v>262</v>
      </c>
      <c r="L601" s="11">
        <v>1</v>
      </c>
    </row>
    <row r="602" spans="1:12">
      <c r="A602" s="11" t="s">
        <v>1103</v>
      </c>
      <c r="D602" s="11" t="s">
        <v>260</v>
      </c>
      <c r="E602" s="19" t="s">
        <v>1353</v>
      </c>
      <c r="F602" s="10">
        <v>41821</v>
      </c>
      <c r="G602" s="10">
        <v>45809</v>
      </c>
      <c r="H602" s="11">
        <v>132</v>
      </c>
      <c r="I602" s="20" t="s">
        <v>259</v>
      </c>
      <c r="J602" s="11" t="s">
        <v>261</v>
      </c>
      <c r="K602" s="11" t="s">
        <v>262</v>
      </c>
      <c r="L602" s="11">
        <v>1</v>
      </c>
    </row>
    <row r="603" spans="1:12">
      <c r="A603" s="11" t="s">
        <v>1104</v>
      </c>
      <c r="D603" s="11" t="s">
        <v>260</v>
      </c>
      <c r="E603" s="19" t="s">
        <v>1354</v>
      </c>
      <c r="F603" s="10">
        <v>41821</v>
      </c>
      <c r="G603" s="10">
        <v>45809</v>
      </c>
      <c r="H603" s="11">
        <v>132</v>
      </c>
      <c r="I603" s="20" t="s">
        <v>259</v>
      </c>
      <c r="J603" s="11" t="s">
        <v>261</v>
      </c>
      <c r="K603" s="11" t="s">
        <v>262</v>
      </c>
      <c r="L603" s="11">
        <v>1</v>
      </c>
    </row>
    <row r="604" spans="1:12">
      <c r="A604" s="11" t="s">
        <v>1105</v>
      </c>
      <c r="D604" s="11" t="s">
        <v>260</v>
      </c>
      <c r="E604" s="19" t="s">
        <v>1355</v>
      </c>
      <c r="F604" s="10">
        <v>41821</v>
      </c>
      <c r="G604" s="10">
        <v>45809</v>
      </c>
      <c r="H604" s="11">
        <v>132</v>
      </c>
      <c r="I604" s="20" t="s">
        <v>259</v>
      </c>
      <c r="J604" s="11" t="s">
        <v>261</v>
      </c>
      <c r="K604" s="11" t="s">
        <v>262</v>
      </c>
      <c r="L604" s="11">
        <v>1</v>
      </c>
    </row>
    <row r="605" spans="1:12">
      <c r="A605" s="11" t="s">
        <v>1106</v>
      </c>
      <c r="D605" s="11" t="s">
        <v>260</v>
      </c>
      <c r="E605" s="19" t="s">
        <v>1356</v>
      </c>
      <c r="F605" s="10">
        <v>41821</v>
      </c>
      <c r="G605" s="10">
        <v>45809</v>
      </c>
      <c r="H605" s="11">
        <v>132</v>
      </c>
      <c r="I605" s="20" t="s">
        <v>259</v>
      </c>
      <c r="J605" s="11" t="s">
        <v>261</v>
      </c>
      <c r="K605" s="11" t="s">
        <v>262</v>
      </c>
      <c r="L605" s="11">
        <v>1</v>
      </c>
    </row>
    <row r="606" spans="1:12">
      <c r="A606" s="11" t="s">
        <v>1107</v>
      </c>
      <c r="D606" s="11" t="s">
        <v>260</v>
      </c>
      <c r="E606" s="19" t="s">
        <v>1357</v>
      </c>
      <c r="F606" s="10">
        <v>41821</v>
      </c>
      <c r="G606" s="10">
        <v>45809</v>
      </c>
      <c r="H606" s="11">
        <v>132</v>
      </c>
      <c r="I606" s="20" t="s">
        <v>259</v>
      </c>
      <c r="J606" s="11" t="s">
        <v>261</v>
      </c>
      <c r="K606" s="11" t="s">
        <v>262</v>
      </c>
      <c r="L606" s="11">
        <v>1</v>
      </c>
    </row>
    <row r="607" spans="1:12">
      <c r="A607" s="11" t="s">
        <v>1108</v>
      </c>
      <c r="D607" s="11" t="s">
        <v>260</v>
      </c>
      <c r="E607" s="19" t="s">
        <v>1358</v>
      </c>
      <c r="F607" s="10">
        <v>41821</v>
      </c>
      <c r="G607" s="10">
        <v>45809</v>
      </c>
      <c r="H607" s="11">
        <v>132</v>
      </c>
      <c r="I607" s="20" t="s">
        <v>259</v>
      </c>
      <c r="J607" s="11" t="s">
        <v>261</v>
      </c>
      <c r="K607" s="11" t="s">
        <v>262</v>
      </c>
      <c r="L607" s="11">
        <v>1</v>
      </c>
    </row>
    <row r="608" spans="1:12">
      <c r="A608" s="11" t="s">
        <v>1109</v>
      </c>
      <c r="D608" s="11" t="s">
        <v>260</v>
      </c>
      <c r="E608" s="19" t="s">
        <v>1359</v>
      </c>
      <c r="F608" s="10">
        <v>41821</v>
      </c>
      <c r="G608" s="10">
        <v>45809</v>
      </c>
      <c r="H608" s="11">
        <v>132</v>
      </c>
      <c r="I608" s="20" t="s">
        <v>259</v>
      </c>
      <c r="J608" s="11" t="s">
        <v>261</v>
      </c>
      <c r="K608" s="11" t="s">
        <v>262</v>
      </c>
      <c r="L608" s="11">
        <v>1</v>
      </c>
    </row>
    <row r="609" spans="1:12">
      <c r="A609" s="11" t="s">
        <v>1110</v>
      </c>
      <c r="D609" s="11" t="s">
        <v>260</v>
      </c>
      <c r="E609" s="19" t="s">
        <v>1360</v>
      </c>
      <c r="F609" s="10">
        <v>41821</v>
      </c>
      <c r="G609" s="10">
        <v>45809</v>
      </c>
      <c r="H609" s="11">
        <v>132</v>
      </c>
      <c r="I609" s="20" t="s">
        <v>259</v>
      </c>
      <c r="J609" s="11" t="s">
        <v>261</v>
      </c>
      <c r="K609" s="11" t="s">
        <v>262</v>
      </c>
      <c r="L609" s="11">
        <v>1</v>
      </c>
    </row>
    <row r="610" spans="1:12">
      <c r="A610" s="11" t="s">
        <v>1111</v>
      </c>
      <c r="D610" s="11" t="s">
        <v>260</v>
      </c>
      <c r="E610" s="19" t="s">
        <v>1361</v>
      </c>
      <c r="F610" s="10">
        <v>41821</v>
      </c>
      <c r="G610" s="10">
        <v>45809</v>
      </c>
      <c r="H610" s="11">
        <v>132</v>
      </c>
      <c r="I610" s="20" t="s">
        <v>259</v>
      </c>
      <c r="J610" s="11" t="s">
        <v>261</v>
      </c>
      <c r="K610" s="11" t="s">
        <v>262</v>
      </c>
      <c r="L610" s="11">
        <v>1</v>
      </c>
    </row>
    <row r="611" spans="1:12">
      <c r="A611" s="11" t="s">
        <v>1112</v>
      </c>
      <c r="D611" s="11" t="s">
        <v>260</v>
      </c>
      <c r="E611" s="19" t="s">
        <v>1362</v>
      </c>
      <c r="F611" s="10">
        <v>41821</v>
      </c>
      <c r="G611" s="10">
        <v>45809</v>
      </c>
      <c r="H611" s="11">
        <v>132</v>
      </c>
      <c r="I611" s="20" t="s">
        <v>259</v>
      </c>
      <c r="J611" s="11" t="s">
        <v>261</v>
      </c>
      <c r="K611" s="11" t="s">
        <v>262</v>
      </c>
      <c r="L611" s="11">
        <v>1</v>
      </c>
    </row>
    <row r="612" spans="1:12">
      <c r="A612" s="11" t="s">
        <v>1113</v>
      </c>
      <c r="D612" s="11" t="s">
        <v>260</v>
      </c>
      <c r="E612" s="19" t="s">
        <v>1363</v>
      </c>
      <c r="F612" s="10">
        <v>41821</v>
      </c>
      <c r="G612" s="10">
        <v>45809</v>
      </c>
      <c r="H612" s="11">
        <v>132</v>
      </c>
      <c r="I612" s="20" t="s">
        <v>259</v>
      </c>
      <c r="J612" s="11" t="s">
        <v>261</v>
      </c>
      <c r="K612" s="11" t="s">
        <v>262</v>
      </c>
      <c r="L612" s="11">
        <v>1</v>
      </c>
    </row>
    <row r="613" spans="1:12">
      <c r="A613" s="11" t="s">
        <v>1114</v>
      </c>
      <c r="D613" s="11" t="s">
        <v>260</v>
      </c>
      <c r="E613" s="19" t="s">
        <v>1364</v>
      </c>
      <c r="F613" s="10">
        <v>41821</v>
      </c>
      <c r="G613" s="10">
        <v>45809</v>
      </c>
      <c r="H613" s="11">
        <v>132</v>
      </c>
      <c r="I613" s="20" t="s">
        <v>259</v>
      </c>
      <c r="J613" s="11" t="s">
        <v>261</v>
      </c>
      <c r="K613" s="11" t="s">
        <v>262</v>
      </c>
      <c r="L613" s="11">
        <v>1</v>
      </c>
    </row>
    <row r="614" spans="1:12">
      <c r="A614" s="11" t="s">
        <v>1115</v>
      </c>
      <c r="D614" s="11" t="s">
        <v>260</v>
      </c>
      <c r="E614" s="19" t="s">
        <v>1365</v>
      </c>
      <c r="F614" s="10">
        <v>41821</v>
      </c>
      <c r="G614" s="10">
        <v>45809</v>
      </c>
      <c r="H614" s="11">
        <v>132</v>
      </c>
      <c r="I614" s="20" t="s">
        <v>259</v>
      </c>
      <c r="J614" s="11" t="s">
        <v>261</v>
      </c>
      <c r="K614" s="11" t="s">
        <v>262</v>
      </c>
      <c r="L614" s="11">
        <v>1</v>
      </c>
    </row>
    <row r="615" spans="1:12">
      <c r="A615" s="11" t="s">
        <v>1116</v>
      </c>
      <c r="D615" s="11" t="s">
        <v>260</v>
      </c>
      <c r="E615" s="19" t="s">
        <v>1366</v>
      </c>
      <c r="F615" s="10">
        <v>41821</v>
      </c>
      <c r="G615" s="10">
        <v>45809</v>
      </c>
      <c r="H615" s="11">
        <v>132</v>
      </c>
      <c r="I615" s="20" t="s">
        <v>259</v>
      </c>
      <c r="J615" s="11" t="s">
        <v>261</v>
      </c>
      <c r="K615" s="11" t="s">
        <v>262</v>
      </c>
      <c r="L615" s="11">
        <v>1</v>
      </c>
    </row>
    <row r="616" spans="1:12">
      <c r="A616" s="11" t="s">
        <v>1117</v>
      </c>
      <c r="D616" s="11" t="s">
        <v>260</v>
      </c>
      <c r="E616" s="19" t="s">
        <v>1367</v>
      </c>
      <c r="F616" s="10">
        <v>41821</v>
      </c>
      <c r="G616" s="10">
        <v>45809</v>
      </c>
      <c r="H616" s="11">
        <v>132</v>
      </c>
      <c r="I616" s="20" t="s">
        <v>259</v>
      </c>
      <c r="J616" s="11" t="s">
        <v>261</v>
      </c>
      <c r="K616" s="11" t="s">
        <v>262</v>
      </c>
      <c r="L616" s="11">
        <v>1</v>
      </c>
    </row>
    <row r="617" spans="1:12">
      <c r="A617" s="11" t="s">
        <v>1118</v>
      </c>
      <c r="D617" s="11" t="s">
        <v>260</v>
      </c>
      <c r="E617" s="19" t="s">
        <v>1368</v>
      </c>
      <c r="F617" s="10">
        <v>41821</v>
      </c>
      <c r="G617" s="10">
        <v>45809</v>
      </c>
      <c r="H617" s="11">
        <v>132</v>
      </c>
      <c r="I617" s="20" t="s">
        <v>259</v>
      </c>
      <c r="J617" s="11" t="s">
        <v>261</v>
      </c>
      <c r="K617" s="11" t="s">
        <v>262</v>
      </c>
      <c r="L617" s="11">
        <v>1</v>
      </c>
    </row>
    <row r="618" spans="1:12">
      <c r="A618" s="11" t="s">
        <v>1119</v>
      </c>
      <c r="D618" s="11" t="s">
        <v>260</v>
      </c>
      <c r="E618" s="19" t="s">
        <v>1369</v>
      </c>
      <c r="F618" s="10">
        <v>41821</v>
      </c>
      <c r="G618" s="10">
        <v>45809</v>
      </c>
      <c r="H618" s="11">
        <v>132</v>
      </c>
      <c r="I618" s="20" t="s">
        <v>259</v>
      </c>
      <c r="J618" s="11" t="s">
        <v>261</v>
      </c>
      <c r="K618" s="11" t="s">
        <v>262</v>
      </c>
      <c r="L618" s="11">
        <v>1</v>
      </c>
    </row>
    <row r="619" spans="1:12">
      <c r="A619" s="11" t="s">
        <v>1120</v>
      </c>
      <c r="D619" s="11" t="s">
        <v>260</v>
      </c>
      <c r="E619" s="19" t="s">
        <v>1370</v>
      </c>
      <c r="F619" s="10">
        <v>41821</v>
      </c>
      <c r="G619" s="10">
        <v>45809</v>
      </c>
      <c r="H619" s="11">
        <v>132</v>
      </c>
      <c r="I619" s="20" t="s">
        <v>259</v>
      </c>
      <c r="J619" s="11" t="s">
        <v>261</v>
      </c>
      <c r="K619" s="11" t="s">
        <v>262</v>
      </c>
      <c r="L619" s="11">
        <v>1</v>
      </c>
    </row>
    <row r="620" spans="1:12">
      <c r="A620" s="11" t="s">
        <v>1121</v>
      </c>
      <c r="D620" s="11" t="s">
        <v>260</v>
      </c>
      <c r="E620" s="19" t="s">
        <v>1371</v>
      </c>
      <c r="F620" s="10">
        <v>41821</v>
      </c>
      <c r="G620" s="10">
        <v>45809</v>
      </c>
      <c r="H620" s="11">
        <v>132</v>
      </c>
      <c r="I620" s="20" t="s">
        <v>259</v>
      </c>
      <c r="J620" s="11" t="s">
        <v>261</v>
      </c>
      <c r="K620" s="11" t="s">
        <v>262</v>
      </c>
      <c r="L620" s="11">
        <v>1</v>
      </c>
    </row>
    <row r="621" spans="1:12">
      <c r="A621" s="11" t="s">
        <v>1122</v>
      </c>
      <c r="D621" s="11" t="s">
        <v>260</v>
      </c>
      <c r="E621" s="19" t="s">
        <v>1372</v>
      </c>
      <c r="F621" s="10">
        <v>41821</v>
      </c>
      <c r="G621" s="10">
        <v>45809</v>
      </c>
      <c r="H621" s="11">
        <v>132</v>
      </c>
      <c r="I621" s="20" t="s">
        <v>259</v>
      </c>
      <c r="J621" s="11" t="s">
        <v>261</v>
      </c>
      <c r="K621" s="11" t="s">
        <v>262</v>
      </c>
      <c r="L621" s="11">
        <v>1</v>
      </c>
    </row>
    <row r="622" spans="1:12">
      <c r="A622" s="11" t="s">
        <v>1123</v>
      </c>
      <c r="D622" s="11" t="s">
        <v>260</v>
      </c>
      <c r="E622" s="19" t="s">
        <v>1373</v>
      </c>
      <c r="F622" s="10">
        <v>41821</v>
      </c>
      <c r="G622" s="10">
        <v>45809</v>
      </c>
      <c r="H622" s="11">
        <v>132</v>
      </c>
      <c r="I622" s="20" t="s">
        <v>259</v>
      </c>
      <c r="J622" s="11" t="s">
        <v>261</v>
      </c>
      <c r="K622" s="11" t="s">
        <v>262</v>
      </c>
      <c r="L622" s="11">
        <v>1</v>
      </c>
    </row>
    <row r="623" spans="1:12">
      <c r="A623" s="11" t="s">
        <v>1124</v>
      </c>
      <c r="D623" s="11" t="s">
        <v>260</v>
      </c>
      <c r="E623" s="19" t="s">
        <v>1374</v>
      </c>
      <c r="F623" s="10">
        <v>41821</v>
      </c>
      <c r="G623" s="10">
        <v>45809</v>
      </c>
      <c r="H623" s="11">
        <v>132</v>
      </c>
      <c r="I623" s="20" t="s">
        <v>259</v>
      </c>
      <c r="J623" s="11" t="s">
        <v>261</v>
      </c>
      <c r="K623" s="11" t="s">
        <v>262</v>
      </c>
      <c r="L623" s="11">
        <v>1</v>
      </c>
    </row>
    <row r="624" spans="1:12">
      <c r="A624" s="11" t="s">
        <v>1125</v>
      </c>
      <c r="D624" s="11" t="s">
        <v>260</v>
      </c>
      <c r="E624" s="19" t="s">
        <v>1375</v>
      </c>
      <c r="F624" s="10">
        <v>41821</v>
      </c>
      <c r="G624" s="10">
        <v>45809</v>
      </c>
      <c r="H624" s="11">
        <v>132</v>
      </c>
      <c r="I624" s="20" t="s">
        <v>259</v>
      </c>
      <c r="J624" s="11" t="s">
        <v>261</v>
      </c>
      <c r="K624" s="11" t="s">
        <v>262</v>
      </c>
      <c r="L624" s="11">
        <v>1</v>
      </c>
    </row>
    <row r="625" spans="1:12">
      <c r="A625" s="11" t="s">
        <v>1126</v>
      </c>
      <c r="D625" s="11" t="s">
        <v>260</v>
      </c>
      <c r="E625" s="19" t="s">
        <v>1376</v>
      </c>
      <c r="F625" s="10">
        <v>41821</v>
      </c>
      <c r="G625" s="10">
        <v>45809</v>
      </c>
      <c r="H625" s="11">
        <v>132</v>
      </c>
      <c r="I625" s="20" t="s">
        <v>259</v>
      </c>
      <c r="J625" s="11" t="s">
        <v>261</v>
      </c>
      <c r="K625" s="11" t="s">
        <v>262</v>
      </c>
      <c r="L625" s="11">
        <v>1</v>
      </c>
    </row>
    <row r="626" spans="1:12">
      <c r="A626" s="11" t="s">
        <v>1127</v>
      </c>
      <c r="D626" s="11" t="s">
        <v>260</v>
      </c>
      <c r="E626" s="19" t="s">
        <v>1377</v>
      </c>
      <c r="F626" s="10">
        <v>41821</v>
      </c>
      <c r="G626" s="10">
        <v>45809</v>
      </c>
      <c r="H626" s="11">
        <v>132</v>
      </c>
      <c r="I626" s="20" t="s">
        <v>259</v>
      </c>
      <c r="J626" s="11" t="s">
        <v>261</v>
      </c>
      <c r="K626" s="11" t="s">
        <v>262</v>
      </c>
      <c r="L626" s="11">
        <v>1</v>
      </c>
    </row>
    <row r="627" spans="1:12">
      <c r="A627" s="11" t="s">
        <v>1128</v>
      </c>
      <c r="D627" s="11" t="s">
        <v>260</v>
      </c>
      <c r="E627" s="19" t="s">
        <v>1378</v>
      </c>
      <c r="F627" s="10">
        <v>41821</v>
      </c>
      <c r="G627" s="10">
        <v>45809</v>
      </c>
      <c r="H627" s="11">
        <v>132</v>
      </c>
      <c r="I627" s="20" t="s">
        <v>259</v>
      </c>
      <c r="J627" s="11" t="s">
        <v>261</v>
      </c>
      <c r="K627" s="11" t="s">
        <v>262</v>
      </c>
      <c r="L627" s="11">
        <v>1</v>
      </c>
    </row>
    <row r="628" spans="1:12">
      <c r="A628" s="11" t="s">
        <v>1129</v>
      </c>
      <c r="D628" s="11" t="s">
        <v>260</v>
      </c>
      <c r="E628" s="19" t="s">
        <v>1379</v>
      </c>
      <c r="F628" s="10">
        <v>41821</v>
      </c>
      <c r="G628" s="10">
        <v>45809</v>
      </c>
      <c r="H628" s="11">
        <v>132</v>
      </c>
      <c r="I628" s="20" t="s">
        <v>259</v>
      </c>
      <c r="J628" s="11" t="s">
        <v>261</v>
      </c>
      <c r="K628" s="11" t="s">
        <v>262</v>
      </c>
      <c r="L628" s="11">
        <v>1</v>
      </c>
    </row>
    <row r="629" spans="1:12">
      <c r="A629" s="11" t="s">
        <v>1130</v>
      </c>
      <c r="D629" s="11" t="s">
        <v>260</v>
      </c>
      <c r="E629" s="19" t="s">
        <v>1380</v>
      </c>
      <c r="F629" s="10">
        <v>41821</v>
      </c>
      <c r="G629" s="10">
        <v>45809</v>
      </c>
      <c r="H629" s="11">
        <v>132</v>
      </c>
      <c r="I629" s="20" t="s">
        <v>259</v>
      </c>
      <c r="J629" s="11" t="s">
        <v>261</v>
      </c>
      <c r="K629" s="11" t="s">
        <v>262</v>
      </c>
      <c r="L629" s="11">
        <v>1</v>
      </c>
    </row>
    <row r="630" spans="1:12">
      <c r="A630" s="11" t="s">
        <v>1131</v>
      </c>
      <c r="D630" s="11" t="s">
        <v>260</v>
      </c>
      <c r="E630" s="19" t="s">
        <v>1381</v>
      </c>
      <c r="F630" s="10">
        <v>41821</v>
      </c>
      <c r="G630" s="10">
        <v>45809</v>
      </c>
      <c r="H630" s="11">
        <v>132</v>
      </c>
      <c r="I630" s="20" t="s">
        <v>259</v>
      </c>
      <c r="J630" s="11" t="s">
        <v>261</v>
      </c>
      <c r="K630" s="11" t="s">
        <v>262</v>
      </c>
      <c r="L630" s="11">
        <v>1</v>
      </c>
    </row>
    <row r="631" spans="1:12">
      <c r="A631" s="11" t="s">
        <v>1132</v>
      </c>
      <c r="D631" s="11" t="s">
        <v>260</v>
      </c>
      <c r="E631" s="19" t="s">
        <v>1382</v>
      </c>
      <c r="F631" s="10">
        <v>41821</v>
      </c>
      <c r="G631" s="10">
        <v>45809</v>
      </c>
      <c r="H631" s="11">
        <v>132</v>
      </c>
      <c r="I631" s="20" t="s">
        <v>259</v>
      </c>
      <c r="J631" s="11" t="s">
        <v>261</v>
      </c>
      <c r="K631" s="11" t="s">
        <v>262</v>
      </c>
      <c r="L631" s="11">
        <v>1</v>
      </c>
    </row>
    <row r="632" spans="1:12">
      <c r="A632" s="11" t="s">
        <v>1133</v>
      </c>
      <c r="D632" s="11" t="s">
        <v>260</v>
      </c>
      <c r="E632" s="19" t="s">
        <v>1383</v>
      </c>
      <c r="F632" s="10">
        <v>41821</v>
      </c>
      <c r="G632" s="10">
        <v>45809</v>
      </c>
      <c r="H632" s="11">
        <v>132</v>
      </c>
      <c r="I632" s="20" t="s">
        <v>259</v>
      </c>
      <c r="J632" s="11" t="s">
        <v>261</v>
      </c>
      <c r="K632" s="11" t="s">
        <v>262</v>
      </c>
      <c r="L632" s="11">
        <v>1</v>
      </c>
    </row>
    <row r="633" spans="1:12">
      <c r="A633" s="11" t="s">
        <v>1134</v>
      </c>
      <c r="D633" s="11" t="s">
        <v>260</v>
      </c>
      <c r="E633" s="19" t="s">
        <v>1384</v>
      </c>
      <c r="F633" s="10">
        <v>41821</v>
      </c>
      <c r="G633" s="10">
        <v>45809</v>
      </c>
      <c r="H633" s="11">
        <v>132</v>
      </c>
      <c r="I633" s="20" t="s">
        <v>259</v>
      </c>
      <c r="J633" s="11" t="s">
        <v>261</v>
      </c>
      <c r="K633" s="11" t="s">
        <v>262</v>
      </c>
      <c r="L633" s="11">
        <v>1</v>
      </c>
    </row>
    <row r="634" spans="1:12">
      <c r="A634" s="11" t="s">
        <v>1135</v>
      </c>
      <c r="D634" s="11" t="s">
        <v>260</v>
      </c>
      <c r="E634" s="19" t="s">
        <v>1385</v>
      </c>
      <c r="F634" s="10">
        <v>41821</v>
      </c>
      <c r="G634" s="10">
        <v>45809</v>
      </c>
      <c r="H634" s="11">
        <v>132</v>
      </c>
      <c r="I634" s="20" t="s">
        <v>259</v>
      </c>
      <c r="J634" s="11" t="s">
        <v>261</v>
      </c>
      <c r="K634" s="11" t="s">
        <v>262</v>
      </c>
      <c r="L634" s="11">
        <v>1</v>
      </c>
    </row>
    <row r="635" spans="1:12">
      <c r="A635" s="11" t="s">
        <v>1136</v>
      </c>
      <c r="D635" s="11" t="s">
        <v>260</v>
      </c>
      <c r="E635" s="19" t="s">
        <v>1386</v>
      </c>
      <c r="F635" s="10">
        <v>41821</v>
      </c>
      <c r="G635" s="10">
        <v>45809</v>
      </c>
      <c r="H635" s="11">
        <v>132</v>
      </c>
      <c r="I635" s="20" t="s">
        <v>259</v>
      </c>
      <c r="J635" s="11" t="s">
        <v>261</v>
      </c>
      <c r="K635" s="11" t="s">
        <v>262</v>
      </c>
      <c r="L635" s="11">
        <v>1</v>
      </c>
    </row>
    <row r="636" spans="1:12">
      <c r="A636" s="11" t="s">
        <v>1137</v>
      </c>
      <c r="D636" s="11" t="s">
        <v>260</v>
      </c>
      <c r="E636" s="19" t="s">
        <v>1387</v>
      </c>
      <c r="F636" s="10">
        <v>41821</v>
      </c>
      <c r="G636" s="10">
        <v>45809</v>
      </c>
      <c r="H636" s="11">
        <v>132</v>
      </c>
      <c r="I636" s="20" t="s">
        <v>259</v>
      </c>
      <c r="J636" s="11" t="s">
        <v>261</v>
      </c>
      <c r="K636" s="11" t="s">
        <v>262</v>
      </c>
      <c r="L636" s="11">
        <v>1</v>
      </c>
    </row>
    <row r="637" spans="1:12">
      <c r="A637" s="11" t="s">
        <v>1138</v>
      </c>
      <c r="D637" s="11" t="s">
        <v>260</v>
      </c>
      <c r="E637" s="19" t="s">
        <v>1388</v>
      </c>
      <c r="F637" s="10">
        <v>41821</v>
      </c>
      <c r="G637" s="10">
        <v>45809</v>
      </c>
      <c r="H637" s="11">
        <v>132</v>
      </c>
      <c r="I637" s="20" t="s">
        <v>259</v>
      </c>
      <c r="J637" s="11" t="s">
        <v>261</v>
      </c>
      <c r="K637" s="11" t="s">
        <v>262</v>
      </c>
      <c r="L637" s="11">
        <v>1</v>
      </c>
    </row>
    <row r="638" spans="1:12">
      <c r="A638" s="11" t="s">
        <v>1139</v>
      </c>
      <c r="D638" s="11" t="s">
        <v>260</v>
      </c>
      <c r="E638" s="19" t="s">
        <v>1389</v>
      </c>
      <c r="F638" s="10">
        <v>41821</v>
      </c>
      <c r="G638" s="10">
        <v>45809</v>
      </c>
      <c r="H638" s="11">
        <v>132</v>
      </c>
      <c r="I638" s="20" t="s">
        <v>259</v>
      </c>
      <c r="J638" s="11" t="s">
        <v>261</v>
      </c>
      <c r="K638" s="11" t="s">
        <v>262</v>
      </c>
      <c r="L638" s="11">
        <v>1</v>
      </c>
    </row>
    <row r="639" spans="1:12">
      <c r="A639" s="11" t="s">
        <v>1140</v>
      </c>
      <c r="D639" s="11" t="s">
        <v>260</v>
      </c>
      <c r="E639" s="19" t="s">
        <v>1390</v>
      </c>
      <c r="F639" s="10">
        <v>41821</v>
      </c>
      <c r="G639" s="10">
        <v>45809</v>
      </c>
      <c r="H639" s="11">
        <v>132</v>
      </c>
      <c r="I639" s="20" t="s">
        <v>259</v>
      </c>
      <c r="J639" s="11" t="s">
        <v>261</v>
      </c>
      <c r="K639" s="11" t="s">
        <v>262</v>
      </c>
      <c r="L639" s="11">
        <v>1</v>
      </c>
    </row>
    <row r="640" spans="1:12">
      <c r="A640" s="11" t="s">
        <v>1141</v>
      </c>
      <c r="D640" s="11" t="s">
        <v>260</v>
      </c>
      <c r="E640" s="19" t="s">
        <v>1391</v>
      </c>
      <c r="F640" s="10">
        <v>41821</v>
      </c>
      <c r="G640" s="10">
        <v>45809</v>
      </c>
      <c r="H640" s="11">
        <v>132</v>
      </c>
      <c r="I640" s="20" t="s">
        <v>259</v>
      </c>
      <c r="J640" s="11" t="s">
        <v>261</v>
      </c>
      <c r="K640" s="11" t="s">
        <v>262</v>
      </c>
      <c r="L640" s="11">
        <v>1</v>
      </c>
    </row>
    <row r="641" spans="1:12">
      <c r="A641" s="11" t="s">
        <v>1142</v>
      </c>
      <c r="D641" s="11" t="s">
        <v>260</v>
      </c>
      <c r="E641" s="19" t="s">
        <v>1392</v>
      </c>
      <c r="F641" s="10">
        <v>41821</v>
      </c>
      <c r="G641" s="10">
        <v>45809</v>
      </c>
      <c r="H641" s="11">
        <v>132</v>
      </c>
      <c r="I641" s="20" t="s">
        <v>259</v>
      </c>
      <c r="J641" s="11" t="s">
        <v>261</v>
      </c>
      <c r="K641" s="11" t="s">
        <v>262</v>
      </c>
      <c r="L641" s="11">
        <v>1</v>
      </c>
    </row>
    <row r="642" spans="1:12">
      <c r="A642" s="11" t="s">
        <v>1143</v>
      </c>
      <c r="D642" s="11" t="s">
        <v>260</v>
      </c>
      <c r="E642" s="19" t="s">
        <v>1393</v>
      </c>
      <c r="F642" s="10">
        <v>41821</v>
      </c>
      <c r="G642" s="10">
        <v>45809</v>
      </c>
      <c r="H642" s="11">
        <v>132</v>
      </c>
      <c r="I642" s="20" t="s">
        <v>259</v>
      </c>
      <c r="J642" s="11" t="s">
        <v>261</v>
      </c>
      <c r="K642" s="11" t="s">
        <v>262</v>
      </c>
      <c r="L642" s="11">
        <v>1</v>
      </c>
    </row>
    <row r="643" spans="1:12">
      <c r="A643" s="11" t="s">
        <v>1144</v>
      </c>
      <c r="D643" s="11" t="s">
        <v>260</v>
      </c>
      <c r="E643" s="19" t="s">
        <v>1394</v>
      </c>
      <c r="F643" s="10">
        <v>41821</v>
      </c>
      <c r="G643" s="10">
        <v>45809</v>
      </c>
      <c r="H643" s="11">
        <v>132</v>
      </c>
      <c r="I643" s="20" t="s">
        <v>259</v>
      </c>
      <c r="J643" s="11" t="s">
        <v>261</v>
      </c>
      <c r="K643" s="11" t="s">
        <v>262</v>
      </c>
      <c r="L643" s="11">
        <v>1</v>
      </c>
    </row>
    <row r="644" spans="1:12">
      <c r="A644" s="11" t="s">
        <v>1145</v>
      </c>
      <c r="D644" s="11" t="s">
        <v>260</v>
      </c>
      <c r="E644" s="19" t="s">
        <v>1395</v>
      </c>
      <c r="F644" s="10">
        <v>41821</v>
      </c>
      <c r="G644" s="10">
        <v>45809</v>
      </c>
      <c r="H644" s="11">
        <v>132</v>
      </c>
      <c r="I644" s="20" t="s">
        <v>259</v>
      </c>
      <c r="J644" s="11" t="s">
        <v>261</v>
      </c>
      <c r="K644" s="11" t="s">
        <v>262</v>
      </c>
      <c r="L644" s="11">
        <v>1</v>
      </c>
    </row>
    <row r="645" spans="1:12">
      <c r="A645" s="11" t="s">
        <v>1146</v>
      </c>
      <c r="D645" s="11" t="s">
        <v>260</v>
      </c>
      <c r="E645" s="19" t="s">
        <v>1396</v>
      </c>
      <c r="F645" s="10">
        <v>41821</v>
      </c>
      <c r="G645" s="10">
        <v>45809</v>
      </c>
      <c r="H645" s="11">
        <v>132</v>
      </c>
      <c r="I645" s="20" t="s">
        <v>259</v>
      </c>
      <c r="J645" s="11" t="s">
        <v>261</v>
      </c>
      <c r="K645" s="11" t="s">
        <v>262</v>
      </c>
      <c r="L645" s="11">
        <v>1</v>
      </c>
    </row>
    <row r="646" spans="1:12">
      <c r="A646" s="11" t="s">
        <v>1147</v>
      </c>
      <c r="D646" s="11" t="s">
        <v>260</v>
      </c>
      <c r="E646" s="19" t="s">
        <v>1397</v>
      </c>
      <c r="F646" s="10">
        <v>41821</v>
      </c>
      <c r="G646" s="10">
        <v>45809</v>
      </c>
      <c r="H646" s="11">
        <v>132</v>
      </c>
      <c r="I646" s="20" t="s">
        <v>259</v>
      </c>
      <c r="J646" s="11" t="s">
        <v>261</v>
      </c>
      <c r="K646" s="11" t="s">
        <v>262</v>
      </c>
      <c r="L646" s="11">
        <v>1</v>
      </c>
    </row>
    <row r="647" spans="1:12">
      <c r="A647" s="11" t="s">
        <v>1148</v>
      </c>
      <c r="D647" s="11" t="s">
        <v>260</v>
      </c>
      <c r="E647" s="19" t="s">
        <v>1398</v>
      </c>
      <c r="F647" s="10">
        <v>41821</v>
      </c>
      <c r="G647" s="10">
        <v>45809</v>
      </c>
      <c r="H647" s="11">
        <v>132</v>
      </c>
      <c r="I647" s="20" t="s">
        <v>259</v>
      </c>
      <c r="J647" s="11" t="s">
        <v>261</v>
      </c>
      <c r="K647" s="11" t="s">
        <v>262</v>
      </c>
      <c r="L647" s="11">
        <v>1</v>
      </c>
    </row>
    <row r="648" spans="1:12">
      <c r="A648" s="11" t="s">
        <v>1149</v>
      </c>
      <c r="D648" s="11" t="s">
        <v>260</v>
      </c>
      <c r="E648" s="19" t="s">
        <v>1399</v>
      </c>
      <c r="F648" s="10">
        <v>41821</v>
      </c>
      <c r="G648" s="10">
        <v>45809</v>
      </c>
      <c r="H648" s="11">
        <v>132</v>
      </c>
      <c r="I648" s="20" t="s">
        <v>259</v>
      </c>
      <c r="J648" s="11" t="s">
        <v>261</v>
      </c>
      <c r="K648" s="11" t="s">
        <v>262</v>
      </c>
      <c r="L648" s="11">
        <v>1</v>
      </c>
    </row>
    <row r="649" spans="1:12">
      <c r="A649" s="11" t="s">
        <v>1150</v>
      </c>
      <c r="D649" s="11" t="s">
        <v>260</v>
      </c>
      <c r="E649" s="19" t="s">
        <v>1400</v>
      </c>
      <c r="F649" s="10">
        <v>41821</v>
      </c>
      <c r="G649" s="10">
        <v>45809</v>
      </c>
      <c r="H649" s="11">
        <v>132</v>
      </c>
      <c r="I649" s="20" t="s">
        <v>259</v>
      </c>
      <c r="J649" s="11" t="s">
        <v>261</v>
      </c>
      <c r="K649" s="11" t="s">
        <v>262</v>
      </c>
      <c r="L649" s="11">
        <v>1</v>
      </c>
    </row>
    <row r="650" spans="1:12">
      <c r="A650" s="11" t="s">
        <v>1151</v>
      </c>
      <c r="D650" s="11" t="s">
        <v>260</v>
      </c>
      <c r="E650" s="19" t="s">
        <v>1401</v>
      </c>
      <c r="F650" s="10">
        <v>41821</v>
      </c>
      <c r="G650" s="10">
        <v>45809</v>
      </c>
      <c r="H650" s="11">
        <v>132</v>
      </c>
      <c r="I650" s="20" t="s">
        <v>259</v>
      </c>
      <c r="J650" s="11" t="s">
        <v>261</v>
      </c>
      <c r="K650" s="11" t="s">
        <v>262</v>
      </c>
      <c r="L650" s="11">
        <v>1</v>
      </c>
    </row>
    <row r="651" spans="1:12">
      <c r="A651" s="11" t="s">
        <v>1152</v>
      </c>
      <c r="D651" s="11" t="s">
        <v>260</v>
      </c>
      <c r="E651" s="19" t="s">
        <v>1402</v>
      </c>
      <c r="F651" s="10">
        <v>41821</v>
      </c>
      <c r="G651" s="10">
        <v>45809</v>
      </c>
      <c r="H651" s="11">
        <v>132</v>
      </c>
      <c r="I651" s="20" t="s">
        <v>259</v>
      </c>
      <c r="J651" s="11" t="s">
        <v>261</v>
      </c>
      <c r="K651" s="11" t="s">
        <v>262</v>
      </c>
      <c r="L651" s="11">
        <v>1</v>
      </c>
    </row>
    <row r="652" spans="1:12">
      <c r="A652" s="11" t="s">
        <v>1153</v>
      </c>
      <c r="D652" s="11" t="s">
        <v>260</v>
      </c>
      <c r="E652" s="19" t="s">
        <v>1403</v>
      </c>
      <c r="F652" s="10">
        <v>41821</v>
      </c>
      <c r="G652" s="10">
        <v>45809</v>
      </c>
      <c r="H652" s="11">
        <v>132</v>
      </c>
      <c r="I652" s="20" t="s">
        <v>259</v>
      </c>
      <c r="J652" s="11" t="s">
        <v>261</v>
      </c>
      <c r="K652" s="11" t="s">
        <v>262</v>
      </c>
      <c r="L652" s="11">
        <v>1</v>
      </c>
    </row>
    <row r="653" spans="1:12">
      <c r="A653" s="11" t="s">
        <v>1154</v>
      </c>
      <c r="D653" s="11" t="s">
        <v>260</v>
      </c>
      <c r="E653" s="19" t="s">
        <v>1404</v>
      </c>
      <c r="F653" s="10">
        <v>41821</v>
      </c>
      <c r="G653" s="10">
        <v>45809</v>
      </c>
      <c r="H653" s="11">
        <v>132</v>
      </c>
      <c r="I653" s="20" t="s">
        <v>259</v>
      </c>
      <c r="J653" s="11" t="s">
        <v>261</v>
      </c>
      <c r="K653" s="11" t="s">
        <v>262</v>
      </c>
      <c r="L653" s="11">
        <v>1</v>
      </c>
    </row>
    <row r="654" spans="1:12">
      <c r="A654" s="11" t="s">
        <v>1155</v>
      </c>
      <c r="D654" s="11" t="s">
        <v>260</v>
      </c>
      <c r="E654" s="19" t="s">
        <v>1405</v>
      </c>
      <c r="F654" s="10">
        <v>41821</v>
      </c>
      <c r="G654" s="10">
        <v>45809</v>
      </c>
      <c r="H654" s="11">
        <v>132</v>
      </c>
      <c r="I654" s="20" t="s">
        <v>259</v>
      </c>
      <c r="J654" s="11" t="s">
        <v>261</v>
      </c>
      <c r="K654" s="11" t="s">
        <v>262</v>
      </c>
      <c r="L654" s="11">
        <v>1</v>
      </c>
    </row>
    <row r="655" spans="1:12">
      <c r="A655" s="11" t="s">
        <v>1156</v>
      </c>
      <c r="D655" s="11" t="s">
        <v>260</v>
      </c>
      <c r="E655" s="19" t="s">
        <v>1406</v>
      </c>
      <c r="F655" s="10">
        <v>41821</v>
      </c>
      <c r="G655" s="10">
        <v>45809</v>
      </c>
      <c r="H655" s="11">
        <v>132</v>
      </c>
      <c r="I655" s="20" t="s">
        <v>259</v>
      </c>
      <c r="J655" s="11" t="s">
        <v>261</v>
      </c>
      <c r="K655" s="11" t="s">
        <v>262</v>
      </c>
      <c r="L655" s="11">
        <v>1</v>
      </c>
    </row>
    <row r="656" spans="1:12">
      <c r="A656" s="11" t="s">
        <v>1157</v>
      </c>
      <c r="D656" s="11" t="s">
        <v>260</v>
      </c>
      <c r="E656" s="19" t="s">
        <v>1407</v>
      </c>
      <c r="F656" s="10">
        <v>41821</v>
      </c>
      <c r="G656" s="10">
        <v>45809</v>
      </c>
      <c r="H656" s="11">
        <v>132</v>
      </c>
      <c r="I656" s="20" t="s">
        <v>259</v>
      </c>
      <c r="J656" s="11" t="s">
        <v>261</v>
      </c>
      <c r="K656" s="11" t="s">
        <v>262</v>
      </c>
      <c r="L656" s="11">
        <v>1</v>
      </c>
    </row>
    <row r="657" spans="1:12">
      <c r="A657" s="11" t="s">
        <v>1158</v>
      </c>
      <c r="D657" s="11" t="s">
        <v>260</v>
      </c>
      <c r="E657" s="19" t="s">
        <v>1408</v>
      </c>
      <c r="F657" s="10">
        <v>41821</v>
      </c>
      <c r="G657" s="10">
        <v>45809</v>
      </c>
      <c r="H657" s="11">
        <v>132</v>
      </c>
      <c r="I657" s="20" t="s">
        <v>259</v>
      </c>
      <c r="J657" s="11" t="s">
        <v>261</v>
      </c>
      <c r="K657" s="11" t="s">
        <v>262</v>
      </c>
      <c r="L657" s="11">
        <v>1</v>
      </c>
    </row>
    <row r="658" spans="1:12">
      <c r="A658" s="11" t="s">
        <v>1159</v>
      </c>
      <c r="D658" s="11" t="s">
        <v>260</v>
      </c>
      <c r="E658" s="19" t="s">
        <v>1409</v>
      </c>
      <c r="F658" s="10">
        <v>41821</v>
      </c>
      <c r="G658" s="10">
        <v>45809</v>
      </c>
      <c r="H658" s="11">
        <v>132</v>
      </c>
      <c r="I658" s="20" t="s">
        <v>259</v>
      </c>
      <c r="J658" s="11" t="s">
        <v>261</v>
      </c>
      <c r="K658" s="11" t="s">
        <v>262</v>
      </c>
      <c r="L658" s="11">
        <v>1</v>
      </c>
    </row>
    <row r="659" spans="1:12">
      <c r="A659" s="11" t="s">
        <v>1160</v>
      </c>
      <c r="D659" s="11" t="s">
        <v>260</v>
      </c>
      <c r="E659" s="19" t="s">
        <v>1410</v>
      </c>
      <c r="F659" s="10">
        <v>41821</v>
      </c>
      <c r="G659" s="10">
        <v>45809</v>
      </c>
      <c r="H659" s="11">
        <v>132</v>
      </c>
      <c r="I659" s="20" t="s">
        <v>259</v>
      </c>
      <c r="J659" s="11" t="s">
        <v>261</v>
      </c>
      <c r="K659" s="11" t="s">
        <v>262</v>
      </c>
      <c r="L659" s="11">
        <v>1</v>
      </c>
    </row>
    <row r="660" spans="1:12">
      <c r="A660" s="11" t="s">
        <v>1161</v>
      </c>
      <c r="D660" s="11" t="s">
        <v>260</v>
      </c>
      <c r="E660" s="19" t="s">
        <v>1411</v>
      </c>
      <c r="F660" s="10">
        <v>41821</v>
      </c>
      <c r="G660" s="10">
        <v>45809</v>
      </c>
      <c r="H660" s="11">
        <v>132</v>
      </c>
      <c r="I660" s="20" t="s">
        <v>259</v>
      </c>
      <c r="J660" s="11" t="s">
        <v>261</v>
      </c>
      <c r="K660" s="11" t="s">
        <v>262</v>
      </c>
      <c r="L660" s="11">
        <v>1</v>
      </c>
    </row>
    <row r="661" spans="1:12">
      <c r="A661" s="11" t="s">
        <v>1162</v>
      </c>
      <c r="D661" s="11" t="s">
        <v>260</v>
      </c>
      <c r="E661" s="19" t="s">
        <v>1412</v>
      </c>
      <c r="F661" s="10">
        <v>41821</v>
      </c>
      <c r="G661" s="10">
        <v>45809</v>
      </c>
      <c r="H661" s="11">
        <v>132</v>
      </c>
      <c r="I661" s="20" t="s">
        <v>259</v>
      </c>
      <c r="J661" s="11" t="s">
        <v>261</v>
      </c>
      <c r="K661" s="11" t="s">
        <v>262</v>
      </c>
      <c r="L661" s="11">
        <v>1</v>
      </c>
    </row>
    <row r="662" spans="1:12">
      <c r="A662" s="11" t="s">
        <v>1163</v>
      </c>
      <c r="D662" s="11" t="s">
        <v>260</v>
      </c>
      <c r="E662" s="19" t="s">
        <v>1413</v>
      </c>
      <c r="F662" s="10">
        <v>41821</v>
      </c>
      <c r="G662" s="10">
        <v>45809</v>
      </c>
      <c r="H662" s="11">
        <v>132</v>
      </c>
      <c r="I662" s="20" t="s">
        <v>259</v>
      </c>
      <c r="J662" s="11" t="s">
        <v>261</v>
      </c>
      <c r="K662" s="11" t="s">
        <v>262</v>
      </c>
      <c r="L662" s="11">
        <v>1</v>
      </c>
    </row>
    <row r="663" spans="1:12">
      <c r="A663" s="11" t="s">
        <v>1164</v>
      </c>
      <c r="D663" s="11" t="s">
        <v>260</v>
      </c>
      <c r="E663" s="19" t="s">
        <v>1414</v>
      </c>
      <c r="F663" s="10">
        <v>41821</v>
      </c>
      <c r="G663" s="10">
        <v>45809</v>
      </c>
      <c r="H663" s="11">
        <v>132</v>
      </c>
      <c r="I663" s="20" t="s">
        <v>259</v>
      </c>
      <c r="J663" s="11" t="s">
        <v>261</v>
      </c>
      <c r="K663" s="11" t="s">
        <v>262</v>
      </c>
      <c r="L663" s="11">
        <v>1</v>
      </c>
    </row>
    <row r="664" spans="1:12">
      <c r="A664" s="11" t="s">
        <v>1165</v>
      </c>
      <c r="D664" s="11" t="s">
        <v>260</v>
      </c>
      <c r="E664" s="19" t="s">
        <v>1415</v>
      </c>
      <c r="F664" s="10">
        <v>41821</v>
      </c>
      <c r="G664" s="10">
        <v>45809</v>
      </c>
      <c r="H664" s="11">
        <v>132</v>
      </c>
      <c r="I664" s="20" t="s">
        <v>259</v>
      </c>
      <c r="J664" s="11" t="s">
        <v>261</v>
      </c>
      <c r="K664" s="11" t="s">
        <v>262</v>
      </c>
      <c r="L664" s="11">
        <v>1</v>
      </c>
    </row>
    <row r="665" spans="1:12">
      <c r="A665" s="11" t="s">
        <v>1166</v>
      </c>
      <c r="D665" s="11" t="s">
        <v>260</v>
      </c>
      <c r="E665" s="19" t="s">
        <v>1416</v>
      </c>
      <c r="F665" s="10">
        <v>41821</v>
      </c>
      <c r="G665" s="10">
        <v>45809</v>
      </c>
      <c r="H665" s="11">
        <v>132</v>
      </c>
      <c r="I665" s="20" t="s">
        <v>259</v>
      </c>
      <c r="J665" s="11" t="s">
        <v>261</v>
      </c>
      <c r="K665" s="11" t="s">
        <v>262</v>
      </c>
      <c r="L665" s="11">
        <v>1</v>
      </c>
    </row>
    <row r="666" spans="1:12">
      <c r="A666" s="11" t="s">
        <v>1167</v>
      </c>
      <c r="D666" s="11" t="s">
        <v>260</v>
      </c>
      <c r="E666" s="19" t="s">
        <v>1417</v>
      </c>
      <c r="F666" s="10">
        <v>41821</v>
      </c>
      <c r="G666" s="10">
        <v>45809</v>
      </c>
      <c r="H666" s="11">
        <v>132</v>
      </c>
      <c r="I666" s="20" t="s">
        <v>259</v>
      </c>
      <c r="J666" s="11" t="s">
        <v>261</v>
      </c>
      <c r="K666" s="11" t="s">
        <v>262</v>
      </c>
      <c r="L666" s="11">
        <v>1</v>
      </c>
    </row>
    <row r="667" spans="1:12">
      <c r="A667" s="11" t="s">
        <v>1168</v>
      </c>
      <c r="D667" s="11" t="s">
        <v>260</v>
      </c>
      <c r="E667" s="19" t="s">
        <v>1418</v>
      </c>
      <c r="F667" s="10">
        <v>41821</v>
      </c>
      <c r="G667" s="10">
        <v>45809</v>
      </c>
      <c r="H667" s="11">
        <v>132</v>
      </c>
      <c r="I667" s="20" t="s">
        <v>259</v>
      </c>
      <c r="J667" s="11" t="s">
        <v>261</v>
      </c>
      <c r="K667" s="11" t="s">
        <v>262</v>
      </c>
      <c r="L667" s="11">
        <v>1</v>
      </c>
    </row>
    <row r="668" spans="1:12">
      <c r="A668" s="11" t="s">
        <v>1169</v>
      </c>
      <c r="D668" s="11" t="s">
        <v>260</v>
      </c>
      <c r="E668" s="19" t="s">
        <v>1419</v>
      </c>
      <c r="F668" s="10">
        <v>41821</v>
      </c>
      <c r="G668" s="10">
        <v>45809</v>
      </c>
      <c r="H668" s="11">
        <v>132</v>
      </c>
      <c r="I668" s="20" t="s">
        <v>259</v>
      </c>
      <c r="J668" s="11" t="s">
        <v>261</v>
      </c>
      <c r="K668" s="11" t="s">
        <v>262</v>
      </c>
      <c r="L668" s="11">
        <v>1</v>
      </c>
    </row>
    <row r="669" spans="1:12">
      <c r="A669" s="11" t="s">
        <v>1170</v>
      </c>
      <c r="D669" s="11" t="s">
        <v>260</v>
      </c>
      <c r="E669" s="19" t="s">
        <v>1420</v>
      </c>
      <c r="F669" s="10">
        <v>41821</v>
      </c>
      <c r="G669" s="10">
        <v>45809</v>
      </c>
      <c r="H669" s="11">
        <v>132</v>
      </c>
      <c r="I669" s="20" t="s">
        <v>259</v>
      </c>
      <c r="J669" s="11" t="s">
        <v>261</v>
      </c>
      <c r="K669" s="11" t="s">
        <v>262</v>
      </c>
      <c r="L669" s="11">
        <v>1</v>
      </c>
    </row>
    <row r="670" spans="1:12">
      <c r="A670" s="11" t="s">
        <v>1171</v>
      </c>
      <c r="D670" s="11" t="s">
        <v>260</v>
      </c>
      <c r="E670" s="19" t="s">
        <v>1421</v>
      </c>
      <c r="F670" s="10">
        <v>41821</v>
      </c>
      <c r="G670" s="10">
        <v>45809</v>
      </c>
      <c r="H670" s="11">
        <v>132</v>
      </c>
      <c r="I670" s="20" t="s">
        <v>259</v>
      </c>
      <c r="J670" s="11" t="s">
        <v>261</v>
      </c>
      <c r="K670" s="11" t="s">
        <v>262</v>
      </c>
      <c r="L670" s="11">
        <v>1</v>
      </c>
    </row>
    <row r="671" spans="1:12">
      <c r="A671" s="11" t="s">
        <v>1172</v>
      </c>
      <c r="D671" s="11" t="s">
        <v>260</v>
      </c>
      <c r="E671" s="19" t="s">
        <v>1422</v>
      </c>
      <c r="F671" s="10">
        <v>41821</v>
      </c>
      <c r="G671" s="10">
        <v>45809</v>
      </c>
      <c r="H671" s="11">
        <v>132</v>
      </c>
      <c r="I671" s="20" t="s">
        <v>259</v>
      </c>
      <c r="J671" s="11" t="s">
        <v>261</v>
      </c>
      <c r="K671" s="11" t="s">
        <v>262</v>
      </c>
      <c r="L671" s="11">
        <v>1</v>
      </c>
    </row>
    <row r="672" spans="1:12">
      <c r="A672" s="11" t="s">
        <v>1173</v>
      </c>
      <c r="D672" s="11" t="s">
        <v>260</v>
      </c>
      <c r="E672" s="19" t="s">
        <v>1423</v>
      </c>
      <c r="F672" s="10">
        <v>41821</v>
      </c>
      <c r="G672" s="10">
        <v>45809</v>
      </c>
      <c r="H672" s="11">
        <v>132</v>
      </c>
      <c r="I672" s="20" t="s">
        <v>259</v>
      </c>
      <c r="J672" s="11" t="s">
        <v>261</v>
      </c>
      <c r="K672" s="11" t="s">
        <v>262</v>
      </c>
      <c r="L672" s="11">
        <v>1</v>
      </c>
    </row>
    <row r="673" spans="1:12">
      <c r="A673" s="11" t="s">
        <v>1174</v>
      </c>
      <c r="D673" s="11" t="s">
        <v>260</v>
      </c>
      <c r="E673" s="19" t="s">
        <v>1424</v>
      </c>
      <c r="F673" s="10">
        <v>41821</v>
      </c>
      <c r="G673" s="10">
        <v>45809</v>
      </c>
      <c r="H673" s="11">
        <v>132</v>
      </c>
      <c r="I673" s="20" t="s">
        <v>259</v>
      </c>
      <c r="J673" s="11" t="s">
        <v>261</v>
      </c>
      <c r="K673" s="11" t="s">
        <v>262</v>
      </c>
      <c r="L673" s="11">
        <v>1</v>
      </c>
    </row>
    <row r="674" spans="1:12">
      <c r="A674" s="11" t="s">
        <v>1175</v>
      </c>
      <c r="D674" s="11" t="s">
        <v>260</v>
      </c>
      <c r="E674" s="19" t="s">
        <v>1425</v>
      </c>
      <c r="F674" s="10">
        <v>41821</v>
      </c>
      <c r="G674" s="10">
        <v>45809</v>
      </c>
      <c r="H674" s="11">
        <v>132</v>
      </c>
      <c r="I674" s="20" t="s">
        <v>259</v>
      </c>
      <c r="J674" s="11" t="s">
        <v>261</v>
      </c>
      <c r="K674" s="11" t="s">
        <v>262</v>
      </c>
      <c r="L674" s="11">
        <v>1</v>
      </c>
    </row>
    <row r="675" spans="1:12">
      <c r="A675" s="11" t="s">
        <v>1176</v>
      </c>
      <c r="D675" s="11" t="s">
        <v>260</v>
      </c>
      <c r="E675" s="19" t="s">
        <v>1426</v>
      </c>
      <c r="F675" s="10">
        <v>41821</v>
      </c>
      <c r="G675" s="10">
        <v>45809</v>
      </c>
      <c r="H675" s="11">
        <v>132</v>
      </c>
      <c r="I675" s="20" t="s">
        <v>259</v>
      </c>
      <c r="J675" s="11" t="s">
        <v>261</v>
      </c>
      <c r="K675" s="11" t="s">
        <v>262</v>
      </c>
      <c r="L675" s="11">
        <v>1</v>
      </c>
    </row>
    <row r="676" spans="1:12">
      <c r="A676" s="11" t="s">
        <v>1177</v>
      </c>
      <c r="D676" s="11" t="s">
        <v>260</v>
      </c>
      <c r="E676" s="19" t="s">
        <v>1427</v>
      </c>
      <c r="F676" s="10">
        <v>41821</v>
      </c>
      <c r="G676" s="10">
        <v>45809</v>
      </c>
      <c r="H676" s="11">
        <v>132</v>
      </c>
      <c r="I676" s="20" t="s">
        <v>259</v>
      </c>
      <c r="J676" s="11" t="s">
        <v>261</v>
      </c>
      <c r="K676" s="11" t="s">
        <v>262</v>
      </c>
      <c r="L676" s="11">
        <v>1</v>
      </c>
    </row>
    <row r="677" spans="1:12">
      <c r="A677" s="11" t="s">
        <v>1178</v>
      </c>
      <c r="D677" s="11" t="s">
        <v>260</v>
      </c>
      <c r="E677" s="19" t="s">
        <v>1428</v>
      </c>
      <c r="F677" s="10">
        <v>41821</v>
      </c>
      <c r="G677" s="10">
        <v>45809</v>
      </c>
      <c r="H677" s="11">
        <v>132</v>
      </c>
      <c r="I677" s="20" t="s">
        <v>259</v>
      </c>
      <c r="J677" s="11" t="s">
        <v>261</v>
      </c>
      <c r="K677" s="11" t="s">
        <v>262</v>
      </c>
      <c r="L677" s="11">
        <v>1</v>
      </c>
    </row>
    <row r="678" spans="1:12">
      <c r="A678" s="11" t="s">
        <v>1179</v>
      </c>
      <c r="D678" s="11" t="s">
        <v>260</v>
      </c>
      <c r="E678" s="19" t="s">
        <v>1429</v>
      </c>
      <c r="F678" s="10">
        <v>41821</v>
      </c>
      <c r="G678" s="10">
        <v>45809</v>
      </c>
      <c r="H678" s="11">
        <v>132</v>
      </c>
      <c r="I678" s="20" t="s">
        <v>259</v>
      </c>
      <c r="J678" s="11" t="s">
        <v>261</v>
      </c>
      <c r="K678" s="11" t="s">
        <v>262</v>
      </c>
      <c r="L678" s="11">
        <v>1</v>
      </c>
    </row>
    <row r="679" spans="1:12">
      <c r="A679" s="11" t="s">
        <v>1180</v>
      </c>
      <c r="D679" s="11" t="s">
        <v>260</v>
      </c>
      <c r="E679" s="19" t="s">
        <v>1430</v>
      </c>
      <c r="F679" s="10">
        <v>41821</v>
      </c>
      <c r="G679" s="10">
        <v>45809</v>
      </c>
      <c r="H679" s="11">
        <v>132</v>
      </c>
      <c r="I679" s="20" t="s">
        <v>259</v>
      </c>
      <c r="J679" s="11" t="s">
        <v>261</v>
      </c>
      <c r="K679" s="11" t="s">
        <v>262</v>
      </c>
      <c r="L679" s="11">
        <v>1</v>
      </c>
    </row>
    <row r="680" spans="1:12">
      <c r="A680" s="11" t="s">
        <v>1181</v>
      </c>
      <c r="D680" s="11" t="s">
        <v>260</v>
      </c>
      <c r="E680" s="19" t="s">
        <v>1431</v>
      </c>
      <c r="F680" s="10">
        <v>41821</v>
      </c>
      <c r="G680" s="10">
        <v>45809</v>
      </c>
      <c r="H680" s="11">
        <v>132</v>
      </c>
      <c r="I680" s="20" t="s">
        <v>259</v>
      </c>
      <c r="J680" s="11" t="s">
        <v>261</v>
      </c>
      <c r="K680" s="11" t="s">
        <v>262</v>
      </c>
      <c r="L680" s="11">
        <v>1</v>
      </c>
    </row>
    <row r="681" spans="1:12">
      <c r="A681" s="11" t="s">
        <v>1182</v>
      </c>
      <c r="D681" s="11" t="s">
        <v>260</v>
      </c>
      <c r="E681" s="19" t="s">
        <v>1432</v>
      </c>
      <c r="F681" s="10">
        <v>41821</v>
      </c>
      <c r="G681" s="10">
        <v>45809</v>
      </c>
      <c r="H681" s="11">
        <v>132</v>
      </c>
      <c r="I681" s="20" t="s">
        <v>259</v>
      </c>
      <c r="J681" s="11" t="s">
        <v>261</v>
      </c>
      <c r="K681" s="11" t="s">
        <v>262</v>
      </c>
      <c r="L681" s="11">
        <v>1</v>
      </c>
    </row>
    <row r="682" spans="1:12">
      <c r="A682" s="11" t="s">
        <v>1183</v>
      </c>
      <c r="D682" s="11" t="s">
        <v>260</v>
      </c>
      <c r="E682" s="19" t="s">
        <v>1433</v>
      </c>
      <c r="F682" s="10">
        <v>41821</v>
      </c>
      <c r="G682" s="10">
        <v>45809</v>
      </c>
      <c r="H682" s="11">
        <v>132</v>
      </c>
      <c r="I682" s="20" t="s">
        <v>259</v>
      </c>
      <c r="J682" s="11" t="s">
        <v>261</v>
      </c>
      <c r="K682" s="11" t="s">
        <v>262</v>
      </c>
      <c r="L682" s="11">
        <v>1</v>
      </c>
    </row>
    <row r="683" spans="1:12">
      <c r="A683" s="11" t="s">
        <v>1184</v>
      </c>
      <c r="D683" s="11" t="s">
        <v>260</v>
      </c>
      <c r="E683" s="19" t="s">
        <v>1434</v>
      </c>
      <c r="F683" s="10">
        <v>41821</v>
      </c>
      <c r="G683" s="10">
        <v>45809</v>
      </c>
      <c r="H683" s="11">
        <v>132</v>
      </c>
      <c r="I683" s="20" t="s">
        <v>259</v>
      </c>
      <c r="J683" s="11" t="s">
        <v>261</v>
      </c>
      <c r="K683" s="11" t="s">
        <v>262</v>
      </c>
      <c r="L683" s="11">
        <v>1</v>
      </c>
    </row>
    <row r="684" spans="1:12">
      <c r="A684" s="11" t="s">
        <v>1185</v>
      </c>
      <c r="D684" s="11" t="s">
        <v>260</v>
      </c>
      <c r="E684" s="19" t="s">
        <v>1435</v>
      </c>
      <c r="F684" s="10">
        <v>41821</v>
      </c>
      <c r="G684" s="10">
        <v>45809</v>
      </c>
      <c r="H684" s="11">
        <v>132</v>
      </c>
      <c r="I684" s="20" t="s">
        <v>259</v>
      </c>
      <c r="J684" s="11" t="s">
        <v>261</v>
      </c>
      <c r="K684" s="11" t="s">
        <v>262</v>
      </c>
      <c r="L684" s="11">
        <v>1</v>
      </c>
    </row>
    <row r="685" spans="1:12">
      <c r="A685" s="11" t="s">
        <v>1186</v>
      </c>
      <c r="D685" s="11" t="s">
        <v>260</v>
      </c>
      <c r="E685" s="19" t="s">
        <v>1436</v>
      </c>
      <c r="F685" s="10">
        <v>41821</v>
      </c>
      <c r="G685" s="10">
        <v>45809</v>
      </c>
      <c r="H685" s="11">
        <v>132</v>
      </c>
      <c r="I685" s="20" t="s">
        <v>259</v>
      </c>
      <c r="J685" s="11" t="s">
        <v>261</v>
      </c>
      <c r="K685" s="11" t="s">
        <v>262</v>
      </c>
      <c r="L685" s="11">
        <v>1</v>
      </c>
    </row>
    <row r="686" spans="1:12">
      <c r="A686" s="11" t="s">
        <v>1187</v>
      </c>
      <c r="D686" s="11" t="s">
        <v>260</v>
      </c>
      <c r="E686" s="19" t="s">
        <v>1437</v>
      </c>
      <c r="F686" s="10">
        <v>41821</v>
      </c>
      <c r="G686" s="10">
        <v>45809</v>
      </c>
      <c r="H686" s="11">
        <v>132</v>
      </c>
      <c r="I686" s="20" t="s">
        <v>259</v>
      </c>
      <c r="J686" s="11" t="s">
        <v>261</v>
      </c>
      <c r="K686" s="11" t="s">
        <v>262</v>
      </c>
      <c r="L686" s="11">
        <v>1</v>
      </c>
    </row>
    <row r="687" spans="1:12">
      <c r="A687" s="11" t="s">
        <v>1188</v>
      </c>
      <c r="D687" s="11" t="s">
        <v>260</v>
      </c>
      <c r="E687" s="19" t="s">
        <v>1438</v>
      </c>
      <c r="F687" s="10">
        <v>41821</v>
      </c>
      <c r="G687" s="10">
        <v>45809</v>
      </c>
      <c r="H687" s="11">
        <v>132</v>
      </c>
      <c r="I687" s="20" t="s">
        <v>259</v>
      </c>
      <c r="J687" s="11" t="s">
        <v>261</v>
      </c>
      <c r="K687" s="11" t="s">
        <v>262</v>
      </c>
      <c r="L687" s="11">
        <v>1</v>
      </c>
    </row>
    <row r="688" spans="1:12">
      <c r="A688" s="11" t="s">
        <v>1189</v>
      </c>
      <c r="D688" s="11" t="s">
        <v>260</v>
      </c>
      <c r="E688" s="19" t="s">
        <v>1439</v>
      </c>
      <c r="F688" s="10">
        <v>41821</v>
      </c>
      <c r="G688" s="10">
        <v>45809</v>
      </c>
      <c r="H688" s="11">
        <v>132</v>
      </c>
      <c r="I688" s="20" t="s">
        <v>259</v>
      </c>
      <c r="J688" s="11" t="s">
        <v>261</v>
      </c>
      <c r="K688" s="11" t="s">
        <v>262</v>
      </c>
      <c r="L688" s="11">
        <v>1</v>
      </c>
    </row>
    <row r="689" spans="1:12">
      <c r="A689" s="11" t="s">
        <v>1190</v>
      </c>
      <c r="D689" s="11" t="s">
        <v>260</v>
      </c>
      <c r="E689" s="19" t="s">
        <v>1440</v>
      </c>
      <c r="F689" s="10">
        <v>41821</v>
      </c>
      <c r="G689" s="10">
        <v>45809</v>
      </c>
      <c r="H689" s="11">
        <v>132</v>
      </c>
      <c r="I689" s="20" t="s">
        <v>259</v>
      </c>
      <c r="J689" s="11" t="s">
        <v>261</v>
      </c>
      <c r="K689" s="11" t="s">
        <v>262</v>
      </c>
      <c r="L689" s="11">
        <v>1</v>
      </c>
    </row>
    <row r="690" spans="1:12">
      <c r="A690" s="11" t="s">
        <v>1191</v>
      </c>
      <c r="D690" s="11" t="s">
        <v>260</v>
      </c>
      <c r="E690" s="19" t="s">
        <v>1441</v>
      </c>
      <c r="F690" s="10">
        <v>41821</v>
      </c>
      <c r="G690" s="10">
        <v>45809</v>
      </c>
      <c r="H690" s="11">
        <v>132</v>
      </c>
      <c r="I690" s="20" t="s">
        <v>259</v>
      </c>
      <c r="J690" s="11" t="s">
        <v>261</v>
      </c>
      <c r="K690" s="11" t="s">
        <v>262</v>
      </c>
      <c r="L690" s="11">
        <v>1</v>
      </c>
    </row>
    <row r="691" spans="1:12">
      <c r="A691" s="11" t="s">
        <v>1192</v>
      </c>
      <c r="D691" s="11" t="s">
        <v>260</v>
      </c>
      <c r="E691" s="19" t="s">
        <v>1442</v>
      </c>
      <c r="F691" s="10">
        <v>41821</v>
      </c>
      <c r="G691" s="10">
        <v>45809</v>
      </c>
      <c r="H691" s="11">
        <v>132</v>
      </c>
      <c r="I691" s="20" t="s">
        <v>259</v>
      </c>
      <c r="J691" s="11" t="s">
        <v>261</v>
      </c>
      <c r="K691" s="11" t="s">
        <v>262</v>
      </c>
      <c r="L691" s="11">
        <v>1</v>
      </c>
    </row>
    <row r="692" spans="1:12">
      <c r="A692" s="11" t="s">
        <v>1193</v>
      </c>
      <c r="D692" s="11" t="s">
        <v>260</v>
      </c>
      <c r="E692" s="19" t="s">
        <v>1443</v>
      </c>
      <c r="F692" s="10">
        <v>41821</v>
      </c>
      <c r="G692" s="10">
        <v>45809</v>
      </c>
      <c r="H692" s="11">
        <v>132</v>
      </c>
      <c r="I692" s="20" t="s">
        <v>259</v>
      </c>
      <c r="J692" s="11" t="s">
        <v>261</v>
      </c>
      <c r="K692" s="11" t="s">
        <v>262</v>
      </c>
      <c r="L692" s="11">
        <v>1</v>
      </c>
    </row>
    <row r="693" spans="1:12">
      <c r="A693" s="11" t="s">
        <v>1194</v>
      </c>
      <c r="D693" s="11" t="s">
        <v>260</v>
      </c>
      <c r="E693" s="19" t="s">
        <v>1444</v>
      </c>
      <c r="F693" s="10">
        <v>41821</v>
      </c>
      <c r="G693" s="10">
        <v>45809</v>
      </c>
      <c r="H693" s="11">
        <v>132</v>
      </c>
      <c r="I693" s="20" t="s">
        <v>259</v>
      </c>
      <c r="J693" s="11" t="s">
        <v>261</v>
      </c>
      <c r="K693" s="11" t="s">
        <v>262</v>
      </c>
      <c r="L693" s="11">
        <v>1</v>
      </c>
    </row>
    <row r="694" spans="1:12">
      <c r="A694" s="11" t="s">
        <v>1195</v>
      </c>
      <c r="D694" s="11" t="s">
        <v>260</v>
      </c>
      <c r="E694" s="19" t="s">
        <v>1445</v>
      </c>
      <c r="F694" s="10">
        <v>41821</v>
      </c>
      <c r="G694" s="10">
        <v>45809</v>
      </c>
      <c r="H694" s="11">
        <v>132</v>
      </c>
      <c r="I694" s="20" t="s">
        <v>259</v>
      </c>
      <c r="J694" s="11" t="s">
        <v>261</v>
      </c>
      <c r="K694" s="11" t="s">
        <v>262</v>
      </c>
      <c r="L694" s="11">
        <v>1</v>
      </c>
    </row>
    <row r="695" spans="1:12">
      <c r="A695" s="11" t="s">
        <v>1196</v>
      </c>
      <c r="D695" s="11" t="s">
        <v>260</v>
      </c>
      <c r="E695" s="19" t="s">
        <v>1446</v>
      </c>
      <c r="F695" s="10">
        <v>41821</v>
      </c>
      <c r="G695" s="10">
        <v>45809</v>
      </c>
      <c r="H695" s="11">
        <v>132</v>
      </c>
      <c r="I695" s="20" t="s">
        <v>259</v>
      </c>
      <c r="J695" s="11" t="s">
        <v>261</v>
      </c>
      <c r="K695" s="11" t="s">
        <v>262</v>
      </c>
      <c r="L695" s="11">
        <v>1</v>
      </c>
    </row>
    <row r="696" spans="1:12">
      <c r="A696" s="11" t="s">
        <v>1197</v>
      </c>
      <c r="D696" s="11" t="s">
        <v>260</v>
      </c>
      <c r="E696" s="19" t="s">
        <v>1447</v>
      </c>
      <c r="F696" s="10">
        <v>41821</v>
      </c>
      <c r="G696" s="10">
        <v>45809</v>
      </c>
      <c r="H696" s="11">
        <v>132</v>
      </c>
      <c r="I696" s="20" t="s">
        <v>259</v>
      </c>
      <c r="J696" s="11" t="s">
        <v>261</v>
      </c>
      <c r="K696" s="11" t="s">
        <v>262</v>
      </c>
      <c r="L696" s="11">
        <v>1</v>
      </c>
    </row>
    <row r="697" spans="1:12">
      <c r="A697" s="11" t="s">
        <v>1198</v>
      </c>
      <c r="D697" s="11" t="s">
        <v>260</v>
      </c>
      <c r="E697" s="19" t="s">
        <v>1448</v>
      </c>
      <c r="F697" s="10">
        <v>41821</v>
      </c>
      <c r="G697" s="10">
        <v>45809</v>
      </c>
      <c r="H697" s="11">
        <v>132</v>
      </c>
      <c r="I697" s="20" t="s">
        <v>259</v>
      </c>
      <c r="J697" s="11" t="s">
        <v>261</v>
      </c>
      <c r="K697" s="11" t="s">
        <v>262</v>
      </c>
      <c r="L697" s="11">
        <v>1</v>
      </c>
    </row>
    <row r="698" spans="1:12">
      <c r="A698" s="11" t="s">
        <v>1199</v>
      </c>
      <c r="D698" s="11" t="s">
        <v>260</v>
      </c>
      <c r="E698" s="19" t="s">
        <v>1449</v>
      </c>
      <c r="F698" s="10">
        <v>41821</v>
      </c>
      <c r="G698" s="10">
        <v>45809</v>
      </c>
      <c r="H698" s="11">
        <v>132</v>
      </c>
      <c r="I698" s="20" t="s">
        <v>259</v>
      </c>
      <c r="J698" s="11" t="s">
        <v>261</v>
      </c>
      <c r="K698" s="11" t="s">
        <v>262</v>
      </c>
      <c r="L698" s="11">
        <v>1</v>
      </c>
    </row>
    <row r="699" spans="1:12">
      <c r="A699" s="11" t="s">
        <v>1200</v>
      </c>
      <c r="D699" s="11" t="s">
        <v>260</v>
      </c>
      <c r="E699" s="19" t="s">
        <v>1450</v>
      </c>
      <c r="F699" s="10">
        <v>41821</v>
      </c>
      <c r="G699" s="10">
        <v>45809</v>
      </c>
      <c r="H699" s="11">
        <v>132</v>
      </c>
      <c r="I699" s="20" t="s">
        <v>259</v>
      </c>
      <c r="J699" s="11" t="s">
        <v>261</v>
      </c>
      <c r="K699" s="11" t="s">
        <v>262</v>
      </c>
      <c r="L699" s="11">
        <v>1</v>
      </c>
    </row>
    <row r="700" spans="1:12">
      <c r="A700" s="11" t="s">
        <v>1201</v>
      </c>
      <c r="D700" s="11" t="s">
        <v>260</v>
      </c>
      <c r="E700" s="19" t="s">
        <v>1451</v>
      </c>
      <c r="F700" s="10">
        <v>41821</v>
      </c>
      <c r="G700" s="10">
        <v>45809</v>
      </c>
      <c r="H700" s="11">
        <v>132</v>
      </c>
      <c r="I700" s="20" t="s">
        <v>259</v>
      </c>
      <c r="J700" s="11" t="s">
        <v>261</v>
      </c>
      <c r="K700" s="11" t="s">
        <v>262</v>
      </c>
      <c r="L700" s="11">
        <v>1</v>
      </c>
    </row>
    <row r="701" spans="1:12">
      <c r="A701" s="11" t="s">
        <v>1202</v>
      </c>
      <c r="D701" s="11" t="s">
        <v>260</v>
      </c>
      <c r="E701" s="19" t="s">
        <v>1452</v>
      </c>
      <c r="F701" s="10">
        <v>41821</v>
      </c>
      <c r="G701" s="10">
        <v>45809</v>
      </c>
      <c r="H701" s="11">
        <v>132</v>
      </c>
      <c r="I701" s="20" t="s">
        <v>259</v>
      </c>
      <c r="J701" s="11" t="s">
        <v>261</v>
      </c>
      <c r="K701" s="11" t="s">
        <v>262</v>
      </c>
      <c r="L701" s="11">
        <v>1</v>
      </c>
    </row>
    <row r="702" spans="1:12">
      <c r="A702" s="11" t="s">
        <v>1203</v>
      </c>
      <c r="D702" s="11" t="s">
        <v>260</v>
      </c>
      <c r="E702" s="19" t="s">
        <v>1453</v>
      </c>
      <c r="F702" s="10">
        <v>41821</v>
      </c>
      <c r="G702" s="10">
        <v>45809</v>
      </c>
      <c r="H702" s="11">
        <v>132</v>
      </c>
      <c r="I702" s="20" t="s">
        <v>259</v>
      </c>
      <c r="J702" s="11" t="s">
        <v>261</v>
      </c>
      <c r="K702" s="11" t="s">
        <v>262</v>
      </c>
      <c r="L702" s="11">
        <v>1</v>
      </c>
    </row>
    <row r="703" spans="1:12">
      <c r="A703" s="11" t="s">
        <v>1204</v>
      </c>
      <c r="D703" s="11" t="s">
        <v>260</v>
      </c>
      <c r="E703" s="19" t="s">
        <v>1454</v>
      </c>
      <c r="F703" s="10">
        <v>41821</v>
      </c>
      <c r="G703" s="10">
        <v>45809</v>
      </c>
      <c r="H703" s="11">
        <v>132</v>
      </c>
      <c r="I703" s="20" t="s">
        <v>259</v>
      </c>
      <c r="J703" s="11" t="s">
        <v>261</v>
      </c>
      <c r="K703" s="11" t="s">
        <v>262</v>
      </c>
      <c r="L703" s="11">
        <v>1</v>
      </c>
    </row>
    <row r="704" spans="1:12">
      <c r="A704" s="11" t="s">
        <v>1205</v>
      </c>
      <c r="D704" s="11" t="s">
        <v>260</v>
      </c>
      <c r="E704" s="19" t="s">
        <v>1455</v>
      </c>
      <c r="F704" s="10">
        <v>41821</v>
      </c>
      <c r="G704" s="10">
        <v>45809</v>
      </c>
      <c r="H704" s="11">
        <v>132</v>
      </c>
      <c r="I704" s="20" t="s">
        <v>259</v>
      </c>
      <c r="J704" s="11" t="s">
        <v>261</v>
      </c>
      <c r="K704" s="11" t="s">
        <v>262</v>
      </c>
      <c r="L704" s="11">
        <v>1</v>
      </c>
    </row>
    <row r="705" spans="1:12">
      <c r="A705" s="11" t="s">
        <v>1206</v>
      </c>
      <c r="D705" s="11" t="s">
        <v>260</v>
      </c>
      <c r="E705" s="19" t="s">
        <v>1456</v>
      </c>
      <c r="F705" s="10">
        <v>41821</v>
      </c>
      <c r="G705" s="10">
        <v>45809</v>
      </c>
      <c r="H705" s="11">
        <v>132</v>
      </c>
      <c r="I705" s="20" t="s">
        <v>259</v>
      </c>
      <c r="J705" s="11" t="s">
        <v>261</v>
      </c>
      <c r="K705" s="11" t="s">
        <v>262</v>
      </c>
      <c r="L705" s="11">
        <v>1</v>
      </c>
    </row>
    <row r="706" spans="1:12">
      <c r="A706" s="11" t="s">
        <v>1207</v>
      </c>
      <c r="D706" s="11" t="s">
        <v>260</v>
      </c>
      <c r="E706" s="19" t="s">
        <v>1457</v>
      </c>
      <c r="F706" s="10">
        <v>41821</v>
      </c>
      <c r="G706" s="10">
        <v>45809</v>
      </c>
      <c r="H706" s="11">
        <v>132</v>
      </c>
      <c r="I706" s="20" t="s">
        <v>259</v>
      </c>
      <c r="J706" s="11" t="s">
        <v>261</v>
      </c>
      <c r="K706" s="11" t="s">
        <v>262</v>
      </c>
      <c r="L706" s="11">
        <v>1</v>
      </c>
    </row>
    <row r="707" spans="1:12">
      <c r="A707" s="11" t="s">
        <v>1208</v>
      </c>
      <c r="D707" s="11" t="s">
        <v>260</v>
      </c>
      <c r="E707" s="19" t="s">
        <v>1458</v>
      </c>
      <c r="F707" s="10">
        <v>41821</v>
      </c>
      <c r="G707" s="10">
        <v>45809</v>
      </c>
      <c r="H707" s="11">
        <v>132</v>
      </c>
      <c r="I707" s="20" t="s">
        <v>259</v>
      </c>
      <c r="J707" s="11" t="s">
        <v>261</v>
      </c>
      <c r="K707" s="11" t="s">
        <v>262</v>
      </c>
      <c r="L707" s="11">
        <v>1</v>
      </c>
    </row>
    <row r="708" spans="1:12">
      <c r="A708" s="11" t="s">
        <v>1209</v>
      </c>
      <c r="D708" s="11" t="s">
        <v>260</v>
      </c>
      <c r="E708" s="19" t="s">
        <v>1459</v>
      </c>
      <c r="F708" s="10">
        <v>41821</v>
      </c>
      <c r="G708" s="10">
        <v>45809</v>
      </c>
      <c r="H708" s="11">
        <v>132</v>
      </c>
      <c r="I708" s="20" t="s">
        <v>259</v>
      </c>
      <c r="J708" s="11" t="s">
        <v>261</v>
      </c>
      <c r="K708" s="11" t="s">
        <v>262</v>
      </c>
      <c r="L708" s="11">
        <v>1</v>
      </c>
    </row>
    <row r="709" spans="1:12">
      <c r="A709" s="11" t="s">
        <v>1210</v>
      </c>
      <c r="D709" s="11" t="s">
        <v>260</v>
      </c>
      <c r="E709" s="19" t="s">
        <v>1460</v>
      </c>
      <c r="F709" s="10">
        <v>41821</v>
      </c>
      <c r="G709" s="10">
        <v>45809</v>
      </c>
      <c r="H709" s="11">
        <v>132</v>
      </c>
      <c r="I709" s="20" t="s">
        <v>259</v>
      </c>
      <c r="J709" s="11" t="s">
        <v>261</v>
      </c>
      <c r="K709" s="11" t="s">
        <v>262</v>
      </c>
      <c r="L709" s="11">
        <v>1</v>
      </c>
    </row>
    <row r="710" spans="1:12">
      <c r="A710" s="11" t="s">
        <v>1211</v>
      </c>
      <c r="D710" s="11" t="s">
        <v>260</v>
      </c>
      <c r="E710" s="19" t="s">
        <v>1461</v>
      </c>
      <c r="F710" s="10">
        <v>41821</v>
      </c>
      <c r="G710" s="10">
        <v>45809</v>
      </c>
      <c r="H710" s="11">
        <v>132</v>
      </c>
      <c r="I710" s="20" t="s">
        <v>259</v>
      </c>
      <c r="J710" s="11" t="s">
        <v>261</v>
      </c>
      <c r="K710" s="11" t="s">
        <v>262</v>
      </c>
      <c r="L710" s="11">
        <v>1</v>
      </c>
    </row>
    <row r="711" spans="1:12">
      <c r="A711" s="11" t="s">
        <v>1212</v>
      </c>
      <c r="D711" s="11" t="s">
        <v>260</v>
      </c>
      <c r="E711" s="19" t="s">
        <v>1462</v>
      </c>
      <c r="F711" s="10">
        <v>41821</v>
      </c>
      <c r="G711" s="10">
        <v>45809</v>
      </c>
      <c r="H711" s="11">
        <v>132</v>
      </c>
      <c r="I711" s="20" t="s">
        <v>259</v>
      </c>
      <c r="J711" s="11" t="s">
        <v>261</v>
      </c>
      <c r="K711" s="11" t="s">
        <v>262</v>
      </c>
      <c r="L711" s="11">
        <v>1</v>
      </c>
    </row>
    <row r="712" spans="1:12">
      <c r="A712" s="11" t="s">
        <v>1213</v>
      </c>
      <c r="D712" s="11" t="s">
        <v>260</v>
      </c>
      <c r="E712" s="19" t="s">
        <v>1463</v>
      </c>
      <c r="F712" s="10">
        <v>41821</v>
      </c>
      <c r="G712" s="10">
        <v>45809</v>
      </c>
      <c r="H712" s="11">
        <v>132</v>
      </c>
      <c r="I712" s="20" t="s">
        <v>259</v>
      </c>
      <c r="J712" s="11" t="s">
        <v>261</v>
      </c>
      <c r="K712" s="11" t="s">
        <v>262</v>
      </c>
      <c r="L712" s="11">
        <v>1</v>
      </c>
    </row>
    <row r="713" spans="1:12">
      <c r="A713" s="11" t="s">
        <v>1214</v>
      </c>
      <c r="D713" s="11" t="s">
        <v>260</v>
      </c>
      <c r="E713" s="19" t="s">
        <v>1464</v>
      </c>
      <c r="F713" s="10">
        <v>41821</v>
      </c>
      <c r="G713" s="10">
        <v>45809</v>
      </c>
      <c r="H713" s="11">
        <v>132</v>
      </c>
      <c r="I713" s="20" t="s">
        <v>259</v>
      </c>
      <c r="J713" s="11" t="s">
        <v>261</v>
      </c>
      <c r="K713" s="11" t="s">
        <v>262</v>
      </c>
      <c r="L713" s="11">
        <v>1</v>
      </c>
    </row>
    <row r="714" spans="1:12">
      <c r="A714" s="11" t="s">
        <v>1215</v>
      </c>
      <c r="D714" s="11" t="s">
        <v>260</v>
      </c>
      <c r="E714" s="19" t="s">
        <v>1465</v>
      </c>
      <c r="F714" s="10">
        <v>41821</v>
      </c>
      <c r="G714" s="10">
        <v>45809</v>
      </c>
      <c r="H714" s="11">
        <v>132</v>
      </c>
      <c r="I714" s="20" t="s">
        <v>259</v>
      </c>
      <c r="J714" s="11" t="s">
        <v>261</v>
      </c>
      <c r="K714" s="11" t="s">
        <v>262</v>
      </c>
      <c r="L714" s="11">
        <v>1</v>
      </c>
    </row>
    <row r="715" spans="1:12">
      <c r="A715" s="11" t="s">
        <v>1216</v>
      </c>
      <c r="D715" s="11" t="s">
        <v>260</v>
      </c>
      <c r="E715" s="19" t="s">
        <v>1466</v>
      </c>
      <c r="F715" s="10">
        <v>41821</v>
      </c>
      <c r="G715" s="10">
        <v>45809</v>
      </c>
      <c r="H715" s="11">
        <v>132</v>
      </c>
      <c r="I715" s="20" t="s">
        <v>259</v>
      </c>
      <c r="J715" s="11" t="s">
        <v>261</v>
      </c>
      <c r="K715" s="11" t="s">
        <v>262</v>
      </c>
      <c r="L715" s="11">
        <v>1</v>
      </c>
    </row>
    <row r="716" spans="1:12">
      <c r="A716" s="11" t="s">
        <v>1217</v>
      </c>
      <c r="D716" s="11" t="s">
        <v>260</v>
      </c>
      <c r="E716" s="19" t="s">
        <v>1467</v>
      </c>
      <c r="F716" s="10">
        <v>41821</v>
      </c>
      <c r="G716" s="10">
        <v>45809</v>
      </c>
      <c r="H716" s="11">
        <v>132</v>
      </c>
      <c r="I716" s="20" t="s">
        <v>259</v>
      </c>
      <c r="J716" s="11" t="s">
        <v>261</v>
      </c>
      <c r="K716" s="11" t="s">
        <v>262</v>
      </c>
      <c r="L716" s="11">
        <v>1</v>
      </c>
    </row>
    <row r="717" spans="1:12">
      <c r="A717" s="11" t="s">
        <v>1218</v>
      </c>
      <c r="D717" s="11" t="s">
        <v>260</v>
      </c>
      <c r="E717" s="19" t="s">
        <v>1468</v>
      </c>
      <c r="F717" s="10">
        <v>41821</v>
      </c>
      <c r="G717" s="10">
        <v>45809</v>
      </c>
      <c r="H717" s="11">
        <v>132</v>
      </c>
      <c r="I717" s="20" t="s">
        <v>259</v>
      </c>
      <c r="J717" s="11" t="s">
        <v>261</v>
      </c>
      <c r="K717" s="11" t="s">
        <v>262</v>
      </c>
      <c r="L717" s="11">
        <v>1</v>
      </c>
    </row>
    <row r="718" spans="1:12">
      <c r="A718" s="11" t="s">
        <v>1219</v>
      </c>
      <c r="D718" s="11" t="s">
        <v>260</v>
      </c>
      <c r="E718" s="19" t="s">
        <v>1469</v>
      </c>
      <c r="F718" s="10">
        <v>41821</v>
      </c>
      <c r="G718" s="10">
        <v>45809</v>
      </c>
      <c r="H718" s="11">
        <v>132</v>
      </c>
      <c r="I718" s="20" t="s">
        <v>259</v>
      </c>
      <c r="J718" s="11" t="s">
        <v>261</v>
      </c>
      <c r="K718" s="11" t="s">
        <v>262</v>
      </c>
      <c r="L718" s="11">
        <v>1</v>
      </c>
    </row>
    <row r="719" spans="1:12">
      <c r="A719" s="11" t="s">
        <v>1220</v>
      </c>
      <c r="D719" s="11" t="s">
        <v>260</v>
      </c>
      <c r="E719" s="19" t="s">
        <v>1470</v>
      </c>
      <c r="F719" s="10">
        <v>41821</v>
      </c>
      <c r="G719" s="10">
        <v>45809</v>
      </c>
      <c r="H719" s="11">
        <v>132</v>
      </c>
      <c r="I719" s="20" t="s">
        <v>259</v>
      </c>
      <c r="J719" s="11" t="s">
        <v>261</v>
      </c>
      <c r="K719" s="11" t="s">
        <v>262</v>
      </c>
      <c r="L719" s="11">
        <v>1</v>
      </c>
    </row>
    <row r="720" spans="1:12">
      <c r="A720" s="11" t="s">
        <v>1221</v>
      </c>
      <c r="D720" s="11" t="s">
        <v>260</v>
      </c>
      <c r="E720" s="19" t="s">
        <v>1471</v>
      </c>
      <c r="F720" s="10">
        <v>41821</v>
      </c>
      <c r="G720" s="10">
        <v>45809</v>
      </c>
      <c r="H720" s="11">
        <v>132</v>
      </c>
      <c r="I720" s="20" t="s">
        <v>259</v>
      </c>
      <c r="J720" s="11" t="s">
        <v>261</v>
      </c>
      <c r="K720" s="11" t="s">
        <v>262</v>
      </c>
      <c r="L720" s="11">
        <v>1</v>
      </c>
    </row>
    <row r="721" spans="1:12">
      <c r="A721" s="11" t="s">
        <v>1222</v>
      </c>
      <c r="D721" s="11" t="s">
        <v>260</v>
      </c>
      <c r="E721" s="19" t="s">
        <v>1472</v>
      </c>
      <c r="F721" s="10">
        <v>41821</v>
      </c>
      <c r="G721" s="10">
        <v>45809</v>
      </c>
      <c r="H721" s="11">
        <v>132</v>
      </c>
      <c r="I721" s="20" t="s">
        <v>259</v>
      </c>
      <c r="J721" s="11" t="s">
        <v>261</v>
      </c>
      <c r="K721" s="11" t="s">
        <v>262</v>
      </c>
      <c r="L721" s="11">
        <v>1</v>
      </c>
    </row>
    <row r="722" spans="1:12">
      <c r="A722" s="11" t="s">
        <v>1223</v>
      </c>
      <c r="D722" s="11" t="s">
        <v>260</v>
      </c>
      <c r="E722" s="19" t="s">
        <v>1473</v>
      </c>
      <c r="F722" s="10">
        <v>41821</v>
      </c>
      <c r="G722" s="10">
        <v>45809</v>
      </c>
      <c r="H722" s="11">
        <v>132</v>
      </c>
      <c r="I722" s="20" t="s">
        <v>259</v>
      </c>
      <c r="J722" s="11" t="s">
        <v>261</v>
      </c>
      <c r="K722" s="11" t="s">
        <v>262</v>
      </c>
      <c r="L722" s="11">
        <v>1</v>
      </c>
    </row>
    <row r="723" spans="1:12">
      <c r="A723" s="11" t="s">
        <v>1224</v>
      </c>
      <c r="D723" s="11" t="s">
        <v>260</v>
      </c>
      <c r="E723" s="19" t="s">
        <v>1474</v>
      </c>
      <c r="F723" s="10">
        <v>41821</v>
      </c>
      <c r="G723" s="10">
        <v>45809</v>
      </c>
      <c r="H723" s="11">
        <v>132</v>
      </c>
      <c r="I723" s="20" t="s">
        <v>259</v>
      </c>
      <c r="J723" s="11" t="s">
        <v>261</v>
      </c>
      <c r="K723" s="11" t="s">
        <v>262</v>
      </c>
      <c r="L723" s="11">
        <v>1</v>
      </c>
    </row>
    <row r="724" spans="1:12">
      <c r="A724" s="11" t="s">
        <v>1225</v>
      </c>
      <c r="D724" s="11" t="s">
        <v>260</v>
      </c>
      <c r="E724" s="19" t="s">
        <v>1475</v>
      </c>
      <c r="F724" s="10">
        <v>41821</v>
      </c>
      <c r="G724" s="10">
        <v>45809</v>
      </c>
      <c r="H724" s="11">
        <v>132</v>
      </c>
      <c r="I724" s="20" t="s">
        <v>259</v>
      </c>
      <c r="J724" s="11" t="s">
        <v>261</v>
      </c>
      <c r="K724" s="11" t="s">
        <v>262</v>
      </c>
      <c r="L724" s="11">
        <v>1</v>
      </c>
    </row>
    <row r="725" spans="1:12">
      <c r="A725" s="11" t="s">
        <v>1226</v>
      </c>
      <c r="D725" s="11" t="s">
        <v>260</v>
      </c>
      <c r="E725" s="19" t="s">
        <v>1476</v>
      </c>
      <c r="F725" s="10">
        <v>41821</v>
      </c>
      <c r="G725" s="10">
        <v>45809</v>
      </c>
      <c r="H725" s="11">
        <v>132</v>
      </c>
      <c r="I725" s="20" t="s">
        <v>259</v>
      </c>
      <c r="J725" s="11" t="s">
        <v>261</v>
      </c>
      <c r="K725" s="11" t="s">
        <v>262</v>
      </c>
      <c r="L725" s="11">
        <v>1</v>
      </c>
    </row>
    <row r="726" spans="1:12">
      <c r="A726" s="11" t="s">
        <v>1227</v>
      </c>
      <c r="D726" s="11" t="s">
        <v>260</v>
      </c>
      <c r="E726" s="19" t="s">
        <v>1477</v>
      </c>
      <c r="F726" s="10">
        <v>41821</v>
      </c>
      <c r="G726" s="10">
        <v>45809</v>
      </c>
      <c r="H726" s="11">
        <v>132</v>
      </c>
      <c r="I726" s="20" t="s">
        <v>259</v>
      </c>
      <c r="J726" s="11" t="s">
        <v>261</v>
      </c>
      <c r="K726" s="11" t="s">
        <v>262</v>
      </c>
      <c r="L726" s="11">
        <v>1</v>
      </c>
    </row>
    <row r="727" spans="1:12">
      <c r="A727" s="11" t="s">
        <v>1228</v>
      </c>
      <c r="D727" s="11" t="s">
        <v>260</v>
      </c>
      <c r="E727" s="19" t="s">
        <v>1478</v>
      </c>
      <c r="F727" s="10">
        <v>41821</v>
      </c>
      <c r="G727" s="10">
        <v>45809</v>
      </c>
      <c r="H727" s="11">
        <v>132</v>
      </c>
      <c r="I727" s="20" t="s">
        <v>259</v>
      </c>
      <c r="J727" s="11" t="s">
        <v>261</v>
      </c>
      <c r="K727" s="11" t="s">
        <v>262</v>
      </c>
      <c r="L727" s="11">
        <v>1</v>
      </c>
    </row>
    <row r="728" spans="1:12">
      <c r="A728" s="11" t="s">
        <v>1229</v>
      </c>
      <c r="D728" s="11" t="s">
        <v>260</v>
      </c>
      <c r="E728" s="19" t="s">
        <v>1479</v>
      </c>
      <c r="F728" s="10">
        <v>41821</v>
      </c>
      <c r="G728" s="10">
        <v>45809</v>
      </c>
      <c r="H728" s="11">
        <v>132</v>
      </c>
      <c r="I728" s="20" t="s">
        <v>259</v>
      </c>
      <c r="J728" s="11" t="s">
        <v>261</v>
      </c>
      <c r="K728" s="11" t="s">
        <v>262</v>
      </c>
      <c r="L728" s="11">
        <v>1</v>
      </c>
    </row>
    <row r="729" spans="1:12">
      <c r="A729" s="11" t="s">
        <v>1230</v>
      </c>
      <c r="D729" s="11" t="s">
        <v>260</v>
      </c>
      <c r="E729" s="19" t="s">
        <v>1480</v>
      </c>
      <c r="F729" s="10">
        <v>41821</v>
      </c>
      <c r="G729" s="10">
        <v>45809</v>
      </c>
      <c r="H729" s="11">
        <v>132</v>
      </c>
      <c r="I729" s="20" t="s">
        <v>259</v>
      </c>
      <c r="J729" s="11" t="s">
        <v>261</v>
      </c>
      <c r="K729" s="11" t="s">
        <v>262</v>
      </c>
      <c r="L729" s="11">
        <v>1</v>
      </c>
    </row>
    <row r="730" spans="1:12">
      <c r="A730" s="11" t="s">
        <v>1231</v>
      </c>
      <c r="D730" s="11" t="s">
        <v>260</v>
      </c>
      <c r="E730" s="19" t="s">
        <v>1481</v>
      </c>
      <c r="F730" s="10">
        <v>41821</v>
      </c>
      <c r="G730" s="10">
        <v>45809</v>
      </c>
      <c r="H730" s="11">
        <v>132</v>
      </c>
      <c r="I730" s="20" t="s">
        <v>259</v>
      </c>
      <c r="J730" s="11" t="s">
        <v>261</v>
      </c>
      <c r="K730" s="11" t="s">
        <v>262</v>
      </c>
      <c r="L730" s="11">
        <v>1</v>
      </c>
    </row>
    <row r="731" spans="1:12">
      <c r="A731" s="11" t="s">
        <v>1232</v>
      </c>
      <c r="D731" s="11" t="s">
        <v>260</v>
      </c>
      <c r="E731" s="19" t="s">
        <v>1482</v>
      </c>
      <c r="F731" s="10">
        <v>41821</v>
      </c>
      <c r="G731" s="10">
        <v>45809</v>
      </c>
      <c r="H731" s="11">
        <v>132</v>
      </c>
      <c r="I731" s="20" t="s">
        <v>259</v>
      </c>
      <c r="J731" s="11" t="s">
        <v>261</v>
      </c>
      <c r="K731" s="11" t="s">
        <v>262</v>
      </c>
      <c r="L731" s="11">
        <v>1</v>
      </c>
    </row>
    <row r="732" spans="1:12">
      <c r="A732" s="11" t="s">
        <v>1233</v>
      </c>
      <c r="D732" s="11" t="s">
        <v>260</v>
      </c>
      <c r="E732" s="19" t="s">
        <v>1483</v>
      </c>
      <c r="F732" s="10">
        <v>41821</v>
      </c>
      <c r="G732" s="10">
        <v>45809</v>
      </c>
      <c r="H732" s="11">
        <v>132</v>
      </c>
      <c r="I732" s="20" t="s">
        <v>259</v>
      </c>
      <c r="J732" s="11" t="s">
        <v>261</v>
      </c>
      <c r="K732" s="11" t="s">
        <v>262</v>
      </c>
      <c r="L732" s="11">
        <v>1</v>
      </c>
    </row>
    <row r="733" spans="1:12">
      <c r="A733" s="11" t="s">
        <v>1234</v>
      </c>
      <c r="D733" s="11" t="s">
        <v>260</v>
      </c>
      <c r="E733" s="19" t="s">
        <v>1484</v>
      </c>
      <c r="F733" s="10">
        <v>41821</v>
      </c>
      <c r="G733" s="10">
        <v>45809</v>
      </c>
      <c r="H733" s="11">
        <v>132</v>
      </c>
      <c r="I733" s="20" t="s">
        <v>259</v>
      </c>
      <c r="J733" s="11" t="s">
        <v>261</v>
      </c>
      <c r="K733" s="11" t="s">
        <v>262</v>
      </c>
      <c r="L733" s="11">
        <v>1</v>
      </c>
    </row>
    <row r="734" spans="1:12">
      <c r="A734" s="11" t="s">
        <v>1235</v>
      </c>
      <c r="D734" s="11" t="s">
        <v>260</v>
      </c>
      <c r="E734" s="19" t="s">
        <v>1485</v>
      </c>
      <c r="F734" s="10">
        <v>41821</v>
      </c>
      <c r="G734" s="10">
        <v>45809</v>
      </c>
      <c r="H734" s="11">
        <v>132</v>
      </c>
      <c r="I734" s="20" t="s">
        <v>259</v>
      </c>
      <c r="J734" s="11" t="s">
        <v>261</v>
      </c>
      <c r="K734" s="11" t="s">
        <v>262</v>
      </c>
      <c r="L734" s="11">
        <v>1</v>
      </c>
    </row>
    <row r="735" spans="1:12">
      <c r="A735" s="11" t="s">
        <v>1236</v>
      </c>
      <c r="D735" s="11" t="s">
        <v>260</v>
      </c>
      <c r="E735" s="19" t="s">
        <v>1486</v>
      </c>
      <c r="F735" s="10">
        <v>41821</v>
      </c>
      <c r="G735" s="10">
        <v>45809</v>
      </c>
      <c r="H735" s="11">
        <v>132</v>
      </c>
      <c r="I735" s="20" t="s">
        <v>259</v>
      </c>
      <c r="J735" s="11" t="s">
        <v>261</v>
      </c>
      <c r="K735" s="11" t="s">
        <v>262</v>
      </c>
      <c r="L735" s="11">
        <v>1</v>
      </c>
    </row>
    <row r="736" spans="1:12">
      <c r="A736" s="11" t="s">
        <v>1237</v>
      </c>
      <c r="D736" s="11" t="s">
        <v>260</v>
      </c>
      <c r="E736" s="19" t="s">
        <v>1487</v>
      </c>
      <c r="F736" s="10">
        <v>41821</v>
      </c>
      <c r="G736" s="10">
        <v>45809</v>
      </c>
      <c r="H736" s="11">
        <v>132</v>
      </c>
      <c r="I736" s="20" t="s">
        <v>259</v>
      </c>
      <c r="J736" s="11" t="s">
        <v>261</v>
      </c>
      <c r="K736" s="11" t="s">
        <v>262</v>
      </c>
      <c r="L736" s="11">
        <v>1</v>
      </c>
    </row>
    <row r="737" spans="1:12">
      <c r="A737" s="11" t="s">
        <v>1238</v>
      </c>
      <c r="D737" s="11" t="s">
        <v>260</v>
      </c>
      <c r="E737" s="19" t="s">
        <v>1488</v>
      </c>
      <c r="F737" s="10">
        <v>41821</v>
      </c>
      <c r="G737" s="10">
        <v>45809</v>
      </c>
      <c r="H737" s="11">
        <v>132</v>
      </c>
      <c r="I737" s="20" t="s">
        <v>259</v>
      </c>
      <c r="J737" s="11" t="s">
        <v>261</v>
      </c>
      <c r="K737" s="11" t="s">
        <v>262</v>
      </c>
      <c r="L737" s="11">
        <v>1</v>
      </c>
    </row>
    <row r="738" spans="1:12">
      <c r="A738" s="11" t="s">
        <v>1239</v>
      </c>
      <c r="D738" s="11" t="s">
        <v>260</v>
      </c>
      <c r="E738" s="19" t="s">
        <v>1489</v>
      </c>
      <c r="F738" s="10">
        <v>41821</v>
      </c>
      <c r="G738" s="10">
        <v>45809</v>
      </c>
      <c r="H738" s="11">
        <v>132</v>
      </c>
      <c r="I738" s="20" t="s">
        <v>259</v>
      </c>
      <c r="J738" s="11" t="s">
        <v>261</v>
      </c>
      <c r="K738" s="11" t="s">
        <v>262</v>
      </c>
      <c r="L738" s="11">
        <v>1</v>
      </c>
    </row>
    <row r="739" spans="1:12">
      <c r="A739" s="11" t="s">
        <v>1240</v>
      </c>
      <c r="D739" s="11" t="s">
        <v>260</v>
      </c>
      <c r="E739" s="19" t="s">
        <v>1490</v>
      </c>
      <c r="F739" s="10">
        <v>41821</v>
      </c>
      <c r="G739" s="10">
        <v>45809</v>
      </c>
      <c r="H739" s="11">
        <v>132</v>
      </c>
      <c r="I739" s="20" t="s">
        <v>259</v>
      </c>
      <c r="J739" s="11" t="s">
        <v>261</v>
      </c>
      <c r="K739" s="11" t="s">
        <v>262</v>
      </c>
      <c r="L739" s="11">
        <v>1</v>
      </c>
    </row>
    <row r="740" spans="1:12">
      <c r="A740" s="11" t="s">
        <v>1241</v>
      </c>
      <c r="D740" s="11" t="s">
        <v>260</v>
      </c>
      <c r="E740" s="19" t="s">
        <v>1491</v>
      </c>
      <c r="F740" s="10">
        <v>41821</v>
      </c>
      <c r="G740" s="10">
        <v>45809</v>
      </c>
      <c r="H740" s="11">
        <v>132</v>
      </c>
      <c r="I740" s="20" t="s">
        <v>259</v>
      </c>
      <c r="J740" s="11" t="s">
        <v>261</v>
      </c>
      <c r="K740" s="11" t="s">
        <v>262</v>
      </c>
      <c r="L740" s="11">
        <v>1</v>
      </c>
    </row>
    <row r="741" spans="1:12">
      <c r="A741" s="11" t="s">
        <v>1242</v>
      </c>
      <c r="D741" s="11" t="s">
        <v>260</v>
      </c>
      <c r="E741" s="19" t="s">
        <v>1492</v>
      </c>
      <c r="F741" s="10">
        <v>41821</v>
      </c>
      <c r="G741" s="10">
        <v>45809</v>
      </c>
      <c r="H741" s="11">
        <v>132</v>
      </c>
      <c r="I741" s="20" t="s">
        <v>259</v>
      </c>
      <c r="J741" s="11" t="s">
        <v>261</v>
      </c>
      <c r="K741" s="11" t="s">
        <v>262</v>
      </c>
      <c r="L741" s="11">
        <v>1</v>
      </c>
    </row>
    <row r="742" spans="1:12">
      <c r="A742" s="11" t="s">
        <v>1243</v>
      </c>
      <c r="D742" s="11" t="s">
        <v>260</v>
      </c>
      <c r="E742" s="19" t="s">
        <v>1493</v>
      </c>
      <c r="F742" s="10">
        <v>41821</v>
      </c>
      <c r="G742" s="10">
        <v>45809</v>
      </c>
      <c r="H742" s="11">
        <v>132</v>
      </c>
      <c r="I742" s="20" t="s">
        <v>259</v>
      </c>
      <c r="J742" s="11" t="s">
        <v>261</v>
      </c>
      <c r="K742" s="11" t="s">
        <v>262</v>
      </c>
      <c r="L742" s="11">
        <v>1</v>
      </c>
    </row>
    <row r="743" spans="1:12">
      <c r="A743" s="11" t="s">
        <v>1244</v>
      </c>
      <c r="D743" s="11" t="s">
        <v>260</v>
      </c>
      <c r="E743" s="19" t="s">
        <v>1494</v>
      </c>
      <c r="F743" s="10">
        <v>41821</v>
      </c>
      <c r="G743" s="10">
        <v>45809</v>
      </c>
      <c r="H743" s="11">
        <v>132</v>
      </c>
      <c r="I743" s="20" t="s">
        <v>259</v>
      </c>
      <c r="J743" s="11" t="s">
        <v>261</v>
      </c>
      <c r="K743" s="11" t="s">
        <v>262</v>
      </c>
      <c r="L743" s="11">
        <v>1</v>
      </c>
    </row>
    <row r="744" spans="1:12">
      <c r="A744" s="11" t="s">
        <v>1245</v>
      </c>
      <c r="D744" s="11" t="s">
        <v>260</v>
      </c>
      <c r="E744" s="19" t="s">
        <v>1495</v>
      </c>
      <c r="F744" s="10">
        <v>41821</v>
      </c>
      <c r="G744" s="10">
        <v>45809</v>
      </c>
      <c r="H744" s="11">
        <v>132</v>
      </c>
      <c r="I744" s="20" t="s">
        <v>259</v>
      </c>
      <c r="J744" s="11" t="s">
        <v>261</v>
      </c>
      <c r="K744" s="11" t="s">
        <v>262</v>
      </c>
      <c r="L744" s="11">
        <v>1</v>
      </c>
    </row>
    <row r="745" spans="1:12">
      <c r="A745" s="11" t="s">
        <v>1246</v>
      </c>
      <c r="D745" s="11" t="s">
        <v>260</v>
      </c>
      <c r="E745" s="19" t="s">
        <v>1496</v>
      </c>
      <c r="F745" s="10">
        <v>41821</v>
      </c>
      <c r="G745" s="10">
        <v>45809</v>
      </c>
      <c r="H745" s="11">
        <v>132</v>
      </c>
      <c r="I745" s="20" t="s">
        <v>259</v>
      </c>
      <c r="J745" s="11" t="s">
        <v>261</v>
      </c>
      <c r="K745" s="11" t="s">
        <v>262</v>
      </c>
      <c r="L745" s="11">
        <v>1</v>
      </c>
    </row>
    <row r="746" spans="1:12">
      <c r="A746" s="11" t="s">
        <v>1247</v>
      </c>
      <c r="D746" s="11" t="s">
        <v>260</v>
      </c>
      <c r="E746" s="19" t="s">
        <v>1497</v>
      </c>
      <c r="F746" s="10">
        <v>41821</v>
      </c>
      <c r="G746" s="10">
        <v>45809</v>
      </c>
      <c r="H746" s="11">
        <v>132</v>
      </c>
      <c r="I746" s="20" t="s">
        <v>259</v>
      </c>
      <c r="J746" s="11" t="s">
        <v>261</v>
      </c>
      <c r="K746" s="11" t="s">
        <v>262</v>
      </c>
      <c r="L746" s="11">
        <v>1</v>
      </c>
    </row>
    <row r="747" spans="1:12">
      <c r="A747" s="11" t="s">
        <v>1248</v>
      </c>
      <c r="D747" s="11" t="s">
        <v>260</v>
      </c>
      <c r="E747" s="19" t="s">
        <v>1498</v>
      </c>
      <c r="F747" s="10">
        <v>41821</v>
      </c>
      <c r="G747" s="10">
        <v>45809</v>
      </c>
      <c r="H747" s="11">
        <v>132</v>
      </c>
      <c r="I747" s="20" t="s">
        <v>259</v>
      </c>
      <c r="J747" s="11" t="s">
        <v>261</v>
      </c>
      <c r="K747" s="11" t="s">
        <v>262</v>
      </c>
      <c r="L747" s="11">
        <v>1</v>
      </c>
    </row>
    <row r="748" spans="1:12">
      <c r="A748" s="11" t="s">
        <v>1249</v>
      </c>
      <c r="D748" s="11" t="s">
        <v>260</v>
      </c>
      <c r="E748" s="19" t="s">
        <v>1499</v>
      </c>
      <c r="F748" s="10">
        <v>41821</v>
      </c>
      <c r="G748" s="10">
        <v>45809</v>
      </c>
      <c r="H748" s="11">
        <v>132</v>
      </c>
      <c r="I748" s="20" t="s">
        <v>259</v>
      </c>
      <c r="J748" s="11" t="s">
        <v>261</v>
      </c>
      <c r="K748" s="11" t="s">
        <v>262</v>
      </c>
      <c r="L748" s="11">
        <v>1</v>
      </c>
    </row>
    <row r="749" spans="1:12">
      <c r="A749" s="11" t="s">
        <v>1250</v>
      </c>
      <c r="D749" s="11" t="s">
        <v>260</v>
      </c>
      <c r="E749" s="19" t="s">
        <v>1500</v>
      </c>
      <c r="F749" s="10">
        <v>41821</v>
      </c>
      <c r="G749" s="10">
        <v>45809</v>
      </c>
      <c r="H749" s="11">
        <v>132</v>
      </c>
      <c r="I749" s="20" t="s">
        <v>259</v>
      </c>
      <c r="J749" s="11" t="s">
        <v>261</v>
      </c>
      <c r="K749" s="11" t="s">
        <v>262</v>
      </c>
      <c r="L749" s="11">
        <v>1</v>
      </c>
    </row>
    <row r="750" spans="1:12">
      <c r="A750" s="11" t="s">
        <v>1251</v>
      </c>
      <c r="D750" s="11" t="s">
        <v>260</v>
      </c>
      <c r="E750" s="19" t="s">
        <v>1501</v>
      </c>
      <c r="F750" s="10">
        <v>41821</v>
      </c>
      <c r="G750" s="10">
        <v>45809</v>
      </c>
      <c r="H750" s="11">
        <v>132</v>
      </c>
      <c r="I750" s="20" t="s">
        <v>259</v>
      </c>
      <c r="J750" s="11" t="s">
        <v>261</v>
      </c>
      <c r="K750" s="11" t="s">
        <v>262</v>
      </c>
      <c r="L750" s="11">
        <v>1</v>
      </c>
    </row>
    <row r="751" spans="1:12">
      <c r="A751" s="11" t="s">
        <v>1252</v>
      </c>
      <c r="D751" s="11" t="s">
        <v>260</v>
      </c>
      <c r="E751" s="19" t="s">
        <v>1502</v>
      </c>
      <c r="F751" s="10">
        <v>41821</v>
      </c>
      <c r="G751" s="10">
        <v>45809</v>
      </c>
      <c r="H751" s="11">
        <v>132</v>
      </c>
      <c r="I751" s="20" t="s">
        <v>259</v>
      </c>
      <c r="J751" s="11" t="s">
        <v>261</v>
      </c>
      <c r="K751" s="11" t="s">
        <v>262</v>
      </c>
      <c r="L751" s="11">
        <v>1</v>
      </c>
    </row>
    <row r="752" spans="1:12">
      <c r="A752" s="11" t="s">
        <v>1253</v>
      </c>
      <c r="D752" s="11" t="s">
        <v>260</v>
      </c>
      <c r="E752" s="19" t="s">
        <v>1503</v>
      </c>
      <c r="F752" s="10">
        <v>41821</v>
      </c>
      <c r="G752" s="10">
        <v>45809</v>
      </c>
      <c r="H752" s="11">
        <v>132</v>
      </c>
      <c r="I752" s="20" t="s">
        <v>259</v>
      </c>
      <c r="J752" s="11" t="s">
        <v>261</v>
      </c>
      <c r="K752" s="11" t="s">
        <v>262</v>
      </c>
      <c r="L752" s="11">
        <v>1</v>
      </c>
    </row>
    <row r="753" spans="1:12">
      <c r="A753" s="11" t="s">
        <v>1254</v>
      </c>
      <c r="D753" s="11" t="s">
        <v>260</v>
      </c>
      <c r="E753" s="19" t="s">
        <v>1504</v>
      </c>
      <c r="F753" s="10">
        <v>41821</v>
      </c>
      <c r="G753" s="10">
        <v>45809</v>
      </c>
      <c r="H753" s="11">
        <v>132</v>
      </c>
      <c r="I753" s="20" t="s">
        <v>259</v>
      </c>
      <c r="J753" s="11" t="s">
        <v>261</v>
      </c>
      <c r="K753" s="11" t="s">
        <v>262</v>
      </c>
      <c r="L753" s="11">
        <v>1</v>
      </c>
    </row>
    <row r="754" spans="1:12">
      <c r="A754" s="11" t="s">
        <v>1255</v>
      </c>
      <c r="D754" s="11" t="s">
        <v>260</v>
      </c>
      <c r="E754" s="19" t="s">
        <v>1505</v>
      </c>
      <c r="F754" s="10">
        <v>41821</v>
      </c>
      <c r="G754" s="10">
        <v>45809</v>
      </c>
      <c r="H754" s="11">
        <v>132</v>
      </c>
      <c r="I754" s="20" t="s">
        <v>259</v>
      </c>
      <c r="J754" s="11" t="s">
        <v>261</v>
      </c>
      <c r="K754" s="11" t="s">
        <v>262</v>
      </c>
      <c r="L754" s="11">
        <v>1</v>
      </c>
    </row>
    <row r="755" spans="1:12">
      <c r="A755" s="11" t="s">
        <v>1256</v>
      </c>
      <c r="D755" s="11" t="s">
        <v>260</v>
      </c>
      <c r="E755" s="19" t="s">
        <v>1506</v>
      </c>
      <c r="F755" s="10">
        <v>41821</v>
      </c>
      <c r="G755" s="10">
        <v>45809</v>
      </c>
      <c r="H755" s="11">
        <v>132</v>
      </c>
      <c r="I755" s="20" t="s">
        <v>259</v>
      </c>
      <c r="J755" s="11" t="s">
        <v>261</v>
      </c>
      <c r="K755" s="11" t="s">
        <v>262</v>
      </c>
      <c r="L755" s="11">
        <v>1</v>
      </c>
    </row>
    <row r="756" spans="1:12">
      <c r="A756" s="11" t="s">
        <v>1257</v>
      </c>
      <c r="D756" s="11" t="s">
        <v>260</v>
      </c>
      <c r="E756" s="19" t="s">
        <v>1507</v>
      </c>
      <c r="F756" s="10">
        <v>41821</v>
      </c>
      <c r="G756" s="10">
        <v>45809</v>
      </c>
      <c r="H756" s="11">
        <v>132</v>
      </c>
      <c r="I756" s="20" t="s">
        <v>259</v>
      </c>
      <c r="J756" s="11" t="s">
        <v>261</v>
      </c>
      <c r="K756" s="11" t="s">
        <v>262</v>
      </c>
      <c r="L756" s="11">
        <v>1</v>
      </c>
    </row>
    <row r="757" spans="1:12">
      <c r="A757" s="11" t="s">
        <v>1258</v>
      </c>
      <c r="D757" s="11" t="s">
        <v>260</v>
      </c>
      <c r="E757" s="19" t="s">
        <v>1508</v>
      </c>
      <c r="F757" s="10">
        <v>41821</v>
      </c>
      <c r="G757" s="10">
        <v>45809</v>
      </c>
      <c r="H757" s="11">
        <v>132</v>
      </c>
      <c r="I757" s="20" t="s">
        <v>259</v>
      </c>
      <c r="J757" s="11" t="s">
        <v>261</v>
      </c>
      <c r="K757" s="11" t="s">
        <v>262</v>
      </c>
      <c r="L757" s="11">
        <v>1</v>
      </c>
    </row>
    <row r="758" spans="1:12">
      <c r="A758" s="11" t="s">
        <v>1259</v>
      </c>
      <c r="D758" s="11" t="s">
        <v>260</v>
      </c>
      <c r="E758" s="19" t="s">
        <v>1509</v>
      </c>
      <c r="F758" s="10">
        <v>41821</v>
      </c>
      <c r="G758" s="10">
        <v>45809</v>
      </c>
      <c r="H758" s="11">
        <v>132</v>
      </c>
      <c r="I758" s="20" t="s">
        <v>259</v>
      </c>
      <c r="J758" s="11" t="s">
        <v>261</v>
      </c>
      <c r="K758" s="11" t="s">
        <v>262</v>
      </c>
      <c r="L758" s="11">
        <v>1</v>
      </c>
    </row>
    <row r="759" spans="1:12">
      <c r="A759" s="11" t="s">
        <v>1260</v>
      </c>
      <c r="D759" s="11" t="s">
        <v>260</v>
      </c>
      <c r="E759" s="19" t="s">
        <v>1510</v>
      </c>
      <c r="F759" s="10">
        <v>41821</v>
      </c>
      <c r="G759" s="10">
        <v>45809</v>
      </c>
      <c r="H759" s="11">
        <v>132</v>
      </c>
      <c r="I759" s="20" t="s">
        <v>259</v>
      </c>
      <c r="J759" s="11" t="s">
        <v>261</v>
      </c>
      <c r="K759" s="11" t="s">
        <v>262</v>
      </c>
      <c r="L759" s="11">
        <v>1</v>
      </c>
    </row>
    <row r="760" spans="1:12">
      <c r="A760" s="11" t="s">
        <v>1261</v>
      </c>
      <c r="D760" s="11" t="s">
        <v>260</v>
      </c>
      <c r="E760" s="19" t="s">
        <v>1511</v>
      </c>
      <c r="F760" s="10">
        <v>41821</v>
      </c>
      <c r="G760" s="10">
        <v>45809</v>
      </c>
      <c r="H760" s="11">
        <v>132</v>
      </c>
      <c r="I760" s="20" t="s">
        <v>259</v>
      </c>
      <c r="J760" s="11" t="s">
        <v>261</v>
      </c>
      <c r="K760" s="11" t="s">
        <v>262</v>
      </c>
      <c r="L760" s="11">
        <v>1</v>
      </c>
    </row>
    <row r="761" spans="1:12">
      <c r="A761" s="11" t="s">
        <v>1262</v>
      </c>
      <c r="D761" s="11" t="s">
        <v>260</v>
      </c>
      <c r="E761" s="19" t="s">
        <v>1512</v>
      </c>
      <c r="F761" s="10">
        <v>41821</v>
      </c>
      <c r="G761" s="10">
        <v>45809</v>
      </c>
      <c r="H761" s="11">
        <v>132</v>
      </c>
      <c r="I761" s="20" t="s">
        <v>259</v>
      </c>
      <c r="J761" s="11" t="s">
        <v>261</v>
      </c>
      <c r="K761" s="11" t="s">
        <v>262</v>
      </c>
      <c r="L761" s="11">
        <v>1</v>
      </c>
    </row>
    <row r="762" spans="1:12">
      <c r="A762" s="11" t="s">
        <v>1513</v>
      </c>
      <c r="D762" s="11" t="s">
        <v>260</v>
      </c>
      <c r="E762" s="19" t="s">
        <v>1618</v>
      </c>
      <c r="F762" s="10">
        <v>41821</v>
      </c>
      <c r="G762" s="10">
        <v>45809</v>
      </c>
      <c r="H762" s="11">
        <v>132</v>
      </c>
      <c r="I762" s="20" t="s">
        <v>259</v>
      </c>
      <c r="J762" s="11" t="s">
        <v>261</v>
      </c>
      <c r="K762" s="11" t="s">
        <v>262</v>
      </c>
      <c r="L762" s="11">
        <v>1</v>
      </c>
    </row>
    <row r="763" spans="1:12">
      <c r="A763" s="11" t="s">
        <v>1514</v>
      </c>
      <c r="D763" s="11" t="s">
        <v>260</v>
      </c>
      <c r="E763" s="19" t="s">
        <v>1619</v>
      </c>
      <c r="F763" s="10">
        <v>41821</v>
      </c>
      <c r="G763" s="10">
        <v>45809</v>
      </c>
      <c r="H763" s="11">
        <v>132</v>
      </c>
      <c r="I763" s="20" t="s">
        <v>259</v>
      </c>
      <c r="J763" s="11" t="s">
        <v>261</v>
      </c>
      <c r="K763" s="11" t="s">
        <v>262</v>
      </c>
      <c r="L763" s="11">
        <v>1</v>
      </c>
    </row>
    <row r="764" spans="1:12">
      <c r="A764" s="11" t="s">
        <v>1515</v>
      </c>
      <c r="D764" s="11" t="s">
        <v>260</v>
      </c>
      <c r="E764" s="19" t="s">
        <v>1620</v>
      </c>
      <c r="F764" s="10">
        <v>41821</v>
      </c>
      <c r="G764" s="10">
        <v>45809</v>
      </c>
      <c r="H764" s="11">
        <v>132</v>
      </c>
      <c r="I764" s="20" t="s">
        <v>259</v>
      </c>
      <c r="J764" s="11" t="s">
        <v>261</v>
      </c>
      <c r="K764" s="11" t="s">
        <v>262</v>
      </c>
      <c r="L764" s="11">
        <v>1</v>
      </c>
    </row>
    <row r="765" spans="1:12">
      <c r="A765" s="11" t="s">
        <v>1516</v>
      </c>
      <c r="D765" s="11" t="s">
        <v>260</v>
      </c>
      <c r="E765" s="19" t="s">
        <v>1621</v>
      </c>
      <c r="F765" s="10">
        <v>41821</v>
      </c>
      <c r="G765" s="10">
        <v>45809</v>
      </c>
      <c r="H765" s="11">
        <v>132</v>
      </c>
      <c r="I765" s="20" t="s">
        <v>259</v>
      </c>
      <c r="J765" s="11" t="s">
        <v>261</v>
      </c>
      <c r="K765" s="11" t="s">
        <v>262</v>
      </c>
      <c r="L765" s="11">
        <v>1</v>
      </c>
    </row>
    <row r="766" spans="1:12">
      <c r="A766" s="11" t="s">
        <v>1517</v>
      </c>
      <c r="D766" s="11" t="s">
        <v>260</v>
      </c>
      <c r="E766" s="19" t="s">
        <v>1622</v>
      </c>
      <c r="F766" s="10">
        <v>41821</v>
      </c>
      <c r="G766" s="10">
        <v>45809</v>
      </c>
      <c r="H766" s="11">
        <v>132</v>
      </c>
      <c r="I766" s="20" t="s">
        <v>259</v>
      </c>
      <c r="J766" s="11" t="s">
        <v>261</v>
      </c>
      <c r="K766" s="11" t="s">
        <v>262</v>
      </c>
      <c r="L766" s="11">
        <v>1</v>
      </c>
    </row>
    <row r="767" spans="1:12">
      <c r="A767" s="11" t="s">
        <v>1518</v>
      </c>
      <c r="D767" s="11" t="s">
        <v>260</v>
      </c>
      <c r="E767" s="19" t="s">
        <v>1623</v>
      </c>
      <c r="F767" s="10">
        <v>41821</v>
      </c>
      <c r="G767" s="10">
        <v>45809</v>
      </c>
      <c r="H767" s="11">
        <v>132</v>
      </c>
      <c r="I767" s="20" t="s">
        <v>259</v>
      </c>
      <c r="J767" s="11" t="s">
        <v>261</v>
      </c>
      <c r="K767" s="11" t="s">
        <v>262</v>
      </c>
      <c r="L767" s="11">
        <v>1</v>
      </c>
    </row>
    <row r="768" spans="1:12">
      <c r="A768" s="11" t="s">
        <v>1519</v>
      </c>
      <c r="D768" s="11" t="s">
        <v>260</v>
      </c>
      <c r="E768" s="19" t="s">
        <v>1624</v>
      </c>
      <c r="F768" s="10">
        <v>41821</v>
      </c>
      <c r="G768" s="10">
        <v>45809</v>
      </c>
      <c r="H768" s="11">
        <v>132</v>
      </c>
      <c r="I768" s="20" t="s">
        <v>259</v>
      </c>
      <c r="J768" s="11" t="s">
        <v>261</v>
      </c>
      <c r="K768" s="11" t="s">
        <v>262</v>
      </c>
      <c r="L768" s="11">
        <v>1</v>
      </c>
    </row>
    <row r="769" spans="1:12">
      <c r="A769" s="11" t="s">
        <v>1520</v>
      </c>
      <c r="D769" s="11" t="s">
        <v>260</v>
      </c>
      <c r="E769" s="19" t="s">
        <v>1625</v>
      </c>
      <c r="F769" s="10">
        <v>41821</v>
      </c>
      <c r="G769" s="10">
        <v>45809</v>
      </c>
      <c r="H769" s="11">
        <v>132</v>
      </c>
      <c r="I769" s="20" t="s">
        <v>259</v>
      </c>
      <c r="J769" s="11" t="s">
        <v>261</v>
      </c>
      <c r="K769" s="11" t="s">
        <v>262</v>
      </c>
      <c r="L769" s="11">
        <v>1</v>
      </c>
    </row>
    <row r="770" spans="1:12">
      <c r="A770" s="11" t="s">
        <v>1521</v>
      </c>
      <c r="D770" s="11" t="s">
        <v>260</v>
      </c>
      <c r="E770" s="19" t="s">
        <v>1626</v>
      </c>
      <c r="F770" s="10">
        <v>41821</v>
      </c>
      <c r="G770" s="10">
        <v>45809</v>
      </c>
      <c r="H770" s="11">
        <v>132</v>
      </c>
      <c r="I770" s="20" t="s">
        <v>259</v>
      </c>
      <c r="J770" s="11" t="s">
        <v>261</v>
      </c>
      <c r="K770" s="11" t="s">
        <v>262</v>
      </c>
      <c r="L770" s="11">
        <v>1</v>
      </c>
    </row>
    <row r="771" spans="1:12">
      <c r="A771" s="11" t="s">
        <v>1522</v>
      </c>
      <c r="D771" s="11" t="s">
        <v>260</v>
      </c>
      <c r="E771" s="19" t="s">
        <v>1627</v>
      </c>
      <c r="F771" s="10">
        <v>41821</v>
      </c>
      <c r="G771" s="10">
        <v>45809</v>
      </c>
      <c r="H771" s="11">
        <v>132</v>
      </c>
      <c r="I771" s="20" t="s">
        <v>259</v>
      </c>
      <c r="J771" s="11" t="s">
        <v>261</v>
      </c>
      <c r="K771" s="11" t="s">
        <v>262</v>
      </c>
      <c r="L771" s="11">
        <v>1</v>
      </c>
    </row>
    <row r="772" spans="1:12">
      <c r="A772" s="11" t="s">
        <v>1523</v>
      </c>
      <c r="D772" s="11" t="s">
        <v>260</v>
      </c>
      <c r="E772" s="19" t="s">
        <v>1628</v>
      </c>
      <c r="F772" s="10">
        <v>41821</v>
      </c>
      <c r="G772" s="10">
        <v>45809</v>
      </c>
      <c r="H772" s="11">
        <v>132</v>
      </c>
      <c r="I772" s="20" t="s">
        <v>259</v>
      </c>
      <c r="J772" s="11" t="s">
        <v>261</v>
      </c>
      <c r="K772" s="11" t="s">
        <v>262</v>
      </c>
      <c r="L772" s="11">
        <v>1</v>
      </c>
    </row>
    <row r="773" spans="1:12">
      <c r="A773" s="11" t="s">
        <v>1524</v>
      </c>
      <c r="D773" s="11" t="s">
        <v>260</v>
      </c>
      <c r="E773" s="19" t="s">
        <v>1629</v>
      </c>
      <c r="F773" s="10">
        <v>41821</v>
      </c>
      <c r="G773" s="10">
        <v>45809</v>
      </c>
      <c r="H773" s="11">
        <v>132</v>
      </c>
      <c r="I773" s="20" t="s">
        <v>259</v>
      </c>
      <c r="J773" s="11" t="s">
        <v>261</v>
      </c>
      <c r="K773" s="11" t="s">
        <v>262</v>
      </c>
      <c r="L773" s="11">
        <v>1</v>
      </c>
    </row>
    <row r="774" spans="1:12">
      <c r="A774" s="11" t="s">
        <v>1525</v>
      </c>
      <c r="D774" s="11" t="s">
        <v>260</v>
      </c>
      <c r="E774" s="19" t="s">
        <v>1630</v>
      </c>
      <c r="F774" s="10">
        <v>41821</v>
      </c>
      <c r="G774" s="10">
        <v>45809</v>
      </c>
      <c r="H774" s="11">
        <v>132</v>
      </c>
      <c r="I774" s="20" t="s">
        <v>259</v>
      </c>
      <c r="J774" s="11" t="s">
        <v>261</v>
      </c>
      <c r="K774" s="11" t="s">
        <v>262</v>
      </c>
      <c r="L774" s="11">
        <v>1</v>
      </c>
    </row>
    <row r="775" spans="1:12">
      <c r="A775" s="11" t="s">
        <v>1526</v>
      </c>
      <c r="D775" s="11" t="s">
        <v>260</v>
      </c>
      <c r="E775" s="19" t="s">
        <v>1631</v>
      </c>
      <c r="F775" s="10">
        <v>41821</v>
      </c>
      <c r="G775" s="10">
        <v>45809</v>
      </c>
      <c r="H775" s="11">
        <v>132</v>
      </c>
      <c r="I775" s="20" t="s">
        <v>259</v>
      </c>
      <c r="J775" s="11" t="s">
        <v>261</v>
      </c>
      <c r="K775" s="11" t="s">
        <v>262</v>
      </c>
      <c r="L775" s="11">
        <v>1</v>
      </c>
    </row>
    <row r="776" spans="1:12">
      <c r="A776" s="11" t="s">
        <v>1527</v>
      </c>
      <c r="D776" s="11" t="s">
        <v>260</v>
      </c>
      <c r="E776" s="19" t="s">
        <v>1632</v>
      </c>
      <c r="F776" s="10">
        <v>41821</v>
      </c>
      <c r="G776" s="10">
        <v>45809</v>
      </c>
      <c r="H776" s="11">
        <v>132</v>
      </c>
      <c r="I776" s="20" t="s">
        <v>259</v>
      </c>
      <c r="J776" s="11" t="s">
        <v>261</v>
      </c>
      <c r="K776" s="11" t="s">
        <v>262</v>
      </c>
      <c r="L776" s="11">
        <v>1</v>
      </c>
    </row>
    <row r="777" spans="1:12">
      <c r="A777" s="11" t="s">
        <v>1528</v>
      </c>
      <c r="D777" s="11" t="s">
        <v>260</v>
      </c>
      <c r="E777" s="19" t="s">
        <v>1633</v>
      </c>
      <c r="F777" s="10">
        <v>41821</v>
      </c>
      <c r="G777" s="10">
        <v>45809</v>
      </c>
      <c r="H777" s="11">
        <v>132</v>
      </c>
      <c r="I777" s="20" t="s">
        <v>259</v>
      </c>
      <c r="J777" s="11" t="s">
        <v>261</v>
      </c>
      <c r="K777" s="11" t="s">
        <v>262</v>
      </c>
      <c r="L777" s="11">
        <v>1</v>
      </c>
    </row>
    <row r="778" spans="1:12">
      <c r="A778" s="11" t="s">
        <v>1529</v>
      </c>
      <c r="D778" s="11" t="s">
        <v>260</v>
      </c>
      <c r="E778" s="19" t="s">
        <v>1634</v>
      </c>
      <c r="F778" s="10">
        <v>41821</v>
      </c>
      <c r="G778" s="10">
        <v>45809</v>
      </c>
      <c r="H778" s="11">
        <v>132</v>
      </c>
      <c r="I778" s="20" t="s">
        <v>259</v>
      </c>
      <c r="J778" s="11" t="s">
        <v>261</v>
      </c>
      <c r="K778" s="11" t="s">
        <v>262</v>
      </c>
      <c r="L778" s="11">
        <v>1</v>
      </c>
    </row>
    <row r="779" spans="1:12">
      <c r="A779" s="11" t="s">
        <v>1530</v>
      </c>
      <c r="D779" s="11" t="s">
        <v>260</v>
      </c>
      <c r="E779" s="19" t="s">
        <v>1635</v>
      </c>
      <c r="F779" s="10">
        <v>41821</v>
      </c>
      <c r="G779" s="10">
        <v>45809</v>
      </c>
      <c r="H779" s="11">
        <v>132</v>
      </c>
      <c r="I779" s="20" t="s">
        <v>259</v>
      </c>
      <c r="J779" s="11" t="s">
        <v>261</v>
      </c>
      <c r="K779" s="11" t="s">
        <v>262</v>
      </c>
      <c r="L779" s="11">
        <v>1</v>
      </c>
    </row>
    <row r="780" spans="1:12">
      <c r="A780" s="11" t="s">
        <v>1531</v>
      </c>
      <c r="D780" s="11" t="s">
        <v>260</v>
      </c>
      <c r="E780" s="19" t="s">
        <v>1636</v>
      </c>
      <c r="F780" s="10">
        <v>41821</v>
      </c>
      <c r="G780" s="10">
        <v>45809</v>
      </c>
      <c r="H780" s="11">
        <v>132</v>
      </c>
      <c r="I780" s="20" t="s">
        <v>259</v>
      </c>
      <c r="J780" s="11" t="s">
        <v>261</v>
      </c>
      <c r="K780" s="11" t="s">
        <v>262</v>
      </c>
      <c r="L780" s="11">
        <v>1</v>
      </c>
    </row>
    <row r="781" spans="1:12">
      <c r="A781" s="11" t="s">
        <v>1532</v>
      </c>
      <c r="D781" s="11" t="s">
        <v>260</v>
      </c>
      <c r="E781" s="19" t="s">
        <v>1637</v>
      </c>
      <c r="F781" s="10">
        <v>41821</v>
      </c>
      <c r="G781" s="10">
        <v>45809</v>
      </c>
      <c r="H781" s="11">
        <v>132</v>
      </c>
      <c r="I781" s="20" t="s">
        <v>259</v>
      </c>
      <c r="J781" s="11" t="s">
        <v>261</v>
      </c>
      <c r="K781" s="11" t="s">
        <v>262</v>
      </c>
      <c r="L781" s="11">
        <v>1</v>
      </c>
    </row>
    <row r="782" spans="1:12">
      <c r="A782" s="11" t="s">
        <v>1533</v>
      </c>
      <c r="D782" s="11" t="s">
        <v>260</v>
      </c>
      <c r="E782" s="19" t="s">
        <v>1638</v>
      </c>
      <c r="F782" s="10">
        <v>41821</v>
      </c>
      <c r="G782" s="10">
        <v>45809</v>
      </c>
      <c r="H782" s="11">
        <v>132</v>
      </c>
      <c r="I782" s="20" t="s">
        <v>259</v>
      </c>
      <c r="J782" s="11" t="s">
        <v>261</v>
      </c>
      <c r="K782" s="11" t="s">
        <v>262</v>
      </c>
      <c r="L782" s="11">
        <v>1</v>
      </c>
    </row>
    <row r="783" spans="1:12">
      <c r="A783" s="11" t="s">
        <v>1534</v>
      </c>
      <c r="D783" s="11" t="s">
        <v>260</v>
      </c>
      <c r="E783" s="19" t="s">
        <v>1639</v>
      </c>
      <c r="F783" s="10">
        <v>41821</v>
      </c>
      <c r="G783" s="10">
        <v>45809</v>
      </c>
      <c r="H783" s="11">
        <v>132</v>
      </c>
      <c r="I783" s="20" t="s">
        <v>259</v>
      </c>
      <c r="J783" s="11" t="s">
        <v>261</v>
      </c>
      <c r="K783" s="11" t="s">
        <v>262</v>
      </c>
      <c r="L783" s="11">
        <v>1</v>
      </c>
    </row>
    <row r="784" spans="1:12">
      <c r="A784" s="11" t="s">
        <v>1535</v>
      </c>
      <c r="D784" s="11" t="s">
        <v>260</v>
      </c>
      <c r="E784" s="19" t="s">
        <v>1640</v>
      </c>
      <c r="F784" s="10">
        <v>41821</v>
      </c>
      <c r="G784" s="10">
        <v>45809</v>
      </c>
      <c r="H784" s="11">
        <v>132</v>
      </c>
      <c r="I784" s="20" t="s">
        <v>259</v>
      </c>
      <c r="J784" s="11" t="s">
        <v>261</v>
      </c>
      <c r="K784" s="11" t="s">
        <v>262</v>
      </c>
      <c r="L784" s="11">
        <v>1</v>
      </c>
    </row>
    <row r="785" spans="1:12">
      <c r="A785" s="11" t="s">
        <v>1536</v>
      </c>
      <c r="D785" s="11" t="s">
        <v>260</v>
      </c>
      <c r="E785" s="19" t="s">
        <v>1641</v>
      </c>
      <c r="F785" s="10">
        <v>41821</v>
      </c>
      <c r="G785" s="10">
        <v>45809</v>
      </c>
      <c r="H785" s="11">
        <v>132</v>
      </c>
      <c r="I785" s="20" t="s">
        <v>259</v>
      </c>
      <c r="J785" s="11" t="s">
        <v>261</v>
      </c>
      <c r="K785" s="11" t="s">
        <v>262</v>
      </c>
      <c r="L785" s="11">
        <v>1</v>
      </c>
    </row>
    <row r="786" spans="1:12">
      <c r="A786" s="11" t="s">
        <v>1537</v>
      </c>
      <c r="D786" s="11" t="s">
        <v>260</v>
      </c>
      <c r="E786" s="19" t="s">
        <v>1642</v>
      </c>
      <c r="F786" s="10">
        <v>41821</v>
      </c>
      <c r="G786" s="10">
        <v>45809</v>
      </c>
      <c r="H786" s="11">
        <v>132</v>
      </c>
      <c r="I786" s="20" t="s">
        <v>259</v>
      </c>
      <c r="J786" s="11" t="s">
        <v>261</v>
      </c>
      <c r="K786" s="11" t="s">
        <v>262</v>
      </c>
      <c r="L786" s="11">
        <v>1</v>
      </c>
    </row>
    <row r="787" spans="1:12">
      <c r="A787" s="11" t="s">
        <v>1538</v>
      </c>
      <c r="D787" s="11" t="s">
        <v>260</v>
      </c>
      <c r="E787" s="19" t="s">
        <v>1643</v>
      </c>
      <c r="F787" s="10">
        <v>41821</v>
      </c>
      <c r="G787" s="10">
        <v>45809</v>
      </c>
      <c r="H787" s="11">
        <v>132</v>
      </c>
      <c r="I787" s="20" t="s">
        <v>259</v>
      </c>
      <c r="J787" s="11" t="s">
        <v>261</v>
      </c>
      <c r="K787" s="11" t="s">
        <v>262</v>
      </c>
      <c r="L787" s="11">
        <v>1</v>
      </c>
    </row>
    <row r="788" spans="1:12">
      <c r="A788" s="11" t="s">
        <v>1539</v>
      </c>
      <c r="D788" s="11" t="s">
        <v>260</v>
      </c>
      <c r="E788" s="19" t="s">
        <v>1644</v>
      </c>
      <c r="F788" s="10">
        <v>41821</v>
      </c>
      <c r="G788" s="10">
        <v>45809</v>
      </c>
      <c r="H788" s="11">
        <v>132</v>
      </c>
      <c r="I788" s="20" t="s">
        <v>259</v>
      </c>
      <c r="J788" s="11" t="s">
        <v>261</v>
      </c>
      <c r="K788" s="11" t="s">
        <v>262</v>
      </c>
      <c r="L788" s="11">
        <v>1</v>
      </c>
    </row>
    <row r="789" spans="1:12">
      <c r="A789" s="11" t="s">
        <v>1540</v>
      </c>
      <c r="D789" s="11" t="s">
        <v>260</v>
      </c>
      <c r="E789" s="19" t="s">
        <v>1645</v>
      </c>
      <c r="F789" s="10">
        <v>41821</v>
      </c>
      <c r="G789" s="10">
        <v>45809</v>
      </c>
      <c r="H789" s="11">
        <v>132</v>
      </c>
      <c r="I789" s="20" t="s">
        <v>259</v>
      </c>
      <c r="J789" s="11" t="s">
        <v>261</v>
      </c>
      <c r="K789" s="11" t="s">
        <v>262</v>
      </c>
      <c r="L789" s="11">
        <v>1</v>
      </c>
    </row>
    <row r="790" spans="1:12">
      <c r="A790" s="11" t="s">
        <v>1541</v>
      </c>
      <c r="D790" s="11" t="s">
        <v>260</v>
      </c>
      <c r="E790" s="19" t="s">
        <v>1646</v>
      </c>
      <c r="F790" s="10">
        <v>41821</v>
      </c>
      <c r="G790" s="10">
        <v>45809</v>
      </c>
      <c r="H790" s="11">
        <v>132</v>
      </c>
      <c r="I790" s="20" t="s">
        <v>259</v>
      </c>
      <c r="J790" s="11" t="s">
        <v>261</v>
      </c>
      <c r="K790" s="11" t="s">
        <v>262</v>
      </c>
      <c r="L790" s="11">
        <v>1</v>
      </c>
    </row>
    <row r="791" spans="1:12">
      <c r="A791" s="11" t="s">
        <v>1542</v>
      </c>
      <c r="D791" s="11" t="s">
        <v>260</v>
      </c>
      <c r="E791" s="19" t="s">
        <v>1647</v>
      </c>
      <c r="F791" s="10">
        <v>41821</v>
      </c>
      <c r="G791" s="10">
        <v>45809</v>
      </c>
      <c r="H791" s="11">
        <v>132</v>
      </c>
      <c r="I791" s="20" t="s">
        <v>259</v>
      </c>
      <c r="J791" s="11" t="s">
        <v>261</v>
      </c>
      <c r="K791" s="11" t="s">
        <v>262</v>
      </c>
      <c r="L791" s="11">
        <v>1</v>
      </c>
    </row>
    <row r="792" spans="1:12">
      <c r="A792" s="11" t="s">
        <v>1543</v>
      </c>
      <c r="D792" s="11" t="s">
        <v>260</v>
      </c>
      <c r="E792" s="19" t="s">
        <v>1648</v>
      </c>
      <c r="F792" s="10">
        <v>41821</v>
      </c>
      <c r="G792" s="10">
        <v>45809</v>
      </c>
      <c r="H792" s="11">
        <v>132</v>
      </c>
      <c r="I792" s="20" t="s">
        <v>259</v>
      </c>
      <c r="J792" s="11" t="s">
        <v>261</v>
      </c>
      <c r="K792" s="11" t="s">
        <v>262</v>
      </c>
      <c r="L792" s="11">
        <v>1</v>
      </c>
    </row>
    <row r="793" spans="1:12">
      <c r="A793" s="11" t="s">
        <v>1544</v>
      </c>
      <c r="D793" s="11" t="s">
        <v>260</v>
      </c>
      <c r="E793" s="19" t="s">
        <v>1649</v>
      </c>
      <c r="F793" s="10">
        <v>41821</v>
      </c>
      <c r="G793" s="10">
        <v>45809</v>
      </c>
      <c r="H793" s="11">
        <v>132</v>
      </c>
      <c r="I793" s="20" t="s">
        <v>259</v>
      </c>
      <c r="J793" s="11" t="s">
        <v>261</v>
      </c>
      <c r="K793" s="11" t="s">
        <v>262</v>
      </c>
      <c r="L793" s="11">
        <v>1</v>
      </c>
    </row>
    <row r="794" spans="1:12">
      <c r="A794" s="11" t="s">
        <v>1545</v>
      </c>
      <c r="D794" s="11" t="s">
        <v>260</v>
      </c>
      <c r="E794" s="19" t="s">
        <v>1650</v>
      </c>
      <c r="F794" s="10">
        <v>41821</v>
      </c>
      <c r="G794" s="10">
        <v>45809</v>
      </c>
      <c r="H794" s="11">
        <v>132</v>
      </c>
      <c r="I794" s="20" t="s">
        <v>259</v>
      </c>
      <c r="J794" s="11" t="s">
        <v>261</v>
      </c>
      <c r="K794" s="11" t="s">
        <v>262</v>
      </c>
      <c r="L794" s="11">
        <v>1</v>
      </c>
    </row>
    <row r="795" spans="1:12">
      <c r="A795" s="11" t="s">
        <v>1546</v>
      </c>
      <c r="D795" s="11" t="s">
        <v>260</v>
      </c>
      <c r="E795" s="19" t="s">
        <v>1651</v>
      </c>
      <c r="F795" s="10">
        <v>41821</v>
      </c>
      <c r="G795" s="10">
        <v>45809</v>
      </c>
      <c r="H795" s="11">
        <v>132</v>
      </c>
      <c r="I795" s="20" t="s">
        <v>259</v>
      </c>
      <c r="J795" s="11" t="s">
        <v>261</v>
      </c>
      <c r="K795" s="11" t="s">
        <v>262</v>
      </c>
      <c r="L795" s="11">
        <v>1</v>
      </c>
    </row>
    <row r="796" spans="1:12">
      <c r="A796" s="11" t="s">
        <v>1547</v>
      </c>
      <c r="D796" s="11" t="s">
        <v>260</v>
      </c>
      <c r="E796" s="19" t="s">
        <v>1652</v>
      </c>
      <c r="F796" s="10">
        <v>41821</v>
      </c>
      <c r="G796" s="10">
        <v>45809</v>
      </c>
      <c r="H796" s="11">
        <v>132</v>
      </c>
      <c r="I796" s="20" t="s">
        <v>259</v>
      </c>
      <c r="J796" s="11" t="s">
        <v>261</v>
      </c>
      <c r="K796" s="11" t="s">
        <v>262</v>
      </c>
      <c r="L796" s="11">
        <v>1</v>
      </c>
    </row>
    <row r="797" spans="1:12">
      <c r="A797" s="11" t="s">
        <v>1548</v>
      </c>
      <c r="D797" s="11" t="s">
        <v>260</v>
      </c>
      <c r="E797" s="19" t="s">
        <v>1653</v>
      </c>
      <c r="F797" s="10">
        <v>41821</v>
      </c>
      <c r="G797" s="10">
        <v>45809</v>
      </c>
      <c r="H797" s="11">
        <v>132</v>
      </c>
      <c r="I797" s="20" t="s">
        <v>259</v>
      </c>
      <c r="J797" s="11" t="s">
        <v>261</v>
      </c>
      <c r="K797" s="11" t="s">
        <v>262</v>
      </c>
      <c r="L797" s="11">
        <v>1</v>
      </c>
    </row>
    <row r="798" spans="1:12">
      <c r="A798" s="11" t="s">
        <v>1549</v>
      </c>
      <c r="D798" s="11" t="s">
        <v>260</v>
      </c>
      <c r="E798" s="19" t="s">
        <v>1654</v>
      </c>
      <c r="F798" s="10">
        <v>41821</v>
      </c>
      <c r="G798" s="10">
        <v>45809</v>
      </c>
      <c r="H798" s="11">
        <v>132</v>
      </c>
      <c r="I798" s="20" t="s">
        <v>259</v>
      </c>
      <c r="J798" s="11" t="s">
        <v>261</v>
      </c>
      <c r="K798" s="11" t="s">
        <v>262</v>
      </c>
      <c r="L798" s="11">
        <v>1</v>
      </c>
    </row>
    <row r="799" spans="1:12">
      <c r="A799" s="11" t="s">
        <v>1550</v>
      </c>
      <c r="D799" s="11" t="s">
        <v>260</v>
      </c>
      <c r="E799" s="19" t="s">
        <v>1655</v>
      </c>
      <c r="F799" s="10">
        <v>41821</v>
      </c>
      <c r="G799" s="10">
        <v>45809</v>
      </c>
      <c r="H799" s="11">
        <v>132</v>
      </c>
      <c r="I799" s="20" t="s">
        <v>259</v>
      </c>
      <c r="J799" s="11" t="s">
        <v>261</v>
      </c>
      <c r="K799" s="11" t="s">
        <v>262</v>
      </c>
      <c r="L799" s="11">
        <v>1</v>
      </c>
    </row>
    <row r="800" spans="1:12">
      <c r="A800" s="11" t="s">
        <v>1551</v>
      </c>
      <c r="D800" s="11" t="s">
        <v>260</v>
      </c>
      <c r="E800" s="19" t="s">
        <v>1656</v>
      </c>
      <c r="F800" s="10">
        <v>41821</v>
      </c>
      <c r="G800" s="10">
        <v>45809</v>
      </c>
      <c r="H800" s="11">
        <v>132</v>
      </c>
      <c r="I800" s="20" t="s">
        <v>259</v>
      </c>
      <c r="J800" s="11" t="s">
        <v>261</v>
      </c>
      <c r="K800" s="11" t="s">
        <v>262</v>
      </c>
      <c r="L800" s="11">
        <v>1</v>
      </c>
    </row>
    <row r="801" spans="1:12">
      <c r="A801" s="11" t="s">
        <v>1552</v>
      </c>
      <c r="D801" s="11" t="s">
        <v>260</v>
      </c>
      <c r="E801" s="19" t="s">
        <v>1657</v>
      </c>
      <c r="F801" s="10">
        <v>41821</v>
      </c>
      <c r="G801" s="10">
        <v>45809</v>
      </c>
      <c r="H801" s="11">
        <v>132</v>
      </c>
      <c r="I801" s="20" t="s">
        <v>259</v>
      </c>
      <c r="J801" s="11" t="s">
        <v>261</v>
      </c>
      <c r="K801" s="11" t="s">
        <v>262</v>
      </c>
      <c r="L801" s="11">
        <v>1</v>
      </c>
    </row>
    <row r="802" spans="1:12">
      <c r="A802" s="11" t="s">
        <v>1553</v>
      </c>
      <c r="D802" s="11" t="s">
        <v>260</v>
      </c>
      <c r="E802" s="19" t="s">
        <v>1658</v>
      </c>
      <c r="F802" s="10">
        <v>41821</v>
      </c>
      <c r="G802" s="10">
        <v>45809</v>
      </c>
      <c r="H802" s="11">
        <v>132</v>
      </c>
      <c r="I802" s="20" t="s">
        <v>259</v>
      </c>
      <c r="J802" s="11" t="s">
        <v>261</v>
      </c>
      <c r="K802" s="11" t="s">
        <v>262</v>
      </c>
      <c r="L802" s="11">
        <v>1</v>
      </c>
    </row>
    <row r="803" spans="1:12">
      <c r="A803" s="11" t="s">
        <v>1554</v>
      </c>
      <c r="D803" s="11" t="s">
        <v>260</v>
      </c>
      <c r="E803" s="19" t="s">
        <v>1659</v>
      </c>
      <c r="F803" s="10">
        <v>41821</v>
      </c>
      <c r="G803" s="10">
        <v>45809</v>
      </c>
      <c r="H803" s="11">
        <v>132</v>
      </c>
      <c r="I803" s="20" t="s">
        <v>259</v>
      </c>
      <c r="J803" s="11" t="s">
        <v>261</v>
      </c>
      <c r="K803" s="11" t="s">
        <v>262</v>
      </c>
      <c r="L803" s="11">
        <v>1</v>
      </c>
    </row>
    <row r="804" spans="1:12">
      <c r="A804" s="11" t="s">
        <v>1555</v>
      </c>
      <c r="D804" s="11" t="s">
        <v>260</v>
      </c>
      <c r="E804" s="19" t="s">
        <v>1660</v>
      </c>
      <c r="F804" s="10">
        <v>41821</v>
      </c>
      <c r="G804" s="10">
        <v>45809</v>
      </c>
      <c r="H804" s="11">
        <v>132</v>
      </c>
      <c r="I804" s="20" t="s">
        <v>259</v>
      </c>
      <c r="J804" s="11" t="s">
        <v>261</v>
      </c>
      <c r="K804" s="11" t="s">
        <v>262</v>
      </c>
      <c r="L804" s="11">
        <v>1</v>
      </c>
    </row>
    <row r="805" spans="1:12">
      <c r="A805" s="11" t="s">
        <v>1556</v>
      </c>
      <c r="D805" s="11" t="s">
        <v>260</v>
      </c>
      <c r="E805" s="19" t="s">
        <v>1661</v>
      </c>
      <c r="F805" s="10">
        <v>41821</v>
      </c>
      <c r="G805" s="10">
        <v>45809</v>
      </c>
      <c r="H805" s="11">
        <v>132</v>
      </c>
      <c r="I805" s="20" t="s">
        <v>259</v>
      </c>
      <c r="J805" s="11" t="s">
        <v>261</v>
      </c>
      <c r="K805" s="11" t="s">
        <v>262</v>
      </c>
      <c r="L805" s="11">
        <v>1</v>
      </c>
    </row>
    <row r="806" spans="1:12">
      <c r="A806" s="11" t="s">
        <v>1557</v>
      </c>
      <c r="D806" s="11" t="s">
        <v>260</v>
      </c>
      <c r="E806" s="19" t="s">
        <v>1662</v>
      </c>
      <c r="F806" s="10">
        <v>41821</v>
      </c>
      <c r="G806" s="10">
        <v>45809</v>
      </c>
      <c r="H806" s="11">
        <v>132</v>
      </c>
      <c r="I806" s="20" t="s">
        <v>259</v>
      </c>
      <c r="J806" s="11" t="s">
        <v>261</v>
      </c>
      <c r="K806" s="11" t="s">
        <v>262</v>
      </c>
      <c r="L806" s="11">
        <v>1</v>
      </c>
    </row>
    <row r="807" spans="1:12">
      <c r="A807" s="11" t="s">
        <v>1558</v>
      </c>
      <c r="D807" s="11" t="s">
        <v>260</v>
      </c>
      <c r="E807" s="19" t="s">
        <v>1663</v>
      </c>
      <c r="F807" s="10">
        <v>41821</v>
      </c>
      <c r="G807" s="10">
        <v>45809</v>
      </c>
      <c r="H807" s="11">
        <v>132</v>
      </c>
      <c r="I807" s="20" t="s">
        <v>259</v>
      </c>
      <c r="J807" s="11" t="s">
        <v>261</v>
      </c>
      <c r="K807" s="11" t="s">
        <v>262</v>
      </c>
      <c r="L807" s="11">
        <v>1</v>
      </c>
    </row>
    <row r="808" spans="1:12">
      <c r="A808" s="11" t="s">
        <v>1559</v>
      </c>
      <c r="D808" s="11" t="s">
        <v>260</v>
      </c>
      <c r="E808" s="19" t="s">
        <v>1664</v>
      </c>
      <c r="F808" s="10">
        <v>41821</v>
      </c>
      <c r="G808" s="10">
        <v>45809</v>
      </c>
      <c r="H808" s="11">
        <v>132</v>
      </c>
      <c r="I808" s="20" t="s">
        <v>259</v>
      </c>
      <c r="J808" s="11" t="s">
        <v>261</v>
      </c>
      <c r="K808" s="11" t="s">
        <v>262</v>
      </c>
      <c r="L808" s="11">
        <v>1</v>
      </c>
    </row>
    <row r="809" spans="1:12">
      <c r="A809" s="11" t="s">
        <v>1560</v>
      </c>
      <c r="D809" s="11" t="s">
        <v>260</v>
      </c>
      <c r="E809" s="19" t="s">
        <v>1665</v>
      </c>
      <c r="F809" s="10">
        <v>41821</v>
      </c>
      <c r="G809" s="10">
        <v>45809</v>
      </c>
      <c r="H809" s="11">
        <v>132</v>
      </c>
      <c r="I809" s="20" t="s">
        <v>259</v>
      </c>
      <c r="J809" s="11" t="s">
        <v>261</v>
      </c>
      <c r="K809" s="11" t="s">
        <v>262</v>
      </c>
      <c r="L809" s="11">
        <v>1</v>
      </c>
    </row>
    <row r="810" spans="1:12">
      <c r="A810" s="11" t="s">
        <v>1561</v>
      </c>
      <c r="D810" s="11" t="s">
        <v>260</v>
      </c>
      <c r="E810" s="19" t="s">
        <v>1666</v>
      </c>
      <c r="F810" s="10">
        <v>41821</v>
      </c>
      <c r="G810" s="10">
        <v>45809</v>
      </c>
      <c r="H810" s="11">
        <v>132</v>
      </c>
      <c r="I810" s="20" t="s">
        <v>259</v>
      </c>
      <c r="J810" s="11" t="s">
        <v>261</v>
      </c>
      <c r="K810" s="11" t="s">
        <v>262</v>
      </c>
      <c r="L810" s="11">
        <v>1</v>
      </c>
    </row>
    <row r="811" spans="1:12">
      <c r="A811" s="11" t="s">
        <v>1562</v>
      </c>
      <c r="D811" s="11" t="s">
        <v>260</v>
      </c>
      <c r="E811" s="19" t="s">
        <v>1667</v>
      </c>
      <c r="F811" s="10">
        <v>41821</v>
      </c>
      <c r="G811" s="10">
        <v>45809</v>
      </c>
      <c r="H811" s="11">
        <v>132</v>
      </c>
      <c r="I811" s="20" t="s">
        <v>259</v>
      </c>
      <c r="J811" s="11" t="s">
        <v>261</v>
      </c>
      <c r="K811" s="11" t="s">
        <v>262</v>
      </c>
      <c r="L811" s="11">
        <v>1</v>
      </c>
    </row>
    <row r="812" spans="1:12">
      <c r="A812" s="11" t="s">
        <v>1563</v>
      </c>
      <c r="D812" s="11" t="s">
        <v>260</v>
      </c>
      <c r="E812" s="19" t="s">
        <v>1668</v>
      </c>
      <c r="F812" s="10">
        <v>41821</v>
      </c>
      <c r="G812" s="10">
        <v>45809</v>
      </c>
      <c r="H812" s="11">
        <v>132</v>
      </c>
      <c r="I812" s="20" t="s">
        <v>259</v>
      </c>
      <c r="J812" s="11" t="s">
        <v>261</v>
      </c>
      <c r="K812" s="11" t="s">
        <v>262</v>
      </c>
      <c r="L812" s="11">
        <v>1</v>
      </c>
    </row>
    <row r="813" spans="1:12">
      <c r="A813" s="11" t="s">
        <v>1564</v>
      </c>
      <c r="D813" s="11" t="s">
        <v>260</v>
      </c>
      <c r="E813" s="19" t="s">
        <v>1669</v>
      </c>
      <c r="F813" s="10">
        <v>41821</v>
      </c>
      <c r="G813" s="10">
        <v>45809</v>
      </c>
      <c r="H813" s="11">
        <v>132</v>
      </c>
      <c r="I813" s="20" t="s">
        <v>259</v>
      </c>
      <c r="J813" s="11" t="s">
        <v>261</v>
      </c>
      <c r="K813" s="11" t="s">
        <v>262</v>
      </c>
      <c r="L813" s="11">
        <v>1</v>
      </c>
    </row>
    <row r="814" spans="1:12">
      <c r="A814" s="11" t="s">
        <v>1565</v>
      </c>
      <c r="D814" s="11" t="s">
        <v>260</v>
      </c>
      <c r="E814" s="19" t="s">
        <v>1670</v>
      </c>
      <c r="F814" s="10">
        <v>41821</v>
      </c>
      <c r="G814" s="10">
        <v>45809</v>
      </c>
      <c r="H814" s="11">
        <v>132</v>
      </c>
      <c r="I814" s="20" t="s">
        <v>259</v>
      </c>
      <c r="J814" s="11" t="s">
        <v>261</v>
      </c>
      <c r="K814" s="11" t="s">
        <v>262</v>
      </c>
      <c r="L814" s="11">
        <v>1</v>
      </c>
    </row>
    <row r="815" spans="1:12">
      <c r="A815" s="11" t="s">
        <v>1566</v>
      </c>
      <c r="D815" s="11" t="s">
        <v>260</v>
      </c>
      <c r="E815" s="19" t="s">
        <v>1671</v>
      </c>
      <c r="F815" s="10">
        <v>41821</v>
      </c>
      <c r="G815" s="10">
        <v>45809</v>
      </c>
      <c r="H815" s="11">
        <v>132</v>
      </c>
      <c r="I815" s="20" t="s">
        <v>259</v>
      </c>
      <c r="J815" s="11" t="s">
        <v>261</v>
      </c>
      <c r="K815" s="11" t="s">
        <v>262</v>
      </c>
      <c r="L815" s="11">
        <v>1</v>
      </c>
    </row>
    <row r="816" spans="1:12">
      <c r="A816" s="11" t="s">
        <v>1567</v>
      </c>
      <c r="D816" s="11" t="s">
        <v>260</v>
      </c>
      <c r="E816" s="19" t="s">
        <v>1672</v>
      </c>
      <c r="F816" s="10">
        <v>41821</v>
      </c>
      <c r="G816" s="10">
        <v>45809</v>
      </c>
      <c r="H816" s="11">
        <v>132</v>
      </c>
      <c r="I816" s="20" t="s">
        <v>259</v>
      </c>
      <c r="J816" s="11" t="s">
        <v>261</v>
      </c>
      <c r="K816" s="11" t="s">
        <v>262</v>
      </c>
      <c r="L816" s="11">
        <v>1</v>
      </c>
    </row>
    <row r="817" spans="1:12">
      <c r="A817" s="11" t="s">
        <v>1568</v>
      </c>
      <c r="D817" s="11" t="s">
        <v>260</v>
      </c>
      <c r="E817" s="19" t="s">
        <v>1673</v>
      </c>
      <c r="F817" s="10">
        <v>41821</v>
      </c>
      <c r="G817" s="10">
        <v>45809</v>
      </c>
      <c r="H817" s="11">
        <v>132</v>
      </c>
      <c r="I817" s="20" t="s">
        <v>259</v>
      </c>
      <c r="J817" s="11" t="s">
        <v>261</v>
      </c>
      <c r="K817" s="11" t="s">
        <v>262</v>
      </c>
      <c r="L817" s="11">
        <v>1</v>
      </c>
    </row>
    <row r="818" spans="1:12">
      <c r="A818" s="11" t="s">
        <v>1569</v>
      </c>
      <c r="D818" s="11" t="s">
        <v>260</v>
      </c>
      <c r="E818" s="19" t="s">
        <v>1674</v>
      </c>
      <c r="F818" s="10">
        <v>41821</v>
      </c>
      <c r="G818" s="10">
        <v>45809</v>
      </c>
      <c r="H818" s="11">
        <v>132</v>
      </c>
      <c r="I818" s="20" t="s">
        <v>259</v>
      </c>
      <c r="J818" s="11" t="s">
        <v>261</v>
      </c>
      <c r="K818" s="11" t="s">
        <v>262</v>
      </c>
      <c r="L818" s="11">
        <v>1</v>
      </c>
    </row>
    <row r="819" spans="1:12">
      <c r="A819" s="11" t="s">
        <v>1570</v>
      </c>
      <c r="D819" s="11" t="s">
        <v>260</v>
      </c>
      <c r="E819" s="19" t="s">
        <v>1675</v>
      </c>
      <c r="F819" s="10">
        <v>41821</v>
      </c>
      <c r="G819" s="10">
        <v>45809</v>
      </c>
      <c r="H819" s="11">
        <v>132</v>
      </c>
      <c r="I819" s="20" t="s">
        <v>259</v>
      </c>
      <c r="J819" s="11" t="s">
        <v>261</v>
      </c>
      <c r="K819" s="11" t="s">
        <v>262</v>
      </c>
      <c r="L819" s="11">
        <v>1</v>
      </c>
    </row>
    <row r="820" spans="1:12">
      <c r="A820" s="11" t="s">
        <v>1571</v>
      </c>
      <c r="D820" s="11" t="s">
        <v>260</v>
      </c>
      <c r="E820" s="19" t="s">
        <v>1676</v>
      </c>
      <c r="F820" s="10">
        <v>41821</v>
      </c>
      <c r="G820" s="10">
        <v>45809</v>
      </c>
      <c r="H820" s="11">
        <v>132</v>
      </c>
      <c r="I820" s="20" t="s">
        <v>259</v>
      </c>
      <c r="J820" s="11" t="s">
        <v>261</v>
      </c>
      <c r="K820" s="11" t="s">
        <v>262</v>
      </c>
      <c r="L820" s="11">
        <v>1</v>
      </c>
    </row>
    <row r="821" spans="1:12">
      <c r="A821" s="11" t="s">
        <v>1572</v>
      </c>
      <c r="D821" s="11" t="s">
        <v>260</v>
      </c>
      <c r="E821" s="19" t="s">
        <v>1677</v>
      </c>
      <c r="F821" s="10">
        <v>41821</v>
      </c>
      <c r="G821" s="10">
        <v>45809</v>
      </c>
      <c r="H821" s="11">
        <v>132</v>
      </c>
      <c r="I821" s="20" t="s">
        <v>259</v>
      </c>
      <c r="J821" s="11" t="s">
        <v>261</v>
      </c>
      <c r="K821" s="11" t="s">
        <v>262</v>
      </c>
      <c r="L821" s="11">
        <v>1</v>
      </c>
    </row>
    <row r="822" spans="1:12">
      <c r="A822" s="11" t="s">
        <v>1573</v>
      </c>
      <c r="D822" s="11" t="s">
        <v>260</v>
      </c>
      <c r="E822" s="19" t="s">
        <v>1678</v>
      </c>
      <c r="F822" s="10">
        <v>41821</v>
      </c>
      <c r="G822" s="10">
        <v>45809</v>
      </c>
      <c r="H822" s="11">
        <v>132</v>
      </c>
      <c r="I822" s="20" t="s">
        <v>259</v>
      </c>
      <c r="J822" s="11" t="s">
        <v>261</v>
      </c>
      <c r="K822" s="11" t="s">
        <v>262</v>
      </c>
      <c r="L822" s="11">
        <v>1</v>
      </c>
    </row>
    <row r="823" spans="1:12">
      <c r="A823" s="11" t="s">
        <v>1574</v>
      </c>
      <c r="D823" s="11" t="s">
        <v>260</v>
      </c>
      <c r="E823" s="19" t="s">
        <v>1679</v>
      </c>
      <c r="F823" s="10">
        <v>41821</v>
      </c>
      <c r="G823" s="10">
        <v>45809</v>
      </c>
      <c r="H823" s="11">
        <v>132</v>
      </c>
      <c r="I823" s="20" t="s">
        <v>259</v>
      </c>
      <c r="J823" s="11" t="s">
        <v>261</v>
      </c>
      <c r="K823" s="11" t="s">
        <v>262</v>
      </c>
      <c r="L823" s="11">
        <v>1</v>
      </c>
    </row>
    <row r="824" spans="1:12">
      <c r="A824" s="11" t="s">
        <v>1575</v>
      </c>
      <c r="D824" s="11" t="s">
        <v>260</v>
      </c>
      <c r="E824" s="19" t="s">
        <v>1680</v>
      </c>
      <c r="F824" s="10">
        <v>41821</v>
      </c>
      <c r="G824" s="10">
        <v>45809</v>
      </c>
      <c r="H824" s="11">
        <v>132</v>
      </c>
      <c r="I824" s="20" t="s">
        <v>259</v>
      </c>
      <c r="J824" s="11" t="s">
        <v>261</v>
      </c>
      <c r="K824" s="11" t="s">
        <v>262</v>
      </c>
      <c r="L824" s="11">
        <v>1</v>
      </c>
    </row>
    <row r="825" spans="1:12">
      <c r="A825" s="11" t="s">
        <v>1576</v>
      </c>
      <c r="D825" s="11" t="s">
        <v>260</v>
      </c>
      <c r="E825" s="19" t="s">
        <v>1681</v>
      </c>
      <c r="F825" s="10">
        <v>41821</v>
      </c>
      <c r="G825" s="10">
        <v>45809</v>
      </c>
      <c r="H825" s="11">
        <v>132</v>
      </c>
      <c r="I825" s="20" t="s">
        <v>259</v>
      </c>
      <c r="J825" s="11" t="s">
        <v>261</v>
      </c>
      <c r="K825" s="11" t="s">
        <v>262</v>
      </c>
      <c r="L825" s="11">
        <v>1</v>
      </c>
    </row>
    <row r="826" spans="1:12">
      <c r="A826" s="11" t="s">
        <v>1577</v>
      </c>
      <c r="D826" s="11" t="s">
        <v>260</v>
      </c>
      <c r="E826" s="19" t="s">
        <v>1682</v>
      </c>
      <c r="F826" s="10">
        <v>41821</v>
      </c>
      <c r="G826" s="10">
        <v>45809</v>
      </c>
      <c r="H826" s="11">
        <v>132</v>
      </c>
      <c r="I826" s="20" t="s">
        <v>259</v>
      </c>
      <c r="J826" s="11" t="s">
        <v>261</v>
      </c>
      <c r="K826" s="11" t="s">
        <v>262</v>
      </c>
      <c r="L826" s="11">
        <v>1</v>
      </c>
    </row>
    <row r="827" spans="1:12">
      <c r="A827" s="11" t="s">
        <v>1578</v>
      </c>
      <c r="D827" s="11" t="s">
        <v>260</v>
      </c>
      <c r="E827" s="19" t="s">
        <v>1683</v>
      </c>
      <c r="F827" s="10">
        <v>41821</v>
      </c>
      <c r="G827" s="10">
        <v>45809</v>
      </c>
      <c r="H827" s="11">
        <v>132</v>
      </c>
      <c r="I827" s="20" t="s">
        <v>259</v>
      </c>
      <c r="J827" s="11" t="s">
        <v>261</v>
      </c>
      <c r="K827" s="11" t="s">
        <v>262</v>
      </c>
      <c r="L827" s="11">
        <v>1</v>
      </c>
    </row>
    <row r="828" spans="1:12">
      <c r="A828" s="11" t="s">
        <v>1579</v>
      </c>
      <c r="D828" s="11" t="s">
        <v>260</v>
      </c>
      <c r="E828" s="19" t="s">
        <v>1684</v>
      </c>
      <c r="F828" s="10">
        <v>41821</v>
      </c>
      <c r="G828" s="10">
        <v>45809</v>
      </c>
      <c r="H828" s="11">
        <v>132</v>
      </c>
      <c r="I828" s="20" t="s">
        <v>259</v>
      </c>
      <c r="J828" s="11" t="s">
        <v>261</v>
      </c>
      <c r="K828" s="11" t="s">
        <v>262</v>
      </c>
      <c r="L828" s="11">
        <v>1</v>
      </c>
    </row>
    <row r="829" spans="1:12">
      <c r="A829" s="11" t="s">
        <v>1580</v>
      </c>
      <c r="D829" s="11" t="s">
        <v>260</v>
      </c>
      <c r="E829" s="19" t="s">
        <v>1685</v>
      </c>
      <c r="F829" s="10">
        <v>41821</v>
      </c>
      <c r="G829" s="10">
        <v>45809</v>
      </c>
      <c r="H829" s="11">
        <v>132</v>
      </c>
      <c r="I829" s="20" t="s">
        <v>259</v>
      </c>
      <c r="J829" s="11" t="s">
        <v>261</v>
      </c>
      <c r="K829" s="11" t="s">
        <v>262</v>
      </c>
      <c r="L829" s="11">
        <v>1</v>
      </c>
    </row>
    <row r="830" spans="1:12">
      <c r="A830" s="11" t="s">
        <v>1581</v>
      </c>
      <c r="D830" s="11" t="s">
        <v>260</v>
      </c>
      <c r="E830" s="19" t="s">
        <v>1686</v>
      </c>
      <c r="F830" s="10">
        <v>41821</v>
      </c>
      <c r="G830" s="10">
        <v>45809</v>
      </c>
      <c r="H830" s="11">
        <v>132</v>
      </c>
      <c r="I830" s="20" t="s">
        <v>259</v>
      </c>
      <c r="J830" s="11" t="s">
        <v>261</v>
      </c>
      <c r="K830" s="11" t="s">
        <v>262</v>
      </c>
      <c r="L830" s="11">
        <v>1</v>
      </c>
    </row>
    <row r="831" spans="1:12">
      <c r="A831" s="11" t="s">
        <v>1582</v>
      </c>
      <c r="D831" s="11" t="s">
        <v>260</v>
      </c>
      <c r="E831" s="19" t="s">
        <v>1687</v>
      </c>
      <c r="F831" s="10">
        <v>41821</v>
      </c>
      <c r="G831" s="10">
        <v>45809</v>
      </c>
      <c r="H831" s="11">
        <v>132</v>
      </c>
      <c r="I831" s="20" t="s">
        <v>259</v>
      </c>
      <c r="J831" s="11" t="s">
        <v>261</v>
      </c>
      <c r="K831" s="11" t="s">
        <v>262</v>
      </c>
      <c r="L831" s="11">
        <v>1</v>
      </c>
    </row>
    <row r="832" spans="1:12">
      <c r="A832" s="11" t="s">
        <v>1583</v>
      </c>
      <c r="D832" s="11" t="s">
        <v>260</v>
      </c>
      <c r="E832" s="19" t="s">
        <v>1688</v>
      </c>
      <c r="F832" s="10">
        <v>41821</v>
      </c>
      <c r="G832" s="10">
        <v>45809</v>
      </c>
      <c r="H832" s="11">
        <v>132</v>
      </c>
      <c r="I832" s="20" t="s">
        <v>259</v>
      </c>
      <c r="J832" s="11" t="s">
        <v>261</v>
      </c>
      <c r="K832" s="11" t="s">
        <v>262</v>
      </c>
      <c r="L832" s="11">
        <v>1</v>
      </c>
    </row>
    <row r="833" spans="1:12">
      <c r="A833" s="11" t="s">
        <v>1584</v>
      </c>
      <c r="D833" s="11" t="s">
        <v>260</v>
      </c>
      <c r="E833" s="19" t="s">
        <v>1689</v>
      </c>
      <c r="F833" s="10">
        <v>41821</v>
      </c>
      <c r="G833" s="10">
        <v>45809</v>
      </c>
      <c r="H833" s="11">
        <v>132</v>
      </c>
      <c r="I833" s="20" t="s">
        <v>259</v>
      </c>
      <c r="J833" s="11" t="s">
        <v>261</v>
      </c>
      <c r="K833" s="11" t="s">
        <v>262</v>
      </c>
      <c r="L833" s="11">
        <v>1</v>
      </c>
    </row>
    <row r="834" spans="1:12">
      <c r="A834" s="11" t="s">
        <v>1585</v>
      </c>
      <c r="D834" s="11" t="s">
        <v>260</v>
      </c>
      <c r="E834" s="19" t="s">
        <v>1690</v>
      </c>
      <c r="F834" s="10">
        <v>41821</v>
      </c>
      <c r="G834" s="10">
        <v>45809</v>
      </c>
      <c r="H834" s="11">
        <v>132</v>
      </c>
      <c r="I834" s="20" t="s">
        <v>259</v>
      </c>
      <c r="J834" s="11" t="s">
        <v>261</v>
      </c>
      <c r="K834" s="11" t="s">
        <v>262</v>
      </c>
      <c r="L834" s="11">
        <v>1</v>
      </c>
    </row>
    <row r="835" spans="1:12">
      <c r="A835" s="11" t="s">
        <v>1586</v>
      </c>
      <c r="D835" s="11" t="s">
        <v>260</v>
      </c>
      <c r="E835" s="19" t="s">
        <v>1691</v>
      </c>
      <c r="F835" s="10">
        <v>41821</v>
      </c>
      <c r="G835" s="10">
        <v>45809</v>
      </c>
      <c r="H835" s="11">
        <v>132</v>
      </c>
      <c r="I835" s="20" t="s">
        <v>259</v>
      </c>
      <c r="J835" s="11" t="s">
        <v>261</v>
      </c>
      <c r="K835" s="11" t="s">
        <v>262</v>
      </c>
      <c r="L835" s="11">
        <v>1</v>
      </c>
    </row>
    <row r="836" spans="1:12">
      <c r="A836" s="11" t="s">
        <v>1587</v>
      </c>
      <c r="D836" s="11" t="s">
        <v>260</v>
      </c>
      <c r="E836" s="19" t="s">
        <v>1692</v>
      </c>
      <c r="F836" s="10">
        <v>41821</v>
      </c>
      <c r="G836" s="10">
        <v>45809</v>
      </c>
      <c r="H836" s="11">
        <v>132</v>
      </c>
      <c r="I836" s="20" t="s">
        <v>259</v>
      </c>
      <c r="J836" s="11" t="s">
        <v>261</v>
      </c>
      <c r="K836" s="11" t="s">
        <v>262</v>
      </c>
      <c r="L836" s="11">
        <v>1</v>
      </c>
    </row>
    <row r="837" spans="1:12">
      <c r="A837" s="11" t="s">
        <v>1588</v>
      </c>
      <c r="D837" s="11" t="s">
        <v>260</v>
      </c>
      <c r="E837" s="19" t="s">
        <v>1693</v>
      </c>
      <c r="F837" s="10">
        <v>41821</v>
      </c>
      <c r="G837" s="10">
        <v>45809</v>
      </c>
      <c r="H837" s="11">
        <v>132</v>
      </c>
      <c r="I837" s="20" t="s">
        <v>259</v>
      </c>
      <c r="J837" s="11" t="s">
        <v>261</v>
      </c>
      <c r="K837" s="11" t="s">
        <v>262</v>
      </c>
      <c r="L837" s="11">
        <v>1</v>
      </c>
    </row>
    <row r="838" spans="1:12">
      <c r="A838" s="11" t="s">
        <v>1589</v>
      </c>
      <c r="D838" s="11" t="s">
        <v>260</v>
      </c>
      <c r="E838" s="19" t="s">
        <v>1694</v>
      </c>
      <c r="F838" s="10">
        <v>41821</v>
      </c>
      <c r="G838" s="10">
        <v>45809</v>
      </c>
      <c r="H838" s="11">
        <v>132</v>
      </c>
      <c r="I838" s="20" t="s">
        <v>259</v>
      </c>
      <c r="J838" s="11" t="s">
        <v>261</v>
      </c>
      <c r="K838" s="11" t="s">
        <v>262</v>
      </c>
      <c r="L838" s="11">
        <v>1</v>
      </c>
    </row>
    <row r="839" spans="1:12">
      <c r="A839" s="11" t="s">
        <v>1590</v>
      </c>
      <c r="D839" s="11" t="s">
        <v>260</v>
      </c>
      <c r="E839" s="19" t="s">
        <v>1695</v>
      </c>
      <c r="F839" s="10">
        <v>41821</v>
      </c>
      <c r="G839" s="10">
        <v>45809</v>
      </c>
      <c r="H839" s="11">
        <v>132</v>
      </c>
      <c r="I839" s="20" t="s">
        <v>259</v>
      </c>
      <c r="J839" s="11" t="s">
        <v>261</v>
      </c>
      <c r="K839" s="11" t="s">
        <v>262</v>
      </c>
      <c r="L839" s="11">
        <v>1</v>
      </c>
    </row>
    <row r="840" spans="1:12">
      <c r="A840" s="11" t="s">
        <v>1591</v>
      </c>
      <c r="D840" s="11" t="s">
        <v>260</v>
      </c>
      <c r="E840" s="19" t="s">
        <v>1696</v>
      </c>
      <c r="F840" s="10">
        <v>41821</v>
      </c>
      <c r="G840" s="10">
        <v>45809</v>
      </c>
      <c r="H840" s="11">
        <v>132</v>
      </c>
      <c r="I840" s="20" t="s">
        <v>259</v>
      </c>
      <c r="J840" s="11" t="s">
        <v>261</v>
      </c>
      <c r="K840" s="11" t="s">
        <v>262</v>
      </c>
      <c r="L840" s="11">
        <v>1</v>
      </c>
    </row>
    <row r="841" spans="1:12">
      <c r="A841" s="11" t="s">
        <v>1592</v>
      </c>
      <c r="D841" s="11" t="s">
        <v>260</v>
      </c>
      <c r="E841" s="19" t="s">
        <v>1697</v>
      </c>
      <c r="F841" s="10">
        <v>41821</v>
      </c>
      <c r="G841" s="10">
        <v>45809</v>
      </c>
      <c r="H841" s="11">
        <v>132</v>
      </c>
      <c r="I841" s="20" t="s">
        <v>259</v>
      </c>
      <c r="J841" s="11" t="s">
        <v>261</v>
      </c>
      <c r="K841" s="11" t="s">
        <v>262</v>
      </c>
      <c r="L841" s="11">
        <v>1</v>
      </c>
    </row>
    <row r="842" spans="1:12">
      <c r="A842" s="11" t="s">
        <v>1593</v>
      </c>
      <c r="D842" s="11" t="s">
        <v>260</v>
      </c>
      <c r="E842" s="19" t="s">
        <v>1698</v>
      </c>
      <c r="F842" s="10">
        <v>41821</v>
      </c>
      <c r="G842" s="10">
        <v>45809</v>
      </c>
      <c r="H842" s="11">
        <v>132</v>
      </c>
      <c r="I842" s="20" t="s">
        <v>259</v>
      </c>
      <c r="J842" s="11" t="s">
        <v>261</v>
      </c>
      <c r="K842" s="11" t="s">
        <v>262</v>
      </c>
      <c r="L842" s="11">
        <v>1</v>
      </c>
    </row>
    <row r="843" spans="1:12">
      <c r="A843" s="11" t="s">
        <v>1594</v>
      </c>
      <c r="D843" s="11" t="s">
        <v>260</v>
      </c>
      <c r="E843" s="19" t="s">
        <v>1699</v>
      </c>
      <c r="F843" s="10">
        <v>41821</v>
      </c>
      <c r="G843" s="10">
        <v>45809</v>
      </c>
      <c r="H843" s="11">
        <v>132</v>
      </c>
      <c r="I843" s="20" t="s">
        <v>259</v>
      </c>
      <c r="J843" s="11" t="s">
        <v>261</v>
      </c>
      <c r="K843" s="11" t="s">
        <v>262</v>
      </c>
      <c r="L843" s="11">
        <v>1</v>
      </c>
    </row>
    <row r="844" spans="1:12">
      <c r="A844" s="11" t="s">
        <v>1595</v>
      </c>
      <c r="D844" s="11" t="s">
        <v>260</v>
      </c>
      <c r="E844" s="19" t="s">
        <v>1700</v>
      </c>
      <c r="F844" s="10">
        <v>41821</v>
      </c>
      <c r="G844" s="10">
        <v>45809</v>
      </c>
      <c r="H844" s="11">
        <v>132</v>
      </c>
      <c r="I844" s="20" t="s">
        <v>259</v>
      </c>
      <c r="J844" s="11" t="s">
        <v>261</v>
      </c>
      <c r="K844" s="11" t="s">
        <v>262</v>
      </c>
      <c r="L844" s="11">
        <v>1</v>
      </c>
    </row>
    <row r="845" spans="1:12">
      <c r="A845" s="11" t="s">
        <v>1596</v>
      </c>
      <c r="D845" s="11" t="s">
        <v>260</v>
      </c>
      <c r="E845" s="19" t="s">
        <v>1701</v>
      </c>
      <c r="F845" s="10">
        <v>41821</v>
      </c>
      <c r="G845" s="10">
        <v>45809</v>
      </c>
      <c r="H845" s="11">
        <v>132</v>
      </c>
      <c r="I845" s="20" t="s">
        <v>259</v>
      </c>
      <c r="J845" s="11" t="s">
        <v>261</v>
      </c>
      <c r="K845" s="11" t="s">
        <v>262</v>
      </c>
      <c r="L845" s="11">
        <v>1</v>
      </c>
    </row>
    <row r="846" spans="1:12">
      <c r="A846" s="11" t="s">
        <v>1597</v>
      </c>
      <c r="D846" s="11" t="s">
        <v>260</v>
      </c>
      <c r="E846" s="19" t="s">
        <v>1702</v>
      </c>
      <c r="F846" s="10">
        <v>41821</v>
      </c>
      <c r="G846" s="10">
        <v>45809</v>
      </c>
      <c r="H846" s="11">
        <v>132</v>
      </c>
      <c r="I846" s="20" t="s">
        <v>259</v>
      </c>
      <c r="J846" s="11" t="s">
        <v>261</v>
      </c>
      <c r="K846" s="11" t="s">
        <v>262</v>
      </c>
      <c r="L846" s="11">
        <v>1</v>
      </c>
    </row>
    <row r="847" spans="1:12">
      <c r="A847" s="11" t="s">
        <v>1598</v>
      </c>
      <c r="D847" s="11" t="s">
        <v>260</v>
      </c>
      <c r="E847" s="19" t="s">
        <v>1703</v>
      </c>
      <c r="F847" s="10">
        <v>41821</v>
      </c>
      <c r="G847" s="10">
        <v>45809</v>
      </c>
      <c r="H847" s="11">
        <v>132</v>
      </c>
      <c r="I847" s="20" t="s">
        <v>259</v>
      </c>
      <c r="J847" s="11" t="s">
        <v>261</v>
      </c>
      <c r="K847" s="11" t="s">
        <v>262</v>
      </c>
      <c r="L847" s="11">
        <v>1</v>
      </c>
    </row>
    <row r="848" spans="1:12">
      <c r="A848" s="11" t="s">
        <v>1599</v>
      </c>
      <c r="D848" s="11" t="s">
        <v>260</v>
      </c>
      <c r="E848" s="19" t="s">
        <v>1704</v>
      </c>
      <c r="F848" s="10">
        <v>41821</v>
      </c>
      <c r="G848" s="10">
        <v>45809</v>
      </c>
      <c r="H848" s="11">
        <v>132</v>
      </c>
      <c r="I848" s="20" t="s">
        <v>259</v>
      </c>
      <c r="J848" s="11" t="s">
        <v>261</v>
      </c>
      <c r="K848" s="11" t="s">
        <v>262</v>
      </c>
      <c r="L848" s="11">
        <v>1</v>
      </c>
    </row>
    <row r="849" spans="1:12">
      <c r="A849" s="11" t="s">
        <v>1600</v>
      </c>
      <c r="D849" s="11" t="s">
        <v>260</v>
      </c>
      <c r="E849" s="19" t="s">
        <v>1705</v>
      </c>
      <c r="F849" s="10">
        <v>41821</v>
      </c>
      <c r="G849" s="10">
        <v>45809</v>
      </c>
      <c r="H849" s="11">
        <v>132</v>
      </c>
      <c r="I849" s="20" t="s">
        <v>259</v>
      </c>
      <c r="J849" s="11" t="s">
        <v>261</v>
      </c>
      <c r="K849" s="11" t="s">
        <v>262</v>
      </c>
      <c r="L849" s="11">
        <v>1</v>
      </c>
    </row>
    <row r="850" spans="1:12">
      <c r="A850" s="11" t="s">
        <v>1601</v>
      </c>
      <c r="D850" s="11" t="s">
        <v>260</v>
      </c>
      <c r="E850" s="19" t="s">
        <v>1706</v>
      </c>
      <c r="F850" s="10">
        <v>41821</v>
      </c>
      <c r="G850" s="10">
        <v>45809</v>
      </c>
      <c r="H850" s="11">
        <v>132</v>
      </c>
      <c r="I850" s="20" t="s">
        <v>259</v>
      </c>
      <c r="J850" s="11" t="s">
        <v>261</v>
      </c>
      <c r="K850" s="11" t="s">
        <v>262</v>
      </c>
      <c r="L850" s="11">
        <v>1</v>
      </c>
    </row>
    <row r="851" spans="1:12">
      <c r="A851" s="11" t="s">
        <v>1602</v>
      </c>
      <c r="D851" s="11" t="s">
        <v>260</v>
      </c>
      <c r="E851" s="19" t="s">
        <v>1707</v>
      </c>
      <c r="F851" s="10">
        <v>41821</v>
      </c>
      <c r="G851" s="10">
        <v>45809</v>
      </c>
      <c r="H851" s="11">
        <v>132</v>
      </c>
      <c r="I851" s="20" t="s">
        <v>259</v>
      </c>
      <c r="J851" s="11" t="s">
        <v>261</v>
      </c>
      <c r="K851" s="11" t="s">
        <v>262</v>
      </c>
      <c r="L851" s="11">
        <v>1</v>
      </c>
    </row>
    <row r="852" spans="1:12">
      <c r="A852" s="11" t="s">
        <v>1603</v>
      </c>
      <c r="D852" s="11" t="s">
        <v>260</v>
      </c>
      <c r="E852" s="19" t="s">
        <v>1708</v>
      </c>
      <c r="F852" s="10">
        <v>41821</v>
      </c>
      <c r="G852" s="10">
        <v>45809</v>
      </c>
      <c r="H852" s="11">
        <v>132</v>
      </c>
      <c r="I852" s="20" t="s">
        <v>259</v>
      </c>
      <c r="J852" s="11" t="s">
        <v>261</v>
      </c>
      <c r="K852" s="11" t="s">
        <v>262</v>
      </c>
      <c r="L852" s="11">
        <v>1</v>
      </c>
    </row>
    <row r="853" spans="1:12">
      <c r="A853" s="11" t="s">
        <v>1604</v>
      </c>
      <c r="D853" s="11" t="s">
        <v>260</v>
      </c>
      <c r="E853" s="19" t="s">
        <v>1709</v>
      </c>
      <c r="F853" s="10">
        <v>41821</v>
      </c>
      <c r="G853" s="10">
        <v>45809</v>
      </c>
      <c r="H853" s="11">
        <v>132</v>
      </c>
      <c r="I853" s="20" t="s">
        <v>259</v>
      </c>
      <c r="J853" s="11" t="s">
        <v>261</v>
      </c>
      <c r="K853" s="11" t="s">
        <v>262</v>
      </c>
      <c r="L853" s="11">
        <v>1</v>
      </c>
    </row>
    <row r="854" spans="1:12">
      <c r="A854" s="11" t="s">
        <v>1605</v>
      </c>
      <c r="D854" s="11" t="s">
        <v>260</v>
      </c>
      <c r="E854" s="19" t="s">
        <v>1710</v>
      </c>
      <c r="F854" s="10">
        <v>41821</v>
      </c>
      <c r="G854" s="10">
        <v>45809</v>
      </c>
      <c r="H854" s="11">
        <v>132</v>
      </c>
      <c r="I854" s="20" t="s">
        <v>259</v>
      </c>
      <c r="J854" s="11" t="s">
        <v>261</v>
      </c>
      <c r="K854" s="11" t="s">
        <v>262</v>
      </c>
      <c r="L854" s="11">
        <v>1</v>
      </c>
    </row>
    <row r="855" spans="1:12">
      <c r="A855" s="11" t="s">
        <v>1606</v>
      </c>
      <c r="D855" s="11" t="s">
        <v>260</v>
      </c>
      <c r="E855" s="19" t="s">
        <v>1711</v>
      </c>
      <c r="F855" s="10">
        <v>41821</v>
      </c>
      <c r="G855" s="10">
        <v>45809</v>
      </c>
      <c r="H855" s="11">
        <v>132</v>
      </c>
      <c r="I855" s="20" t="s">
        <v>259</v>
      </c>
      <c r="J855" s="11" t="s">
        <v>261</v>
      </c>
      <c r="K855" s="11" t="s">
        <v>262</v>
      </c>
      <c r="L855" s="11">
        <v>1</v>
      </c>
    </row>
    <row r="856" spans="1:12">
      <c r="A856" s="11" t="s">
        <v>1607</v>
      </c>
      <c r="D856" s="11" t="s">
        <v>260</v>
      </c>
      <c r="E856" s="19" t="s">
        <v>1712</v>
      </c>
      <c r="F856" s="10">
        <v>41821</v>
      </c>
      <c r="G856" s="10">
        <v>45809</v>
      </c>
      <c r="H856" s="11">
        <v>132</v>
      </c>
      <c r="I856" s="20" t="s">
        <v>259</v>
      </c>
      <c r="J856" s="11" t="s">
        <v>261</v>
      </c>
      <c r="K856" s="11" t="s">
        <v>262</v>
      </c>
      <c r="L856" s="11">
        <v>1</v>
      </c>
    </row>
    <row r="857" spans="1:12">
      <c r="A857" s="11" t="s">
        <v>1608</v>
      </c>
      <c r="D857" s="11" t="s">
        <v>260</v>
      </c>
      <c r="E857" s="19" t="s">
        <v>1713</v>
      </c>
      <c r="F857" s="10">
        <v>41821</v>
      </c>
      <c r="G857" s="10">
        <v>45809</v>
      </c>
      <c r="H857" s="11">
        <v>132</v>
      </c>
      <c r="I857" s="20" t="s">
        <v>259</v>
      </c>
      <c r="J857" s="11" t="s">
        <v>261</v>
      </c>
      <c r="K857" s="11" t="s">
        <v>262</v>
      </c>
      <c r="L857" s="11">
        <v>1</v>
      </c>
    </row>
    <row r="858" spans="1:12">
      <c r="A858" s="11" t="s">
        <v>1609</v>
      </c>
      <c r="D858" s="11" t="s">
        <v>260</v>
      </c>
      <c r="E858" s="19" t="s">
        <v>1714</v>
      </c>
      <c r="F858" s="10">
        <v>41821</v>
      </c>
      <c r="G858" s="10">
        <v>45809</v>
      </c>
      <c r="H858" s="11">
        <v>132</v>
      </c>
      <c r="I858" s="20" t="s">
        <v>259</v>
      </c>
      <c r="J858" s="11" t="s">
        <v>261</v>
      </c>
      <c r="K858" s="11" t="s">
        <v>262</v>
      </c>
      <c r="L858" s="11">
        <v>1</v>
      </c>
    </row>
    <row r="859" spans="1:12">
      <c r="A859" s="11" t="s">
        <v>1610</v>
      </c>
      <c r="D859" s="11" t="s">
        <v>260</v>
      </c>
      <c r="E859" s="19" t="s">
        <v>1715</v>
      </c>
      <c r="F859" s="10">
        <v>41821</v>
      </c>
      <c r="G859" s="10">
        <v>45809</v>
      </c>
      <c r="H859" s="11">
        <v>132</v>
      </c>
      <c r="I859" s="20" t="s">
        <v>259</v>
      </c>
      <c r="J859" s="11" t="s">
        <v>261</v>
      </c>
      <c r="K859" s="11" t="s">
        <v>262</v>
      </c>
      <c r="L859" s="11">
        <v>1</v>
      </c>
    </row>
    <row r="860" spans="1:12">
      <c r="A860" s="11" t="s">
        <v>1611</v>
      </c>
      <c r="D860" s="11" t="s">
        <v>260</v>
      </c>
      <c r="E860" s="19" t="s">
        <v>1716</v>
      </c>
      <c r="F860" s="10">
        <v>41821</v>
      </c>
      <c r="G860" s="10">
        <v>45809</v>
      </c>
      <c r="H860" s="11">
        <v>132</v>
      </c>
      <c r="I860" s="20" t="s">
        <v>259</v>
      </c>
      <c r="J860" s="11" t="s">
        <v>261</v>
      </c>
      <c r="K860" s="11" t="s">
        <v>262</v>
      </c>
      <c r="L860" s="11">
        <v>1</v>
      </c>
    </row>
    <row r="861" spans="1:12">
      <c r="A861" s="11" t="s">
        <v>1612</v>
      </c>
      <c r="D861" s="11" t="s">
        <v>260</v>
      </c>
      <c r="E861" s="19" t="s">
        <v>1717</v>
      </c>
      <c r="F861" s="10">
        <v>41821</v>
      </c>
      <c r="G861" s="10">
        <v>45809</v>
      </c>
      <c r="H861" s="11">
        <v>132</v>
      </c>
      <c r="I861" s="20" t="s">
        <v>259</v>
      </c>
      <c r="J861" s="11" t="s">
        <v>261</v>
      </c>
      <c r="K861" s="11" t="s">
        <v>262</v>
      </c>
      <c r="L861" s="11">
        <v>1</v>
      </c>
    </row>
    <row r="862" spans="1:12">
      <c r="A862" s="11" t="s">
        <v>1613</v>
      </c>
      <c r="D862" s="11" t="s">
        <v>260</v>
      </c>
      <c r="E862" s="19" t="s">
        <v>1718</v>
      </c>
      <c r="F862" s="10">
        <v>41821</v>
      </c>
      <c r="G862" s="10">
        <v>45809</v>
      </c>
      <c r="H862" s="11">
        <v>132</v>
      </c>
      <c r="I862" s="20" t="s">
        <v>259</v>
      </c>
      <c r="J862" s="11" t="s">
        <v>261</v>
      </c>
      <c r="K862" s="11" t="s">
        <v>262</v>
      </c>
      <c r="L862" s="11">
        <v>1</v>
      </c>
    </row>
    <row r="863" spans="1:12">
      <c r="A863" s="11" t="s">
        <v>1614</v>
      </c>
      <c r="D863" s="11" t="s">
        <v>260</v>
      </c>
      <c r="E863" s="19" t="s">
        <v>1719</v>
      </c>
      <c r="F863" s="10">
        <v>41821</v>
      </c>
      <c r="G863" s="10">
        <v>45809</v>
      </c>
      <c r="H863" s="11">
        <v>132</v>
      </c>
      <c r="I863" s="20" t="s">
        <v>259</v>
      </c>
      <c r="J863" s="11" t="s">
        <v>261</v>
      </c>
      <c r="K863" s="11" t="s">
        <v>262</v>
      </c>
      <c r="L863" s="11">
        <v>1</v>
      </c>
    </row>
    <row r="864" spans="1:12">
      <c r="A864" s="11" t="s">
        <v>1615</v>
      </c>
      <c r="D864" s="11" t="s">
        <v>260</v>
      </c>
      <c r="E864" s="19" t="s">
        <v>1720</v>
      </c>
      <c r="F864" s="10">
        <v>41821</v>
      </c>
      <c r="G864" s="10">
        <v>45809</v>
      </c>
      <c r="H864" s="11">
        <v>132</v>
      </c>
      <c r="I864" s="20" t="s">
        <v>259</v>
      </c>
      <c r="J864" s="11" t="s">
        <v>261</v>
      </c>
      <c r="K864" s="11" t="s">
        <v>262</v>
      </c>
      <c r="L864" s="11">
        <v>1</v>
      </c>
    </row>
    <row r="865" spans="1:12">
      <c r="A865" s="11" t="s">
        <v>1616</v>
      </c>
      <c r="D865" s="11" t="s">
        <v>260</v>
      </c>
      <c r="E865" s="19" t="s">
        <v>1721</v>
      </c>
      <c r="F865" s="10">
        <v>41821</v>
      </c>
      <c r="G865" s="10">
        <v>45809</v>
      </c>
      <c r="H865" s="11">
        <v>132</v>
      </c>
      <c r="I865" s="20" t="s">
        <v>259</v>
      </c>
      <c r="J865" s="11" t="s">
        <v>261</v>
      </c>
      <c r="K865" s="11" t="s">
        <v>262</v>
      </c>
      <c r="L865" s="11">
        <v>1</v>
      </c>
    </row>
    <row r="866" spans="1:12">
      <c r="A866" s="11" t="s">
        <v>1617</v>
      </c>
      <c r="D866" s="11" t="s">
        <v>260</v>
      </c>
      <c r="E866" s="19" t="s">
        <v>1722</v>
      </c>
      <c r="F866" s="10">
        <v>41821</v>
      </c>
      <c r="G866" s="10">
        <v>45809</v>
      </c>
      <c r="H866" s="11">
        <v>132</v>
      </c>
      <c r="I866" s="20" t="s">
        <v>259</v>
      </c>
      <c r="J866" s="11" t="s">
        <v>261</v>
      </c>
      <c r="K866" s="11" t="s">
        <v>262</v>
      </c>
      <c r="L866" s="11">
        <v>1</v>
      </c>
    </row>
    <row r="868" spans="1:12">
      <c r="A868" s="11" t="s">
        <v>1731</v>
      </c>
    </row>
  </sheetData>
  <mergeCells count="1">
    <mergeCell ref="B6:L6"/>
  </mergeCells>
  <hyperlinks>
    <hyperlink ref="D8" location="Contents!B22" display="Enquiries" xr:uid="{00000000-0004-0000-0000-000000000000}"/>
    <hyperlink ref="E12" location="A127833187R" display="A127833187R" xr:uid="{00000000-0004-0000-0000-000001000000}"/>
    <hyperlink ref="E13" location="A127830217L" display="A127830217L" xr:uid="{00000000-0004-0000-0000-000002000000}"/>
    <hyperlink ref="E14" location="A127827247T" display="A127827247T" xr:uid="{00000000-0004-0000-0000-000003000000}"/>
    <hyperlink ref="E15" location="A127833189V" display="A127833189V" xr:uid="{00000000-0004-0000-0000-000004000000}"/>
    <hyperlink ref="E16" location="A127830219T" display="A127830219T" xr:uid="{00000000-0004-0000-0000-000005000000}"/>
    <hyperlink ref="E17" location="A127827249W" display="A127827249W" xr:uid="{00000000-0004-0000-0000-000006000000}"/>
    <hyperlink ref="E18" location="A127833188T" display="A127833188T" xr:uid="{00000000-0004-0000-0000-000007000000}"/>
    <hyperlink ref="E19" location="A127830218R" display="A127830218R" xr:uid="{00000000-0004-0000-0000-000008000000}"/>
    <hyperlink ref="E20" location="A127827248V" display="A127827248V" xr:uid="{00000000-0004-0000-0000-000009000000}"/>
    <hyperlink ref="E21" location="A127833182C" display="A127833182C" xr:uid="{00000000-0004-0000-0000-00000A000000}"/>
    <hyperlink ref="E22" location="A127830212A" display="A127830212A" xr:uid="{00000000-0004-0000-0000-00000B000000}"/>
    <hyperlink ref="E23" location="A127827242F" display="A127827242F" xr:uid="{00000000-0004-0000-0000-00000C000000}"/>
    <hyperlink ref="E24" location="A127833186L" display="A127833186L" xr:uid="{00000000-0004-0000-0000-00000D000000}"/>
    <hyperlink ref="E25" location="A127830216K" display="A127830216K" xr:uid="{00000000-0004-0000-0000-00000E000000}"/>
    <hyperlink ref="E26" location="A127827246R" display="A127827246R" xr:uid="{00000000-0004-0000-0000-00000F000000}"/>
    <hyperlink ref="E27" location="A127833181A" display="A127833181A" xr:uid="{00000000-0004-0000-0000-000010000000}"/>
    <hyperlink ref="E28" location="A127830211X" display="A127830211X" xr:uid="{00000000-0004-0000-0000-000011000000}"/>
    <hyperlink ref="E29" location="A127827241C" display="A127827241C" xr:uid="{00000000-0004-0000-0000-000012000000}"/>
    <hyperlink ref="E30" location="A127833179R" display="A127833179R" xr:uid="{00000000-0004-0000-0000-000013000000}"/>
    <hyperlink ref="E31" location="A127830209L" display="A127830209L" xr:uid="{00000000-0004-0000-0000-000014000000}"/>
    <hyperlink ref="E32" location="A127827239T" display="A127827239T" xr:uid="{00000000-0004-0000-0000-000015000000}"/>
    <hyperlink ref="E33" location="A127833190C" display="A127833190C" xr:uid="{00000000-0004-0000-0000-000016000000}"/>
    <hyperlink ref="E34" location="A127830220A" display="A127830220A" xr:uid="{00000000-0004-0000-0000-000017000000}"/>
    <hyperlink ref="E35" location="A127827250F" display="A127827250F" xr:uid="{00000000-0004-0000-0000-000018000000}"/>
    <hyperlink ref="E36" location="A127833178L" display="A127833178L" xr:uid="{00000000-0004-0000-0000-000019000000}"/>
    <hyperlink ref="E37" location="A127830208K" display="A127830208K" xr:uid="{00000000-0004-0000-0000-00001A000000}"/>
    <hyperlink ref="E38" location="A127827238R" display="A127827238R" xr:uid="{00000000-0004-0000-0000-00001B000000}"/>
    <hyperlink ref="E39" location="A127833185K" display="A127833185K" xr:uid="{00000000-0004-0000-0000-00001C000000}"/>
    <hyperlink ref="E40" location="A127830215J" display="A127830215J" xr:uid="{00000000-0004-0000-0000-00001D000000}"/>
    <hyperlink ref="E41" location="A127827245L" display="A127827245L" xr:uid="{00000000-0004-0000-0000-00001E000000}"/>
    <hyperlink ref="E42" location="A127833180X" display="A127833180X" xr:uid="{00000000-0004-0000-0000-00001F000000}"/>
    <hyperlink ref="E43" location="A127830210W" display="A127830210W" xr:uid="{00000000-0004-0000-0000-000020000000}"/>
    <hyperlink ref="E44" location="A127827240A" display="A127827240A" xr:uid="{00000000-0004-0000-0000-000021000000}"/>
    <hyperlink ref="E45" location="A127833177K" display="A127833177K" xr:uid="{00000000-0004-0000-0000-000022000000}"/>
    <hyperlink ref="E46" location="A127830207J" display="A127830207J" xr:uid="{00000000-0004-0000-0000-000023000000}"/>
    <hyperlink ref="E47" location="A127827237L" display="A127827237L" xr:uid="{00000000-0004-0000-0000-000024000000}"/>
    <hyperlink ref="E48" location="A127833184J" display="A127833184J" xr:uid="{00000000-0004-0000-0000-000025000000}"/>
    <hyperlink ref="E49" location="A127830214F" display="A127830214F" xr:uid="{00000000-0004-0000-0000-000026000000}"/>
    <hyperlink ref="E50" location="A127827244K" display="A127827244K" xr:uid="{00000000-0004-0000-0000-000027000000}"/>
    <hyperlink ref="E51" location="A127833183F" display="A127833183F" xr:uid="{00000000-0004-0000-0000-000028000000}"/>
    <hyperlink ref="E52" location="A127830213C" display="A127830213C" xr:uid="{00000000-0004-0000-0000-000029000000}"/>
    <hyperlink ref="E53" location="A127827243J" display="A127827243J" xr:uid="{00000000-0004-0000-0000-00002A000000}"/>
    <hyperlink ref="E54" location="A127833191F" display="A127833191F" xr:uid="{00000000-0004-0000-0000-00002B000000}"/>
    <hyperlink ref="E55" location="A127830221C" display="A127830221C" xr:uid="{00000000-0004-0000-0000-00002C000000}"/>
    <hyperlink ref="E56" location="A127827251J" display="A127827251J" xr:uid="{00000000-0004-0000-0000-00002D000000}"/>
    <hyperlink ref="E57" location="A127832947A" display="A127832947A" xr:uid="{00000000-0004-0000-0000-00002E000000}"/>
    <hyperlink ref="E58" location="A127829977F" display="A127829977F" xr:uid="{00000000-0004-0000-0000-00002F000000}"/>
    <hyperlink ref="E59" location="A127827007F" display="A127827007F" xr:uid="{00000000-0004-0000-0000-000030000000}"/>
    <hyperlink ref="E60" location="A127832949F" display="A127832949F" xr:uid="{00000000-0004-0000-0000-000031000000}"/>
    <hyperlink ref="E61" location="A127829979K" display="A127829979K" xr:uid="{00000000-0004-0000-0000-000032000000}"/>
    <hyperlink ref="E62" location="A127827009K" display="A127827009K" xr:uid="{00000000-0004-0000-0000-000033000000}"/>
    <hyperlink ref="E63" location="A127832948C" display="A127832948C" xr:uid="{00000000-0004-0000-0000-000034000000}"/>
    <hyperlink ref="E64" location="A127829978J" display="A127829978J" xr:uid="{00000000-0004-0000-0000-000035000000}"/>
    <hyperlink ref="E65" location="A127827008J" display="A127827008J" xr:uid="{00000000-0004-0000-0000-000036000000}"/>
    <hyperlink ref="E66" location="A127832942R" display="A127832942R" xr:uid="{00000000-0004-0000-0000-000037000000}"/>
    <hyperlink ref="E67" location="A127829972V" display="A127829972V" xr:uid="{00000000-0004-0000-0000-000038000000}"/>
    <hyperlink ref="E68" location="A127827002V" display="A127827002V" xr:uid="{00000000-0004-0000-0000-000039000000}"/>
    <hyperlink ref="E69" location="A127832946X" display="A127832946X" xr:uid="{00000000-0004-0000-0000-00003A000000}"/>
    <hyperlink ref="E70" location="A127829976C" display="A127829976C" xr:uid="{00000000-0004-0000-0000-00003B000000}"/>
    <hyperlink ref="E71" location="A127827006C" display="A127827006C" xr:uid="{00000000-0004-0000-0000-00003C000000}"/>
    <hyperlink ref="E72" location="A127832941L" display="A127832941L" xr:uid="{00000000-0004-0000-0000-00003D000000}"/>
    <hyperlink ref="E73" location="A127829971T" display="A127829971T" xr:uid="{00000000-0004-0000-0000-00003E000000}"/>
    <hyperlink ref="E74" location="A127827001T" display="A127827001T" xr:uid="{00000000-0004-0000-0000-00003F000000}"/>
    <hyperlink ref="E75" location="A127832939A" display="A127832939A" xr:uid="{00000000-0004-0000-0000-000040000000}"/>
    <hyperlink ref="E76" location="A127829969F" display="A127829969F" xr:uid="{00000000-0004-0000-0000-000041000000}"/>
    <hyperlink ref="E77" location="A127826999R" display="A127826999R" xr:uid="{00000000-0004-0000-0000-000042000000}"/>
    <hyperlink ref="E78" location="A127832950R" display="A127832950R" xr:uid="{00000000-0004-0000-0000-000043000000}"/>
    <hyperlink ref="E79" location="A127829980V" display="A127829980V" xr:uid="{00000000-0004-0000-0000-000044000000}"/>
    <hyperlink ref="E80" location="A127827010V" display="A127827010V" xr:uid="{00000000-0004-0000-0000-000045000000}"/>
    <hyperlink ref="E81" location="A127832938X" display="A127832938X" xr:uid="{00000000-0004-0000-0000-000046000000}"/>
    <hyperlink ref="E82" location="A127829968C" display="A127829968C" xr:uid="{00000000-0004-0000-0000-000047000000}"/>
    <hyperlink ref="E83" location="A127826998L" display="A127826998L" xr:uid="{00000000-0004-0000-0000-000048000000}"/>
    <hyperlink ref="E84" location="A127832945W" display="A127832945W" xr:uid="{00000000-0004-0000-0000-000049000000}"/>
    <hyperlink ref="E85" location="A127829975A" display="A127829975A" xr:uid="{00000000-0004-0000-0000-00004A000000}"/>
    <hyperlink ref="E86" location="A127827005A" display="A127827005A" xr:uid="{00000000-0004-0000-0000-00004B000000}"/>
    <hyperlink ref="E87" location="A127832940K" display="A127832940K" xr:uid="{00000000-0004-0000-0000-00004C000000}"/>
    <hyperlink ref="E88" location="A127829970R" display="A127829970R" xr:uid="{00000000-0004-0000-0000-00004D000000}"/>
    <hyperlink ref="E89" location="A127827000R" display="A127827000R" xr:uid="{00000000-0004-0000-0000-00004E000000}"/>
    <hyperlink ref="E90" location="A127832937W" display="A127832937W" xr:uid="{00000000-0004-0000-0000-00004F000000}"/>
    <hyperlink ref="E91" location="A127829967A" display="A127829967A" xr:uid="{00000000-0004-0000-0000-000050000000}"/>
    <hyperlink ref="E92" location="A127826997K" display="A127826997K" xr:uid="{00000000-0004-0000-0000-000051000000}"/>
    <hyperlink ref="E93" location="A127832944V" display="A127832944V" xr:uid="{00000000-0004-0000-0000-000052000000}"/>
    <hyperlink ref="E94" location="A127829974X" display="A127829974X" xr:uid="{00000000-0004-0000-0000-000053000000}"/>
    <hyperlink ref="E95" location="A127827004X" display="A127827004X" xr:uid="{00000000-0004-0000-0000-000054000000}"/>
    <hyperlink ref="E96" location="A127832943T" display="A127832943T" xr:uid="{00000000-0004-0000-0000-000055000000}"/>
    <hyperlink ref="E97" location="A127829973W" display="A127829973W" xr:uid="{00000000-0004-0000-0000-000056000000}"/>
    <hyperlink ref="E98" location="A127827003W" display="A127827003W" xr:uid="{00000000-0004-0000-0000-000057000000}"/>
    <hyperlink ref="E99" location="A127832951T" display="A127832951T" xr:uid="{00000000-0004-0000-0000-000058000000}"/>
    <hyperlink ref="E100" location="A127829981W" display="A127829981W" xr:uid="{00000000-0004-0000-0000-000059000000}"/>
    <hyperlink ref="E101" location="A127827011W" display="A127827011W" xr:uid="{00000000-0004-0000-0000-00005A000000}"/>
    <hyperlink ref="E102" location="A127833127L" display="A127833127L" xr:uid="{00000000-0004-0000-0000-00005B000000}"/>
    <hyperlink ref="E103" location="A127830157W" display="A127830157W" xr:uid="{00000000-0004-0000-0000-00005C000000}"/>
    <hyperlink ref="E104" location="A127827187A" display="A127827187A" xr:uid="{00000000-0004-0000-0000-00005D000000}"/>
    <hyperlink ref="E105" location="A127833129T" display="A127833129T" xr:uid="{00000000-0004-0000-0000-00005E000000}"/>
    <hyperlink ref="E106" location="A127830159A" display="A127830159A" xr:uid="{00000000-0004-0000-0000-00005F000000}"/>
    <hyperlink ref="E107" location="A127827189F" display="A127827189F" xr:uid="{00000000-0004-0000-0000-000060000000}"/>
    <hyperlink ref="E108" location="A127833128R" display="A127833128R" xr:uid="{00000000-0004-0000-0000-000061000000}"/>
    <hyperlink ref="E109" location="A127830158X" display="A127830158X" xr:uid="{00000000-0004-0000-0000-000062000000}"/>
    <hyperlink ref="E110" location="A127827188C" display="A127827188C" xr:uid="{00000000-0004-0000-0000-000063000000}"/>
    <hyperlink ref="E111" location="A127833122A" display="A127833122A" xr:uid="{00000000-0004-0000-0000-000064000000}"/>
    <hyperlink ref="E112" location="A127830152K" display="A127830152K" xr:uid="{00000000-0004-0000-0000-000065000000}"/>
    <hyperlink ref="E113" location="A127827182R" display="A127827182R" xr:uid="{00000000-0004-0000-0000-000066000000}"/>
    <hyperlink ref="E114" location="A127833126K" display="A127833126K" xr:uid="{00000000-0004-0000-0000-000067000000}"/>
    <hyperlink ref="E115" location="A127830156V" display="A127830156V" xr:uid="{00000000-0004-0000-0000-000068000000}"/>
    <hyperlink ref="E116" location="A127827186X" display="A127827186X" xr:uid="{00000000-0004-0000-0000-000069000000}"/>
    <hyperlink ref="E117" location="A127833121X" display="A127833121X" xr:uid="{00000000-0004-0000-0000-00006A000000}"/>
    <hyperlink ref="E118" location="A127830151J" display="A127830151J" xr:uid="{00000000-0004-0000-0000-00006B000000}"/>
    <hyperlink ref="E119" location="A127827181L" display="A127827181L" xr:uid="{00000000-0004-0000-0000-00006C000000}"/>
    <hyperlink ref="E120" location="A127833119L" display="A127833119L" xr:uid="{00000000-0004-0000-0000-00006D000000}"/>
    <hyperlink ref="E121" location="A127830149W" display="A127830149W" xr:uid="{00000000-0004-0000-0000-00006E000000}"/>
    <hyperlink ref="E122" location="A127827179A" display="A127827179A" xr:uid="{00000000-0004-0000-0000-00006F000000}"/>
    <hyperlink ref="E123" location="A127833130A" display="A127833130A" xr:uid="{00000000-0004-0000-0000-000070000000}"/>
    <hyperlink ref="E124" location="A127830160K" display="A127830160K" xr:uid="{00000000-0004-0000-0000-000071000000}"/>
    <hyperlink ref="E125" location="A127827190R" display="A127827190R" xr:uid="{00000000-0004-0000-0000-000072000000}"/>
    <hyperlink ref="E126" location="A127833118K" display="A127833118K" xr:uid="{00000000-0004-0000-0000-000073000000}"/>
    <hyperlink ref="E127" location="A127830148V" display="A127830148V" xr:uid="{00000000-0004-0000-0000-000074000000}"/>
    <hyperlink ref="E128" location="A127827178X" display="A127827178X" xr:uid="{00000000-0004-0000-0000-000075000000}"/>
    <hyperlink ref="E129" location="A127833125J" display="A127833125J" xr:uid="{00000000-0004-0000-0000-000076000000}"/>
    <hyperlink ref="E130" location="A127830155T" display="A127830155T" xr:uid="{00000000-0004-0000-0000-000077000000}"/>
    <hyperlink ref="E131" location="A127827185W" display="A127827185W" xr:uid="{00000000-0004-0000-0000-000078000000}"/>
    <hyperlink ref="E132" location="A127833120W" display="A127833120W" xr:uid="{00000000-0004-0000-0000-000079000000}"/>
    <hyperlink ref="E133" location="A127830150F" display="A127830150F" xr:uid="{00000000-0004-0000-0000-00007A000000}"/>
    <hyperlink ref="E134" location="A127827180K" display="A127827180K" xr:uid="{00000000-0004-0000-0000-00007B000000}"/>
    <hyperlink ref="E135" location="A127833117J" display="A127833117J" xr:uid="{00000000-0004-0000-0000-00007C000000}"/>
    <hyperlink ref="E136" location="A127830147T" display="A127830147T" xr:uid="{00000000-0004-0000-0000-00007D000000}"/>
    <hyperlink ref="E137" location="A127827177W" display="A127827177W" xr:uid="{00000000-0004-0000-0000-00007E000000}"/>
    <hyperlink ref="E138" location="A127833124F" display="A127833124F" xr:uid="{00000000-0004-0000-0000-00007F000000}"/>
    <hyperlink ref="E139" location="A127830154R" display="A127830154R" xr:uid="{00000000-0004-0000-0000-000080000000}"/>
    <hyperlink ref="E140" location="A127827184V" display="A127827184V" xr:uid="{00000000-0004-0000-0000-000081000000}"/>
    <hyperlink ref="E141" location="A127833123C" display="A127833123C" xr:uid="{00000000-0004-0000-0000-000082000000}"/>
    <hyperlink ref="E142" location="A127830153L" display="A127830153L" xr:uid="{00000000-0004-0000-0000-000083000000}"/>
    <hyperlink ref="E143" location="A127827183T" display="A127827183T" xr:uid="{00000000-0004-0000-0000-000084000000}"/>
    <hyperlink ref="E144" location="A127833131C" display="A127833131C" xr:uid="{00000000-0004-0000-0000-000085000000}"/>
    <hyperlink ref="E145" location="A127830161L" display="A127830161L" xr:uid="{00000000-0004-0000-0000-000086000000}"/>
    <hyperlink ref="E146" location="A127827191T" display="A127827191T" xr:uid="{00000000-0004-0000-0000-000087000000}"/>
    <hyperlink ref="E147" location="A127833067W" display="A127833067W" xr:uid="{00000000-0004-0000-0000-000088000000}"/>
    <hyperlink ref="E148" location="A127830097F" display="A127830097F" xr:uid="{00000000-0004-0000-0000-000089000000}"/>
    <hyperlink ref="E149" location="A127827127X" display="A127827127X" xr:uid="{00000000-0004-0000-0000-00008A000000}"/>
    <hyperlink ref="E150" location="A127833069A" display="A127833069A" xr:uid="{00000000-0004-0000-0000-00008B000000}"/>
    <hyperlink ref="E151" location="A127830099K" display="A127830099K" xr:uid="{00000000-0004-0000-0000-00008C000000}"/>
    <hyperlink ref="E152" location="A127827129C" display="A127827129C" xr:uid="{00000000-0004-0000-0000-00008D000000}"/>
    <hyperlink ref="E153" location="A127833068X" display="A127833068X" xr:uid="{00000000-0004-0000-0000-00008E000000}"/>
    <hyperlink ref="E154" location="A127830098J" display="A127830098J" xr:uid="{00000000-0004-0000-0000-00008F000000}"/>
    <hyperlink ref="E155" location="A127827128A" display="A127827128A" xr:uid="{00000000-0004-0000-0000-000090000000}"/>
    <hyperlink ref="E156" location="A127833062K" display="A127833062K" xr:uid="{00000000-0004-0000-0000-000091000000}"/>
    <hyperlink ref="E157" location="A127830092V" display="A127830092V" xr:uid="{00000000-0004-0000-0000-000092000000}"/>
    <hyperlink ref="E158" location="A127827122L" display="A127827122L" xr:uid="{00000000-0004-0000-0000-000093000000}"/>
    <hyperlink ref="E159" location="A127833066V" display="A127833066V" xr:uid="{00000000-0004-0000-0000-000094000000}"/>
    <hyperlink ref="E160" location="A127830096C" display="A127830096C" xr:uid="{00000000-0004-0000-0000-000095000000}"/>
    <hyperlink ref="E161" location="A127827126W" display="A127827126W" xr:uid="{00000000-0004-0000-0000-000096000000}"/>
    <hyperlink ref="E162" location="A127833061J" display="A127833061J" xr:uid="{00000000-0004-0000-0000-000097000000}"/>
    <hyperlink ref="E163" location="A127830091T" display="A127830091T" xr:uid="{00000000-0004-0000-0000-000098000000}"/>
    <hyperlink ref="E164" location="A127827121K" display="A127827121K" xr:uid="{00000000-0004-0000-0000-000099000000}"/>
    <hyperlink ref="E165" location="A127833059W" display="A127833059W" xr:uid="{00000000-0004-0000-0000-00009A000000}"/>
    <hyperlink ref="E166" location="A127830089F" display="A127830089F" xr:uid="{00000000-0004-0000-0000-00009B000000}"/>
    <hyperlink ref="E167" location="A127827119X" display="A127827119X" xr:uid="{00000000-0004-0000-0000-00009C000000}"/>
    <hyperlink ref="E168" location="A127833070K" display="A127833070K" xr:uid="{00000000-0004-0000-0000-00009D000000}"/>
    <hyperlink ref="E169" location="A127830100J" display="A127830100J" xr:uid="{00000000-0004-0000-0000-00009E000000}"/>
    <hyperlink ref="E170" location="A127827130L" display="A127827130L" xr:uid="{00000000-0004-0000-0000-00009F000000}"/>
    <hyperlink ref="E171" location="A127833058V" display="A127833058V" xr:uid="{00000000-0004-0000-0000-0000A0000000}"/>
    <hyperlink ref="E172" location="A127830088C" display="A127830088C" xr:uid="{00000000-0004-0000-0000-0000A1000000}"/>
    <hyperlink ref="E173" location="A127827118W" display="A127827118W" xr:uid="{00000000-0004-0000-0000-0000A2000000}"/>
    <hyperlink ref="E174" location="A127833065T" display="A127833065T" xr:uid="{00000000-0004-0000-0000-0000A3000000}"/>
    <hyperlink ref="E175" location="A127830095A" display="A127830095A" xr:uid="{00000000-0004-0000-0000-0000A4000000}"/>
    <hyperlink ref="E176" location="A127827125V" display="A127827125V" xr:uid="{00000000-0004-0000-0000-0000A5000000}"/>
    <hyperlink ref="E177" location="A127833060F" display="A127833060F" xr:uid="{00000000-0004-0000-0000-0000A6000000}"/>
    <hyperlink ref="E178" location="A127830090R" display="A127830090R" xr:uid="{00000000-0004-0000-0000-0000A7000000}"/>
    <hyperlink ref="E179" location="A127827120J" display="A127827120J" xr:uid="{00000000-0004-0000-0000-0000A8000000}"/>
    <hyperlink ref="E180" location="A127833057T" display="A127833057T" xr:uid="{00000000-0004-0000-0000-0000A9000000}"/>
    <hyperlink ref="E181" location="A127830087A" display="A127830087A" xr:uid="{00000000-0004-0000-0000-0000AA000000}"/>
    <hyperlink ref="E182" location="A127827117V" display="A127827117V" xr:uid="{00000000-0004-0000-0000-0000AB000000}"/>
    <hyperlink ref="E183" location="A127833064R" display="A127833064R" xr:uid="{00000000-0004-0000-0000-0000AC000000}"/>
    <hyperlink ref="E184" location="A127830094X" display="A127830094X" xr:uid="{00000000-0004-0000-0000-0000AD000000}"/>
    <hyperlink ref="E185" location="A127827124T" display="A127827124T" xr:uid="{00000000-0004-0000-0000-0000AE000000}"/>
    <hyperlink ref="E186" location="A127833063L" display="A127833063L" xr:uid="{00000000-0004-0000-0000-0000AF000000}"/>
    <hyperlink ref="E187" location="A127830093W" display="A127830093W" xr:uid="{00000000-0004-0000-0000-0000B0000000}"/>
    <hyperlink ref="E188" location="A127827123R" display="A127827123R" xr:uid="{00000000-0004-0000-0000-0000B1000000}"/>
    <hyperlink ref="E189" location="A127833071L" display="A127833071L" xr:uid="{00000000-0004-0000-0000-0000B2000000}"/>
    <hyperlink ref="E190" location="A127830101K" display="A127830101K" xr:uid="{00000000-0004-0000-0000-0000B3000000}"/>
    <hyperlink ref="E191" location="A127827131R" display="A127827131R" xr:uid="{00000000-0004-0000-0000-0000B4000000}"/>
    <hyperlink ref="E192" location="A127833037J" display="A127833037J" xr:uid="{00000000-0004-0000-0000-0000B5000000}"/>
    <hyperlink ref="E193" location="A127830067T" display="A127830067T" xr:uid="{00000000-0004-0000-0000-0000B6000000}"/>
    <hyperlink ref="E194" location="A127827097W" display="A127827097W" xr:uid="{00000000-0004-0000-0000-0000B7000000}"/>
    <hyperlink ref="E195" location="A127833039L" display="A127833039L" xr:uid="{00000000-0004-0000-0000-0000B8000000}"/>
    <hyperlink ref="E196" location="A127830069W" display="A127830069W" xr:uid="{00000000-0004-0000-0000-0000B9000000}"/>
    <hyperlink ref="E197" location="A127827099A" display="A127827099A" xr:uid="{00000000-0004-0000-0000-0000BA000000}"/>
    <hyperlink ref="E198" location="A127833038K" display="A127833038K" xr:uid="{00000000-0004-0000-0000-0000BB000000}"/>
    <hyperlink ref="E199" location="A127830068V" display="A127830068V" xr:uid="{00000000-0004-0000-0000-0000BC000000}"/>
    <hyperlink ref="E200" location="A127827098X" display="A127827098X" xr:uid="{00000000-0004-0000-0000-0000BD000000}"/>
    <hyperlink ref="E201" location="A127833032W" display="A127833032W" xr:uid="{00000000-0004-0000-0000-0000BE000000}"/>
    <hyperlink ref="E202" location="A127830062F" display="A127830062F" xr:uid="{00000000-0004-0000-0000-0000BF000000}"/>
    <hyperlink ref="E203" location="A127827092K" display="A127827092K" xr:uid="{00000000-0004-0000-0000-0000C0000000}"/>
    <hyperlink ref="E204" location="A127833036F" display="A127833036F" xr:uid="{00000000-0004-0000-0000-0000C1000000}"/>
    <hyperlink ref="E205" location="A127830066R" display="A127830066R" xr:uid="{00000000-0004-0000-0000-0000C2000000}"/>
    <hyperlink ref="E206" location="A127827096V" display="A127827096V" xr:uid="{00000000-0004-0000-0000-0000C3000000}"/>
    <hyperlink ref="E207" location="A127833031V" display="A127833031V" xr:uid="{00000000-0004-0000-0000-0000C4000000}"/>
    <hyperlink ref="E208" location="A127830061C" display="A127830061C" xr:uid="{00000000-0004-0000-0000-0000C5000000}"/>
    <hyperlink ref="E209" location="A127827091J" display="A127827091J" xr:uid="{00000000-0004-0000-0000-0000C6000000}"/>
    <hyperlink ref="E210" location="A127833029J" display="A127833029J" xr:uid="{00000000-0004-0000-0000-0000C7000000}"/>
    <hyperlink ref="E211" location="A127830059T" display="A127830059T" xr:uid="{00000000-0004-0000-0000-0000C8000000}"/>
    <hyperlink ref="E212" location="A127827089W" display="A127827089W" xr:uid="{00000000-0004-0000-0000-0000C9000000}"/>
    <hyperlink ref="E213" location="A127833040W" display="A127833040W" xr:uid="{00000000-0004-0000-0000-0000CA000000}"/>
    <hyperlink ref="E214" location="A127830070F" display="A127830070F" xr:uid="{00000000-0004-0000-0000-0000CB000000}"/>
    <hyperlink ref="E215" location="A127827100X" display="A127827100X" xr:uid="{00000000-0004-0000-0000-0000CC000000}"/>
    <hyperlink ref="E216" location="A127833028F" display="A127833028F" xr:uid="{00000000-0004-0000-0000-0000CD000000}"/>
    <hyperlink ref="E217" location="A127830058R" display="A127830058R" xr:uid="{00000000-0004-0000-0000-0000CE000000}"/>
    <hyperlink ref="E218" location="A127827088V" display="A127827088V" xr:uid="{00000000-0004-0000-0000-0000CF000000}"/>
    <hyperlink ref="E219" location="A127833035C" display="A127833035C" xr:uid="{00000000-0004-0000-0000-0000D0000000}"/>
    <hyperlink ref="E220" location="A127830065L" display="A127830065L" xr:uid="{00000000-0004-0000-0000-0000D1000000}"/>
    <hyperlink ref="E221" location="A127827095T" display="A127827095T" xr:uid="{00000000-0004-0000-0000-0000D2000000}"/>
    <hyperlink ref="E222" location="A127833030T" display="A127833030T" xr:uid="{00000000-0004-0000-0000-0000D3000000}"/>
    <hyperlink ref="E223" location="A127830060A" display="A127830060A" xr:uid="{00000000-0004-0000-0000-0000D4000000}"/>
    <hyperlink ref="E224" location="A127827090F" display="A127827090F" xr:uid="{00000000-0004-0000-0000-0000D5000000}"/>
    <hyperlink ref="E225" location="A127833027C" display="A127833027C" xr:uid="{00000000-0004-0000-0000-0000D6000000}"/>
    <hyperlink ref="E226" location="A127830057L" display="A127830057L" xr:uid="{00000000-0004-0000-0000-0000D7000000}"/>
    <hyperlink ref="E227" location="A127827087T" display="A127827087T" xr:uid="{00000000-0004-0000-0000-0000D8000000}"/>
    <hyperlink ref="E228" location="A127833034A" display="A127833034A" xr:uid="{00000000-0004-0000-0000-0000D9000000}"/>
    <hyperlink ref="E229" location="A127830064K" display="A127830064K" xr:uid="{00000000-0004-0000-0000-0000DA000000}"/>
    <hyperlink ref="E230" location="A127827094R" display="A127827094R" xr:uid="{00000000-0004-0000-0000-0000DB000000}"/>
    <hyperlink ref="E231" location="A127833033X" display="A127833033X" xr:uid="{00000000-0004-0000-0000-0000DC000000}"/>
    <hyperlink ref="E232" location="A127830063J" display="A127830063J" xr:uid="{00000000-0004-0000-0000-0000DD000000}"/>
    <hyperlink ref="E233" location="A127827093L" display="A127827093L" xr:uid="{00000000-0004-0000-0000-0000DE000000}"/>
    <hyperlink ref="E234" location="A127833041X" display="A127833041X" xr:uid="{00000000-0004-0000-0000-0000DF000000}"/>
    <hyperlink ref="E235" location="A127830071J" display="A127830071J" xr:uid="{00000000-0004-0000-0000-0000E0000000}"/>
    <hyperlink ref="E236" location="A127827101A" display="A127827101A" xr:uid="{00000000-0004-0000-0000-0000E1000000}"/>
    <hyperlink ref="E237" location="A127833217T" display="A127833217T" xr:uid="{00000000-0004-0000-0000-0000E2000000}"/>
    <hyperlink ref="E238" location="A127830247A" display="A127830247A" xr:uid="{00000000-0004-0000-0000-0000E3000000}"/>
    <hyperlink ref="E239" location="A127827277F" display="A127827277F" xr:uid="{00000000-0004-0000-0000-0000E4000000}"/>
    <hyperlink ref="E240" location="A127833219W" display="A127833219W" xr:uid="{00000000-0004-0000-0000-0000E5000000}"/>
    <hyperlink ref="E241" location="A127830249F" display="A127830249F" xr:uid="{00000000-0004-0000-0000-0000E6000000}"/>
    <hyperlink ref="E242" location="A127827279K" display="A127827279K" xr:uid="{00000000-0004-0000-0000-0000E7000000}"/>
    <hyperlink ref="E243" location="A127833218V" display="A127833218V" xr:uid="{00000000-0004-0000-0000-0000E8000000}"/>
    <hyperlink ref="E244" location="A127830248C" display="A127830248C" xr:uid="{00000000-0004-0000-0000-0000E9000000}"/>
    <hyperlink ref="E245" location="A127827278J" display="A127827278J" xr:uid="{00000000-0004-0000-0000-0000EA000000}"/>
    <hyperlink ref="E246" location="A127833212F" display="A127833212F" xr:uid="{00000000-0004-0000-0000-0000EB000000}"/>
    <hyperlink ref="E247" location="A127830242R" display="A127830242R" xr:uid="{00000000-0004-0000-0000-0000EC000000}"/>
    <hyperlink ref="E248" location="A127827272V" display="A127827272V" xr:uid="{00000000-0004-0000-0000-0000ED000000}"/>
    <hyperlink ref="E249" location="A127833216R" display="A127833216R" xr:uid="{00000000-0004-0000-0000-0000EE000000}"/>
    <hyperlink ref="E250" location="A127830246X" display="A127830246X" xr:uid="{00000000-0004-0000-0000-0000EF000000}"/>
    <hyperlink ref="E251" location="A127827276C" display="A127827276C" xr:uid="{00000000-0004-0000-0000-0000F0000000}"/>
    <hyperlink ref="E252" location="A127833211C" display="A127833211C" xr:uid="{00000000-0004-0000-0000-0000F1000000}"/>
    <hyperlink ref="E253" location="A127830241L" display="A127830241L" xr:uid="{00000000-0004-0000-0000-0000F2000000}"/>
    <hyperlink ref="E254" location="A127827271T" display="A127827271T" xr:uid="{00000000-0004-0000-0000-0000F3000000}"/>
    <hyperlink ref="E255" location="A127833209T" display="A127833209T" xr:uid="{00000000-0004-0000-0000-0000F4000000}"/>
    <hyperlink ref="E256" location="A127830239A" display="A127830239A" xr:uid="{00000000-0004-0000-0000-0000F5000000}"/>
    <hyperlink ref="E257" location="A127827269F" display="A127827269F" xr:uid="{00000000-0004-0000-0000-0000F6000000}"/>
    <hyperlink ref="E258" location="A127833220F" display="A127833220F" xr:uid="{00000000-0004-0000-0000-0000F7000000}"/>
    <hyperlink ref="E259" location="A127830250R" display="A127830250R" xr:uid="{00000000-0004-0000-0000-0000F8000000}"/>
    <hyperlink ref="E260" location="A127827280V" display="A127827280V" xr:uid="{00000000-0004-0000-0000-0000F9000000}"/>
    <hyperlink ref="E261" location="A127833208R" display="A127833208R" xr:uid="{00000000-0004-0000-0000-0000FA000000}"/>
    <hyperlink ref="E262" location="A127830238X" display="A127830238X" xr:uid="{00000000-0004-0000-0000-0000FB000000}"/>
    <hyperlink ref="E263" location="A127827268C" display="A127827268C" xr:uid="{00000000-0004-0000-0000-0000FC000000}"/>
    <hyperlink ref="E264" location="A127833215L" display="A127833215L" xr:uid="{00000000-0004-0000-0000-0000FD000000}"/>
    <hyperlink ref="E265" location="A127830245W" display="A127830245W" xr:uid="{00000000-0004-0000-0000-0000FE000000}"/>
    <hyperlink ref="E266" location="A127827275A" display="A127827275A" xr:uid="{00000000-0004-0000-0000-0000FF000000}"/>
    <hyperlink ref="E267" location="A127833210A" display="A127833210A" xr:uid="{00000000-0004-0000-0000-000000010000}"/>
    <hyperlink ref="E268" location="A127830240K" display="A127830240K" xr:uid="{00000000-0004-0000-0000-000001010000}"/>
    <hyperlink ref="E269" location="A127827270R" display="A127827270R" xr:uid="{00000000-0004-0000-0000-000002010000}"/>
    <hyperlink ref="E270" location="A127833207L" display="A127833207L" xr:uid="{00000000-0004-0000-0000-000003010000}"/>
    <hyperlink ref="E271" location="A127830237W" display="A127830237W" xr:uid="{00000000-0004-0000-0000-000004010000}"/>
    <hyperlink ref="E272" location="A127827267A" display="A127827267A" xr:uid="{00000000-0004-0000-0000-000005010000}"/>
    <hyperlink ref="E273" location="A127833214K" display="A127833214K" xr:uid="{00000000-0004-0000-0000-000006010000}"/>
    <hyperlink ref="E274" location="A127830244V" display="A127830244V" xr:uid="{00000000-0004-0000-0000-000007010000}"/>
    <hyperlink ref="E275" location="A127827274X" display="A127827274X" xr:uid="{00000000-0004-0000-0000-000008010000}"/>
    <hyperlink ref="E276" location="A127833213J" display="A127833213J" xr:uid="{00000000-0004-0000-0000-000009010000}"/>
    <hyperlink ref="E277" location="A127830243T" display="A127830243T" xr:uid="{00000000-0004-0000-0000-00000A010000}"/>
    <hyperlink ref="E278" location="A127827273W" display="A127827273W" xr:uid="{00000000-0004-0000-0000-00000B010000}"/>
    <hyperlink ref="E279" location="A127833221J" display="A127833221J" xr:uid="{00000000-0004-0000-0000-00000C010000}"/>
    <hyperlink ref="E280" location="A127830251T" display="A127830251T" xr:uid="{00000000-0004-0000-0000-00000D010000}"/>
    <hyperlink ref="E281" location="A127827281W" display="A127827281W" xr:uid="{00000000-0004-0000-0000-00000E010000}"/>
    <hyperlink ref="E282" location="A127833247F" display="A127833247F" xr:uid="{00000000-0004-0000-0000-00000F010000}"/>
    <hyperlink ref="E283" location="A127830277R" display="A127830277R" xr:uid="{00000000-0004-0000-0000-000010010000}"/>
    <hyperlink ref="E284" location="A127827307J" display="A127827307J" xr:uid="{00000000-0004-0000-0000-000011010000}"/>
    <hyperlink ref="E285" location="A127833249K" display="A127833249K" xr:uid="{00000000-0004-0000-0000-000012010000}"/>
    <hyperlink ref="E286" location="A127830279V" display="A127830279V" xr:uid="{00000000-0004-0000-0000-000013010000}"/>
    <hyperlink ref="E287" location="A127827309L" display="A127827309L" xr:uid="{00000000-0004-0000-0000-000014010000}"/>
    <hyperlink ref="E288" location="A127833248J" display="A127833248J" xr:uid="{00000000-0004-0000-0000-000015010000}"/>
    <hyperlink ref="E289" location="A127830278T" display="A127830278T" xr:uid="{00000000-0004-0000-0000-000016010000}"/>
    <hyperlink ref="E290" location="A127827308K" display="A127827308K" xr:uid="{00000000-0004-0000-0000-000017010000}"/>
    <hyperlink ref="E291" location="A127833242V" display="A127833242V" xr:uid="{00000000-0004-0000-0000-000018010000}"/>
    <hyperlink ref="E292" location="A127830272C" display="A127830272C" xr:uid="{00000000-0004-0000-0000-000019010000}"/>
    <hyperlink ref="E293" location="A127827302W" display="A127827302W" xr:uid="{00000000-0004-0000-0000-00001A010000}"/>
    <hyperlink ref="E294" location="A127833246C" display="A127833246C" xr:uid="{00000000-0004-0000-0000-00001B010000}"/>
    <hyperlink ref="E295" location="A127830276L" display="A127830276L" xr:uid="{00000000-0004-0000-0000-00001C010000}"/>
    <hyperlink ref="E296" location="A127827306F" display="A127827306F" xr:uid="{00000000-0004-0000-0000-00001D010000}"/>
    <hyperlink ref="E297" location="A127833241T" display="A127833241T" xr:uid="{00000000-0004-0000-0000-00001E010000}"/>
    <hyperlink ref="E298" location="A127830271A" display="A127830271A" xr:uid="{00000000-0004-0000-0000-00001F010000}"/>
    <hyperlink ref="E299" location="A127827301V" display="A127827301V" xr:uid="{00000000-0004-0000-0000-000020010000}"/>
    <hyperlink ref="E300" location="A127833239F" display="A127833239F" xr:uid="{00000000-0004-0000-0000-000021010000}"/>
    <hyperlink ref="E301" location="A127830269R" display="A127830269R" xr:uid="{00000000-0004-0000-0000-000022010000}"/>
    <hyperlink ref="E302" location="A127827299V" display="A127827299V" xr:uid="{00000000-0004-0000-0000-000023010000}"/>
    <hyperlink ref="E303" location="A127833250V" display="A127833250V" xr:uid="{00000000-0004-0000-0000-000024010000}"/>
    <hyperlink ref="E304" location="A127830280C" display="A127830280C" xr:uid="{00000000-0004-0000-0000-000025010000}"/>
    <hyperlink ref="E305" location="A127827310W" display="A127827310W" xr:uid="{00000000-0004-0000-0000-000026010000}"/>
    <hyperlink ref="E306" location="A127833238C" display="A127833238C" xr:uid="{00000000-0004-0000-0000-000027010000}"/>
    <hyperlink ref="E307" location="A127830268L" display="A127830268L" xr:uid="{00000000-0004-0000-0000-000028010000}"/>
    <hyperlink ref="E308" location="A127827298T" display="A127827298T" xr:uid="{00000000-0004-0000-0000-000029010000}"/>
    <hyperlink ref="E309" location="A127833245A" display="A127833245A" xr:uid="{00000000-0004-0000-0000-00002A010000}"/>
    <hyperlink ref="E310" location="A127830275K" display="A127830275K" xr:uid="{00000000-0004-0000-0000-00002B010000}"/>
    <hyperlink ref="E311" location="A127827305C" display="A127827305C" xr:uid="{00000000-0004-0000-0000-00002C010000}"/>
    <hyperlink ref="E312" location="A127833240R" display="A127833240R" xr:uid="{00000000-0004-0000-0000-00002D010000}"/>
    <hyperlink ref="E313" location="A127830270X" display="A127830270X" xr:uid="{00000000-0004-0000-0000-00002E010000}"/>
    <hyperlink ref="E314" location="A127827300T" display="A127827300T" xr:uid="{00000000-0004-0000-0000-00002F010000}"/>
    <hyperlink ref="E315" location="A127833237A" display="A127833237A" xr:uid="{00000000-0004-0000-0000-000030010000}"/>
    <hyperlink ref="E316" location="A127830267K" display="A127830267K" xr:uid="{00000000-0004-0000-0000-000031010000}"/>
    <hyperlink ref="E317" location="A127827297R" display="A127827297R" xr:uid="{00000000-0004-0000-0000-000032010000}"/>
    <hyperlink ref="E318" location="A127833244X" display="A127833244X" xr:uid="{00000000-0004-0000-0000-000033010000}"/>
    <hyperlink ref="E319" location="A127830274J" display="A127830274J" xr:uid="{00000000-0004-0000-0000-000034010000}"/>
    <hyperlink ref="E320" location="A127827304A" display="A127827304A" xr:uid="{00000000-0004-0000-0000-000035010000}"/>
    <hyperlink ref="E321" location="A127833243W" display="A127833243W" xr:uid="{00000000-0004-0000-0000-000036010000}"/>
    <hyperlink ref="E322" location="A127830273F" display="A127830273F" xr:uid="{00000000-0004-0000-0000-000037010000}"/>
    <hyperlink ref="E323" location="A127827303X" display="A127827303X" xr:uid="{00000000-0004-0000-0000-000038010000}"/>
    <hyperlink ref="E324" location="A127833251W" display="A127833251W" xr:uid="{00000000-0004-0000-0000-000039010000}"/>
    <hyperlink ref="E325" location="A127830281F" display="A127830281F" xr:uid="{00000000-0004-0000-0000-00003A010000}"/>
    <hyperlink ref="E326" location="A127827311X" display="A127827311X" xr:uid="{00000000-0004-0000-0000-00003B010000}"/>
    <hyperlink ref="E327" location="A127833157A" display="A127833157A" xr:uid="{00000000-0004-0000-0000-00003C010000}"/>
    <hyperlink ref="E328" location="A127830187K" display="A127830187K" xr:uid="{00000000-0004-0000-0000-00003D010000}"/>
    <hyperlink ref="E329" location="A127827217C" display="A127827217C" xr:uid="{00000000-0004-0000-0000-00003E010000}"/>
    <hyperlink ref="E330" location="A127833159F" display="A127833159F" xr:uid="{00000000-0004-0000-0000-00003F010000}"/>
    <hyperlink ref="E331" location="A127830189R" display="A127830189R" xr:uid="{00000000-0004-0000-0000-000040010000}"/>
    <hyperlink ref="E332" location="A127827219J" display="A127827219J" xr:uid="{00000000-0004-0000-0000-000041010000}"/>
    <hyperlink ref="E333" location="A127833158C" display="A127833158C" xr:uid="{00000000-0004-0000-0000-000042010000}"/>
    <hyperlink ref="E334" location="A127830188L" display="A127830188L" xr:uid="{00000000-0004-0000-0000-000043010000}"/>
    <hyperlink ref="E335" location="A127827218F" display="A127827218F" xr:uid="{00000000-0004-0000-0000-000044010000}"/>
    <hyperlink ref="E336" location="A127833152R" display="A127833152R" xr:uid="{00000000-0004-0000-0000-000045010000}"/>
    <hyperlink ref="E337" location="A127830182X" display="A127830182X" xr:uid="{00000000-0004-0000-0000-000046010000}"/>
    <hyperlink ref="E338" location="A127827212T" display="A127827212T" xr:uid="{00000000-0004-0000-0000-000047010000}"/>
    <hyperlink ref="E339" location="A127833156X" display="A127833156X" xr:uid="{00000000-0004-0000-0000-000048010000}"/>
    <hyperlink ref="E340" location="A127830186J" display="A127830186J" xr:uid="{00000000-0004-0000-0000-000049010000}"/>
    <hyperlink ref="E341" location="A127827216A" display="A127827216A" xr:uid="{00000000-0004-0000-0000-00004A010000}"/>
    <hyperlink ref="E342" location="A127833151L" display="A127833151L" xr:uid="{00000000-0004-0000-0000-00004B010000}"/>
    <hyperlink ref="E343" location="A127830181W" display="A127830181W" xr:uid="{00000000-0004-0000-0000-00004C010000}"/>
    <hyperlink ref="E344" location="A127827211R" display="A127827211R" xr:uid="{00000000-0004-0000-0000-00004D010000}"/>
    <hyperlink ref="E345" location="A127833149A" display="A127833149A" xr:uid="{00000000-0004-0000-0000-00004E010000}"/>
    <hyperlink ref="E346" location="A127830179K" display="A127830179K" xr:uid="{00000000-0004-0000-0000-00004F010000}"/>
    <hyperlink ref="E347" location="A127827209C" display="A127827209C" xr:uid="{00000000-0004-0000-0000-000050010000}"/>
    <hyperlink ref="E348" location="A127833160R" display="A127833160R" xr:uid="{00000000-0004-0000-0000-000051010000}"/>
    <hyperlink ref="E349" location="A127830190X" display="A127830190X" xr:uid="{00000000-0004-0000-0000-000052010000}"/>
    <hyperlink ref="E350" location="A127827220T" display="A127827220T" xr:uid="{00000000-0004-0000-0000-000053010000}"/>
    <hyperlink ref="E351" location="A127833148X" display="A127833148X" xr:uid="{00000000-0004-0000-0000-000054010000}"/>
    <hyperlink ref="E352" location="A127830178J" display="A127830178J" xr:uid="{00000000-0004-0000-0000-000055010000}"/>
    <hyperlink ref="E353" location="A127827208A" display="A127827208A" xr:uid="{00000000-0004-0000-0000-000056010000}"/>
    <hyperlink ref="E354" location="A127833155W" display="A127833155W" xr:uid="{00000000-0004-0000-0000-000057010000}"/>
    <hyperlink ref="E355" location="A127830185F" display="A127830185F" xr:uid="{00000000-0004-0000-0000-000058010000}"/>
    <hyperlink ref="E356" location="A127827215X" display="A127827215X" xr:uid="{00000000-0004-0000-0000-000059010000}"/>
    <hyperlink ref="E357" location="A127833150K" display="A127833150K" xr:uid="{00000000-0004-0000-0000-00005A010000}"/>
    <hyperlink ref="E358" location="A127830180V" display="A127830180V" xr:uid="{00000000-0004-0000-0000-00005B010000}"/>
    <hyperlink ref="E359" location="A127827210L" display="A127827210L" xr:uid="{00000000-0004-0000-0000-00005C010000}"/>
    <hyperlink ref="E360" location="A127833147W" display="A127833147W" xr:uid="{00000000-0004-0000-0000-00005D010000}"/>
    <hyperlink ref="E361" location="A127830177F" display="A127830177F" xr:uid="{00000000-0004-0000-0000-00005E010000}"/>
    <hyperlink ref="E362" location="A127827207X" display="A127827207X" xr:uid="{00000000-0004-0000-0000-00005F010000}"/>
    <hyperlink ref="E363" location="A127833154V" display="A127833154V" xr:uid="{00000000-0004-0000-0000-000060010000}"/>
    <hyperlink ref="E364" location="A127830184C" display="A127830184C" xr:uid="{00000000-0004-0000-0000-000061010000}"/>
    <hyperlink ref="E365" location="A127827214W" display="A127827214W" xr:uid="{00000000-0004-0000-0000-000062010000}"/>
    <hyperlink ref="E366" location="A127833153T" display="A127833153T" xr:uid="{00000000-0004-0000-0000-000063010000}"/>
    <hyperlink ref="E367" location="A127830183A" display="A127830183A" xr:uid="{00000000-0004-0000-0000-000064010000}"/>
    <hyperlink ref="E368" location="A127827213V" display="A127827213V" xr:uid="{00000000-0004-0000-0000-000065010000}"/>
    <hyperlink ref="E369" location="A127833161T" display="A127833161T" xr:uid="{00000000-0004-0000-0000-000066010000}"/>
    <hyperlink ref="E370" location="A127830191A" display="A127830191A" xr:uid="{00000000-0004-0000-0000-000067010000}"/>
    <hyperlink ref="E371" location="A127827221V" display="A127827221V" xr:uid="{00000000-0004-0000-0000-000068010000}"/>
    <hyperlink ref="E372" location="A127833007V" display="A127833007V" xr:uid="{00000000-0004-0000-0000-000069010000}"/>
    <hyperlink ref="E373" location="A127830037C" display="A127830037C" xr:uid="{00000000-0004-0000-0000-00006A010000}"/>
    <hyperlink ref="E374" location="A127827067J" display="A127827067J" xr:uid="{00000000-0004-0000-0000-00006B010000}"/>
    <hyperlink ref="E375" location="A127833009X" display="A127833009X" xr:uid="{00000000-0004-0000-0000-00006C010000}"/>
    <hyperlink ref="E376" location="A127830039J" display="A127830039J" xr:uid="{00000000-0004-0000-0000-00006D010000}"/>
    <hyperlink ref="E377" location="A127827069L" display="A127827069L" xr:uid="{00000000-0004-0000-0000-00006E010000}"/>
    <hyperlink ref="E378" location="A127833008W" display="A127833008W" xr:uid="{00000000-0004-0000-0000-00006F010000}"/>
    <hyperlink ref="E379" location="A127830038F" display="A127830038F" xr:uid="{00000000-0004-0000-0000-000070010000}"/>
    <hyperlink ref="E380" location="A127827068K" display="A127827068K" xr:uid="{00000000-0004-0000-0000-000071010000}"/>
    <hyperlink ref="E381" location="A127833002J" display="A127833002J" xr:uid="{00000000-0004-0000-0000-000072010000}"/>
    <hyperlink ref="E382" location="A127830032T" display="A127830032T" xr:uid="{00000000-0004-0000-0000-000073010000}"/>
    <hyperlink ref="E383" location="A127827062W" display="A127827062W" xr:uid="{00000000-0004-0000-0000-000074010000}"/>
    <hyperlink ref="E384" location="A127833006T" display="A127833006T" xr:uid="{00000000-0004-0000-0000-000075010000}"/>
    <hyperlink ref="E385" location="A127830036A" display="A127830036A" xr:uid="{00000000-0004-0000-0000-000076010000}"/>
    <hyperlink ref="E386" location="A127827066F" display="A127827066F" xr:uid="{00000000-0004-0000-0000-000077010000}"/>
    <hyperlink ref="E387" location="A127833001F" display="A127833001F" xr:uid="{00000000-0004-0000-0000-000078010000}"/>
    <hyperlink ref="E388" location="A127830031R" display="A127830031R" xr:uid="{00000000-0004-0000-0000-000079010000}"/>
    <hyperlink ref="E389" location="A127827061V" display="A127827061V" xr:uid="{00000000-0004-0000-0000-00007A010000}"/>
    <hyperlink ref="E390" location="A127832999C" display="A127832999C" xr:uid="{00000000-0004-0000-0000-00007B010000}"/>
    <hyperlink ref="E391" location="A127830029C" display="A127830029C" xr:uid="{00000000-0004-0000-0000-00007C010000}"/>
    <hyperlink ref="E392" location="A127827059J" display="A127827059J" xr:uid="{00000000-0004-0000-0000-00007D010000}"/>
    <hyperlink ref="E393" location="A127833010J" display="A127833010J" xr:uid="{00000000-0004-0000-0000-00007E010000}"/>
    <hyperlink ref="E394" location="A127830040T" display="A127830040T" xr:uid="{00000000-0004-0000-0000-00007F010000}"/>
    <hyperlink ref="E395" location="A127827070W" display="A127827070W" xr:uid="{00000000-0004-0000-0000-000080010000}"/>
    <hyperlink ref="E396" location="A127832998A" display="A127832998A" xr:uid="{00000000-0004-0000-0000-000081010000}"/>
    <hyperlink ref="E397" location="A127830028A" display="A127830028A" xr:uid="{00000000-0004-0000-0000-000082010000}"/>
    <hyperlink ref="E398" location="A127827058F" display="A127827058F" xr:uid="{00000000-0004-0000-0000-000083010000}"/>
    <hyperlink ref="E399" location="A127833005R" display="A127833005R" xr:uid="{00000000-0004-0000-0000-000084010000}"/>
    <hyperlink ref="E400" location="A127830035X" display="A127830035X" xr:uid="{00000000-0004-0000-0000-000085010000}"/>
    <hyperlink ref="E401" location="A127827065C" display="A127827065C" xr:uid="{00000000-0004-0000-0000-000086010000}"/>
    <hyperlink ref="E402" location="A127833000C" display="A127833000C" xr:uid="{00000000-0004-0000-0000-000087010000}"/>
    <hyperlink ref="E403" location="A127830030L" display="A127830030L" xr:uid="{00000000-0004-0000-0000-000088010000}"/>
    <hyperlink ref="E404" location="A127827060T" display="A127827060T" xr:uid="{00000000-0004-0000-0000-000089010000}"/>
    <hyperlink ref="E405" location="A127832997X" display="A127832997X" xr:uid="{00000000-0004-0000-0000-00008A010000}"/>
    <hyperlink ref="E406" location="A127830027X" display="A127830027X" xr:uid="{00000000-0004-0000-0000-00008B010000}"/>
    <hyperlink ref="E407" location="A127827057C" display="A127827057C" xr:uid="{00000000-0004-0000-0000-00008C010000}"/>
    <hyperlink ref="E408" location="A127833004L" display="A127833004L" xr:uid="{00000000-0004-0000-0000-00008D010000}"/>
    <hyperlink ref="E409" location="A127830034W" display="A127830034W" xr:uid="{00000000-0004-0000-0000-00008E010000}"/>
    <hyperlink ref="E410" location="A127827064A" display="A127827064A" xr:uid="{00000000-0004-0000-0000-00008F010000}"/>
    <hyperlink ref="E411" location="A127833003K" display="A127833003K" xr:uid="{00000000-0004-0000-0000-000090010000}"/>
    <hyperlink ref="E412" location="A127830033V" display="A127830033V" xr:uid="{00000000-0004-0000-0000-000091010000}"/>
    <hyperlink ref="E413" location="A127827063X" display="A127827063X" xr:uid="{00000000-0004-0000-0000-000092010000}"/>
    <hyperlink ref="E414" location="A127833011K" display="A127833011K" xr:uid="{00000000-0004-0000-0000-000093010000}"/>
    <hyperlink ref="E415" location="A127830041V" display="A127830041V" xr:uid="{00000000-0004-0000-0000-000094010000}"/>
    <hyperlink ref="E416" location="A127827071X" display="A127827071X" xr:uid="{00000000-0004-0000-0000-000095010000}"/>
    <hyperlink ref="E417" location="A127832977R" display="A127832977R" xr:uid="{00000000-0004-0000-0000-000096010000}"/>
    <hyperlink ref="E418" location="A127830007R" display="A127830007R" xr:uid="{00000000-0004-0000-0000-000097010000}"/>
    <hyperlink ref="E419" location="A127827037V" display="A127827037V" xr:uid="{00000000-0004-0000-0000-000098010000}"/>
    <hyperlink ref="E420" location="A127832979V" display="A127832979V" xr:uid="{00000000-0004-0000-0000-000099010000}"/>
    <hyperlink ref="E421" location="A127830009V" display="A127830009V" xr:uid="{00000000-0004-0000-0000-00009A010000}"/>
    <hyperlink ref="E422" location="A127827039X" display="A127827039X" xr:uid="{00000000-0004-0000-0000-00009B010000}"/>
    <hyperlink ref="E423" location="A127832978T" display="A127832978T" xr:uid="{00000000-0004-0000-0000-00009C010000}"/>
    <hyperlink ref="E424" location="A127830008T" display="A127830008T" xr:uid="{00000000-0004-0000-0000-00009D010000}"/>
    <hyperlink ref="E425" location="A127827038W" display="A127827038W" xr:uid="{00000000-0004-0000-0000-00009E010000}"/>
    <hyperlink ref="E426" location="A127832972C" display="A127832972C" xr:uid="{00000000-0004-0000-0000-00009F010000}"/>
    <hyperlink ref="E427" location="A127830002C" display="A127830002C" xr:uid="{00000000-0004-0000-0000-0000A0010000}"/>
    <hyperlink ref="E428" location="A127827032J" display="A127827032J" xr:uid="{00000000-0004-0000-0000-0000A1010000}"/>
    <hyperlink ref="E429" location="A127832976L" display="A127832976L" xr:uid="{00000000-0004-0000-0000-0000A2010000}"/>
    <hyperlink ref="E430" location="A127830006L" display="A127830006L" xr:uid="{00000000-0004-0000-0000-0000A3010000}"/>
    <hyperlink ref="E431" location="A127827036T" display="A127827036T" xr:uid="{00000000-0004-0000-0000-0000A4010000}"/>
    <hyperlink ref="E432" location="A127832971A" display="A127832971A" xr:uid="{00000000-0004-0000-0000-0000A5010000}"/>
    <hyperlink ref="E433" location="A127830001A" display="A127830001A" xr:uid="{00000000-0004-0000-0000-0000A6010000}"/>
    <hyperlink ref="E434" location="A127827031F" display="A127827031F" xr:uid="{00000000-0004-0000-0000-0000A7010000}"/>
    <hyperlink ref="E435" location="A127832969R" display="A127832969R" xr:uid="{00000000-0004-0000-0000-0000A8010000}"/>
    <hyperlink ref="E436" location="A127829999V" display="A127829999V" xr:uid="{00000000-0004-0000-0000-0000A9010000}"/>
    <hyperlink ref="E437" location="A127827029V" display="A127827029V" xr:uid="{00000000-0004-0000-0000-0000AA010000}"/>
    <hyperlink ref="E438" location="A127832980C" display="A127832980C" xr:uid="{00000000-0004-0000-0000-0000AB010000}"/>
    <hyperlink ref="E439" location="A127830010C" display="A127830010C" xr:uid="{00000000-0004-0000-0000-0000AC010000}"/>
    <hyperlink ref="E440" location="A127827040J" display="A127827040J" xr:uid="{00000000-0004-0000-0000-0000AD010000}"/>
    <hyperlink ref="E441" location="A127832968L" display="A127832968L" xr:uid="{00000000-0004-0000-0000-0000AE010000}"/>
    <hyperlink ref="E442" location="A127829998T" display="A127829998T" xr:uid="{00000000-0004-0000-0000-0000AF010000}"/>
    <hyperlink ref="E443" location="A127827028T" display="A127827028T" xr:uid="{00000000-0004-0000-0000-0000B0010000}"/>
    <hyperlink ref="E444" location="A127832975K" display="A127832975K" xr:uid="{00000000-0004-0000-0000-0000B1010000}"/>
    <hyperlink ref="E445" location="A127830005K" display="A127830005K" xr:uid="{00000000-0004-0000-0000-0000B2010000}"/>
    <hyperlink ref="E446" location="A127827035R" display="A127827035R" xr:uid="{00000000-0004-0000-0000-0000B3010000}"/>
    <hyperlink ref="E447" location="A127832970X" display="A127832970X" xr:uid="{00000000-0004-0000-0000-0000B4010000}"/>
    <hyperlink ref="E448" location="A127830000X" display="A127830000X" xr:uid="{00000000-0004-0000-0000-0000B5010000}"/>
    <hyperlink ref="E449" location="A127827030C" display="A127827030C" xr:uid="{00000000-0004-0000-0000-0000B6010000}"/>
    <hyperlink ref="E450" location="A127832967K" display="A127832967K" xr:uid="{00000000-0004-0000-0000-0000B7010000}"/>
    <hyperlink ref="E451" location="A127829997R" display="A127829997R" xr:uid="{00000000-0004-0000-0000-0000B8010000}"/>
    <hyperlink ref="E452" location="A127827027R" display="A127827027R" xr:uid="{00000000-0004-0000-0000-0000B9010000}"/>
    <hyperlink ref="E453" location="A127832974J" display="A127832974J" xr:uid="{00000000-0004-0000-0000-0000BA010000}"/>
    <hyperlink ref="E454" location="A127830004J" display="A127830004J" xr:uid="{00000000-0004-0000-0000-0000BB010000}"/>
    <hyperlink ref="E455" location="A127827034L" display="A127827034L" xr:uid="{00000000-0004-0000-0000-0000BC010000}"/>
    <hyperlink ref="E456" location="A127832973F" display="A127832973F" xr:uid="{00000000-0004-0000-0000-0000BD010000}"/>
    <hyperlink ref="E457" location="A127830003F" display="A127830003F" xr:uid="{00000000-0004-0000-0000-0000BE010000}"/>
    <hyperlink ref="E458" location="A127827033K" display="A127827033K" xr:uid="{00000000-0004-0000-0000-0000BF010000}"/>
    <hyperlink ref="E459" location="A127832981F" display="A127832981F" xr:uid="{00000000-0004-0000-0000-0000C0010000}"/>
    <hyperlink ref="E460" location="A127830011F" display="A127830011F" xr:uid="{00000000-0004-0000-0000-0000C1010000}"/>
    <hyperlink ref="E461" location="A127827041K" display="A127827041K" xr:uid="{00000000-0004-0000-0000-0000C2010000}"/>
    <hyperlink ref="E462" location="A127833097K" display="A127833097K" xr:uid="{00000000-0004-0000-0000-0000C3010000}"/>
    <hyperlink ref="E463" location="A127830127J" display="A127830127J" xr:uid="{00000000-0004-0000-0000-0000C4010000}"/>
    <hyperlink ref="E464" location="A127827157L" display="A127827157L" xr:uid="{00000000-0004-0000-0000-0000C5010000}"/>
    <hyperlink ref="E465" location="A127833099R" display="A127833099R" xr:uid="{00000000-0004-0000-0000-0000C6010000}"/>
    <hyperlink ref="E466" location="A127830129L" display="A127830129L" xr:uid="{00000000-0004-0000-0000-0000C7010000}"/>
    <hyperlink ref="E467" location="A127827159T" display="A127827159T" xr:uid="{00000000-0004-0000-0000-0000C8010000}"/>
    <hyperlink ref="E468" location="A127833098L" display="A127833098L" xr:uid="{00000000-0004-0000-0000-0000C9010000}"/>
    <hyperlink ref="E469" location="A127830128K" display="A127830128K" xr:uid="{00000000-0004-0000-0000-0000CA010000}"/>
    <hyperlink ref="E470" location="A127827158R" display="A127827158R" xr:uid="{00000000-0004-0000-0000-0000CB010000}"/>
    <hyperlink ref="E471" location="A127833092X" display="A127833092X" xr:uid="{00000000-0004-0000-0000-0000CC010000}"/>
    <hyperlink ref="E472" location="A127830122W" display="A127830122W" xr:uid="{00000000-0004-0000-0000-0000CD010000}"/>
    <hyperlink ref="E473" location="A127827152A" display="A127827152A" xr:uid="{00000000-0004-0000-0000-0000CE010000}"/>
    <hyperlink ref="E474" location="A127833096J" display="A127833096J" xr:uid="{00000000-0004-0000-0000-0000CF010000}"/>
    <hyperlink ref="E475" location="A127830126F" display="A127830126F" xr:uid="{00000000-0004-0000-0000-0000D0010000}"/>
    <hyperlink ref="E476" location="A127827156K" display="A127827156K" xr:uid="{00000000-0004-0000-0000-0000D1010000}"/>
    <hyperlink ref="E477" location="A127833091W" display="A127833091W" xr:uid="{00000000-0004-0000-0000-0000D2010000}"/>
    <hyperlink ref="E478" location="A127830121V" display="A127830121V" xr:uid="{00000000-0004-0000-0000-0000D3010000}"/>
    <hyperlink ref="E479" location="A127827151X" display="A127827151X" xr:uid="{00000000-0004-0000-0000-0000D4010000}"/>
    <hyperlink ref="E480" location="A127833089K" display="A127833089K" xr:uid="{00000000-0004-0000-0000-0000D5010000}"/>
    <hyperlink ref="E481" location="A127830119J" display="A127830119J" xr:uid="{00000000-0004-0000-0000-0000D6010000}"/>
    <hyperlink ref="E482" location="A127827149L" display="A127827149L" xr:uid="{00000000-0004-0000-0000-0000D7010000}"/>
    <hyperlink ref="E483" location="A127833100L" display="A127833100L" xr:uid="{00000000-0004-0000-0000-0000D8010000}"/>
    <hyperlink ref="E484" location="A127830130W" display="A127830130W" xr:uid="{00000000-0004-0000-0000-0000D9010000}"/>
    <hyperlink ref="E485" location="A127827160A" display="A127827160A" xr:uid="{00000000-0004-0000-0000-0000DA010000}"/>
    <hyperlink ref="E486" location="A127833088J" display="A127833088J" xr:uid="{00000000-0004-0000-0000-0000DB010000}"/>
    <hyperlink ref="E487" location="A127830118F" display="A127830118F" xr:uid="{00000000-0004-0000-0000-0000DC010000}"/>
    <hyperlink ref="E488" location="A127827148K" display="A127827148K" xr:uid="{00000000-0004-0000-0000-0000DD010000}"/>
    <hyperlink ref="E489" location="A127833095F" display="A127833095F" xr:uid="{00000000-0004-0000-0000-0000DE010000}"/>
    <hyperlink ref="E490" location="A127830125C" display="A127830125C" xr:uid="{00000000-0004-0000-0000-0000DF010000}"/>
    <hyperlink ref="E491" location="A127827155J" display="A127827155J" xr:uid="{00000000-0004-0000-0000-0000E0010000}"/>
    <hyperlink ref="E492" location="A127833090V" display="A127833090V" xr:uid="{00000000-0004-0000-0000-0000E1010000}"/>
    <hyperlink ref="E493" location="A127830120T" display="A127830120T" xr:uid="{00000000-0004-0000-0000-0000E2010000}"/>
    <hyperlink ref="E494" location="A127827150W" display="A127827150W" xr:uid="{00000000-0004-0000-0000-0000E3010000}"/>
    <hyperlink ref="E495" location="A127833087F" display="A127833087F" xr:uid="{00000000-0004-0000-0000-0000E4010000}"/>
    <hyperlink ref="E496" location="A127830117C" display="A127830117C" xr:uid="{00000000-0004-0000-0000-0000E5010000}"/>
    <hyperlink ref="E497" location="A127827147J" display="A127827147J" xr:uid="{00000000-0004-0000-0000-0000E6010000}"/>
    <hyperlink ref="E498" location="A127833094C" display="A127833094C" xr:uid="{00000000-0004-0000-0000-0000E7010000}"/>
    <hyperlink ref="E499" location="A127830124A" display="A127830124A" xr:uid="{00000000-0004-0000-0000-0000E8010000}"/>
    <hyperlink ref="E500" location="A127827154F" display="A127827154F" xr:uid="{00000000-0004-0000-0000-0000E9010000}"/>
    <hyperlink ref="E501" location="A127833093A" display="A127833093A" xr:uid="{00000000-0004-0000-0000-0000EA010000}"/>
    <hyperlink ref="E502" location="A127830123X" display="A127830123X" xr:uid="{00000000-0004-0000-0000-0000EB010000}"/>
    <hyperlink ref="E503" location="A127827153C" display="A127827153C" xr:uid="{00000000-0004-0000-0000-0000EC010000}"/>
    <hyperlink ref="E504" location="A127833101R" display="A127833101R" xr:uid="{00000000-0004-0000-0000-0000ED010000}"/>
    <hyperlink ref="E505" location="A127830131X" display="A127830131X" xr:uid="{00000000-0004-0000-0000-0000EE010000}"/>
    <hyperlink ref="E506" location="A127827161C" display="A127827161C" xr:uid="{00000000-0004-0000-0000-0000EF010000}"/>
    <hyperlink ref="E507" location="A127834837X" display="A127834837X" xr:uid="{00000000-0004-0000-0000-0000F0010000}"/>
    <hyperlink ref="E508" location="A127831867J" display="A127831867J" xr:uid="{00000000-0004-0000-0000-0000F1010000}"/>
    <hyperlink ref="E509" location="A127828897L" display="A127828897L" xr:uid="{00000000-0004-0000-0000-0000F2010000}"/>
    <hyperlink ref="E510" location="A127834839C" display="A127834839C" xr:uid="{00000000-0004-0000-0000-0000F3010000}"/>
    <hyperlink ref="E511" location="A127831869L" display="A127831869L" xr:uid="{00000000-0004-0000-0000-0000F4010000}"/>
    <hyperlink ref="E512" location="A127828899T" display="A127828899T" xr:uid="{00000000-0004-0000-0000-0000F5010000}"/>
    <hyperlink ref="E513" location="A127834838A" display="A127834838A" xr:uid="{00000000-0004-0000-0000-0000F6010000}"/>
    <hyperlink ref="E514" location="A127831868K" display="A127831868K" xr:uid="{00000000-0004-0000-0000-0000F7010000}"/>
    <hyperlink ref="E515" location="A127828898R" display="A127828898R" xr:uid="{00000000-0004-0000-0000-0000F8010000}"/>
    <hyperlink ref="E516" location="A127834832L" display="A127834832L" xr:uid="{00000000-0004-0000-0000-0000F9010000}"/>
    <hyperlink ref="E517" location="A127831862W" display="A127831862W" xr:uid="{00000000-0004-0000-0000-0000FA010000}"/>
    <hyperlink ref="E518" location="A127828892A" display="A127828892A" xr:uid="{00000000-0004-0000-0000-0000FB010000}"/>
    <hyperlink ref="E519" location="A127834836W" display="A127834836W" xr:uid="{00000000-0004-0000-0000-0000FC010000}"/>
    <hyperlink ref="E520" location="A127831866F" display="A127831866F" xr:uid="{00000000-0004-0000-0000-0000FD010000}"/>
    <hyperlink ref="E521" location="A127828896K" display="A127828896K" xr:uid="{00000000-0004-0000-0000-0000FE010000}"/>
    <hyperlink ref="E522" location="A127834831K" display="A127834831K" xr:uid="{00000000-0004-0000-0000-0000FF010000}"/>
    <hyperlink ref="E523" location="A127831861V" display="A127831861V" xr:uid="{00000000-0004-0000-0000-000000020000}"/>
    <hyperlink ref="E524" location="A127828891X" display="A127828891X" xr:uid="{00000000-0004-0000-0000-000001020000}"/>
    <hyperlink ref="E525" location="A127834829X" display="A127834829X" xr:uid="{00000000-0004-0000-0000-000002020000}"/>
    <hyperlink ref="E526" location="A127831859J" display="A127831859J" xr:uid="{00000000-0004-0000-0000-000003020000}"/>
    <hyperlink ref="E527" location="A127828889L" display="A127828889L" xr:uid="{00000000-0004-0000-0000-000004020000}"/>
    <hyperlink ref="E528" location="A127834840L" display="A127834840L" xr:uid="{00000000-0004-0000-0000-000005020000}"/>
    <hyperlink ref="E529" location="A127831870W" display="A127831870W" xr:uid="{00000000-0004-0000-0000-000006020000}"/>
    <hyperlink ref="E530" location="A127828900R" display="A127828900R" xr:uid="{00000000-0004-0000-0000-000007020000}"/>
    <hyperlink ref="E531" location="A127834828W" display="A127834828W" xr:uid="{00000000-0004-0000-0000-000008020000}"/>
    <hyperlink ref="E532" location="A127831858F" display="A127831858F" xr:uid="{00000000-0004-0000-0000-000009020000}"/>
    <hyperlink ref="E533" location="A127828888K" display="A127828888K" xr:uid="{00000000-0004-0000-0000-00000A020000}"/>
    <hyperlink ref="E534" location="A127834835V" display="A127834835V" xr:uid="{00000000-0004-0000-0000-00000B020000}"/>
    <hyperlink ref="E535" location="A127831865C" display="A127831865C" xr:uid="{00000000-0004-0000-0000-00000C020000}"/>
    <hyperlink ref="E536" location="A127828895J" display="A127828895J" xr:uid="{00000000-0004-0000-0000-00000D020000}"/>
    <hyperlink ref="E537" location="A127834830J" display="A127834830J" xr:uid="{00000000-0004-0000-0000-00000E020000}"/>
    <hyperlink ref="E538" location="A127831860T" display="A127831860T" xr:uid="{00000000-0004-0000-0000-00000F020000}"/>
    <hyperlink ref="E539" location="A127828890W" display="A127828890W" xr:uid="{00000000-0004-0000-0000-000010020000}"/>
    <hyperlink ref="E540" location="A127834827V" display="A127834827V" xr:uid="{00000000-0004-0000-0000-000011020000}"/>
    <hyperlink ref="E541" location="A127831857C" display="A127831857C" xr:uid="{00000000-0004-0000-0000-000012020000}"/>
    <hyperlink ref="E542" location="A127828887J" display="A127828887J" xr:uid="{00000000-0004-0000-0000-000013020000}"/>
    <hyperlink ref="E543" location="A127834834T" display="A127834834T" xr:uid="{00000000-0004-0000-0000-000014020000}"/>
    <hyperlink ref="E544" location="A127831864A" display="A127831864A" xr:uid="{00000000-0004-0000-0000-000015020000}"/>
    <hyperlink ref="E545" location="A127828894F" display="A127828894F" xr:uid="{00000000-0004-0000-0000-000016020000}"/>
    <hyperlink ref="E546" location="A127834833R" display="A127834833R" xr:uid="{00000000-0004-0000-0000-000017020000}"/>
    <hyperlink ref="E547" location="A127831863X" display="A127831863X" xr:uid="{00000000-0004-0000-0000-000018020000}"/>
    <hyperlink ref="E548" location="A127828893C" display="A127828893C" xr:uid="{00000000-0004-0000-0000-000019020000}"/>
    <hyperlink ref="E549" location="A127834841R" display="A127834841R" xr:uid="{00000000-0004-0000-0000-00001A020000}"/>
    <hyperlink ref="E550" location="A127831871X" display="A127831871X" xr:uid="{00000000-0004-0000-0000-00001B020000}"/>
    <hyperlink ref="E551" location="A127828901T" display="A127828901T" xr:uid="{00000000-0004-0000-0000-00001C020000}"/>
    <hyperlink ref="E552" location="A127833517V" display="A127833517V" xr:uid="{00000000-0004-0000-0000-00001D020000}"/>
    <hyperlink ref="E553" location="A127830547C" display="A127830547C" xr:uid="{00000000-0004-0000-0000-00001E020000}"/>
    <hyperlink ref="E554" location="A127827577J" display="A127827577J" xr:uid="{00000000-0004-0000-0000-00001F020000}"/>
    <hyperlink ref="E555" location="A127833519X" display="A127833519X" xr:uid="{00000000-0004-0000-0000-000020020000}"/>
    <hyperlink ref="E556" location="A127830549J" display="A127830549J" xr:uid="{00000000-0004-0000-0000-000021020000}"/>
    <hyperlink ref="E557" location="A127827579L" display="A127827579L" xr:uid="{00000000-0004-0000-0000-000022020000}"/>
    <hyperlink ref="E558" location="A127833518W" display="A127833518W" xr:uid="{00000000-0004-0000-0000-000023020000}"/>
    <hyperlink ref="E559" location="A127830548F" display="A127830548F" xr:uid="{00000000-0004-0000-0000-000024020000}"/>
    <hyperlink ref="E560" location="A127827578K" display="A127827578K" xr:uid="{00000000-0004-0000-0000-000025020000}"/>
    <hyperlink ref="E561" location="A127833512J" display="A127833512J" xr:uid="{00000000-0004-0000-0000-000026020000}"/>
    <hyperlink ref="E562" location="A127830542T" display="A127830542T" xr:uid="{00000000-0004-0000-0000-000027020000}"/>
    <hyperlink ref="E563" location="A127827572W" display="A127827572W" xr:uid="{00000000-0004-0000-0000-000028020000}"/>
    <hyperlink ref="E564" location="A127833516T" display="A127833516T" xr:uid="{00000000-0004-0000-0000-000029020000}"/>
    <hyperlink ref="E565" location="A127830546A" display="A127830546A" xr:uid="{00000000-0004-0000-0000-00002A020000}"/>
    <hyperlink ref="E566" location="A127827576F" display="A127827576F" xr:uid="{00000000-0004-0000-0000-00002B020000}"/>
    <hyperlink ref="E567" location="A127833511F" display="A127833511F" xr:uid="{00000000-0004-0000-0000-00002C020000}"/>
    <hyperlink ref="E568" location="A127830541R" display="A127830541R" xr:uid="{00000000-0004-0000-0000-00002D020000}"/>
    <hyperlink ref="E569" location="A127827571V" display="A127827571V" xr:uid="{00000000-0004-0000-0000-00002E020000}"/>
    <hyperlink ref="E570" location="A127833509V" display="A127833509V" xr:uid="{00000000-0004-0000-0000-00002F020000}"/>
    <hyperlink ref="E571" location="A127830539C" display="A127830539C" xr:uid="{00000000-0004-0000-0000-000030020000}"/>
    <hyperlink ref="E572" location="A127827569J" display="A127827569J" xr:uid="{00000000-0004-0000-0000-000031020000}"/>
    <hyperlink ref="E573" location="A127833520J" display="A127833520J" xr:uid="{00000000-0004-0000-0000-000032020000}"/>
    <hyperlink ref="E574" location="A127830550T" display="A127830550T" xr:uid="{00000000-0004-0000-0000-000033020000}"/>
    <hyperlink ref="E575" location="A127827580W" display="A127827580W" xr:uid="{00000000-0004-0000-0000-000034020000}"/>
    <hyperlink ref="E576" location="A127833508T" display="A127833508T" xr:uid="{00000000-0004-0000-0000-000035020000}"/>
    <hyperlink ref="E577" location="A127830538A" display="A127830538A" xr:uid="{00000000-0004-0000-0000-000036020000}"/>
    <hyperlink ref="E578" location="A127827568F" display="A127827568F" xr:uid="{00000000-0004-0000-0000-000037020000}"/>
    <hyperlink ref="E579" location="A127833515R" display="A127833515R" xr:uid="{00000000-0004-0000-0000-000038020000}"/>
    <hyperlink ref="E580" location="A127830545X" display="A127830545X" xr:uid="{00000000-0004-0000-0000-000039020000}"/>
    <hyperlink ref="E581" location="A127827575C" display="A127827575C" xr:uid="{00000000-0004-0000-0000-00003A020000}"/>
    <hyperlink ref="E582" location="A127833510C" display="A127833510C" xr:uid="{00000000-0004-0000-0000-00003B020000}"/>
    <hyperlink ref="E583" location="A127830540L" display="A127830540L" xr:uid="{00000000-0004-0000-0000-00003C020000}"/>
    <hyperlink ref="E584" location="A127827570T" display="A127827570T" xr:uid="{00000000-0004-0000-0000-00003D020000}"/>
    <hyperlink ref="E585" location="A127833507R" display="A127833507R" xr:uid="{00000000-0004-0000-0000-00003E020000}"/>
    <hyperlink ref="E586" location="A127830537X" display="A127830537X" xr:uid="{00000000-0004-0000-0000-00003F020000}"/>
    <hyperlink ref="E587" location="A127827567C" display="A127827567C" xr:uid="{00000000-0004-0000-0000-000040020000}"/>
    <hyperlink ref="E588" location="A127833514L" display="A127833514L" xr:uid="{00000000-0004-0000-0000-000041020000}"/>
    <hyperlink ref="E589" location="A127830544W" display="A127830544W" xr:uid="{00000000-0004-0000-0000-000042020000}"/>
    <hyperlink ref="E590" location="A127827574A" display="A127827574A" xr:uid="{00000000-0004-0000-0000-000043020000}"/>
    <hyperlink ref="E591" location="A127833513K" display="A127833513K" xr:uid="{00000000-0004-0000-0000-000044020000}"/>
    <hyperlink ref="E592" location="A127830543V" display="A127830543V" xr:uid="{00000000-0004-0000-0000-000045020000}"/>
    <hyperlink ref="E593" location="A127827573X" display="A127827573X" xr:uid="{00000000-0004-0000-0000-000046020000}"/>
    <hyperlink ref="E594" location="A127833521K" display="A127833521K" xr:uid="{00000000-0004-0000-0000-000047020000}"/>
    <hyperlink ref="E595" location="A127830551V" display="A127830551V" xr:uid="{00000000-0004-0000-0000-000048020000}"/>
    <hyperlink ref="E596" location="A127827581X" display="A127827581X" xr:uid="{00000000-0004-0000-0000-000049020000}"/>
    <hyperlink ref="E597" location="A127835167T" display="A127835167T" xr:uid="{00000000-0004-0000-0000-00004A020000}"/>
    <hyperlink ref="E598" location="A127832197A" display="A127832197A" xr:uid="{00000000-0004-0000-0000-00004B020000}"/>
    <hyperlink ref="E599" location="A127829227V" display="A127829227V" xr:uid="{00000000-0004-0000-0000-00004C020000}"/>
    <hyperlink ref="E600" location="A127835169W" display="A127835169W" xr:uid="{00000000-0004-0000-0000-00004D020000}"/>
    <hyperlink ref="E601" location="A127832199F" display="A127832199F" xr:uid="{00000000-0004-0000-0000-00004E020000}"/>
    <hyperlink ref="E602" location="A127829229X" display="A127829229X" xr:uid="{00000000-0004-0000-0000-00004F020000}"/>
    <hyperlink ref="E603" location="A127835168V" display="A127835168V" xr:uid="{00000000-0004-0000-0000-000050020000}"/>
    <hyperlink ref="E604" location="A127832198C" display="A127832198C" xr:uid="{00000000-0004-0000-0000-000051020000}"/>
    <hyperlink ref="E605" location="A127829228W" display="A127829228W" xr:uid="{00000000-0004-0000-0000-000052020000}"/>
    <hyperlink ref="E606" location="A127835162F" display="A127835162F" xr:uid="{00000000-0004-0000-0000-000053020000}"/>
    <hyperlink ref="E607" location="A127832192R" display="A127832192R" xr:uid="{00000000-0004-0000-0000-000054020000}"/>
    <hyperlink ref="E608" location="A127829222J" display="A127829222J" xr:uid="{00000000-0004-0000-0000-000055020000}"/>
    <hyperlink ref="E609" location="A127835166R" display="A127835166R" xr:uid="{00000000-0004-0000-0000-000056020000}"/>
    <hyperlink ref="E610" location="A127832196X" display="A127832196X" xr:uid="{00000000-0004-0000-0000-000057020000}"/>
    <hyperlink ref="E611" location="A127829226T" display="A127829226T" xr:uid="{00000000-0004-0000-0000-000058020000}"/>
    <hyperlink ref="E612" location="A127835161C" display="A127835161C" xr:uid="{00000000-0004-0000-0000-000059020000}"/>
    <hyperlink ref="E613" location="A127832191L" display="A127832191L" xr:uid="{00000000-0004-0000-0000-00005A020000}"/>
    <hyperlink ref="E614" location="A127829221F" display="A127829221F" xr:uid="{00000000-0004-0000-0000-00005B020000}"/>
    <hyperlink ref="E615" location="A127835159T" display="A127835159T" xr:uid="{00000000-0004-0000-0000-00005C020000}"/>
    <hyperlink ref="E616" location="A127832189A" display="A127832189A" xr:uid="{00000000-0004-0000-0000-00005D020000}"/>
    <hyperlink ref="E617" location="A127829219V" display="A127829219V" xr:uid="{00000000-0004-0000-0000-00005E020000}"/>
    <hyperlink ref="E618" location="A127835170F" display="A127835170F" xr:uid="{00000000-0004-0000-0000-00005F020000}"/>
    <hyperlink ref="E619" location="A127832200C" display="A127832200C" xr:uid="{00000000-0004-0000-0000-000060020000}"/>
    <hyperlink ref="E620" location="A127829230J" display="A127829230J" xr:uid="{00000000-0004-0000-0000-000061020000}"/>
    <hyperlink ref="E621" location="A127835158R" display="A127835158R" xr:uid="{00000000-0004-0000-0000-000062020000}"/>
    <hyperlink ref="E622" location="A127832188X" display="A127832188X" xr:uid="{00000000-0004-0000-0000-000063020000}"/>
    <hyperlink ref="E623" location="A127829218T" display="A127829218T" xr:uid="{00000000-0004-0000-0000-000064020000}"/>
    <hyperlink ref="E624" location="A127835165L" display="A127835165L" xr:uid="{00000000-0004-0000-0000-000065020000}"/>
    <hyperlink ref="E625" location="A127832195W" display="A127832195W" xr:uid="{00000000-0004-0000-0000-000066020000}"/>
    <hyperlink ref="E626" location="A127829225R" display="A127829225R" xr:uid="{00000000-0004-0000-0000-000067020000}"/>
    <hyperlink ref="E627" location="A127835160A" display="A127835160A" xr:uid="{00000000-0004-0000-0000-000068020000}"/>
    <hyperlink ref="E628" location="A127832190K" display="A127832190K" xr:uid="{00000000-0004-0000-0000-000069020000}"/>
    <hyperlink ref="E629" location="A127829220C" display="A127829220C" xr:uid="{00000000-0004-0000-0000-00006A020000}"/>
    <hyperlink ref="E630" location="A127835157L" display="A127835157L" xr:uid="{00000000-0004-0000-0000-00006B020000}"/>
    <hyperlink ref="E631" location="A127832187W" display="A127832187W" xr:uid="{00000000-0004-0000-0000-00006C020000}"/>
    <hyperlink ref="E632" location="A127829217R" display="A127829217R" xr:uid="{00000000-0004-0000-0000-00006D020000}"/>
    <hyperlink ref="E633" location="A127835164K" display="A127835164K" xr:uid="{00000000-0004-0000-0000-00006E020000}"/>
    <hyperlink ref="E634" location="A127832194V" display="A127832194V" xr:uid="{00000000-0004-0000-0000-00006F020000}"/>
    <hyperlink ref="E635" location="A127829224L" display="A127829224L" xr:uid="{00000000-0004-0000-0000-000070020000}"/>
    <hyperlink ref="E636" location="A127835163J" display="A127835163J" xr:uid="{00000000-0004-0000-0000-000071020000}"/>
    <hyperlink ref="E637" location="A127832193T" display="A127832193T" xr:uid="{00000000-0004-0000-0000-000072020000}"/>
    <hyperlink ref="E638" location="A127829223K" display="A127829223K" xr:uid="{00000000-0004-0000-0000-000073020000}"/>
    <hyperlink ref="E639" location="A127835171J" display="A127835171J" xr:uid="{00000000-0004-0000-0000-000074020000}"/>
    <hyperlink ref="E640" location="A127832201F" display="A127832201F" xr:uid="{00000000-0004-0000-0000-000075020000}"/>
    <hyperlink ref="E641" location="A127829231K" display="A127829231K" xr:uid="{00000000-0004-0000-0000-000076020000}"/>
    <hyperlink ref="E642" location="A127835497J" display="A127835497J" xr:uid="{00000000-0004-0000-0000-000077020000}"/>
    <hyperlink ref="E643" location="A127832527F" display="A127832527F" xr:uid="{00000000-0004-0000-0000-000078020000}"/>
    <hyperlink ref="E644" location="A127829557K" display="A127829557K" xr:uid="{00000000-0004-0000-0000-000079020000}"/>
    <hyperlink ref="E645" location="A127835499L" display="A127835499L" xr:uid="{00000000-0004-0000-0000-00007A020000}"/>
    <hyperlink ref="E646" location="A127832529K" display="A127832529K" xr:uid="{00000000-0004-0000-0000-00007B020000}"/>
    <hyperlink ref="E647" location="A127829559R" display="A127829559R" xr:uid="{00000000-0004-0000-0000-00007C020000}"/>
    <hyperlink ref="E648" location="A127835498K" display="A127835498K" xr:uid="{00000000-0004-0000-0000-00007D020000}"/>
    <hyperlink ref="E649" location="A127832528J" display="A127832528J" xr:uid="{00000000-0004-0000-0000-00007E020000}"/>
    <hyperlink ref="E650" location="A127829558L" display="A127829558L" xr:uid="{00000000-0004-0000-0000-00007F020000}"/>
    <hyperlink ref="E651" location="A127835492W" display="A127835492W" xr:uid="{00000000-0004-0000-0000-000080020000}"/>
    <hyperlink ref="E652" location="A127832522V" display="A127832522V" xr:uid="{00000000-0004-0000-0000-000081020000}"/>
    <hyperlink ref="E653" location="A127829552X" display="A127829552X" xr:uid="{00000000-0004-0000-0000-000082020000}"/>
    <hyperlink ref="E654" location="A127835496F" display="A127835496F" xr:uid="{00000000-0004-0000-0000-000083020000}"/>
    <hyperlink ref="E655" location="A127832526C" display="A127832526C" xr:uid="{00000000-0004-0000-0000-000084020000}"/>
    <hyperlink ref="E656" location="A127829556J" display="A127829556J" xr:uid="{00000000-0004-0000-0000-000085020000}"/>
    <hyperlink ref="E657" location="A127835491V" display="A127835491V" xr:uid="{00000000-0004-0000-0000-000086020000}"/>
    <hyperlink ref="E658" location="A127832521T" display="A127832521T" xr:uid="{00000000-0004-0000-0000-000087020000}"/>
    <hyperlink ref="E659" location="A127829551W" display="A127829551W" xr:uid="{00000000-0004-0000-0000-000088020000}"/>
    <hyperlink ref="E660" location="A127835489J" display="A127835489J" xr:uid="{00000000-0004-0000-0000-000089020000}"/>
    <hyperlink ref="E661" location="A127832519F" display="A127832519F" xr:uid="{00000000-0004-0000-0000-00008A020000}"/>
    <hyperlink ref="E662" location="A127829549K" display="A127829549K" xr:uid="{00000000-0004-0000-0000-00008B020000}"/>
    <hyperlink ref="E663" location="A127835500K" display="A127835500K" xr:uid="{00000000-0004-0000-0000-00008C020000}"/>
    <hyperlink ref="E664" location="A127832530V" display="A127832530V" xr:uid="{00000000-0004-0000-0000-00008D020000}"/>
    <hyperlink ref="E665" location="A127829560X" display="A127829560X" xr:uid="{00000000-0004-0000-0000-00008E020000}"/>
    <hyperlink ref="E666" location="A127835488F" display="A127835488F" xr:uid="{00000000-0004-0000-0000-00008F020000}"/>
    <hyperlink ref="E667" location="A127832518C" display="A127832518C" xr:uid="{00000000-0004-0000-0000-000090020000}"/>
    <hyperlink ref="E668" location="A127829548J" display="A127829548J" xr:uid="{00000000-0004-0000-0000-000091020000}"/>
    <hyperlink ref="E669" location="A127835495C" display="A127835495C" xr:uid="{00000000-0004-0000-0000-000092020000}"/>
    <hyperlink ref="E670" location="A127832525A" display="A127832525A" xr:uid="{00000000-0004-0000-0000-000093020000}"/>
    <hyperlink ref="E671" location="A127829555F" display="A127829555F" xr:uid="{00000000-0004-0000-0000-000094020000}"/>
    <hyperlink ref="E672" location="A127835490T" display="A127835490T" xr:uid="{00000000-0004-0000-0000-000095020000}"/>
    <hyperlink ref="E673" location="A127832520R" display="A127832520R" xr:uid="{00000000-0004-0000-0000-000096020000}"/>
    <hyperlink ref="E674" location="A127829550V" display="A127829550V" xr:uid="{00000000-0004-0000-0000-000097020000}"/>
    <hyperlink ref="E675" location="A127835487C" display="A127835487C" xr:uid="{00000000-0004-0000-0000-000098020000}"/>
    <hyperlink ref="E676" location="A127832517A" display="A127832517A" xr:uid="{00000000-0004-0000-0000-000099020000}"/>
    <hyperlink ref="E677" location="A127829547F" display="A127829547F" xr:uid="{00000000-0004-0000-0000-00009A020000}"/>
    <hyperlink ref="E678" location="A127835494A" display="A127835494A" xr:uid="{00000000-0004-0000-0000-00009B020000}"/>
    <hyperlink ref="E679" location="A127832524X" display="A127832524X" xr:uid="{00000000-0004-0000-0000-00009C020000}"/>
    <hyperlink ref="E680" location="A127829554C" display="A127829554C" xr:uid="{00000000-0004-0000-0000-00009D020000}"/>
    <hyperlink ref="E681" location="A127835493X" display="A127835493X" xr:uid="{00000000-0004-0000-0000-00009E020000}"/>
    <hyperlink ref="E682" location="A127832523W" display="A127832523W" xr:uid="{00000000-0004-0000-0000-00009F020000}"/>
    <hyperlink ref="E683" location="A127829553A" display="A127829553A" xr:uid="{00000000-0004-0000-0000-0000A0020000}"/>
    <hyperlink ref="E684" location="A127835501L" display="A127835501L" xr:uid="{00000000-0004-0000-0000-0000A1020000}"/>
    <hyperlink ref="E685" location="A127832531W" display="A127832531W" xr:uid="{00000000-0004-0000-0000-0000A2020000}"/>
    <hyperlink ref="E686" location="A127829561A" display="A127829561A" xr:uid="{00000000-0004-0000-0000-0000A3020000}"/>
    <hyperlink ref="E687" location="A127833847K" display="A127833847K" xr:uid="{00000000-0004-0000-0000-0000A4020000}"/>
    <hyperlink ref="E688" location="A127830877V" display="A127830877V" xr:uid="{00000000-0004-0000-0000-0000A5020000}"/>
    <hyperlink ref="E689" location="A127827907L" display="A127827907L" xr:uid="{00000000-0004-0000-0000-0000A6020000}"/>
    <hyperlink ref="E690" location="A127833849R" display="A127833849R" xr:uid="{00000000-0004-0000-0000-0000A7020000}"/>
    <hyperlink ref="E691" location="A127830879X" display="A127830879X" xr:uid="{00000000-0004-0000-0000-0000A8020000}"/>
    <hyperlink ref="E692" location="A127827909T" display="A127827909T" xr:uid="{00000000-0004-0000-0000-0000A9020000}"/>
    <hyperlink ref="E693" location="A127833848L" display="A127833848L" xr:uid="{00000000-0004-0000-0000-0000AA020000}"/>
    <hyperlink ref="E694" location="A127830878W" display="A127830878W" xr:uid="{00000000-0004-0000-0000-0000AB020000}"/>
    <hyperlink ref="E695" location="A127827908R" display="A127827908R" xr:uid="{00000000-0004-0000-0000-0000AC020000}"/>
    <hyperlink ref="E696" location="A127833842X" display="A127833842X" xr:uid="{00000000-0004-0000-0000-0000AD020000}"/>
    <hyperlink ref="E697" location="A127830872J" display="A127830872J" xr:uid="{00000000-0004-0000-0000-0000AE020000}"/>
    <hyperlink ref="E698" location="A127827902A" display="A127827902A" xr:uid="{00000000-0004-0000-0000-0000AF020000}"/>
    <hyperlink ref="E699" location="A127833846J" display="A127833846J" xr:uid="{00000000-0004-0000-0000-0000B0020000}"/>
    <hyperlink ref="E700" location="A127830876T" display="A127830876T" xr:uid="{00000000-0004-0000-0000-0000B1020000}"/>
    <hyperlink ref="E701" location="A127827906K" display="A127827906K" xr:uid="{00000000-0004-0000-0000-0000B2020000}"/>
    <hyperlink ref="E702" location="A127833841W" display="A127833841W" xr:uid="{00000000-0004-0000-0000-0000B3020000}"/>
    <hyperlink ref="E703" location="A127830871F" display="A127830871F" xr:uid="{00000000-0004-0000-0000-0000B4020000}"/>
    <hyperlink ref="E704" location="A127827901X" display="A127827901X" xr:uid="{00000000-0004-0000-0000-0000B5020000}"/>
    <hyperlink ref="E705" location="A127833839K" display="A127833839K" xr:uid="{00000000-0004-0000-0000-0000B6020000}"/>
    <hyperlink ref="E706" location="A127830869V" display="A127830869V" xr:uid="{00000000-0004-0000-0000-0000B7020000}"/>
    <hyperlink ref="E707" location="A127827899X" display="A127827899X" xr:uid="{00000000-0004-0000-0000-0000B8020000}"/>
    <hyperlink ref="E708" location="A127833850X" display="A127833850X" xr:uid="{00000000-0004-0000-0000-0000B9020000}"/>
    <hyperlink ref="E709" location="A127830880J" display="A127830880J" xr:uid="{00000000-0004-0000-0000-0000BA020000}"/>
    <hyperlink ref="E710" location="A127827910A" display="A127827910A" xr:uid="{00000000-0004-0000-0000-0000BB020000}"/>
    <hyperlink ref="E711" location="A127833838J" display="A127833838J" xr:uid="{00000000-0004-0000-0000-0000BC020000}"/>
    <hyperlink ref="E712" location="A127830868T" display="A127830868T" xr:uid="{00000000-0004-0000-0000-0000BD020000}"/>
    <hyperlink ref="E713" location="A127827898W" display="A127827898W" xr:uid="{00000000-0004-0000-0000-0000BE020000}"/>
    <hyperlink ref="E714" location="A127833845F" display="A127833845F" xr:uid="{00000000-0004-0000-0000-0000BF020000}"/>
    <hyperlink ref="E715" location="A127830875R" display="A127830875R" xr:uid="{00000000-0004-0000-0000-0000C0020000}"/>
    <hyperlink ref="E716" location="A127827905J" display="A127827905J" xr:uid="{00000000-0004-0000-0000-0000C1020000}"/>
    <hyperlink ref="E717" location="A127833840V" display="A127833840V" xr:uid="{00000000-0004-0000-0000-0000C2020000}"/>
    <hyperlink ref="E718" location="A127830870C" display="A127830870C" xr:uid="{00000000-0004-0000-0000-0000C3020000}"/>
    <hyperlink ref="E719" location="A127827900W" display="A127827900W" xr:uid="{00000000-0004-0000-0000-0000C4020000}"/>
    <hyperlink ref="E720" location="A127833837F" display="A127833837F" xr:uid="{00000000-0004-0000-0000-0000C5020000}"/>
    <hyperlink ref="E721" location="A127830867R" display="A127830867R" xr:uid="{00000000-0004-0000-0000-0000C6020000}"/>
    <hyperlink ref="E722" location="A127827897V" display="A127827897V" xr:uid="{00000000-0004-0000-0000-0000C7020000}"/>
    <hyperlink ref="E723" location="A127833844C" display="A127833844C" xr:uid="{00000000-0004-0000-0000-0000C8020000}"/>
    <hyperlink ref="E724" location="A127830874L" display="A127830874L" xr:uid="{00000000-0004-0000-0000-0000C9020000}"/>
    <hyperlink ref="E725" location="A127827904F" display="A127827904F" xr:uid="{00000000-0004-0000-0000-0000CA020000}"/>
    <hyperlink ref="E726" location="A127833843A" display="A127833843A" xr:uid="{00000000-0004-0000-0000-0000CB020000}"/>
    <hyperlink ref="E727" location="A127830873K" display="A127830873K" xr:uid="{00000000-0004-0000-0000-0000CC020000}"/>
    <hyperlink ref="E728" location="A127827903C" display="A127827903C" xr:uid="{00000000-0004-0000-0000-0000CD020000}"/>
    <hyperlink ref="E729" location="A127833851A" display="A127833851A" xr:uid="{00000000-0004-0000-0000-0000CE020000}"/>
    <hyperlink ref="E730" location="A127830881K" display="A127830881K" xr:uid="{00000000-0004-0000-0000-0000CF020000}"/>
    <hyperlink ref="E731" location="A127827911C" display="A127827911C" xr:uid="{00000000-0004-0000-0000-0000D0020000}"/>
    <hyperlink ref="E732" location="A127834177C" display="A127834177C" xr:uid="{00000000-0004-0000-0000-0000D1020000}"/>
    <hyperlink ref="E733" location="A127831207A" display="A127831207A" xr:uid="{00000000-0004-0000-0000-0000D2020000}"/>
    <hyperlink ref="E734" location="A127828237F" display="A127828237F" xr:uid="{00000000-0004-0000-0000-0000D3020000}"/>
    <hyperlink ref="E735" location="A127834179J" display="A127834179J" xr:uid="{00000000-0004-0000-0000-0000D4020000}"/>
    <hyperlink ref="E736" location="A127831209F" display="A127831209F" xr:uid="{00000000-0004-0000-0000-0000D5020000}"/>
    <hyperlink ref="E737" location="A127828239K" display="A127828239K" xr:uid="{00000000-0004-0000-0000-0000D6020000}"/>
    <hyperlink ref="E738" location="A127834178F" display="A127834178F" xr:uid="{00000000-0004-0000-0000-0000D7020000}"/>
    <hyperlink ref="E739" location="A127831208C" display="A127831208C" xr:uid="{00000000-0004-0000-0000-0000D8020000}"/>
    <hyperlink ref="E740" location="A127828238J" display="A127828238J" xr:uid="{00000000-0004-0000-0000-0000D9020000}"/>
    <hyperlink ref="E741" location="A127834172T" display="A127834172T" xr:uid="{00000000-0004-0000-0000-0000DA020000}"/>
    <hyperlink ref="E742" location="A127831202R" display="A127831202R" xr:uid="{00000000-0004-0000-0000-0000DB020000}"/>
    <hyperlink ref="E743" location="A127828232V" display="A127828232V" xr:uid="{00000000-0004-0000-0000-0000DC020000}"/>
    <hyperlink ref="E744" location="A127834176A" display="A127834176A" xr:uid="{00000000-0004-0000-0000-0000DD020000}"/>
    <hyperlink ref="E745" location="A127831206X" display="A127831206X" xr:uid="{00000000-0004-0000-0000-0000DE020000}"/>
    <hyperlink ref="E746" location="A127828236C" display="A127828236C" xr:uid="{00000000-0004-0000-0000-0000DF020000}"/>
    <hyperlink ref="E747" location="A127834171R" display="A127834171R" xr:uid="{00000000-0004-0000-0000-0000E0020000}"/>
    <hyperlink ref="E748" location="A127831201L" display="A127831201L" xr:uid="{00000000-0004-0000-0000-0000E1020000}"/>
    <hyperlink ref="E749" location="A127828231T" display="A127828231T" xr:uid="{00000000-0004-0000-0000-0000E2020000}"/>
    <hyperlink ref="E750" location="A127834169C" display="A127834169C" xr:uid="{00000000-0004-0000-0000-0000E3020000}"/>
    <hyperlink ref="E751" location="A127831199L" display="A127831199L" xr:uid="{00000000-0004-0000-0000-0000E4020000}"/>
    <hyperlink ref="E752" location="A127828229F" display="A127828229F" xr:uid="{00000000-0004-0000-0000-0000E5020000}"/>
    <hyperlink ref="E753" location="A127834180T" display="A127834180T" xr:uid="{00000000-0004-0000-0000-0000E6020000}"/>
    <hyperlink ref="E754" location="A127831210R" display="A127831210R" xr:uid="{00000000-0004-0000-0000-0000E7020000}"/>
    <hyperlink ref="E755" location="A127828240V" display="A127828240V" xr:uid="{00000000-0004-0000-0000-0000E8020000}"/>
    <hyperlink ref="E756" location="A127834168A" display="A127834168A" xr:uid="{00000000-0004-0000-0000-0000E9020000}"/>
    <hyperlink ref="E757" location="A127831198K" display="A127831198K" xr:uid="{00000000-0004-0000-0000-0000EA020000}"/>
    <hyperlink ref="E758" location="A127828228C" display="A127828228C" xr:uid="{00000000-0004-0000-0000-0000EB020000}"/>
    <hyperlink ref="E759" location="A127834175X" display="A127834175X" xr:uid="{00000000-0004-0000-0000-0000EC020000}"/>
    <hyperlink ref="E760" location="A127831205W" display="A127831205W" xr:uid="{00000000-0004-0000-0000-0000ED020000}"/>
    <hyperlink ref="E761" location="A127828235A" display="A127828235A" xr:uid="{00000000-0004-0000-0000-0000EE020000}"/>
    <hyperlink ref="E762" location="A127834170L" display="A127834170L" xr:uid="{00000000-0004-0000-0000-0000EF020000}"/>
    <hyperlink ref="E763" location="A127831200K" display="A127831200K" xr:uid="{00000000-0004-0000-0000-0000F0020000}"/>
    <hyperlink ref="E764" location="A127828230R" display="A127828230R" xr:uid="{00000000-0004-0000-0000-0000F1020000}"/>
    <hyperlink ref="E765" location="A127834167X" display="A127834167X" xr:uid="{00000000-0004-0000-0000-0000F2020000}"/>
    <hyperlink ref="E766" location="A127831197J" display="A127831197J" xr:uid="{00000000-0004-0000-0000-0000F3020000}"/>
    <hyperlink ref="E767" location="A127828227A" display="A127828227A" xr:uid="{00000000-0004-0000-0000-0000F4020000}"/>
    <hyperlink ref="E768" location="A127834174W" display="A127834174W" xr:uid="{00000000-0004-0000-0000-0000F5020000}"/>
    <hyperlink ref="E769" location="A127831204V" display="A127831204V" xr:uid="{00000000-0004-0000-0000-0000F6020000}"/>
    <hyperlink ref="E770" location="A127828234X" display="A127828234X" xr:uid="{00000000-0004-0000-0000-0000F7020000}"/>
    <hyperlink ref="E771" location="A127834173V" display="A127834173V" xr:uid="{00000000-0004-0000-0000-0000F8020000}"/>
    <hyperlink ref="E772" location="A127831203T" display="A127831203T" xr:uid="{00000000-0004-0000-0000-0000F9020000}"/>
    <hyperlink ref="E773" location="A127828233W" display="A127828233W" xr:uid="{00000000-0004-0000-0000-0000FA020000}"/>
    <hyperlink ref="E774" location="A127834181V" display="A127834181V" xr:uid="{00000000-0004-0000-0000-0000FB020000}"/>
    <hyperlink ref="E775" location="A127831211T" display="A127831211T" xr:uid="{00000000-0004-0000-0000-0000FC020000}"/>
    <hyperlink ref="E776" location="A127828241W" display="A127828241W" xr:uid="{00000000-0004-0000-0000-0000FD020000}"/>
    <hyperlink ref="E777" location="A127834507J" display="A127834507J" xr:uid="{00000000-0004-0000-0000-0000FE020000}"/>
    <hyperlink ref="E778" location="A127831537T" display="A127831537T" xr:uid="{00000000-0004-0000-0000-0000FF020000}"/>
    <hyperlink ref="E779" location="A127828567W" display="A127828567W" xr:uid="{00000000-0004-0000-0000-000000030000}"/>
    <hyperlink ref="E780" location="A127834509L" display="A127834509L" xr:uid="{00000000-0004-0000-0000-000001030000}"/>
    <hyperlink ref="E781" location="A127831539W" display="A127831539W" xr:uid="{00000000-0004-0000-0000-000002030000}"/>
    <hyperlink ref="E782" location="A127828569A" display="A127828569A" xr:uid="{00000000-0004-0000-0000-000003030000}"/>
    <hyperlink ref="E783" location="A127834508K" display="A127834508K" xr:uid="{00000000-0004-0000-0000-000004030000}"/>
    <hyperlink ref="E784" location="A127831538V" display="A127831538V" xr:uid="{00000000-0004-0000-0000-000005030000}"/>
    <hyperlink ref="E785" location="A127828568X" display="A127828568X" xr:uid="{00000000-0004-0000-0000-000006030000}"/>
    <hyperlink ref="E786" location="A127834502W" display="A127834502W" xr:uid="{00000000-0004-0000-0000-000007030000}"/>
    <hyperlink ref="E787" location="A127831532F" display="A127831532F" xr:uid="{00000000-0004-0000-0000-000008030000}"/>
    <hyperlink ref="E788" location="A127828562K" display="A127828562K" xr:uid="{00000000-0004-0000-0000-000009030000}"/>
    <hyperlink ref="E789" location="A127834506F" display="A127834506F" xr:uid="{00000000-0004-0000-0000-00000A030000}"/>
    <hyperlink ref="E790" location="A127831536R" display="A127831536R" xr:uid="{00000000-0004-0000-0000-00000B030000}"/>
    <hyperlink ref="E791" location="A127828566V" display="A127828566V" xr:uid="{00000000-0004-0000-0000-00000C030000}"/>
    <hyperlink ref="E792" location="A127834501V" display="A127834501V" xr:uid="{00000000-0004-0000-0000-00000D030000}"/>
    <hyperlink ref="E793" location="A127831531C" display="A127831531C" xr:uid="{00000000-0004-0000-0000-00000E030000}"/>
    <hyperlink ref="E794" location="A127828561J" display="A127828561J" xr:uid="{00000000-0004-0000-0000-00000F030000}"/>
    <hyperlink ref="E795" location="A127834499V" display="A127834499V" xr:uid="{00000000-0004-0000-0000-000010030000}"/>
    <hyperlink ref="E796" location="A127831529T" display="A127831529T" xr:uid="{00000000-0004-0000-0000-000011030000}"/>
    <hyperlink ref="E797" location="A127828559W" display="A127828559W" xr:uid="{00000000-0004-0000-0000-000012030000}"/>
    <hyperlink ref="E798" location="A127834510W" display="A127834510W" xr:uid="{00000000-0004-0000-0000-000013030000}"/>
    <hyperlink ref="E799" location="A127831540F" display="A127831540F" xr:uid="{00000000-0004-0000-0000-000014030000}"/>
    <hyperlink ref="E800" location="A127828570K" display="A127828570K" xr:uid="{00000000-0004-0000-0000-000015030000}"/>
    <hyperlink ref="E801" location="A127834498T" display="A127834498T" xr:uid="{00000000-0004-0000-0000-000016030000}"/>
    <hyperlink ref="E802" location="A127831528R" display="A127831528R" xr:uid="{00000000-0004-0000-0000-000017030000}"/>
    <hyperlink ref="E803" location="A127828558V" display="A127828558V" xr:uid="{00000000-0004-0000-0000-000018030000}"/>
    <hyperlink ref="E804" location="A127834505C" display="A127834505C" xr:uid="{00000000-0004-0000-0000-000019030000}"/>
    <hyperlink ref="E805" location="A127831535L" display="A127831535L" xr:uid="{00000000-0004-0000-0000-00001A030000}"/>
    <hyperlink ref="E806" location="A127828565T" display="A127828565T" xr:uid="{00000000-0004-0000-0000-00001B030000}"/>
    <hyperlink ref="E807" location="A127834500T" display="A127834500T" xr:uid="{00000000-0004-0000-0000-00001C030000}"/>
    <hyperlink ref="E808" location="A127831530A" display="A127831530A" xr:uid="{00000000-0004-0000-0000-00001D030000}"/>
    <hyperlink ref="E809" location="A127828560F" display="A127828560F" xr:uid="{00000000-0004-0000-0000-00001E030000}"/>
    <hyperlink ref="E810" location="A127834497R" display="A127834497R" xr:uid="{00000000-0004-0000-0000-00001F030000}"/>
    <hyperlink ref="E811" location="A127831527L" display="A127831527L" xr:uid="{00000000-0004-0000-0000-000020030000}"/>
    <hyperlink ref="E812" location="A127828557T" display="A127828557T" xr:uid="{00000000-0004-0000-0000-000021030000}"/>
    <hyperlink ref="E813" location="A127834504A" display="A127834504A" xr:uid="{00000000-0004-0000-0000-000022030000}"/>
    <hyperlink ref="E814" location="A127831534K" display="A127831534K" xr:uid="{00000000-0004-0000-0000-000023030000}"/>
    <hyperlink ref="E815" location="A127828564R" display="A127828564R" xr:uid="{00000000-0004-0000-0000-000024030000}"/>
    <hyperlink ref="E816" location="A127834503X" display="A127834503X" xr:uid="{00000000-0004-0000-0000-000025030000}"/>
    <hyperlink ref="E817" location="A127831533J" display="A127831533J" xr:uid="{00000000-0004-0000-0000-000026030000}"/>
    <hyperlink ref="E818" location="A127828563L" display="A127828563L" xr:uid="{00000000-0004-0000-0000-000027030000}"/>
    <hyperlink ref="E819" location="A127834511X" display="A127834511X" xr:uid="{00000000-0004-0000-0000-000028030000}"/>
    <hyperlink ref="E820" location="A127831541J" display="A127831541J" xr:uid="{00000000-0004-0000-0000-000029030000}"/>
    <hyperlink ref="E821" location="A127828571L" display="A127828571L" xr:uid="{00000000-0004-0000-0000-00002A030000}"/>
    <hyperlink ref="E822" location="A127832857W" display="A127832857W" xr:uid="{00000000-0004-0000-0000-00002B030000}"/>
    <hyperlink ref="E823" location="A127829887A" display="A127829887A" xr:uid="{00000000-0004-0000-0000-00002C030000}"/>
    <hyperlink ref="E824" location="A127826917X" display="A127826917X" xr:uid="{00000000-0004-0000-0000-00002D030000}"/>
    <hyperlink ref="E825" location="A127832859A" display="A127832859A" xr:uid="{00000000-0004-0000-0000-00002E030000}"/>
    <hyperlink ref="E826" location="A127829889F" display="A127829889F" xr:uid="{00000000-0004-0000-0000-00002F030000}"/>
    <hyperlink ref="E827" location="A127826919C" display="A127826919C" xr:uid="{00000000-0004-0000-0000-000030030000}"/>
    <hyperlink ref="E828" location="A127832858X" display="A127832858X" xr:uid="{00000000-0004-0000-0000-000031030000}"/>
    <hyperlink ref="E829" location="A127829888C" display="A127829888C" xr:uid="{00000000-0004-0000-0000-000032030000}"/>
    <hyperlink ref="E830" location="A127826918A" display="A127826918A" xr:uid="{00000000-0004-0000-0000-000033030000}"/>
    <hyperlink ref="E831" location="A127832852K" display="A127832852K" xr:uid="{00000000-0004-0000-0000-000034030000}"/>
    <hyperlink ref="E832" location="A127829882R" display="A127829882R" xr:uid="{00000000-0004-0000-0000-000035030000}"/>
    <hyperlink ref="E833" location="A127826912L" display="A127826912L" xr:uid="{00000000-0004-0000-0000-000036030000}"/>
    <hyperlink ref="E834" location="A127832856V" display="A127832856V" xr:uid="{00000000-0004-0000-0000-000037030000}"/>
    <hyperlink ref="E835" location="A127829886X" display="A127829886X" xr:uid="{00000000-0004-0000-0000-000038030000}"/>
    <hyperlink ref="E836" location="A127826916W" display="A127826916W" xr:uid="{00000000-0004-0000-0000-000039030000}"/>
    <hyperlink ref="E837" location="A127832851J" display="A127832851J" xr:uid="{00000000-0004-0000-0000-00003A030000}"/>
    <hyperlink ref="E838" location="A127829881L" display="A127829881L" xr:uid="{00000000-0004-0000-0000-00003B030000}"/>
    <hyperlink ref="E839" location="A127826911K" display="A127826911K" xr:uid="{00000000-0004-0000-0000-00003C030000}"/>
    <hyperlink ref="E840" location="A127832849W" display="A127832849W" xr:uid="{00000000-0004-0000-0000-00003D030000}"/>
    <hyperlink ref="E841" location="A127829879A" display="A127829879A" xr:uid="{00000000-0004-0000-0000-00003E030000}"/>
    <hyperlink ref="E842" location="A127826909X" display="A127826909X" xr:uid="{00000000-0004-0000-0000-00003F030000}"/>
    <hyperlink ref="E843" location="A127832860K" display="A127832860K" xr:uid="{00000000-0004-0000-0000-000040030000}"/>
    <hyperlink ref="E844" location="A127829890R" display="A127829890R" xr:uid="{00000000-0004-0000-0000-000041030000}"/>
    <hyperlink ref="E845" location="A127826920L" display="A127826920L" xr:uid="{00000000-0004-0000-0000-000042030000}"/>
    <hyperlink ref="E846" location="A127832848V" display="A127832848V" xr:uid="{00000000-0004-0000-0000-000043030000}"/>
    <hyperlink ref="E847" location="A127829878X" display="A127829878X" xr:uid="{00000000-0004-0000-0000-000044030000}"/>
    <hyperlink ref="E848" location="A127826908W" display="A127826908W" xr:uid="{00000000-0004-0000-0000-000045030000}"/>
    <hyperlink ref="E849" location="A127832855T" display="A127832855T" xr:uid="{00000000-0004-0000-0000-000046030000}"/>
    <hyperlink ref="E850" location="A127829885W" display="A127829885W" xr:uid="{00000000-0004-0000-0000-000047030000}"/>
    <hyperlink ref="E851" location="A127826915V" display="A127826915V" xr:uid="{00000000-0004-0000-0000-000048030000}"/>
    <hyperlink ref="E852" location="A127832850F" display="A127832850F" xr:uid="{00000000-0004-0000-0000-000049030000}"/>
    <hyperlink ref="E853" location="A127829880K" display="A127829880K" xr:uid="{00000000-0004-0000-0000-00004A030000}"/>
    <hyperlink ref="E854" location="A127826910J" display="A127826910J" xr:uid="{00000000-0004-0000-0000-00004B030000}"/>
    <hyperlink ref="E855" location="A127832847T" display="A127832847T" xr:uid="{00000000-0004-0000-0000-00004C030000}"/>
    <hyperlink ref="E856" location="A127829877W" display="A127829877W" xr:uid="{00000000-0004-0000-0000-00004D030000}"/>
    <hyperlink ref="E857" location="A127826907V" display="A127826907V" xr:uid="{00000000-0004-0000-0000-00004E030000}"/>
    <hyperlink ref="E858" location="A127832854R" display="A127832854R" xr:uid="{00000000-0004-0000-0000-00004F030000}"/>
    <hyperlink ref="E859" location="A127829884V" display="A127829884V" xr:uid="{00000000-0004-0000-0000-000050030000}"/>
    <hyperlink ref="E860" location="A127826914T" display="A127826914T" xr:uid="{00000000-0004-0000-0000-000051030000}"/>
    <hyperlink ref="E861" location="A127832853L" display="A127832853L" xr:uid="{00000000-0004-0000-0000-000052030000}"/>
    <hyperlink ref="E862" location="A127829883T" display="A127829883T" xr:uid="{00000000-0004-0000-0000-000053030000}"/>
    <hyperlink ref="E863" location="A127826913R" display="A127826913R" xr:uid="{00000000-0004-0000-0000-000054030000}"/>
    <hyperlink ref="E864" location="A127832861L" display="A127832861L" xr:uid="{00000000-0004-0000-0000-000055030000}"/>
    <hyperlink ref="E865" location="A127829891T" display="A127829891T" xr:uid="{00000000-0004-0000-0000-000056030000}"/>
    <hyperlink ref="E866" location="A127826921R" display="A127826921R" xr:uid="{00000000-0004-0000-0000-000057030000}"/>
  </hyperlinks>
  <pageMargins left="0.7" right="0.7" top="0.75" bottom="0.75" header="0.3" footer="0.3"/>
  <drawing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IQ142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0</v>
      </c>
      <c r="C1" s="3" t="s">
        <v>1</v>
      </c>
      <c r="D1" s="3" t="s">
        <v>2</v>
      </c>
      <c r="E1" s="3" t="s">
        <v>3</v>
      </c>
      <c r="F1" s="3" t="s">
        <v>4</v>
      </c>
      <c r="G1" s="3" t="s">
        <v>5</v>
      </c>
      <c r="H1" s="3" t="s">
        <v>6</v>
      </c>
      <c r="I1" s="3" t="s">
        <v>7</v>
      </c>
      <c r="J1" s="3" t="s">
        <v>8</v>
      </c>
      <c r="K1" s="3" t="s">
        <v>9</v>
      </c>
      <c r="L1" s="3" t="s">
        <v>10</v>
      </c>
      <c r="M1" s="3" t="s">
        <v>11</v>
      </c>
      <c r="N1" s="3" t="s">
        <v>12</v>
      </c>
      <c r="O1" s="3" t="s">
        <v>13</v>
      </c>
      <c r="P1" s="3" t="s">
        <v>14</v>
      </c>
      <c r="Q1" s="3" t="s">
        <v>15</v>
      </c>
      <c r="R1" s="3" t="s">
        <v>16</v>
      </c>
      <c r="S1" s="3" t="s">
        <v>17</v>
      </c>
      <c r="T1" s="3" t="s">
        <v>18</v>
      </c>
      <c r="U1" s="3" t="s">
        <v>19</v>
      </c>
      <c r="V1" s="3" t="s">
        <v>20</v>
      </c>
      <c r="W1" s="3" t="s">
        <v>21</v>
      </c>
      <c r="X1" s="3" t="s">
        <v>22</v>
      </c>
      <c r="Y1" s="3" t="s">
        <v>23</v>
      </c>
      <c r="Z1" s="3" t="s">
        <v>24</v>
      </c>
      <c r="AA1" s="3" t="s">
        <v>25</v>
      </c>
      <c r="AB1" s="3" t="s">
        <v>26</v>
      </c>
      <c r="AC1" s="3" t="s">
        <v>27</v>
      </c>
      <c r="AD1" s="3" t="s">
        <v>28</v>
      </c>
      <c r="AE1" s="3" t="s">
        <v>29</v>
      </c>
      <c r="AF1" s="3" t="s">
        <v>30</v>
      </c>
      <c r="AG1" s="3" t="s">
        <v>31</v>
      </c>
      <c r="AH1" s="3" t="s">
        <v>32</v>
      </c>
      <c r="AI1" s="3" t="s">
        <v>33</v>
      </c>
      <c r="AJ1" s="3" t="s">
        <v>34</v>
      </c>
      <c r="AK1" s="3" t="s">
        <v>35</v>
      </c>
      <c r="AL1" s="3" t="s">
        <v>36</v>
      </c>
      <c r="AM1" s="3" t="s">
        <v>37</v>
      </c>
      <c r="AN1" s="3" t="s">
        <v>38</v>
      </c>
      <c r="AO1" s="3" t="s">
        <v>39</v>
      </c>
      <c r="AP1" s="3" t="s">
        <v>40</v>
      </c>
      <c r="AQ1" s="3" t="s">
        <v>41</v>
      </c>
      <c r="AR1" s="3" t="s">
        <v>42</v>
      </c>
      <c r="AS1" s="3" t="s">
        <v>43</v>
      </c>
      <c r="AT1" s="3" t="s">
        <v>44</v>
      </c>
      <c r="AU1" s="3" t="s">
        <v>45</v>
      </c>
      <c r="AV1" s="3" t="s">
        <v>46</v>
      </c>
      <c r="AW1" s="3" t="s">
        <v>47</v>
      </c>
      <c r="AX1" s="3" t="s">
        <v>48</v>
      </c>
      <c r="AY1" s="3" t="s">
        <v>49</v>
      </c>
      <c r="AZ1" s="3" t="s">
        <v>50</v>
      </c>
      <c r="BA1" s="3" t="s">
        <v>51</v>
      </c>
      <c r="BB1" s="3" t="s">
        <v>52</v>
      </c>
      <c r="BC1" s="3" t="s">
        <v>53</v>
      </c>
      <c r="BD1" s="3" t="s">
        <v>54</v>
      </c>
      <c r="BE1" s="3" t="s">
        <v>55</v>
      </c>
      <c r="BF1" s="3" t="s">
        <v>56</v>
      </c>
      <c r="BG1" s="3" t="s">
        <v>57</v>
      </c>
      <c r="BH1" s="3" t="s">
        <v>58</v>
      </c>
      <c r="BI1" s="3" t="s">
        <v>59</v>
      </c>
      <c r="BJ1" s="3" t="s">
        <v>60</v>
      </c>
      <c r="BK1" s="3" t="s">
        <v>61</v>
      </c>
      <c r="BL1" s="3" t="s">
        <v>62</v>
      </c>
      <c r="BM1" s="3" t="s">
        <v>63</v>
      </c>
      <c r="BN1" s="3" t="s">
        <v>64</v>
      </c>
      <c r="BO1" s="3" t="s">
        <v>65</v>
      </c>
      <c r="BP1" s="3" t="s">
        <v>66</v>
      </c>
      <c r="BQ1" s="3" t="s">
        <v>67</v>
      </c>
      <c r="BR1" s="3" t="s">
        <v>68</v>
      </c>
      <c r="BS1" s="3" t="s">
        <v>69</v>
      </c>
      <c r="BT1" s="3" t="s">
        <v>70</v>
      </c>
      <c r="BU1" s="3" t="s">
        <v>71</v>
      </c>
      <c r="BV1" s="3" t="s">
        <v>72</v>
      </c>
      <c r="BW1" s="3" t="s">
        <v>73</v>
      </c>
      <c r="BX1" s="3" t="s">
        <v>74</v>
      </c>
      <c r="BY1" s="3" t="s">
        <v>75</v>
      </c>
      <c r="BZ1" s="3" t="s">
        <v>76</v>
      </c>
      <c r="CA1" s="3" t="s">
        <v>77</v>
      </c>
      <c r="CB1" s="3" t="s">
        <v>78</v>
      </c>
      <c r="CC1" s="3" t="s">
        <v>79</v>
      </c>
      <c r="CD1" s="3" t="s">
        <v>80</v>
      </c>
      <c r="CE1" s="3" t="s">
        <v>81</v>
      </c>
      <c r="CF1" s="3" t="s">
        <v>82</v>
      </c>
      <c r="CG1" s="3" t="s">
        <v>83</v>
      </c>
      <c r="CH1" s="3" t="s">
        <v>84</v>
      </c>
      <c r="CI1" s="3" t="s">
        <v>85</v>
      </c>
      <c r="CJ1" s="3" t="s">
        <v>86</v>
      </c>
      <c r="CK1" s="3" t="s">
        <v>87</v>
      </c>
      <c r="CL1" s="3" t="s">
        <v>88</v>
      </c>
      <c r="CM1" s="3" t="s">
        <v>89</v>
      </c>
      <c r="CN1" s="3" t="s">
        <v>90</v>
      </c>
      <c r="CO1" s="3" t="s">
        <v>91</v>
      </c>
      <c r="CP1" s="3" t="s">
        <v>92</v>
      </c>
      <c r="CQ1" s="3" t="s">
        <v>93</v>
      </c>
      <c r="CR1" s="3" t="s">
        <v>94</v>
      </c>
      <c r="CS1" s="3" t="s">
        <v>95</v>
      </c>
      <c r="CT1" s="3" t="s">
        <v>96</v>
      </c>
      <c r="CU1" s="3" t="s">
        <v>97</v>
      </c>
      <c r="CV1" s="3" t="s">
        <v>98</v>
      </c>
      <c r="CW1" s="3" t="s">
        <v>99</v>
      </c>
      <c r="CX1" s="3" t="s">
        <v>100</v>
      </c>
      <c r="CY1" s="3" t="s">
        <v>101</v>
      </c>
      <c r="CZ1" s="3" t="s">
        <v>102</v>
      </c>
      <c r="DA1" s="3" t="s">
        <v>103</v>
      </c>
      <c r="DB1" s="3" t="s">
        <v>104</v>
      </c>
      <c r="DC1" s="3" t="s">
        <v>105</v>
      </c>
      <c r="DD1" s="3" t="s">
        <v>106</v>
      </c>
      <c r="DE1" s="3" t="s">
        <v>107</v>
      </c>
      <c r="DF1" s="3" t="s">
        <v>108</v>
      </c>
      <c r="DG1" s="3" t="s">
        <v>109</v>
      </c>
      <c r="DH1" s="3" t="s">
        <v>110</v>
      </c>
      <c r="DI1" s="3" t="s">
        <v>111</v>
      </c>
      <c r="DJ1" s="3" t="s">
        <v>112</v>
      </c>
      <c r="DK1" s="3" t="s">
        <v>113</v>
      </c>
      <c r="DL1" s="3" t="s">
        <v>114</v>
      </c>
      <c r="DM1" s="3" t="s">
        <v>115</v>
      </c>
      <c r="DN1" s="3" t="s">
        <v>116</v>
      </c>
      <c r="DO1" s="3" t="s">
        <v>117</v>
      </c>
      <c r="DP1" s="3" t="s">
        <v>118</v>
      </c>
      <c r="DQ1" s="3" t="s">
        <v>119</v>
      </c>
      <c r="DR1" s="3" t="s">
        <v>120</v>
      </c>
      <c r="DS1" s="3" t="s">
        <v>121</v>
      </c>
      <c r="DT1" s="3" t="s">
        <v>122</v>
      </c>
      <c r="DU1" s="3" t="s">
        <v>123</v>
      </c>
      <c r="DV1" s="3" t="s">
        <v>124</v>
      </c>
      <c r="DW1" s="3" t="s">
        <v>125</v>
      </c>
      <c r="DX1" s="3" t="s">
        <v>126</v>
      </c>
      <c r="DY1" s="3" t="s">
        <v>127</v>
      </c>
      <c r="DZ1" s="3" t="s">
        <v>128</v>
      </c>
      <c r="EA1" s="3" t="s">
        <v>129</v>
      </c>
      <c r="EB1" s="3" t="s">
        <v>130</v>
      </c>
      <c r="EC1" s="3" t="s">
        <v>131</v>
      </c>
      <c r="ED1" s="3" t="s">
        <v>132</v>
      </c>
      <c r="EE1" s="3" t="s">
        <v>133</v>
      </c>
      <c r="EF1" s="3" t="s">
        <v>134</v>
      </c>
      <c r="EG1" s="3" t="s">
        <v>135</v>
      </c>
      <c r="EH1" s="3" t="s">
        <v>136</v>
      </c>
      <c r="EI1" s="3" t="s">
        <v>137</v>
      </c>
      <c r="EJ1" s="3" t="s">
        <v>138</v>
      </c>
      <c r="EK1" s="3" t="s">
        <v>139</v>
      </c>
      <c r="EL1" s="3" t="s">
        <v>140</v>
      </c>
      <c r="EM1" s="3" t="s">
        <v>141</v>
      </c>
      <c r="EN1" s="3" t="s">
        <v>142</v>
      </c>
      <c r="EO1" s="3" t="s">
        <v>143</v>
      </c>
      <c r="EP1" s="3" t="s">
        <v>144</v>
      </c>
      <c r="EQ1" s="3" t="s">
        <v>145</v>
      </c>
      <c r="ER1" s="3" t="s">
        <v>146</v>
      </c>
      <c r="ES1" s="3" t="s">
        <v>147</v>
      </c>
      <c r="ET1" s="3" t="s">
        <v>148</v>
      </c>
      <c r="EU1" s="3" t="s">
        <v>149</v>
      </c>
      <c r="EV1" s="3" t="s">
        <v>150</v>
      </c>
      <c r="EW1" s="3" t="s">
        <v>151</v>
      </c>
      <c r="EX1" s="3" t="s">
        <v>152</v>
      </c>
      <c r="EY1" s="3" t="s">
        <v>153</v>
      </c>
      <c r="EZ1" s="3" t="s">
        <v>154</v>
      </c>
      <c r="FA1" s="3" t="s">
        <v>155</v>
      </c>
      <c r="FB1" s="3" t="s">
        <v>156</v>
      </c>
      <c r="FC1" s="3" t="s">
        <v>157</v>
      </c>
      <c r="FD1" s="3" t="s">
        <v>158</v>
      </c>
      <c r="FE1" s="3" t="s">
        <v>159</v>
      </c>
      <c r="FF1" s="3" t="s">
        <v>160</v>
      </c>
      <c r="FG1" s="3" t="s">
        <v>161</v>
      </c>
      <c r="FH1" s="3" t="s">
        <v>162</v>
      </c>
      <c r="FI1" s="3" t="s">
        <v>163</v>
      </c>
      <c r="FJ1" s="3" t="s">
        <v>164</v>
      </c>
      <c r="FK1" s="3" t="s">
        <v>165</v>
      </c>
      <c r="FL1" s="3" t="s">
        <v>166</v>
      </c>
      <c r="FM1" s="3" t="s">
        <v>167</v>
      </c>
      <c r="FN1" s="3" t="s">
        <v>168</v>
      </c>
      <c r="FO1" s="3" t="s">
        <v>169</v>
      </c>
      <c r="FP1" s="3" t="s">
        <v>170</v>
      </c>
      <c r="FQ1" s="3" t="s">
        <v>171</v>
      </c>
      <c r="FR1" s="3" t="s">
        <v>172</v>
      </c>
      <c r="FS1" s="3" t="s">
        <v>173</v>
      </c>
      <c r="FT1" s="3" t="s">
        <v>174</v>
      </c>
      <c r="FU1" s="3" t="s">
        <v>175</v>
      </c>
      <c r="FV1" s="3" t="s">
        <v>176</v>
      </c>
      <c r="FW1" s="3" t="s">
        <v>177</v>
      </c>
      <c r="FX1" s="3" t="s">
        <v>178</v>
      </c>
      <c r="FY1" s="3" t="s">
        <v>179</v>
      </c>
      <c r="FZ1" s="3" t="s">
        <v>180</v>
      </c>
      <c r="GA1" s="3" t="s">
        <v>181</v>
      </c>
      <c r="GB1" s="3" t="s">
        <v>182</v>
      </c>
      <c r="GC1" s="3" t="s">
        <v>183</v>
      </c>
      <c r="GD1" s="3" t="s">
        <v>184</v>
      </c>
      <c r="GE1" s="3" t="s">
        <v>185</v>
      </c>
      <c r="GF1" s="3" t="s">
        <v>186</v>
      </c>
      <c r="GG1" s="3" t="s">
        <v>187</v>
      </c>
      <c r="GH1" s="3" t="s">
        <v>188</v>
      </c>
      <c r="GI1" s="3" t="s">
        <v>189</v>
      </c>
      <c r="GJ1" s="3" t="s">
        <v>190</v>
      </c>
      <c r="GK1" s="3" t="s">
        <v>191</v>
      </c>
      <c r="GL1" s="3" t="s">
        <v>192</v>
      </c>
      <c r="GM1" s="3" t="s">
        <v>193</v>
      </c>
      <c r="GN1" s="3" t="s">
        <v>194</v>
      </c>
      <c r="GO1" s="3" t="s">
        <v>195</v>
      </c>
      <c r="GP1" s="3" t="s">
        <v>196</v>
      </c>
      <c r="GQ1" s="3" t="s">
        <v>197</v>
      </c>
      <c r="GR1" s="3" t="s">
        <v>198</v>
      </c>
      <c r="GS1" s="3" t="s">
        <v>199</v>
      </c>
      <c r="GT1" s="3" t="s">
        <v>200</v>
      </c>
      <c r="GU1" s="3" t="s">
        <v>201</v>
      </c>
      <c r="GV1" s="3" t="s">
        <v>202</v>
      </c>
      <c r="GW1" s="3" t="s">
        <v>203</v>
      </c>
      <c r="GX1" s="3" t="s">
        <v>204</v>
      </c>
      <c r="GY1" s="3" t="s">
        <v>205</v>
      </c>
      <c r="GZ1" s="3" t="s">
        <v>206</v>
      </c>
      <c r="HA1" s="3" t="s">
        <v>207</v>
      </c>
      <c r="HB1" s="3" t="s">
        <v>208</v>
      </c>
      <c r="HC1" s="3" t="s">
        <v>209</v>
      </c>
      <c r="HD1" s="3" t="s">
        <v>210</v>
      </c>
      <c r="HE1" s="3" t="s">
        <v>211</v>
      </c>
      <c r="HF1" s="3" t="s">
        <v>212</v>
      </c>
      <c r="HG1" s="3" t="s">
        <v>213</v>
      </c>
      <c r="HH1" s="3" t="s">
        <v>214</v>
      </c>
      <c r="HI1" s="3" t="s">
        <v>215</v>
      </c>
      <c r="HJ1" s="3" t="s">
        <v>216</v>
      </c>
      <c r="HK1" s="3" t="s">
        <v>217</v>
      </c>
      <c r="HL1" s="3" t="s">
        <v>218</v>
      </c>
      <c r="HM1" s="3" t="s">
        <v>219</v>
      </c>
      <c r="HN1" s="3" t="s">
        <v>220</v>
      </c>
      <c r="HO1" s="3" t="s">
        <v>221</v>
      </c>
      <c r="HP1" s="3" t="s">
        <v>222</v>
      </c>
      <c r="HQ1" s="3" t="s">
        <v>223</v>
      </c>
      <c r="HR1" s="3" t="s">
        <v>224</v>
      </c>
      <c r="HS1" s="3" t="s">
        <v>225</v>
      </c>
      <c r="HT1" s="3" t="s">
        <v>226</v>
      </c>
      <c r="HU1" s="3" t="s">
        <v>227</v>
      </c>
      <c r="HV1" s="3" t="s">
        <v>228</v>
      </c>
      <c r="HW1" s="3" t="s">
        <v>229</v>
      </c>
      <c r="HX1" s="3" t="s">
        <v>230</v>
      </c>
      <c r="HY1" s="3" t="s">
        <v>231</v>
      </c>
      <c r="HZ1" s="3" t="s">
        <v>232</v>
      </c>
      <c r="IA1" s="3" t="s">
        <v>233</v>
      </c>
      <c r="IB1" s="3" t="s">
        <v>234</v>
      </c>
      <c r="IC1" s="3" t="s">
        <v>235</v>
      </c>
      <c r="ID1" s="3" t="s">
        <v>236</v>
      </c>
      <c r="IE1" s="3" t="s">
        <v>237</v>
      </c>
      <c r="IF1" s="3" t="s">
        <v>238</v>
      </c>
      <c r="IG1" s="3" t="s">
        <v>239</v>
      </c>
      <c r="IH1" s="3" t="s">
        <v>240</v>
      </c>
      <c r="II1" s="3" t="s">
        <v>241</v>
      </c>
      <c r="IJ1" s="3" t="s">
        <v>242</v>
      </c>
      <c r="IK1" s="3" t="s">
        <v>243</v>
      </c>
      <c r="IL1" s="3" t="s">
        <v>244</v>
      </c>
      <c r="IM1" s="3" t="s">
        <v>245</v>
      </c>
      <c r="IN1" s="3" t="s">
        <v>246</v>
      </c>
      <c r="IO1" s="3" t="s">
        <v>247</v>
      </c>
      <c r="IP1" s="3" t="s">
        <v>248</v>
      </c>
      <c r="IQ1" s="3" t="s">
        <v>249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262</v>
      </c>
      <c r="C5" s="8" t="s">
        <v>262</v>
      </c>
      <c r="D5" s="8" t="s">
        <v>262</v>
      </c>
      <c r="E5" s="8" t="s">
        <v>262</v>
      </c>
      <c r="F5" s="8" t="s">
        <v>262</v>
      </c>
      <c r="G5" s="8" t="s">
        <v>262</v>
      </c>
      <c r="H5" s="8" t="s">
        <v>262</v>
      </c>
      <c r="I5" s="8" t="s">
        <v>262</v>
      </c>
      <c r="J5" s="8" t="s">
        <v>262</v>
      </c>
      <c r="K5" s="8" t="s">
        <v>262</v>
      </c>
      <c r="L5" s="8" t="s">
        <v>262</v>
      </c>
      <c r="M5" s="8" t="s">
        <v>262</v>
      </c>
      <c r="N5" s="8" t="s">
        <v>262</v>
      </c>
      <c r="O5" s="8" t="s">
        <v>262</v>
      </c>
      <c r="P5" s="8" t="s">
        <v>262</v>
      </c>
      <c r="Q5" s="8" t="s">
        <v>262</v>
      </c>
      <c r="R5" s="8" t="s">
        <v>262</v>
      </c>
      <c r="S5" s="8" t="s">
        <v>262</v>
      </c>
      <c r="T5" s="8" t="s">
        <v>262</v>
      </c>
      <c r="U5" s="8" t="s">
        <v>262</v>
      </c>
      <c r="V5" s="8" t="s">
        <v>262</v>
      </c>
      <c r="W5" s="8" t="s">
        <v>262</v>
      </c>
      <c r="X5" s="8" t="s">
        <v>262</v>
      </c>
      <c r="Y5" s="8" t="s">
        <v>262</v>
      </c>
      <c r="Z5" s="8" t="s">
        <v>262</v>
      </c>
      <c r="AA5" s="8" t="s">
        <v>262</v>
      </c>
      <c r="AB5" s="8" t="s">
        <v>262</v>
      </c>
      <c r="AC5" s="8" t="s">
        <v>262</v>
      </c>
      <c r="AD5" s="8" t="s">
        <v>262</v>
      </c>
      <c r="AE5" s="8" t="s">
        <v>262</v>
      </c>
      <c r="AF5" s="8" t="s">
        <v>262</v>
      </c>
      <c r="AG5" s="8" t="s">
        <v>262</v>
      </c>
      <c r="AH5" s="8" t="s">
        <v>262</v>
      </c>
      <c r="AI5" s="8" t="s">
        <v>262</v>
      </c>
      <c r="AJ5" s="8" t="s">
        <v>262</v>
      </c>
      <c r="AK5" s="8" t="s">
        <v>262</v>
      </c>
      <c r="AL5" s="8" t="s">
        <v>262</v>
      </c>
      <c r="AM5" s="8" t="s">
        <v>262</v>
      </c>
      <c r="AN5" s="8" t="s">
        <v>262</v>
      </c>
      <c r="AO5" s="8" t="s">
        <v>262</v>
      </c>
      <c r="AP5" s="8" t="s">
        <v>262</v>
      </c>
      <c r="AQ5" s="8" t="s">
        <v>262</v>
      </c>
      <c r="AR5" s="8" t="s">
        <v>262</v>
      </c>
      <c r="AS5" s="8" t="s">
        <v>262</v>
      </c>
      <c r="AT5" s="8" t="s">
        <v>262</v>
      </c>
      <c r="AU5" s="8" t="s">
        <v>262</v>
      </c>
      <c r="AV5" s="8" t="s">
        <v>262</v>
      </c>
      <c r="AW5" s="8" t="s">
        <v>262</v>
      </c>
      <c r="AX5" s="8" t="s">
        <v>262</v>
      </c>
      <c r="AY5" s="8" t="s">
        <v>262</v>
      </c>
      <c r="AZ5" s="8" t="s">
        <v>262</v>
      </c>
      <c r="BA5" s="8" t="s">
        <v>262</v>
      </c>
      <c r="BB5" s="8" t="s">
        <v>262</v>
      </c>
      <c r="BC5" s="8" t="s">
        <v>262</v>
      </c>
      <c r="BD5" s="8" t="s">
        <v>262</v>
      </c>
      <c r="BE5" s="8" t="s">
        <v>262</v>
      </c>
      <c r="BF5" s="8" t="s">
        <v>262</v>
      </c>
      <c r="BG5" s="8" t="s">
        <v>262</v>
      </c>
      <c r="BH5" s="8" t="s">
        <v>262</v>
      </c>
      <c r="BI5" s="8" t="s">
        <v>262</v>
      </c>
      <c r="BJ5" s="8" t="s">
        <v>262</v>
      </c>
      <c r="BK5" s="8" t="s">
        <v>262</v>
      </c>
      <c r="BL5" s="8" t="s">
        <v>262</v>
      </c>
      <c r="BM5" s="8" t="s">
        <v>262</v>
      </c>
      <c r="BN5" s="8" t="s">
        <v>262</v>
      </c>
      <c r="BO5" s="8" t="s">
        <v>262</v>
      </c>
      <c r="BP5" s="8" t="s">
        <v>262</v>
      </c>
      <c r="BQ5" s="8" t="s">
        <v>262</v>
      </c>
      <c r="BR5" s="8" t="s">
        <v>262</v>
      </c>
      <c r="BS5" s="8" t="s">
        <v>262</v>
      </c>
      <c r="BT5" s="8" t="s">
        <v>262</v>
      </c>
      <c r="BU5" s="8" t="s">
        <v>262</v>
      </c>
      <c r="BV5" s="8" t="s">
        <v>262</v>
      </c>
      <c r="BW5" s="8" t="s">
        <v>262</v>
      </c>
      <c r="BX5" s="8" t="s">
        <v>262</v>
      </c>
      <c r="BY5" s="8" t="s">
        <v>262</v>
      </c>
      <c r="BZ5" s="8" t="s">
        <v>262</v>
      </c>
      <c r="CA5" s="8" t="s">
        <v>262</v>
      </c>
      <c r="CB5" s="8" t="s">
        <v>262</v>
      </c>
      <c r="CC5" s="8" t="s">
        <v>262</v>
      </c>
      <c r="CD5" s="8" t="s">
        <v>262</v>
      </c>
      <c r="CE5" s="8" t="s">
        <v>262</v>
      </c>
      <c r="CF5" s="8" t="s">
        <v>262</v>
      </c>
      <c r="CG5" s="8" t="s">
        <v>262</v>
      </c>
      <c r="CH5" s="8" t="s">
        <v>262</v>
      </c>
      <c r="CI5" s="8" t="s">
        <v>262</v>
      </c>
      <c r="CJ5" s="8" t="s">
        <v>262</v>
      </c>
      <c r="CK5" s="8" t="s">
        <v>262</v>
      </c>
      <c r="CL5" s="8" t="s">
        <v>262</v>
      </c>
      <c r="CM5" s="8" t="s">
        <v>262</v>
      </c>
      <c r="CN5" s="8" t="s">
        <v>262</v>
      </c>
      <c r="CO5" s="8" t="s">
        <v>262</v>
      </c>
      <c r="CP5" s="8" t="s">
        <v>262</v>
      </c>
      <c r="CQ5" s="8" t="s">
        <v>262</v>
      </c>
      <c r="CR5" s="8" t="s">
        <v>262</v>
      </c>
      <c r="CS5" s="8" t="s">
        <v>262</v>
      </c>
      <c r="CT5" s="8" t="s">
        <v>262</v>
      </c>
      <c r="CU5" s="8" t="s">
        <v>262</v>
      </c>
      <c r="CV5" s="8" t="s">
        <v>262</v>
      </c>
      <c r="CW5" s="8" t="s">
        <v>262</v>
      </c>
      <c r="CX5" s="8" t="s">
        <v>262</v>
      </c>
      <c r="CY5" s="8" t="s">
        <v>262</v>
      </c>
      <c r="CZ5" s="8" t="s">
        <v>262</v>
      </c>
      <c r="DA5" s="8" t="s">
        <v>262</v>
      </c>
      <c r="DB5" s="8" t="s">
        <v>262</v>
      </c>
      <c r="DC5" s="8" t="s">
        <v>262</v>
      </c>
      <c r="DD5" s="8" t="s">
        <v>262</v>
      </c>
      <c r="DE5" s="8" t="s">
        <v>262</v>
      </c>
      <c r="DF5" s="8" t="s">
        <v>262</v>
      </c>
      <c r="DG5" s="8" t="s">
        <v>262</v>
      </c>
      <c r="DH5" s="8" t="s">
        <v>262</v>
      </c>
      <c r="DI5" s="8" t="s">
        <v>262</v>
      </c>
      <c r="DJ5" s="8" t="s">
        <v>262</v>
      </c>
      <c r="DK5" s="8" t="s">
        <v>262</v>
      </c>
      <c r="DL5" s="8" t="s">
        <v>262</v>
      </c>
      <c r="DM5" s="8" t="s">
        <v>262</v>
      </c>
      <c r="DN5" s="8" t="s">
        <v>262</v>
      </c>
      <c r="DO5" s="8" t="s">
        <v>262</v>
      </c>
      <c r="DP5" s="8" t="s">
        <v>262</v>
      </c>
      <c r="DQ5" s="8" t="s">
        <v>262</v>
      </c>
      <c r="DR5" s="8" t="s">
        <v>262</v>
      </c>
      <c r="DS5" s="8" t="s">
        <v>262</v>
      </c>
      <c r="DT5" s="8" t="s">
        <v>262</v>
      </c>
      <c r="DU5" s="8" t="s">
        <v>262</v>
      </c>
      <c r="DV5" s="8" t="s">
        <v>262</v>
      </c>
      <c r="DW5" s="8" t="s">
        <v>262</v>
      </c>
      <c r="DX5" s="8" t="s">
        <v>262</v>
      </c>
      <c r="DY5" s="8" t="s">
        <v>262</v>
      </c>
      <c r="DZ5" s="8" t="s">
        <v>262</v>
      </c>
      <c r="EA5" s="8" t="s">
        <v>262</v>
      </c>
      <c r="EB5" s="8" t="s">
        <v>262</v>
      </c>
      <c r="EC5" s="8" t="s">
        <v>262</v>
      </c>
      <c r="ED5" s="8" t="s">
        <v>262</v>
      </c>
      <c r="EE5" s="8" t="s">
        <v>262</v>
      </c>
      <c r="EF5" s="8" t="s">
        <v>262</v>
      </c>
      <c r="EG5" s="8" t="s">
        <v>262</v>
      </c>
      <c r="EH5" s="8" t="s">
        <v>262</v>
      </c>
      <c r="EI5" s="8" t="s">
        <v>262</v>
      </c>
      <c r="EJ5" s="8" t="s">
        <v>262</v>
      </c>
      <c r="EK5" s="8" t="s">
        <v>262</v>
      </c>
      <c r="EL5" s="8" t="s">
        <v>262</v>
      </c>
      <c r="EM5" s="8" t="s">
        <v>262</v>
      </c>
      <c r="EN5" s="8" t="s">
        <v>262</v>
      </c>
      <c r="EO5" s="8" t="s">
        <v>262</v>
      </c>
      <c r="EP5" s="8" t="s">
        <v>262</v>
      </c>
      <c r="EQ5" s="8" t="s">
        <v>262</v>
      </c>
      <c r="ER5" s="8" t="s">
        <v>262</v>
      </c>
      <c r="ES5" s="8" t="s">
        <v>262</v>
      </c>
      <c r="ET5" s="8" t="s">
        <v>262</v>
      </c>
      <c r="EU5" s="8" t="s">
        <v>262</v>
      </c>
      <c r="EV5" s="8" t="s">
        <v>262</v>
      </c>
      <c r="EW5" s="8" t="s">
        <v>262</v>
      </c>
      <c r="EX5" s="8" t="s">
        <v>262</v>
      </c>
      <c r="EY5" s="8" t="s">
        <v>262</v>
      </c>
      <c r="EZ5" s="8" t="s">
        <v>262</v>
      </c>
      <c r="FA5" s="8" t="s">
        <v>262</v>
      </c>
      <c r="FB5" s="8" t="s">
        <v>262</v>
      </c>
      <c r="FC5" s="8" t="s">
        <v>262</v>
      </c>
      <c r="FD5" s="8" t="s">
        <v>262</v>
      </c>
      <c r="FE5" s="8" t="s">
        <v>262</v>
      </c>
      <c r="FF5" s="8" t="s">
        <v>262</v>
      </c>
      <c r="FG5" s="8" t="s">
        <v>262</v>
      </c>
      <c r="FH5" s="8" t="s">
        <v>262</v>
      </c>
      <c r="FI5" s="8" t="s">
        <v>262</v>
      </c>
      <c r="FJ5" s="8" t="s">
        <v>262</v>
      </c>
      <c r="FK5" s="8" t="s">
        <v>262</v>
      </c>
      <c r="FL5" s="8" t="s">
        <v>262</v>
      </c>
      <c r="FM5" s="8" t="s">
        <v>262</v>
      </c>
      <c r="FN5" s="8" t="s">
        <v>262</v>
      </c>
      <c r="FO5" s="8" t="s">
        <v>262</v>
      </c>
      <c r="FP5" s="8" t="s">
        <v>262</v>
      </c>
      <c r="FQ5" s="8" t="s">
        <v>262</v>
      </c>
      <c r="FR5" s="8" t="s">
        <v>262</v>
      </c>
      <c r="FS5" s="8" t="s">
        <v>262</v>
      </c>
      <c r="FT5" s="8" t="s">
        <v>262</v>
      </c>
      <c r="FU5" s="8" t="s">
        <v>262</v>
      </c>
      <c r="FV5" s="8" t="s">
        <v>262</v>
      </c>
      <c r="FW5" s="8" t="s">
        <v>262</v>
      </c>
      <c r="FX5" s="8" t="s">
        <v>262</v>
      </c>
      <c r="FY5" s="8" t="s">
        <v>262</v>
      </c>
      <c r="FZ5" s="8" t="s">
        <v>262</v>
      </c>
      <c r="GA5" s="8" t="s">
        <v>262</v>
      </c>
      <c r="GB5" s="8" t="s">
        <v>262</v>
      </c>
      <c r="GC5" s="8" t="s">
        <v>262</v>
      </c>
      <c r="GD5" s="8" t="s">
        <v>262</v>
      </c>
      <c r="GE5" s="8" t="s">
        <v>262</v>
      </c>
      <c r="GF5" s="8" t="s">
        <v>262</v>
      </c>
      <c r="GG5" s="8" t="s">
        <v>262</v>
      </c>
      <c r="GH5" s="8" t="s">
        <v>262</v>
      </c>
      <c r="GI5" s="8" t="s">
        <v>262</v>
      </c>
      <c r="GJ5" s="8" t="s">
        <v>262</v>
      </c>
      <c r="GK5" s="8" t="s">
        <v>262</v>
      </c>
      <c r="GL5" s="8" t="s">
        <v>262</v>
      </c>
      <c r="GM5" s="8" t="s">
        <v>262</v>
      </c>
      <c r="GN5" s="8" t="s">
        <v>262</v>
      </c>
      <c r="GO5" s="8" t="s">
        <v>262</v>
      </c>
      <c r="GP5" s="8" t="s">
        <v>262</v>
      </c>
      <c r="GQ5" s="8" t="s">
        <v>262</v>
      </c>
      <c r="GR5" s="8" t="s">
        <v>262</v>
      </c>
      <c r="GS5" s="8" t="s">
        <v>262</v>
      </c>
      <c r="GT5" s="8" t="s">
        <v>262</v>
      </c>
      <c r="GU5" s="8" t="s">
        <v>262</v>
      </c>
      <c r="GV5" s="8" t="s">
        <v>262</v>
      </c>
      <c r="GW5" s="8" t="s">
        <v>262</v>
      </c>
      <c r="GX5" s="8" t="s">
        <v>262</v>
      </c>
      <c r="GY5" s="8" t="s">
        <v>262</v>
      </c>
      <c r="GZ5" s="8" t="s">
        <v>262</v>
      </c>
      <c r="HA5" s="8" t="s">
        <v>262</v>
      </c>
      <c r="HB5" s="8" t="s">
        <v>262</v>
      </c>
      <c r="HC5" s="8" t="s">
        <v>262</v>
      </c>
      <c r="HD5" s="8" t="s">
        <v>262</v>
      </c>
      <c r="HE5" s="8" t="s">
        <v>262</v>
      </c>
      <c r="HF5" s="8" t="s">
        <v>262</v>
      </c>
      <c r="HG5" s="8" t="s">
        <v>262</v>
      </c>
      <c r="HH5" s="8" t="s">
        <v>262</v>
      </c>
      <c r="HI5" s="8" t="s">
        <v>262</v>
      </c>
      <c r="HJ5" s="8" t="s">
        <v>262</v>
      </c>
      <c r="HK5" s="8" t="s">
        <v>262</v>
      </c>
      <c r="HL5" s="8" t="s">
        <v>262</v>
      </c>
      <c r="HM5" s="8" t="s">
        <v>262</v>
      </c>
      <c r="HN5" s="8" t="s">
        <v>262</v>
      </c>
      <c r="HO5" s="8" t="s">
        <v>262</v>
      </c>
      <c r="HP5" s="8" t="s">
        <v>262</v>
      </c>
      <c r="HQ5" s="8" t="s">
        <v>262</v>
      </c>
      <c r="HR5" s="8" t="s">
        <v>262</v>
      </c>
      <c r="HS5" s="8" t="s">
        <v>262</v>
      </c>
      <c r="HT5" s="8" t="s">
        <v>262</v>
      </c>
      <c r="HU5" s="8" t="s">
        <v>262</v>
      </c>
      <c r="HV5" s="8" t="s">
        <v>262</v>
      </c>
      <c r="HW5" s="8" t="s">
        <v>262</v>
      </c>
      <c r="HX5" s="8" t="s">
        <v>262</v>
      </c>
      <c r="HY5" s="8" t="s">
        <v>262</v>
      </c>
      <c r="HZ5" s="8" t="s">
        <v>262</v>
      </c>
      <c r="IA5" s="8" t="s">
        <v>262</v>
      </c>
      <c r="IB5" s="8" t="s">
        <v>262</v>
      </c>
      <c r="IC5" s="8" t="s">
        <v>262</v>
      </c>
      <c r="ID5" s="8" t="s">
        <v>262</v>
      </c>
      <c r="IE5" s="8" t="s">
        <v>262</v>
      </c>
      <c r="IF5" s="8" t="s">
        <v>262</v>
      </c>
      <c r="IG5" s="8" t="s">
        <v>262</v>
      </c>
      <c r="IH5" s="8" t="s">
        <v>262</v>
      </c>
      <c r="II5" s="8" t="s">
        <v>262</v>
      </c>
      <c r="IJ5" s="8" t="s">
        <v>262</v>
      </c>
      <c r="IK5" s="8" t="s">
        <v>262</v>
      </c>
      <c r="IL5" s="8" t="s">
        <v>262</v>
      </c>
      <c r="IM5" s="8" t="s">
        <v>262</v>
      </c>
      <c r="IN5" s="8" t="s">
        <v>262</v>
      </c>
      <c r="IO5" s="8" t="s">
        <v>262</v>
      </c>
      <c r="IP5" s="8" t="s">
        <v>262</v>
      </c>
      <c r="IQ5" s="8" t="s">
        <v>262</v>
      </c>
    </row>
    <row r="6" spans="1:251">
      <c r="A6" s="4" t="s">
        <v>254</v>
      </c>
      <c r="B6" s="1">
        <v>1</v>
      </c>
      <c r="C6" s="1">
        <v>1</v>
      </c>
      <c r="D6" s="1">
        <v>1</v>
      </c>
      <c r="E6" s="1">
        <v>1</v>
      </c>
      <c r="F6" s="1">
        <v>1</v>
      </c>
      <c r="G6" s="1">
        <v>1</v>
      </c>
      <c r="H6" s="1">
        <v>1</v>
      </c>
      <c r="I6" s="1">
        <v>1</v>
      </c>
      <c r="J6" s="1">
        <v>1</v>
      </c>
      <c r="K6" s="1">
        <v>1</v>
      </c>
      <c r="L6" s="1">
        <v>1</v>
      </c>
      <c r="M6" s="1">
        <v>1</v>
      </c>
      <c r="N6" s="1">
        <v>1</v>
      </c>
      <c r="O6" s="1">
        <v>1</v>
      </c>
      <c r="P6" s="1">
        <v>1</v>
      </c>
      <c r="Q6" s="1">
        <v>1</v>
      </c>
      <c r="R6" s="1">
        <v>1</v>
      </c>
      <c r="S6" s="1">
        <v>1</v>
      </c>
      <c r="T6" s="1">
        <v>1</v>
      </c>
      <c r="U6" s="1">
        <v>1</v>
      </c>
      <c r="V6" s="1">
        <v>1</v>
      </c>
      <c r="W6" s="1">
        <v>1</v>
      </c>
      <c r="X6" s="1">
        <v>1</v>
      </c>
      <c r="Y6" s="1">
        <v>1</v>
      </c>
      <c r="Z6" s="1">
        <v>1</v>
      </c>
      <c r="AA6" s="1">
        <v>1</v>
      </c>
      <c r="AB6" s="1">
        <v>1</v>
      </c>
      <c r="AC6" s="1">
        <v>1</v>
      </c>
      <c r="AD6" s="1">
        <v>1</v>
      </c>
      <c r="AE6" s="1">
        <v>1</v>
      </c>
      <c r="AF6" s="1">
        <v>1</v>
      </c>
      <c r="AG6" s="1">
        <v>1</v>
      </c>
      <c r="AH6" s="1">
        <v>1</v>
      </c>
      <c r="AI6" s="1">
        <v>1</v>
      </c>
      <c r="AJ6" s="1">
        <v>1</v>
      </c>
      <c r="AK6" s="1">
        <v>1</v>
      </c>
      <c r="AL6" s="1">
        <v>1</v>
      </c>
      <c r="AM6" s="1">
        <v>1</v>
      </c>
      <c r="AN6" s="1">
        <v>1</v>
      </c>
      <c r="AO6" s="1">
        <v>1</v>
      </c>
      <c r="AP6" s="1">
        <v>1</v>
      </c>
      <c r="AQ6" s="1">
        <v>1</v>
      </c>
      <c r="AR6" s="1">
        <v>1</v>
      </c>
      <c r="AS6" s="1">
        <v>1</v>
      </c>
      <c r="AT6" s="1">
        <v>1</v>
      </c>
      <c r="AU6" s="1">
        <v>1</v>
      </c>
      <c r="AV6" s="1">
        <v>1</v>
      </c>
      <c r="AW6" s="1">
        <v>1</v>
      </c>
      <c r="AX6" s="1">
        <v>1</v>
      </c>
      <c r="AY6" s="1">
        <v>1</v>
      </c>
      <c r="AZ6" s="1">
        <v>1</v>
      </c>
      <c r="BA6" s="1">
        <v>1</v>
      </c>
      <c r="BB6" s="1">
        <v>1</v>
      </c>
      <c r="BC6" s="1">
        <v>1</v>
      </c>
      <c r="BD6" s="1">
        <v>1</v>
      </c>
      <c r="BE6" s="1">
        <v>1</v>
      </c>
      <c r="BF6" s="1">
        <v>1</v>
      </c>
      <c r="BG6" s="1">
        <v>1</v>
      </c>
      <c r="BH6" s="1">
        <v>1</v>
      </c>
      <c r="BI6" s="1">
        <v>1</v>
      </c>
      <c r="BJ6" s="1">
        <v>1</v>
      </c>
      <c r="BK6" s="1">
        <v>1</v>
      </c>
      <c r="BL6" s="1">
        <v>1</v>
      </c>
      <c r="BM6" s="1">
        <v>1</v>
      </c>
      <c r="BN6" s="1">
        <v>1</v>
      </c>
      <c r="BO6" s="1">
        <v>1</v>
      </c>
      <c r="BP6" s="1">
        <v>1</v>
      </c>
      <c r="BQ6" s="1">
        <v>1</v>
      </c>
      <c r="BR6" s="1">
        <v>1</v>
      </c>
      <c r="BS6" s="1">
        <v>1</v>
      </c>
      <c r="BT6" s="1">
        <v>1</v>
      </c>
      <c r="BU6" s="1">
        <v>1</v>
      </c>
      <c r="BV6" s="1">
        <v>1</v>
      </c>
      <c r="BW6" s="1">
        <v>1</v>
      </c>
      <c r="BX6" s="1">
        <v>1</v>
      </c>
      <c r="BY6" s="1">
        <v>1</v>
      </c>
      <c r="BZ6" s="1">
        <v>1</v>
      </c>
      <c r="CA6" s="1">
        <v>1</v>
      </c>
      <c r="CB6" s="1">
        <v>1</v>
      </c>
      <c r="CC6" s="1">
        <v>1</v>
      </c>
      <c r="CD6" s="1">
        <v>1</v>
      </c>
      <c r="CE6" s="1">
        <v>1</v>
      </c>
      <c r="CF6" s="1">
        <v>1</v>
      </c>
      <c r="CG6" s="1">
        <v>1</v>
      </c>
      <c r="CH6" s="1">
        <v>1</v>
      </c>
      <c r="CI6" s="1">
        <v>1</v>
      </c>
      <c r="CJ6" s="1">
        <v>1</v>
      </c>
      <c r="CK6" s="1">
        <v>1</v>
      </c>
      <c r="CL6" s="1">
        <v>1</v>
      </c>
      <c r="CM6" s="1">
        <v>1</v>
      </c>
      <c r="CN6" s="1">
        <v>1</v>
      </c>
      <c r="CO6" s="1">
        <v>1</v>
      </c>
      <c r="CP6" s="1">
        <v>1</v>
      </c>
      <c r="CQ6" s="1">
        <v>1</v>
      </c>
      <c r="CR6" s="1">
        <v>1</v>
      </c>
      <c r="CS6" s="1">
        <v>1</v>
      </c>
      <c r="CT6" s="1">
        <v>1</v>
      </c>
      <c r="CU6" s="1">
        <v>1</v>
      </c>
      <c r="CV6" s="1">
        <v>1</v>
      </c>
      <c r="CW6" s="1">
        <v>1</v>
      </c>
      <c r="CX6" s="1">
        <v>1</v>
      </c>
      <c r="CY6" s="1">
        <v>1</v>
      </c>
      <c r="CZ6" s="1">
        <v>1</v>
      </c>
      <c r="DA6" s="1">
        <v>1</v>
      </c>
      <c r="DB6" s="1">
        <v>1</v>
      </c>
      <c r="DC6" s="1">
        <v>1</v>
      </c>
      <c r="DD6" s="1">
        <v>1</v>
      </c>
      <c r="DE6" s="1">
        <v>1</v>
      </c>
      <c r="DF6" s="1">
        <v>1</v>
      </c>
      <c r="DG6" s="1">
        <v>1</v>
      </c>
      <c r="DH6" s="1">
        <v>1</v>
      </c>
      <c r="DI6" s="1">
        <v>1</v>
      </c>
      <c r="DJ6" s="1">
        <v>1</v>
      </c>
      <c r="DK6" s="1">
        <v>1</v>
      </c>
      <c r="DL6" s="1">
        <v>1</v>
      </c>
      <c r="DM6" s="1">
        <v>1</v>
      </c>
      <c r="DN6" s="1">
        <v>1</v>
      </c>
      <c r="DO6" s="1">
        <v>1</v>
      </c>
      <c r="DP6" s="1">
        <v>1</v>
      </c>
      <c r="DQ6" s="1">
        <v>1</v>
      </c>
      <c r="DR6" s="1">
        <v>1</v>
      </c>
      <c r="DS6" s="1">
        <v>1</v>
      </c>
      <c r="DT6" s="1">
        <v>1</v>
      </c>
      <c r="DU6" s="1">
        <v>1</v>
      </c>
      <c r="DV6" s="1">
        <v>1</v>
      </c>
      <c r="DW6" s="1">
        <v>1</v>
      </c>
      <c r="DX6" s="1">
        <v>1</v>
      </c>
      <c r="DY6" s="1">
        <v>1</v>
      </c>
      <c r="DZ6" s="1">
        <v>1</v>
      </c>
      <c r="EA6" s="1">
        <v>1</v>
      </c>
      <c r="EB6" s="1">
        <v>1</v>
      </c>
      <c r="EC6" s="1">
        <v>1</v>
      </c>
      <c r="ED6" s="1">
        <v>1</v>
      </c>
      <c r="EE6" s="1">
        <v>1</v>
      </c>
      <c r="EF6" s="1">
        <v>1</v>
      </c>
      <c r="EG6" s="1">
        <v>1</v>
      </c>
      <c r="EH6" s="1">
        <v>1</v>
      </c>
      <c r="EI6" s="1">
        <v>1</v>
      </c>
      <c r="EJ6" s="1">
        <v>1</v>
      </c>
      <c r="EK6" s="1">
        <v>1</v>
      </c>
      <c r="EL6" s="1">
        <v>1</v>
      </c>
      <c r="EM6" s="1">
        <v>1</v>
      </c>
      <c r="EN6" s="1">
        <v>1</v>
      </c>
      <c r="EO6" s="1">
        <v>1</v>
      </c>
      <c r="EP6" s="1">
        <v>1</v>
      </c>
      <c r="EQ6" s="1">
        <v>1</v>
      </c>
      <c r="ER6" s="1">
        <v>1</v>
      </c>
      <c r="ES6" s="1">
        <v>1</v>
      </c>
      <c r="ET6" s="1">
        <v>1</v>
      </c>
      <c r="EU6" s="1">
        <v>1</v>
      </c>
      <c r="EV6" s="1">
        <v>1</v>
      </c>
      <c r="EW6" s="1">
        <v>1</v>
      </c>
      <c r="EX6" s="1">
        <v>1</v>
      </c>
      <c r="EY6" s="1">
        <v>1</v>
      </c>
      <c r="EZ6" s="1">
        <v>1</v>
      </c>
      <c r="FA6" s="1">
        <v>1</v>
      </c>
      <c r="FB6" s="1">
        <v>1</v>
      </c>
      <c r="FC6" s="1">
        <v>1</v>
      </c>
      <c r="FD6" s="1">
        <v>1</v>
      </c>
      <c r="FE6" s="1">
        <v>1</v>
      </c>
      <c r="FF6" s="1">
        <v>1</v>
      </c>
      <c r="FG6" s="1">
        <v>1</v>
      </c>
      <c r="FH6" s="1">
        <v>1</v>
      </c>
      <c r="FI6" s="1">
        <v>1</v>
      </c>
      <c r="FJ6" s="1">
        <v>1</v>
      </c>
      <c r="FK6" s="1">
        <v>1</v>
      </c>
      <c r="FL6" s="1">
        <v>1</v>
      </c>
      <c r="FM6" s="1">
        <v>1</v>
      </c>
      <c r="FN6" s="1">
        <v>1</v>
      </c>
      <c r="FO6" s="1">
        <v>1</v>
      </c>
      <c r="FP6" s="1">
        <v>1</v>
      </c>
      <c r="FQ6" s="1">
        <v>1</v>
      </c>
      <c r="FR6" s="1">
        <v>1</v>
      </c>
      <c r="FS6" s="1">
        <v>1</v>
      </c>
      <c r="FT6" s="1">
        <v>1</v>
      </c>
      <c r="FU6" s="1">
        <v>1</v>
      </c>
      <c r="FV6" s="1">
        <v>1</v>
      </c>
      <c r="FW6" s="1">
        <v>1</v>
      </c>
      <c r="FX6" s="1">
        <v>1</v>
      </c>
      <c r="FY6" s="1">
        <v>1</v>
      </c>
      <c r="FZ6" s="1">
        <v>1</v>
      </c>
      <c r="GA6" s="1">
        <v>1</v>
      </c>
      <c r="GB6" s="1">
        <v>1</v>
      </c>
      <c r="GC6" s="1">
        <v>1</v>
      </c>
      <c r="GD6" s="1">
        <v>1</v>
      </c>
      <c r="GE6" s="1">
        <v>1</v>
      </c>
      <c r="GF6" s="1">
        <v>1</v>
      </c>
      <c r="GG6" s="1">
        <v>1</v>
      </c>
      <c r="GH6" s="1">
        <v>1</v>
      </c>
      <c r="GI6" s="1">
        <v>1</v>
      </c>
      <c r="GJ6" s="1">
        <v>1</v>
      </c>
      <c r="GK6" s="1">
        <v>1</v>
      </c>
      <c r="GL6" s="1">
        <v>1</v>
      </c>
      <c r="GM6" s="1">
        <v>1</v>
      </c>
      <c r="GN6" s="1">
        <v>1</v>
      </c>
      <c r="GO6" s="1">
        <v>1</v>
      </c>
      <c r="GP6" s="1">
        <v>1</v>
      </c>
      <c r="GQ6" s="1">
        <v>1</v>
      </c>
      <c r="GR6" s="1">
        <v>1</v>
      </c>
      <c r="GS6" s="1">
        <v>1</v>
      </c>
      <c r="GT6" s="1">
        <v>1</v>
      </c>
      <c r="GU6" s="1">
        <v>1</v>
      </c>
      <c r="GV6" s="1">
        <v>1</v>
      </c>
      <c r="GW6" s="1">
        <v>1</v>
      </c>
      <c r="GX6" s="1">
        <v>1</v>
      </c>
      <c r="GY6" s="1">
        <v>1</v>
      </c>
      <c r="GZ6" s="1">
        <v>1</v>
      </c>
      <c r="HA6" s="1">
        <v>1</v>
      </c>
      <c r="HB6" s="1">
        <v>1</v>
      </c>
      <c r="HC6" s="1">
        <v>1</v>
      </c>
      <c r="HD6" s="1">
        <v>1</v>
      </c>
      <c r="HE6" s="1">
        <v>1</v>
      </c>
      <c r="HF6" s="1">
        <v>1</v>
      </c>
      <c r="HG6" s="1">
        <v>1</v>
      </c>
      <c r="HH6" s="1">
        <v>1</v>
      </c>
      <c r="HI6" s="1">
        <v>1</v>
      </c>
      <c r="HJ6" s="1">
        <v>1</v>
      </c>
      <c r="HK6" s="1">
        <v>1</v>
      </c>
      <c r="HL6" s="1">
        <v>1</v>
      </c>
      <c r="HM6" s="1">
        <v>1</v>
      </c>
      <c r="HN6" s="1">
        <v>1</v>
      </c>
      <c r="HO6" s="1">
        <v>1</v>
      </c>
      <c r="HP6" s="1">
        <v>1</v>
      </c>
      <c r="HQ6" s="1">
        <v>1</v>
      </c>
      <c r="HR6" s="1">
        <v>1</v>
      </c>
      <c r="HS6" s="1">
        <v>1</v>
      </c>
      <c r="HT6" s="1">
        <v>1</v>
      </c>
      <c r="HU6" s="1">
        <v>1</v>
      </c>
      <c r="HV6" s="1">
        <v>1</v>
      </c>
      <c r="HW6" s="1">
        <v>1</v>
      </c>
      <c r="HX6" s="1">
        <v>1</v>
      </c>
      <c r="HY6" s="1">
        <v>1</v>
      </c>
      <c r="HZ6" s="1">
        <v>1</v>
      </c>
      <c r="IA6" s="1">
        <v>1</v>
      </c>
      <c r="IB6" s="1">
        <v>1</v>
      </c>
      <c r="IC6" s="1">
        <v>1</v>
      </c>
      <c r="ID6" s="1">
        <v>1</v>
      </c>
      <c r="IE6" s="1">
        <v>1</v>
      </c>
      <c r="IF6" s="1">
        <v>1</v>
      </c>
      <c r="IG6" s="1">
        <v>1</v>
      </c>
      <c r="IH6" s="1">
        <v>1</v>
      </c>
      <c r="II6" s="1">
        <v>1</v>
      </c>
      <c r="IJ6" s="1">
        <v>1</v>
      </c>
      <c r="IK6" s="1">
        <v>1</v>
      </c>
      <c r="IL6" s="1">
        <v>1</v>
      </c>
      <c r="IM6" s="1">
        <v>1</v>
      </c>
      <c r="IN6" s="1">
        <v>1</v>
      </c>
      <c r="IO6" s="1">
        <v>1</v>
      </c>
      <c r="IP6" s="1">
        <v>1</v>
      </c>
      <c r="IQ6" s="1">
        <v>1</v>
      </c>
    </row>
    <row r="7" spans="1:251" s="6" customFormat="1">
      <c r="A7" s="5" t="s">
        <v>255</v>
      </c>
      <c r="B7" s="6">
        <v>41821</v>
      </c>
      <c r="C7" s="6">
        <v>41821</v>
      </c>
      <c r="D7" s="6">
        <v>41821</v>
      </c>
      <c r="E7" s="6">
        <v>41821</v>
      </c>
      <c r="F7" s="6">
        <v>41821</v>
      </c>
      <c r="G7" s="6">
        <v>41821</v>
      </c>
      <c r="H7" s="6">
        <v>41821</v>
      </c>
      <c r="I7" s="6">
        <v>41821</v>
      </c>
      <c r="J7" s="6">
        <v>41821</v>
      </c>
      <c r="K7" s="6">
        <v>41821</v>
      </c>
      <c r="L7" s="6">
        <v>41821</v>
      </c>
      <c r="M7" s="6">
        <v>41821</v>
      </c>
      <c r="N7" s="6">
        <v>41821</v>
      </c>
      <c r="O7" s="6">
        <v>41821</v>
      </c>
      <c r="P7" s="6">
        <v>41821</v>
      </c>
      <c r="Q7" s="6">
        <v>41821</v>
      </c>
      <c r="R7" s="6">
        <v>41821</v>
      </c>
      <c r="S7" s="6">
        <v>41821</v>
      </c>
      <c r="T7" s="6">
        <v>41821</v>
      </c>
      <c r="U7" s="6">
        <v>41821</v>
      </c>
      <c r="V7" s="6">
        <v>41821</v>
      </c>
      <c r="W7" s="6">
        <v>41821</v>
      </c>
      <c r="X7" s="6">
        <v>41821</v>
      </c>
      <c r="Y7" s="6">
        <v>41821</v>
      </c>
      <c r="Z7" s="6">
        <v>41821</v>
      </c>
      <c r="AA7" s="6">
        <v>41821</v>
      </c>
      <c r="AB7" s="6">
        <v>41821</v>
      </c>
      <c r="AC7" s="6">
        <v>41821</v>
      </c>
      <c r="AD7" s="6">
        <v>41821</v>
      </c>
      <c r="AE7" s="6">
        <v>41821</v>
      </c>
      <c r="AF7" s="6">
        <v>41821</v>
      </c>
      <c r="AG7" s="6">
        <v>41821</v>
      </c>
      <c r="AH7" s="6">
        <v>41821</v>
      </c>
      <c r="AI7" s="6">
        <v>41821</v>
      </c>
      <c r="AJ7" s="6">
        <v>41821</v>
      </c>
      <c r="AK7" s="6">
        <v>41821</v>
      </c>
      <c r="AL7" s="6">
        <v>41821</v>
      </c>
      <c r="AM7" s="6">
        <v>41821</v>
      </c>
      <c r="AN7" s="6">
        <v>41821</v>
      </c>
      <c r="AO7" s="6">
        <v>41821</v>
      </c>
      <c r="AP7" s="6">
        <v>41821</v>
      </c>
      <c r="AQ7" s="6">
        <v>41821</v>
      </c>
      <c r="AR7" s="6">
        <v>41821</v>
      </c>
      <c r="AS7" s="6">
        <v>41821</v>
      </c>
      <c r="AT7" s="6">
        <v>41821</v>
      </c>
      <c r="AU7" s="6">
        <v>41821</v>
      </c>
      <c r="AV7" s="6">
        <v>41821</v>
      </c>
      <c r="AW7" s="6">
        <v>41821</v>
      </c>
      <c r="AX7" s="6">
        <v>41821</v>
      </c>
      <c r="AY7" s="6">
        <v>41821</v>
      </c>
      <c r="AZ7" s="6">
        <v>41821</v>
      </c>
      <c r="BA7" s="6">
        <v>41821</v>
      </c>
      <c r="BB7" s="6">
        <v>41821</v>
      </c>
      <c r="BC7" s="6">
        <v>41821</v>
      </c>
      <c r="BD7" s="6">
        <v>41821</v>
      </c>
      <c r="BE7" s="6">
        <v>41821</v>
      </c>
      <c r="BF7" s="6">
        <v>41821</v>
      </c>
      <c r="BG7" s="6">
        <v>41821</v>
      </c>
      <c r="BH7" s="6">
        <v>41821</v>
      </c>
      <c r="BI7" s="6">
        <v>41821</v>
      </c>
      <c r="BJ7" s="6">
        <v>41821</v>
      </c>
      <c r="BK7" s="6">
        <v>41821</v>
      </c>
      <c r="BL7" s="6">
        <v>41821</v>
      </c>
      <c r="BM7" s="6">
        <v>41821</v>
      </c>
      <c r="BN7" s="6">
        <v>41821</v>
      </c>
      <c r="BO7" s="6">
        <v>41821</v>
      </c>
      <c r="BP7" s="6">
        <v>41821</v>
      </c>
      <c r="BQ7" s="6">
        <v>41821</v>
      </c>
      <c r="BR7" s="6">
        <v>41821</v>
      </c>
      <c r="BS7" s="6">
        <v>41821</v>
      </c>
      <c r="BT7" s="6">
        <v>41821</v>
      </c>
      <c r="BU7" s="6">
        <v>41821</v>
      </c>
      <c r="BV7" s="6">
        <v>41821</v>
      </c>
      <c r="BW7" s="6">
        <v>41821</v>
      </c>
      <c r="BX7" s="6">
        <v>41821</v>
      </c>
      <c r="BY7" s="6">
        <v>41821</v>
      </c>
      <c r="BZ7" s="6">
        <v>41821</v>
      </c>
      <c r="CA7" s="6">
        <v>41821</v>
      </c>
      <c r="CB7" s="6">
        <v>41821</v>
      </c>
      <c r="CC7" s="6">
        <v>41821</v>
      </c>
      <c r="CD7" s="6">
        <v>41821</v>
      </c>
      <c r="CE7" s="6">
        <v>41821</v>
      </c>
      <c r="CF7" s="6">
        <v>41821</v>
      </c>
      <c r="CG7" s="6">
        <v>41821</v>
      </c>
      <c r="CH7" s="6">
        <v>41821</v>
      </c>
      <c r="CI7" s="6">
        <v>41821</v>
      </c>
      <c r="CJ7" s="6">
        <v>41821</v>
      </c>
      <c r="CK7" s="6">
        <v>41821</v>
      </c>
      <c r="CL7" s="6">
        <v>41821</v>
      </c>
      <c r="CM7" s="6">
        <v>41821</v>
      </c>
      <c r="CN7" s="6">
        <v>41821</v>
      </c>
      <c r="CO7" s="6">
        <v>41821</v>
      </c>
      <c r="CP7" s="6">
        <v>41821</v>
      </c>
      <c r="CQ7" s="6">
        <v>41821</v>
      </c>
      <c r="CR7" s="6">
        <v>41821</v>
      </c>
      <c r="CS7" s="6">
        <v>41821</v>
      </c>
      <c r="CT7" s="6">
        <v>41821</v>
      </c>
      <c r="CU7" s="6">
        <v>41821</v>
      </c>
      <c r="CV7" s="6">
        <v>41821</v>
      </c>
      <c r="CW7" s="6">
        <v>41821</v>
      </c>
      <c r="CX7" s="6">
        <v>41821</v>
      </c>
      <c r="CY7" s="6">
        <v>41821</v>
      </c>
      <c r="CZ7" s="6">
        <v>41821</v>
      </c>
      <c r="DA7" s="6">
        <v>41821</v>
      </c>
      <c r="DB7" s="6">
        <v>41821</v>
      </c>
      <c r="DC7" s="6">
        <v>41821</v>
      </c>
      <c r="DD7" s="6">
        <v>41821</v>
      </c>
      <c r="DE7" s="6">
        <v>41821</v>
      </c>
      <c r="DF7" s="6">
        <v>41821</v>
      </c>
      <c r="DG7" s="6">
        <v>41821</v>
      </c>
      <c r="DH7" s="6">
        <v>41821</v>
      </c>
      <c r="DI7" s="6">
        <v>41821</v>
      </c>
      <c r="DJ7" s="6">
        <v>41821</v>
      </c>
      <c r="DK7" s="6">
        <v>41821</v>
      </c>
      <c r="DL7" s="6">
        <v>41821</v>
      </c>
      <c r="DM7" s="6">
        <v>41821</v>
      </c>
      <c r="DN7" s="6">
        <v>41821</v>
      </c>
      <c r="DO7" s="6">
        <v>41821</v>
      </c>
      <c r="DP7" s="6">
        <v>41821</v>
      </c>
      <c r="DQ7" s="6">
        <v>41821</v>
      </c>
      <c r="DR7" s="6">
        <v>41821</v>
      </c>
      <c r="DS7" s="6">
        <v>41821</v>
      </c>
      <c r="DT7" s="6">
        <v>41821</v>
      </c>
      <c r="DU7" s="6">
        <v>41821</v>
      </c>
      <c r="DV7" s="6">
        <v>41821</v>
      </c>
      <c r="DW7" s="6">
        <v>41821</v>
      </c>
      <c r="DX7" s="6">
        <v>41821</v>
      </c>
      <c r="DY7" s="6">
        <v>41821</v>
      </c>
      <c r="DZ7" s="6">
        <v>41821</v>
      </c>
      <c r="EA7" s="6">
        <v>41821</v>
      </c>
      <c r="EB7" s="6">
        <v>41821</v>
      </c>
      <c r="EC7" s="6">
        <v>41821</v>
      </c>
      <c r="ED7" s="6">
        <v>41821</v>
      </c>
      <c r="EE7" s="6">
        <v>41821</v>
      </c>
      <c r="EF7" s="6">
        <v>41821</v>
      </c>
      <c r="EG7" s="6">
        <v>41821</v>
      </c>
      <c r="EH7" s="6">
        <v>41821</v>
      </c>
      <c r="EI7" s="6">
        <v>41821</v>
      </c>
      <c r="EJ7" s="6">
        <v>41821</v>
      </c>
      <c r="EK7" s="6">
        <v>41821</v>
      </c>
      <c r="EL7" s="6">
        <v>41821</v>
      </c>
      <c r="EM7" s="6">
        <v>41821</v>
      </c>
      <c r="EN7" s="6">
        <v>41821</v>
      </c>
      <c r="EO7" s="6">
        <v>41821</v>
      </c>
      <c r="EP7" s="6">
        <v>41821</v>
      </c>
      <c r="EQ7" s="6">
        <v>41821</v>
      </c>
      <c r="ER7" s="6">
        <v>41821</v>
      </c>
      <c r="ES7" s="6">
        <v>41821</v>
      </c>
      <c r="ET7" s="6">
        <v>41821</v>
      </c>
      <c r="EU7" s="6">
        <v>41821</v>
      </c>
      <c r="EV7" s="6">
        <v>41821</v>
      </c>
      <c r="EW7" s="6">
        <v>41821</v>
      </c>
      <c r="EX7" s="6">
        <v>41821</v>
      </c>
      <c r="EY7" s="6">
        <v>41821</v>
      </c>
      <c r="EZ7" s="6">
        <v>41821</v>
      </c>
      <c r="FA7" s="6">
        <v>41821</v>
      </c>
      <c r="FB7" s="6">
        <v>41821</v>
      </c>
      <c r="FC7" s="6">
        <v>41821</v>
      </c>
      <c r="FD7" s="6">
        <v>41821</v>
      </c>
      <c r="FE7" s="6">
        <v>41821</v>
      </c>
      <c r="FF7" s="6">
        <v>41821</v>
      </c>
      <c r="FG7" s="6">
        <v>41821</v>
      </c>
      <c r="FH7" s="6">
        <v>41821</v>
      </c>
      <c r="FI7" s="6">
        <v>41821</v>
      </c>
      <c r="FJ7" s="6">
        <v>41821</v>
      </c>
      <c r="FK7" s="6">
        <v>41821</v>
      </c>
      <c r="FL7" s="6">
        <v>41821</v>
      </c>
      <c r="FM7" s="6">
        <v>41821</v>
      </c>
      <c r="FN7" s="6">
        <v>41821</v>
      </c>
      <c r="FO7" s="6">
        <v>41821</v>
      </c>
      <c r="FP7" s="6">
        <v>41821</v>
      </c>
      <c r="FQ7" s="6">
        <v>41821</v>
      </c>
      <c r="FR7" s="6">
        <v>41821</v>
      </c>
      <c r="FS7" s="6">
        <v>41821</v>
      </c>
      <c r="FT7" s="6">
        <v>41821</v>
      </c>
      <c r="FU7" s="6">
        <v>41821</v>
      </c>
      <c r="FV7" s="6">
        <v>41821</v>
      </c>
      <c r="FW7" s="6">
        <v>41821</v>
      </c>
      <c r="FX7" s="6">
        <v>41821</v>
      </c>
      <c r="FY7" s="6">
        <v>41821</v>
      </c>
      <c r="FZ7" s="6">
        <v>41821</v>
      </c>
      <c r="GA7" s="6">
        <v>41821</v>
      </c>
      <c r="GB7" s="6">
        <v>41821</v>
      </c>
      <c r="GC7" s="6">
        <v>41821</v>
      </c>
      <c r="GD7" s="6">
        <v>41821</v>
      </c>
      <c r="GE7" s="6">
        <v>41821</v>
      </c>
      <c r="GF7" s="6">
        <v>41821</v>
      </c>
      <c r="GG7" s="6">
        <v>41821</v>
      </c>
      <c r="GH7" s="6">
        <v>41821</v>
      </c>
      <c r="GI7" s="6">
        <v>41821</v>
      </c>
      <c r="GJ7" s="6">
        <v>41821</v>
      </c>
      <c r="GK7" s="6">
        <v>41821</v>
      </c>
      <c r="GL7" s="6">
        <v>41821</v>
      </c>
      <c r="GM7" s="6">
        <v>41821</v>
      </c>
      <c r="GN7" s="6">
        <v>41821</v>
      </c>
      <c r="GO7" s="6">
        <v>41821</v>
      </c>
      <c r="GP7" s="6">
        <v>41821</v>
      </c>
      <c r="GQ7" s="6">
        <v>41821</v>
      </c>
      <c r="GR7" s="6">
        <v>41821</v>
      </c>
      <c r="GS7" s="6">
        <v>41821</v>
      </c>
      <c r="GT7" s="6">
        <v>41821</v>
      </c>
      <c r="GU7" s="6">
        <v>41821</v>
      </c>
      <c r="GV7" s="6">
        <v>41821</v>
      </c>
      <c r="GW7" s="6">
        <v>41821</v>
      </c>
      <c r="GX7" s="6">
        <v>41821</v>
      </c>
      <c r="GY7" s="6">
        <v>41821</v>
      </c>
      <c r="GZ7" s="6">
        <v>41821</v>
      </c>
      <c r="HA7" s="6">
        <v>41821</v>
      </c>
      <c r="HB7" s="6">
        <v>41821</v>
      </c>
      <c r="HC7" s="6">
        <v>41821</v>
      </c>
      <c r="HD7" s="6">
        <v>41821</v>
      </c>
      <c r="HE7" s="6">
        <v>41821</v>
      </c>
      <c r="HF7" s="6">
        <v>41821</v>
      </c>
      <c r="HG7" s="6">
        <v>41821</v>
      </c>
      <c r="HH7" s="6">
        <v>41821</v>
      </c>
      <c r="HI7" s="6">
        <v>41821</v>
      </c>
      <c r="HJ7" s="6">
        <v>41821</v>
      </c>
      <c r="HK7" s="6">
        <v>41821</v>
      </c>
      <c r="HL7" s="6">
        <v>41821</v>
      </c>
      <c r="HM7" s="6">
        <v>41821</v>
      </c>
      <c r="HN7" s="6">
        <v>41821</v>
      </c>
      <c r="HO7" s="6">
        <v>41821</v>
      </c>
      <c r="HP7" s="6">
        <v>41821</v>
      </c>
      <c r="HQ7" s="6">
        <v>41821</v>
      </c>
      <c r="HR7" s="6">
        <v>41821</v>
      </c>
      <c r="HS7" s="6">
        <v>41821</v>
      </c>
      <c r="HT7" s="6">
        <v>41821</v>
      </c>
      <c r="HU7" s="6">
        <v>41821</v>
      </c>
      <c r="HV7" s="6">
        <v>41821</v>
      </c>
      <c r="HW7" s="6">
        <v>41821</v>
      </c>
      <c r="HX7" s="6">
        <v>41821</v>
      </c>
      <c r="HY7" s="6">
        <v>41821</v>
      </c>
      <c r="HZ7" s="6">
        <v>41821</v>
      </c>
      <c r="IA7" s="6">
        <v>41821</v>
      </c>
      <c r="IB7" s="6">
        <v>41821</v>
      </c>
      <c r="IC7" s="6">
        <v>41821</v>
      </c>
      <c r="ID7" s="6">
        <v>41821</v>
      </c>
      <c r="IE7" s="6">
        <v>41821</v>
      </c>
      <c r="IF7" s="6">
        <v>41821</v>
      </c>
      <c r="IG7" s="6">
        <v>41821</v>
      </c>
      <c r="IH7" s="6">
        <v>41821</v>
      </c>
      <c r="II7" s="6">
        <v>41821</v>
      </c>
      <c r="IJ7" s="6">
        <v>41821</v>
      </c>
      <c r="IK7" s="6">
        <v>41821</v>
      </c>
      <c r="IL7" s="6">
        <v>41821</v>
      </c>
      <c r="IM7" s="6">
        <v>41821</v>
      </c>
      <c r="IN7" s="6">
        <v>41821</v>
      </c>
      <c r="IO7" s="6">
        <v>41821</v>
      </c>
      <c r="IP7" s="6">
        <v>41821</v>
      </c>
      <c r="IQ7" s="6">
        <v>41821</v>
      </c>
    </row>
    <row r="8" spans="1:251" s="6" customFormat="1">
      <c r="A8" s="5" t="s">
        <v>256</v>
      </c>
      <c r="B8" s="6">
        <v>45809</v>
      </c>
      <c r="C8" s="6">
        <v>45809</v>
      </c>
      <c r="D8" s="6">
        <v>45809</v>
      </c>
      <c r="E8" s="6">
        <v>45809</v>
      </c>
      <c r="F8" s="6">
        <v>45809</v>
      </c>
      <c r="G8" s="6">
        <v>45809</v>
      </c>
      <c r="H8" s="6">
        <v>45809</v>
      </c>
      <c r="I8" s="6">
        <v>45809</v>
      </c>
      <c r="J8" s="6">
        <v>45809</v>
      </c>
      <c r="K8" s="6">
        <v>45809</v>
      </c>
      <c r="L8" s="6">
        <v>45809</v>
      </c>
      <c r="M8" s="6">
        <v>45809</v>
      </c>
      <c r="N8" s="6">
        <v>45809</v>
      </c>
      <c r="O8" s="6">
        <v>45809</v>
      </c>
      <c r="P8" s="6">
        <v>45809</v>
      </c>
      <c r="Q8" s="6">
        <v>45809</v>
      </c>
      <c r="R8" s="6">
        <v>45809</v>
      </c>
      <c r="S8" s="6">
        <v>45809</v>
      </c>
      <c r="T8" s="6">
        <v>45809</v>
      </c>
      <c r="U8" s="6">
        <v>45809</v>
      </c>
      <c r="V8" s="6">
        <v>45809</v>
      </c>
      <c r="W8" s="6">
        <v>45809</v>
      </c>
      <c r="X8" s="6">
        <v>45809</v>
      </c>
      <c r="Y8" s="6">
        <v>45809</v>
      </c>
      <c r="Z8" s="6">
        <v>45809</v>
      </c>
      <c r="AA8" s="6">
        <v>45809</v>
      </c>
      <c r="AB8" s="6">
        <v>45809</v>
      </c>
      <c r="AC8" s="6">
        <v>45809</v>
      </c>
      <c r="AD8" s="6">
        <v>45809</v>
      </c>
      <c r="AE8" s="6">
        <v>45809</v>
      </c>
      <c r="AF8" s="6">
        <v>45809</v>
      </c>
      <c r="AG8" s="6">
        <v>45809</v>
      </c>
      <c r="AH8" s="6">
        <v>45809</v>
      </c>
      <c r="AI8" s="6">
        <v>45809</v>
      </c>
      <c r="AJ8" s="6">
        <v>45809</v>
      </c>
      <c r="AK8" s="6">
        <v>45809</v>
      </c>
      <c r="AL8" s="6">
        <v>45809</v>
      </c>
      <c r="AM8" s="6">
        <v>45809</v>
      </c>
      <c r="AN8" s="6">
        <v>45809</v>
      </c>
      <c r="AO8" s="6">
        <v>45809</v>
      </c>
      <c r="AP8" s="6">
        <v>45809</v>
      </c>
      <c r="AQ8" s="6">
        <v>45809</v>
      </c>
      <c r="AR8" s="6">
        <v>45809</v>
      </c>
      <c r="AS8" s="6">
        <v>45809</v>
      </c>
      <c r="AT8" s="6">
        <v>45809</v>
      </c>
      <c r="AU8" s="6">
        <v>45809</v>
      </c>
      <c r="AV8" s="6">
        <v>45809</v>
      </c>
      <c r="AW8" s="6">
        <v>45809</v>
      </c>
      <c r="AX8" s="6">
        <v>45809</v>
      </c>
      <c r="AY8" s="6">
        <v>45809</v>
      </c>
      <c r="AZ8" s="6">
        <v>45809</v>
      </c>
      <c r="BA8" s="6">
        <v>45809</v>
      </c>
      <c r="BB8" s="6">
        <v>45809</v>
      </c>
      <c r="BC8" s="6">
        <v>45809</v>
      </c>
      <c r="BD8" s="6">
        <v>45809</v>
      </c>
      <c r="BE8" s="6">
        <v>45809</v>
      </c>
      <c r="BF8" s="6">
        <v>45809</v>
      </c>
      <c r="BG8" s="6">
        <v>45809</v>
      </c>
      <c r="BH8" s="6">
        <v>45809</v>
      </c>
      <c r="BI8" s="6">
        <v>45809</v>
      </c>
      <c r="BJ8" s="6">
        <v>45809</v>
      </c>
      <c r="BK8" s="6">
        <v>45809</v>
      </c>
      <c r="BL8" s="6">
        <v>45809</v>
      </c>
      <c r="BM8" s="6">
        <v>45809</v>
      </c>
      <c r="BN8" s="6">
        <v>45809</v>
      </c>
      <c r="BO8" s="6">
        <v>45809</v>
      </c>
      <c r="BP8" s="6">
        <v>45809</v>
      </c>
      <c r="BQ8" s="6">
        <v>45809</v>
      </c>
      <c r="BR8" s="6">
        <v>45809</v>
      </c>
      <c r="BS8" s="6">
        <v>45809</v>
      </c>
      <c r="BT8" s="6">
        <v>45809</v>
      </c>
      <c r="BU8" s="6">
        <v>45809</v>
      </c>
      <c r="BV8" s="6">
        <v>45809</v>
      </c>
      <c r="BW8" s="6">
        <v>45809</v>
      </c>
      <c r="BX8" s="6">
        <v>45809</v>
      </c>
      <c r="BY8" s="6">
        <v>45809</v>
      </c>
      <c r="BZ8" s="6">
        <v>45809</v>
      </c>
      <c r="CA8" s="6">
        <v>45809</v>
      </c>
      <c r="CB8" s="6">
        <v>45809</v>
      </c>
      <c r="CC8" s="6">
        <v>45809</v>
      </c>
      <c r="CD8" s="6">
        <v>45809</v>
      </c>
      <c r="CE8" s="6">
        <v>45809</v>
      </c>
      <c r="CF8" s="6">
        <v>45809</v>
      </c>
      <c r="CG8" s="6">
        <v>45809</v>
      </c>
      <c r="CH8" s="6">
        <v>45809</v>
      </c>
      <c r="CI8" s="6">
        <v>45809</v>
      </c>
      <c r="CJ8" s="6">
        <v>45809</v>
      </c>
      <c r="CK8" s="6">
        <v>45809</v>
      </c>
      <c r="CL8" s="6">
        <v>45809</v>
      </c>
      <c r="CM8" s="6">
        <v>45809</v>
      </c>
      <c r="CN8" s="6">
        <v>45809</v>
      </c>
      <c r="CO8" s="6">
        <v>45809</v>
      </c>
      <c r="CP8" s="6">
        <v>45809</v>
      </c>
      <c r="CQ8" s="6">
        <v>45809</v>
      </c>
      <c r="CR8" s="6">
        <v>45809</v>
      </c>
      <c r="CS8" s="6">
        <v>45809</v>
      </c>
      <c r="CT8" s="6">
        <v>45809</v>
      </c>
      <c r="CU8" s="6">
        <v>45809</v>
      </c>
      <c r="CV8" s="6">
        <v>45809</v>
      </c>
      <c r="CW8" s="6">
        <v>45809</v>
      </c>
      <c r="CX8" s="6">
        <v>45809</v>
      </c>
      <c r="CY8" s="6">
        <v>45809</v>
      </c>
      <c r="CZ8" s="6">
        <v>45809</v>
      </c>
      <c r="DA8" s="6">
        <v>45809</v>
      </c>
      <c r="DB8" s="6">
        <v>45809</v>
      </c>
      <c r="DC8" s="6">
        <v>45809</v>
      </c>
      <c r="DD8" s="6">
        <v>45809</v>
      </c>
      <c r="DE8" s="6">
        <v>45809</v>
      </c>
      <c r="DF8" s="6">
        <v>45809</v>
      </c>
      <c r="DG8" s="6">
        <v>45809</v>
      </c>
      <c r="DH8" s="6">
        <v>45809</v>
      </c>
      <c r="DI8" s="6">
        <v>45809</v>
      </c>
      <c r="DJ8" s="6">
        <v>45809</v>
      </c>
      <c r="DK8" s="6">
        <v>45809</v>
      </c>
      <c r="DL8" s="6">
        <v>45809</v>
      </c>
      <c r="DM8" s="6">
        <v>45809</v>
      </c>
      <c r="DN8" s="6">
        <v>45809</v>
      </c>
      <c r="DO8" s="6">
        <v>45809</v>
      </c>
      <c r="DP8" s="6">
        <v>45809</v>
      </c>
      <c r="DQ8" s="6">
        <v>45809</v>
      </c>
      <c r="DR8" s="6">
        <v>45809</v>
      </c>
      <c r="DS8" s="6">
        <v>45809</v>
      </c>
      <c r="DT8" s="6">
        <v>45809</v>
      </c>
      <c r="DU8" s="6">
        <v>45809</v>
      </c>
      <c r="DV8" s="6">
        <v>45809</v>
      </c>
      <c r="DW8" s="6">
        <v>45809</v>
      </c>
      <c r="DX8" s="6">
        <v>45809</v>
      </c>
      <c r="DY8" s="6">
        <v>45809</v>
      </c>
      <c r="DZ8" s="6">
        <v>45809</v>
      </c>
      <c r="EA8" s="6">
        <v>45809</v>
      </c>
      <c r="EB8" s="6">
        <v>45809</v>
      </c>
      <c r="EC8" s="6">
        <v>45809</v>
      </c>
      <c r="ED8" s="6">
        <v>45809</v>
      </c>
      <c r="EE8" s="6">
        <v>45809</v>
      </c>
      <c r="EF8" s="6">
        <v>45809</v>
      </c>
      <c r="EG8" s="6">
        <v>45809</v>
      </c>
      <c r="EH8" s="6">
        <v>45809</v>
      </c>
      <c r="EI8" s="6">
        <v>45809</v>
      </c>
      <c r="EJ8" s="6">
        <v>45809</v>
      </c>
      <c r="EK8" s="6">
        <v>45809</v>
      </c>
      <c r="EL8" s="6">
        <v>45809</v>
      </c>
      <c r="EM8" s="6">
        <v>45809</v>
      </c>
      <c r="EN8" s="6">
        <v>45809</v>
      </c>
      <c r="EO8" s="6">
        <v>45809</v>
      </c>
      <c r="EP8" s="6">
        <v>45809</v>
      </c>
      <c r="EQ8" s="6">
        <v>45809</v>
      </c>
      <c r="ER8" s="6">
        <v>45809</v>
      </c>
      <c r="ES8" s="6">
        <v>45809</v>
      </c>
      <c r="ET8" s="6">
        <v>45809</v>
      </c>
      <c r="EU8" s="6">
        <v>45809</v>
      </c>
      <c r="EV8" s="6">
        <v>45809</v>
      </c>
      <c r="EW8" s="6">
        <v>45809</v>
      </c>
      <c r="EX8" s="6">
        <v>45809</v>
      </c>
      <c r="EY8" s="6">
        <v>45809</v>
      </c>
      <c r="EZ8" s="6">
        <v>45809</v>
      </c>
      <c r="FA8" s="6">
        <v>45809</v>
      </c>
      <c r="FB8" s="6">
        <v>45809</v>
      </c>
      <c r="FC8" s="6">
        <v>45809</v>
      </c>
      <c r="FD8" s="6">
        <v>45809</v>
      </c>
      <c r="FE8" s="6">
        <v>45809</v>
      </c>
      <c r="FF8" s="6">
        <v>45809</v>
      </c>
      <c r="FG8" s="6">
        <v>45809</v>
      </c>
      <c r="FH8" s="6">
        <v>45809</v>
      </c>
      <c r="FI8" s="6">
        <v>45809</v>
      </c>
      <c r="FJ8" s="6">
        <v>45809</v>
      </c>
      <c r="FK8" s="6">
        <v>45809</v>
      </c>
      <c r="FL8" s="6">
        <v>45809</v>
      </c>
      <c r="FM8" s="6">
        <v>45809</v>
      </c>
      <c r="FN8" s="6">
        <v>45809</v>
      </c>
      <c r="FO8" s="6">
        <v>45809</v>
      </c>
      <c r="FP8" s="6">
        <v>45809</v>
      </c>
      <c r="FQ8" s="6">
        <v>45809</v>
      </c>
      <c r="FR8" s="6">
        <v>45809</v>
      </c>
      <c r="FS8" s="6">
        <v>45809</v>
      </c>
      <c r="FT8" s="6">
        <v>45809</v>
      </c>
      <c r="FU8" s="6">
        <v>45809</v>
      </c>
      <c r="FV8" s="6">
        <v>45809</v>
      </c>
      <c r="FW8" s="6">
        <v>45809</v>
      </c>
      <c r="FX8" s="6">
        <v>45809</v>
      </c>
      <c r="FY8" s="6">
        <v>45809</v>
      </c>
      <c r="FZ8" s="6">
        <v>45809</v>
      </c>
      <c r="GA8" s="6">
        <v>45809</v>
      </c>
      <c r="GB8" s="6">
        <v>45809</v>
      </c>
      <c r="GC8" s="6">
        <v>45809</v>
      </c>
      <c r="GD8" s="6">
        <v>45809</v>
      </c>
      <c r="GE8" s="6">
        <v>45809</v>
      </c>
      <c r="GF8" s="6">
        <v>45809</v>
      </c>
      <c r="GG8" s="6">
        <v>45809</v>
      </c>
      <c r="GH8" s="6">
        <v>45809</v>
      </c>
      <c r="GI8" s="6">
        <v>45809</v>
      </c>
      <c r="GJ8" s="6">
        <v>45809</v>
      </c>
      <c r="GK8" s="6">
        <v>45809</v>
      </c>
      <c r="GL8" s="6">
        <v>45809</v>
      </c>
      <c r="GM8" s="6">
        <v>45809</v>
      </c>
      <c r="GN8" s="6">
        <v>45809</v>
      </c>
      <c r="GO8" s="6">
        <v>45809</v>
      </c>
      <c r="GP8" s="6">
        <v>45809</v>
      </c>
      <c r="GQ8" s="6">
        <v>45809</v>
      </c>
      <c r="GR8" s="6">
        <v>45809</v>
      </c>
      <c r="GS8" s="6">
        <v>45809</v>
      </c>
      <c r="GT8" s="6">
        <v>45809</v>
      </c>
      <c r="GU8" s="6">
        <v>45809</v>
      </c>
      <c r="GV8" s="6">
        <v>45809</v>
      </c>
      <c r="GW8" s="6">
        <v>45809</v>
      </c>
      <c r="GX8" s="6">
        <v>45809</v>
      </c>
      <c r="GY8" s="6">
        <v>45809</v>
      </c>
      <c r="GZ8" s="6">
        <v>45809</v>
      </c>
      <c r="HA8" s="6">
        <v>45809</v>
      </c>
      <c r="HB8" s="6">
        <v>45809</v>
      </c>
      <c r="HC8" s="6">
        <v>45809</v>
      </c>
      <c r="HD8" s="6">
        <v>45809</v>
      </c>
      <c r="HE8" s="6">
        <v>45809</v>
      </c>
      <c r="HF8" s="6">
        <v>45809</v>
      </c>
      <c r="HG8" s="6">
        <v>45809</v>
      </c>
      <c r="HH8" s="6">
        <v>45809</v>
      </c>
      <c r="HI8" s="6">
        <v>45809</v>
      </c>
      <c r="HJ8" s="6">
        <v>45809</v>
      </c>
      <c r="HK8" s="6">
        <v>45809</v>
      </c>
      <c r="HL8" s="6">
        <v>45809</v>
      </c>
      <c r="HM8" s="6">
        <v>45809</v>
      </c>
      <c r="HN8" s="6">
        <v>45809</v>
      </c>
      <c r="HO8" s="6">
        <v>45809</v>
      </c>
      <c r="HP8" s="6">
        <v>45809</v>
      </c>
      <c r="HQ8" s="6">
        <v>45809</v>
      </c>
      <c r="HR8" s="6">
        <v>45809</v>
      </c>
      <c r="HS8" s="6">
        <v>45809</v>
      </c>
      <c r="HT8" s="6">
        <v>45809</v>
      </c>
      <c r="HU8" s="6">
        <v>45809</v>
      </c>
      <c r="HV8" s="6">
        <v>45809</v>
      </c>
      <c r="HW8" s="6">
        <v>45809</v>
      </c>
      <c r="HX8" s="6">
        <v>45809</v>
      </c>
      <c r="HY8" s="6">
        <v>45809</v>
      </c>
      <c r="HZ8" s="6">
        <v>45809</v>
      </c>
      <c r="IA8" s="6">
        <v>45809</v>
      </c>
      <c r="IB8" s="6">
        <v>45809</v>
      </c>
      <c r="IC8" s="6">
        <v>45809</v>
      </c>
      <c r="ID8" s="6">
        <v>45809</v>
      </c>
      <c r="IE8" s="6">
        <v>45809</v>
      </c>
      <c r="IF8" s="6">
        <v>45809</v>
      </c>
      <c r="IG8" s="6">
        <v>45809</v>
      </c>
      <c r="IH8" s="6">
        <v>45809</v>
      </c>
      <c r="II8" s="6">
        <v>45809</v>
      </c>
      <c r="IJ8" s="6">
        <v>45809</v>
      </c>
      <c r="IK8" s="6">
        <v>45809</v>
      </c>
      <c r="IL8" s="6">
        <v>45809</v>
      </c>
      <c r="IM8" s="6">
        <v>45809</v>
      </c>
      <c r="IN8" s="6">
        <v>45809</v>
      </c>
      <c r="IO8" s="6">
        <v>45809</v>
      </c>
      <c r="IP8" s="6">
        <v>45809</v>
      </c>
      <c r="IQ8" s="6">
        <v>45809</v>
      </c>
    </row>
    <row r="9" spans="1:251">
      <c r="A9" s="4" t="s">
        <v>257</v>
      </c>
      <c r="B9" s="1">
        <v>132</v>
      </c>
      <c r="C9" s="1">
        <v>132</v>
      </c>
      <c r="D9" s="1">
        <v>132</v>
      </c>
      <c r="E9" s="1">
        <v>132</v>
      </c>
      <c r="F9" s="1">
        <v>132</v>
      </c>
      <c r="G9" s="1">
        <v>132</v>
      </c>
      <c r="H9" s="1">
        <v>132</v>
      </c>
      <c r="I9" s="1">
        <v>132</v>
      </c>
      <c r="J9" s="1">
        <v>132</v>
      </c>
      <c r="K9" s="1">
        <v>132</v>
      </c>
      <c r="L9" s="1">
        <v>132</v>
      </c>
      <c r="M9" s="1">
        <v>132</v>
      </c>
      <c r="N9" s="1">
        <v>132</v>
      </c>
      <c r="O9" s="1">
        <v>132</v>
      </c>
      <c r="P9" s="1">
        <v>132</v>
      </c>
      <c r="Q9" s="1">
        <v>132</v>
      </c>
      <c r="R9" s="1">
        <v>132</v>
      </c>
      <c r="S9" s="1">
        <v>132</v>
      </c>
      <c r="T9" s="1">
        <v>132</v>
      </c>
      <c r="U9" s="1">
        <v>132</v>
      </c>
      <c r="V9" s="1">
        <v>132</v>
      </c>
      <c r="W9" s="1">
        <v>132</v>
      </c>
      <c r="X9" s="1">
        <v>132</v>
      </c>
      <c r="Y9" s="1">
        <v>132</v>
      </c>
      <c r="Z9" s="1">
        <v>132</v>
      </c>
      <c r="AA9" s="1">
        <v>132</v>
      </c>
      <c r="AB9" s="1">
        <v>132</v>
      </c>
      <c r="AC9" s="1">
        <v>132</v>
      </c>
      <c r="AD9" s="1">
        <v>132</v>
      </c>
      <c r="AE9" s="1">
        <v>132</v>
      </c>
      <c r="AF9" s="1">
        <v>132</v>
      </c>
      <c r="AG9" s="1">
        <v>132</v>
      </c>
      <c r="AH9" s="1">
        <v>132</v>
      </c>
      <c r="AI9" s="1">
        <v>132</v>
      </c>
      <c r="AJ9" s="1">
        <v>132</v>
      </c>
      <c r="AK9" s="1">
        <v>132</v>
      </c>
      <c r="AL9" s="1">
        <v>132</v>
      </c>
      <c r="AM9" s="1">
        <v>132</v>
      </c>
      <c r="AN9" s="1">
        <v>132</v>
      </c>
      <c r="AO9" s="1">
        <v>132</v>
      </c>
      <c r="AP9" s="1">
        <v>132</v>
      </c>
      <c r="AQ9" s="1">
        <v>132</v>
      </c>
      <c r="AR9" s="1">
        <v>132</v>
      </c>
      <c r="AS9" s="1">
        <v>132</v>
      </c>
      <c r="AT9" s="1">
        <v>132</v>
      </c>
      <c r="AU9" s="1">
        <v>132</v>
      </c>
      <c r="AV9" s="1">
        <v>132</v>
      </c>
      <c r="AW9" s="1">
        <v>132</v>
      </c>
      <c r="AX9" s="1">
        <v>132</v>
      </c>
      <c r="AY9" s="1">
        <v>132</v>
      </c>
      <c r="AZ9" s="1">
        <v>132</v>
      </c>
      <c r="BA9" s="1">
        <v>132</v>
      </c>
      <c r="BB9" s="1">
        <v>132</v>
      </c>
      <c r="BC9" s="1">
        <v>132</v>
      </c>
      <c r="BD9" s="1">
        <v>132</v>
      </c>
      <c r="BE9" s="1">
        <v>132</v>
      </c>
      <c r="BF9" s="1">
        <v>132</v>
      </c>
      <c r="BG9" s="1">
        <v>132</v>
      </c>
      <c r="BH9" s="1">
        <v>132</v>
      </c>
      <c r="BI9" s="1">
        <v>132</v>
      </c>
      <c r="BJ9" s="1">
        <v>132</v>
      </c>
      <c r="BK9" s="1">
        <v>132</v>
      </c>
      <c r="BL9" s="1">
        <v>132</v>
      </c>
      <c r="BM9" s="1">
        <v>132</v>
      </c>
      <c r="BN9" s="1">
        <v>132</v>
      </c>
      <c r="BO9" s="1">
        <v>132</v>
      </c>
      <c r="BP9" s="1">
        <v>132</v>
      </c>
      <c r="BQ9" s="1">
        <v>132</v>
      </c>
      <c r="BR9" s="1">
        <v>132</v>
      </c>
      <c r="BS9" s="1">
        <v>132</v>
      </c>
      <c r="BT9" s="1">
        <v>132</v>
      </c>
      <c r="BU9" s="1">
        <v>132</v>
      </c>
      <c r="BV9" s="1">
        <v>132</v>
      </c>
      <c r="BW9" s="1">
        <v>132</v>
      </c>
      <c r="BX9" s="1">
        <v>132</v>
      </c>
      <c r="BY9" s="1">
        <v>132</v>
      </c>
      <c r="BZ9" s="1">
        <v>132</v>
      </c>
      <c r="CA9" s="1">
        <v>132</v>
      </c>
      <c r="CB9" s="1">
        <v>132</v>
      </c>
      <c r="CC9" s="1">
        <v>132</v>
      </c>
      <c r="CD9" s="1">
        <v>132</v>
      </c>
      <c r="CE9" s="1">
        <v>132</v>
      </c>
      <c r="CF9" s="1">
        <v>132</v>
      </c>
      <c r="CG9" s="1">
        <v>132</v>
      </c>
      <c r="CH9" s="1">
        <v>132</v>
      </c>
      <c r="CI9" s="1">
        <v>132</v>
      </c>
      <c r="CJ9" s="1">
        <v>132</v>
      </c>
      <c r="CK9" s="1">
        <v>132</v>
      </c>
      <c r="CL9" s="1">
        <v>132</v>
      </c>
      <c r="CM9" s="1">
        <v>132</v>
      </c>
      <c r="CN9" s="1">
        <v>132</v>
      </c>
      <c r="CO9" s="1">
        <v>132</v>
      </c>
      <c r="CP9" s="1">
        <v>132</v>
      </c>
      <c r="CQ9" s="1">
        <v>132</v>
      </c>
      <c r="CR9" s="1">
        <v>132</v>
      </c>
      <c r="CS9" s="1">
        <v>132</v>
      </c>
      <c r="CT9" s="1">
        <v>132</v>
      </c>
      <c r="CU9" s="1">
        <v>132</v>
      </c>
      <c r="CV9" s="1">
        <v>132</v>
      </c>
      <c r="CW9" s="1">
        <v>132</v>
      </c>
      <c r="CX9" s="1">
        <v>132</v>
      </c>
      <c r="CY9" s="1">
        <v>132</v>
      </c>
      <c r="CZ9" s="1">
        <v>132</v>
      </c>
      <c r="DA9" s="1">
        <v>132</v>
      </c>
      <c r="DB9" s="1">
        <v>132</v>
      </c>
      <c r="DC9" s="1">
        <v>132</v>
      </c>
      <c r="DD9" s="1">
        <v>132</v>
      </c>
      <c r="DE9" s="1">
        <v>132</v>
      </c>
      <c r="DF9" s="1">
        <v>132</v>
      </c>
      <c r="DG9" s="1">
        <v>132</v>
      </c>
      <c r="DH9" s="1">
        <v>132</v>
      </c>
      <c r="DI9" s="1">
        <v>132</v>
      </c>
      <c r="DJ9" s="1">
        <v>132</v>
      </c>
      <c r="DK9" s="1">
        <v>132</v>
      </c>
      <c r="DL9" s="1">
        <v>132</v>
      </c>
      <c r="DM9" s="1">
        <v>132</v>
      </c>
      <c r="DN9" s="1">
        <v>132</v>
      </c>
      <c r="DO9" s="1">
        <v>132</v>
      </c>
      <c r="DP9" s="1">
        <v>132</v>
      </c>
      <c r="DQ9" s="1">
        <v>132</v>
      </c>
      <c r="DR9" s="1">
        <v>132</v>
      </c>
      <c r="DS9" s="1">
        <v>132</v>
      </c>
      <c r="DT9" s="1">
        <v>132</v>
      </c>
      <c r="DU9" s="1">
        <v>132</v>
      </c>
      <c r="DV9" s="1">
        <v>132</v>
      </c>
      <c r="DW9" s="1">
        <v>132</v>
      </c>
      <c r="DX9" s="1">
        <v>132</v>
      </c>
      <c r="DY9" s="1">
        <v>132</v>
      </c>
      <c r="DZ9" s="1">
        <v>132</v>
      </c>
      <c r="EA9" s="1">
        <v>132</v>
      </c>
      <c r="EB9" s="1">
        <v>132</v>
      </c>
      <c r="EC9" s="1">
        <v>132</v>
      </c>
      <c r="ED9" s="1">
        <v>132</v>
      </c>
      <c r="EE9" s="1">
        <v>132</v>
      </c>
      <c r="EF9" s="1">
        <v>132</v>
      </c>
      <c r="EG9" s="1">
        <v>132</v>
      </c>
      <c r="EH9" s="1">
        <v>132</v>
      </c>
      <c r="EI9" s="1">
        <v>132</v>
      </c>
      <c r="EJ9" s="1">
        <v>132</v>
      </c>
      <c r="EK9" s="1">
        <v>132</v>
      </c>
      <c r="EL9" s="1">
        <v>132</v>
      </c>
      <c r="EM9" s="1">
        <v>132</v>
      </c>
      <c r="EN9" s="1">
        <v>132</v>
      </c>
      <c r="EO9" s="1">
        <v>132</v>
      </c>
      <c r="EP9" s="1">
        <v>132</v>
      </c>
      <c r="EQ9" s="1">
        <v>132</v>
      </c>
      <c r="ER9" s="1">
        <v>132</v>
      </c>
      <c r="ES9" s="1">
        <v>132</v>
      </c>
      <c r="ET9" s="1">
        <v>132</v>
      </c>
      <c r="EU9" s="1">
        <v>132</v>
      </c>
      <c r="EV9" s="1">
        <v>132</v>
      </c>
      <c r="EW9" s="1">
        <v>132</v>
      </c>
      <c r="EX9" s="1">
        <v>132</v>
      </c>
      <c r="EY9" s="1">
        <v>132</v>
      </c>
      <c r="EZ9" s="1">
        <v>132</v>
      </c>
      <c r="FA9" s="1">
        <v>132</v>
      </c>
      <c r="FB9" s="1">
        <v>132</v>
      </c>
      <c r="FC9" s="1">
        <v>132</v>
      </c>
      <c r="FD9" s="1">
        <v>132</v>
      </c>
      <c r="FE9" s="1">
        <v>132</v>
      </c>
      <c r="FF9" s="1">
        <v>132</v>
      </c>
      <c r="FG9" s="1">
        <v>132</v>
      </c>
      <c r="FH9" s="1">
        <v>132</v>
      </c>
      <c r="FI9" s="1">
        <v>132</v>
      </c>
      <c r="FJ9" s="1">
        <v>132</v>
      </c>
      <c r="FK9" s="1">
        <v>132</v>
      </c>
      <c r="FL9" s="1">
        <v>132</v>
      </c>
      <c r="FM9" s="1">
        <v>132</v>
      </c>
      <c r="FN9" s="1">
        <v>132</v>
      </c>
      <c r="FO9" s="1">
        <v>132</v>
      </c>
      <c r="FP9" s="1">
        <v>132</v>
      </c>
      <c r="FQ9" s="1">
        <v>132</v>
      </c>
      <c r="FR9" s="1">
        <v>132</v>
      </c>
      <c r="FS9" s="1">
        <v>132</v>
      </c>
      <c r="FT9" s="1">
        <v>132</v>
      </c>
      <c r="FU9" s="1">
        <v>132</v>
      </c>
      <c r="FV9" s="1">
        <v>132</v>
      </c>
      <c r="FW9" s="1">
        <v>132</v>
      </c>
      <c r="FX9" s="1">
        <v>132</v>
      </c>
      <c r="FY9" s="1">
        <v>132</v>
      </c>
      <c r="FZ9" s="1">
        <v>132</v>
      </c>
      <c r="GA9" s="1">
        <v>132</v>
      </c>
      <c r="GB9" s="1">
        <v>132</v>
      </c>
      <c r="GC9" s="1">
        <v>132</v>
      </c>
      <c r="GD9" s="1">
        <v>132</v>
      </c>
      <c r="GE9" s="1">
        <v>132</v>
      </c>
      <c r="GF9" s="1">
        <v>132</v>
      </c>
      <c r="GG9" s="1">
        <v>132</v>
      </c>
      <c r="GH9" s="1">
        <v>132</v>
      </c>
      <c r="GI9" s="1">
        <v>132</v>
      </c>
      <c r="GJ9" s="1">
        <v>132</v>
      </c>
      <c r="GK9" s="1">
        <v>132</v>
      </c>
      <c r="GL9" s="1">
        <v>132</v>
      </c>
      <c r="GM9" s="1">
        <v>132</v>
      </c>
      <c r="GN9" s="1">
        <v>132</v>
      </c>
      <c r="GO9" s="1">
        <v>132</v>
      </c>
      <c r="GP9" s="1">
        <v>132</v>
      </c>
      <c r="GQ9" s="1">
        <v>132</v>
      </c>
      <c r="GR9" s="1">
        <v>132</v>
      </c>
      <c r="GS9" s="1">
        <v>132</v>
      </c>
      <c r="GT9" s="1">
        <v>132</v>
      </c>
      <c r="GU9" s="1">
        <v>132</v>
      </c>
      <c r="GV9" s="1">
        <v>132</v>
      </c>
      <c r="GW9" s="1">
        <v>132</v>
      </c>
      <c r="GX9" s="1">
        <v>132</v>
      </c>
      <c r="GY9" s="1">
        <v>132</v>
      </c>
      <c r="GZ9" s="1">
        <v>132</v>
      </c>
      <c r="HA9" s="1">
        <v>132</v>
      </c>
      <c r="HB9" s="1">
        <v>132</v>
      </c>
      <c r="HC9" s="1">
        <v>132</v>
      </c>
      <c r="HD9" s="1">
        <v>132</v>
      </c>
      <c r="HE9" s="1">
        <v>132</v>
      </c>
      <c r="HF9" s="1">
        <v>132</v>
      </c>
      <c r="HG9" s="1">
        <v>132</v>
      </c>
      <c r="HH9" s="1">
        <v>132</v>
      </c>
      <c r="HI9" s="1">
        <v>132</v>
      </c>
      <c r="HJ9" s="1">
        <v>132</v>
      </c>
      <c r="HK9" s="1">
        <v>132</v>
      </c>
      <c r="HL9" s="1">
        <v>132</v>
      </c>
      <c r="HM9" s="1">
        <v>132</v>
      </c>
      <c r="HN9" s="1">
        <v>132</v>
      </c>
      <c r="HO9" s="1">
        <v>132</v>
      </c>
      <c r="HP9" s="1">
        <v>132</v>
      </c>
      <c r="HQ9" s="1">
        <v>132</v>
      </c>
      <c r="HR9" s="1">
        <v>132</v>
      </c>
      <c r="HS9" s="1">
        <v>132</v>
      </c>
      <c r="HT9" s="1">
        <v>132</v>
      </c>
      <c r="HU9" s="1">
        <v>132</v>
      </c>
      <c r="HV9" s="1">
        <v>132</v>
      </c>
      <c r="HW9" s="1">
        <v>132</v>
      </c>
      <c r="HX9" s="1">
        <v>132</v>
      </c>
      <c r="HY9" s="1">
        <v>132</v>
      </c>
      <c r="HZ9" s="1">
        <v>132</v>
      </c>
      <c r="IA9" s="1">
        <v>132</v>
      </c>
      <c r="IB9" s="1">
        <v>132</v>
      </c>
      <c r="IC9" s="1">
        <v>132</v>
      </c>
      <c r="ID9" s="1">
        <v>132</v>
      </c>
      <c r="IE9" s="1">
        <v>132</v>
      </c>
      <c r="IF9" s="1">
        <v>132</v>
      </c>
      <c r="IG9" s="1">
        <v>132</v>
      </c>
      <c r="IH9" s="1">
        <v>132</v>
      </c>
      <c r="II9" s="1">
        <v>132</v>
      </c>
      <c r="IJ9" s="1">
        <v>132</v>
      </c>
      <c r="IK9" s="1">
        <v>132</v>
      </c>
      <c r="IL9" s="1">
        <v>132</v>
      </c>
      <c r="IM9" s="1">
        <v>132</v>
      </c>
      <c r="IN9" s="1">
        <v>132</v>
      </c>
      <c r="IO9" s="1">
        <v>132</v>
      </c>
      <c r="IP9" s="1">
        <v>132</v>
      </c>
      <c r="IQ9" s="1">
        <v>132</v>
      </c>
    </row>
    <row r="10" spans="1:251">
      <c r="A10" s="4" t="s">
        <v>258</v>
      </c>
      <c r="B10" s="8" t="s">
        <v>263</v>
      </c>
      <c r="C10" s="8" t="s">
        <v>264</v>
      </c>
      <c r="D10" s="8" t="s">
        <v>265</v>
      </c>
      <c r="E10" s="8" t="s">
        <v>266</v>
      </c>
      <c r="F10" s="8" t="s">
        <v>267</v>
      </c>
      <c r="G10" s="8" t="s">
        <v>268</v>
      </c>
      <c r="H10" s="8" t="s">
        <v>269</v>
      </c>
      <c r="I10" s="8" t="s">
        <v>270</v>
      </c>
      <c r="J10" s="8" t="s">
        <v>271</v>
      </c>
      <c r="K10" s="8" t="s">
        <v>272</v>
      </c>
      <c r="L10" s="8" t="s">
        <v>273</v>
      </c>
      <c r="M10" s="8" t="s">
        <v>274</v>
      </c>
      <c r="N10" s="8" t="s">
        <v>275</v>
      </c>
      <c r="O10" s="8" t="s">
        <v>276</v>
      </c>
      <c r="P10" s="8" t="s">
        <v>277</v>
      </c>
      <c r="Q10" s="8" t="s">
        <v>278</v>
      </c>
      <c r="R10" s="8" t="s">
        <v>279</v>
      </c>
      <c r="S10" s="8" t="s">
        <v>280</v>
      </c>
      <c r="T10" s="8" t="s">
        <v>281</v>
      </c>
      <c r="U10" s="8" t="s">
        <v>282</v>
      </c>
      <c r="V10" s="8" t="s">
        <v>283</v>
      </c>
      <c r="W10" s="8" t="s">
        <v>284</v>
      </c>
      <c r="X10" s="8" t="s">
        <v>285</v>
      </c>
      <c r="Y10" s="8" t="s">
        <v>286</v>
      </c>
      <c r="Z10" s="8" t="s">
        <v>287</v>
      </c>
      <c r="AA10" s="8" t="s">
        <v>288</v>
      </c>
      <c r="AB10" s="8" t="s">
        <v>289</v>
      </c>
      <c r="AC10" s="8" t="s">
        <v>290</v>
      </c>
      <c r="AD10" s="8" t="s">
        <v>291</v>
      </c>
      <c r="AE10" s="8" t="s">
        <v>292</v>
      </c>
      <c r="AF10" s="8" t="s">
        <v>293</v>
      </c>
      <c r="AG10" s="8" t="s">
        <v>294</v>
      </c>
      <c r="AH10" s="8" t="s">
        <v>295</v>
      </c>
      <c r="AI10" s="8" t="s">
        <v>296</v>
      </c>
      <c r="AJ10" s="8" t="s">
        <v>297</v>
      </c>
      <c r="AK10" s="8" t="s">
        <v>298</v>
      </c>
      <c r="AL10" s="8" t="s">
        <v>299</v>
      </c>
      <c r="AM10" s="8" t="s">
        <v>300</v>
      </c>
      <c r="AN10" s="8" t="s">
        <v>301</v>
      </c>
      <c r="AO10" s="8" t="s">
        <v>302</v>
      </c>
      <c r="AP10" s="8" t="s">
        <v>303</v>
      </c>
      <c r="AQ10" s="8" t="s">
        <v>304</v>
      </c>
      <c r="AR10" s="8" t="s">
        <v>305</v>
      </c>
      <c r="AS10" s="8" t="s">
        <v>306</v>
      </c>
      <c r="AT10" s="8" t="s">
        <v>307</v>
      </c>
      <c r="AU10" s="8" t="s">
        <v>308</v>
      </c>
      <c r="AV10" s="8" t="s">
        <v>309</v>
      </c>
      <c r="AW10" s="8" t="s">
        <v>310</v>
      </c>
      <c r="AX10" s="8" t="s">
        <v>311</v>
      </c>
      <c r="AY10" s="8" t="s">
        <v>312</v>
      </c>
      <c r="AZ10" s="8" t="s">
        <v>313</v>
      </c>
      <c r="BA10" s="8" t="s">
        <v>314</v>
      </c>
      <c r="BB10" s="8" t="s">
        <v>315</v>
      </c>
      <c r="BC10" s="8" t="s">
        <v>316</v>
      </c>
      <c r="BD10" s="8" t="s">
        <v>317</v>
      </c>
      <c r="BE10" s="8" t="s">
        <v>318</v>
      </c>
      <c r="BF10" s="8" t="s">
        <v>319</v>
      </c>
      <c r="BG10" s="8" t="s">
        <v>320</v>
      </c>
      <c r="BH10" s="8" t="s">
        <v>321</v>
      </c>
      <c r="BI10" s="8" t="s">
        <v>322</v>
      </c>
      <c r="BJ10" s="8" t="s">
        <v>323</v>
      </c>
      <c r="BK10" s="8" t="s">
        <v>324</v>
      </c>
      <c r="BL10" s="8" t="s">
        <v>325</v>
      </c>
      <c r="BM10" s="8" t="s">
        <v>326</v>
      </c>
      <c r="BN10" s="8" t="s">
        <v>327</v>
      </c>
      <c r="BO10" s="8" t="s">
        <v>328</v>
      </c>
      <c r="BP10" s="8" t="s">
        <v>329</v>
      </c>
      <c r="BQ10" s="8" t="s">
        <v>330</v>
      </c>
      <c r="BR10" s="8" t="s">
        <v>331</v>
      </c>
      <c r="BS10" s="8" t="s">
        <v>332</v>
      </c>
      <c r="BT10" s="8" t="s">
        <v>333</v>
      </c>
      <c r="BU10" s="8" t="s">
        <v>334</v>
      </c>
      <c r="BV10" s="8" t="s">
        <v>335</v>
      </c>
      <c r="BW10" s="8" t="s">
        <v>336</v>
      </c>
      <c r="BX10" s="8" t="s">
        <v>337</v>
      </c>
      <c r="BY10" s="8" t="s">
        <v>338</v>
      </c>
      <c r="BZ10" s="8" t="s">
        <v>339</v>
      </c>
      <c r="CA10" s="8" t="s">
        <v>340</v>
      </c>
      <c r="CB10" s="8" t="s">
        <v>341</v>
      </c>
      <c r="CC10" s="8" t="s">
        <v>342</v>
      </c>
      <c r="CD10" s="8" t="s">
        <v>343</v>
      </c>
      <c r="CE10" s="8" t="s">
        <v>344</v>
      </c>
      <c r="CF10" s="8" t="s">
        <v>345</v>
      </c>
      <c r="CG10" s="8" t="s">
        <v>346</v>
      </c>
      <c r="CH10" s="8" t="s">
        <v>347</v>
      </c>
      <c r="CI10" s="8" t="s">
        <v>348</v>
      </c>
      <c r="CJ10" s="8" t="s">
        <v>349</v>
      </c>
      <c r="CK10" s="8" t="s">
        <v>350</v>
      </c>
      <c r="CL10" s="8" t="s">
        <v>351</v>
      </c>
      <c r="CM10" s="8" t="s">
        <v>352</v>
      </c>
      <c r="CN10" s="8" t="s">
        <v>353</v>
      </c>
      <c r="CO10" s="8" t="s">
        <v>354</v>
      </c>
      <c r="CP10" s="8" t="s">
        <v>355</v>
      </c>
      <c r="CQ10" s="8" t="s">
        <v>356</v>
      </c>
      <c r="CR10" s="8" t="s">
        <v>357</v>
      </c>
      <c r="CS10" s="8" t="s">
        <v>358</v>
      </c>
      <c r="CT10" s="8" t="s">
        <v>359</v>
      </c>
      <c r="CU10" s="8" t="s">
        <v>360</v>
      </c>
      <c r="CV10" s="8" t="s">
        <v>361</v>
      </c>
      <c r="CW10" s="8" t="s">
        <v>362</v>
      </c>
      <c r="CX10" s="8" t="s">
        <v>363</v>
      </c>
      <c r="CY10" s="8" t="s">
        <v>364</v>
      </c>
      <c r="CZ10" s="8" t="s">
        <v>365</v>
      </c>
      <c r="DA10" s="8" t="s">
        <v>366</v>
      </c>
      <c r="DB10" s="8" t="s">
        <v>367</v>
      </c>
      <c r="DC10" s="8" t="s">
        <v>368</v>
      </c>
      <c r="DD10" s="8" t="s">
        <v>369</v>
      </c>
      <c r="DE10" s="8" t="s">
        <v>370</v>
      </c>
      <c r="DF10" s="8" t="s">
        <v>371</v>
      </c>
      <c r="DG10" s="8" t="s">
        <v>372</v>
      </c>
      <c r="DH10" s="8" t="s">
        <v>373</v>
      </c>
      <c r="DI10" s="8" t="s">
        <v>374</v>
      </c>
      <c r="DJ10" s="8" t="s">
        <v>375</v>
      </c>
      <c r="DK10" s="8" t="s">
        <v>376</v>
      </c>
      <c r="DL10" s="8" t="s">
        <v>377</v>
      </c>
      <c r="DM10" s="8" t="s">
        <v>378</v>
      </c>
      <c r="DN10" s="8" t="s">
        <v>379</v>
      </c>
      <c r="DO10" s="8" t="s">
        <v>380</v>
      </c>
      <c r="DP10" s="8" t="s">
        <v>381</v>
      </c>
      <c r="DQ10" s="8" t="s">
        <v>382</v>
      </c>
      <c r="DR10" s="8" t="s">
        <v>383</v>
      </c>
      <c r="DS10" s="8" t="s">
        <v>384</v>
      </c>
      <c r="DT10" s="8" t="s">
        <v>385</v>
      </c>
      <c r="DU10" s="8" t="s">
        <v>386</v>
      </c>
      <c r="DV10" s="8" t="s">
        <v>387</v>
      </c>
      <c r="DW10" s="8" t="s">
        <v>388</v>
      </c>
      <c r="DX10" s="8" t="s">
        <v>389</v>
      </c>
      <c r="DY10" s="8" t="s">
        <v>390</v>
      </c>
      <c r="DZ10" s="8" t="s">
        <v>391</v>
      </c>
      <c r="EA10" s="8" t="s">
        <v>392</v>
      </c>
      <c r="EB10" s="8" t="s">
        <v>393</v>
      </c>
      <c r="EC10" s="8" t="s">
        <v>394</v>
      </c>
      <c r="ED10" s="8" t="s">
        <v>395</v>
      </c>
      <c r="EE10" s="8" t="s">
        <v>396</v>
      </c>
      <c r="EF10" s="8" t="s">
        <v>397</v>
      </c>
      <c r="EG10" s="8" t="s">
        <v>398</v>
      </c>
      <c r="EH10" s="8" t="s">
        <v>399</v>
      </c>
      <c r="EI10" s="8" t="s">
        <v>400</v>
      </c>
      <c r="EJ10" s="8" t="s">
        <v>401</v>
      </c>
      <c r="EK10" s="8" t="s">
        <v>402</v>
      </c>
      <c r="EL10" s="8" t="s">
        <v>403</v>
      </c>
      <c r="EM10" s="8" t="s">
        <v>404</v>
      </c>
      <c r="EN10" s="8" t="s">
        <v>405</v>
      </c>
      <c r="EO10" s="8" t="s">
        <v>406</v>
      </c>
      <c r="EP10" s="8" t="s">
        <v>407</v>
      </c>
      <c r="EQ10" s="8" t="s">
        <v>408</v>
      </c>
      <c r="ER10" s="8" t="s">
        <v>409</v>
      </c>
      <c r="ES10" s="8" t="s">
        <v>410</v>
      </c>
      <c r="ET10" s="8" t="s">
        <v>411</v>
      </c>
      <c r="EU10" s="8" t="s">
        <v>412</v>
      </c>
      <c r="EV10" s="8" t="s">
        <v>413</v>
      </c>
      <c r="EW10" s="8" t="s">
        <v>414</v>
      </c>
      <c r="EX10" s="8" t="s">
        <v>415</v>
      </c>
      <c r="EY10" s="8" t="s">
        <v>416</v>
      </c>
      <c r="EZ10" s="8" t="s">
        <v>417</v>
      </c>
      <c r="FA10" s="8" t="s">
        <v>418</v>
      </c>
      <c r="FB10" s="8" t="s">
        <v>419</v>
      </c>
      <c r="FC10" s="8" t="s">
        <v>420</v>
      </c>
      <c r="FD10" s="8" t="s">
        <v>421</v>
      </c>
      <c r="FE10" s="8" t="s">
        <v>422</v>
      </c>
      <c r="FF10" s="8" t="s">
        <v>423</v>
      </c>
      <c r="FG10" s="8" t="s">
        <v>424</v>
      </c>
      <c r="FH10" s="8" t="s">
        <v>425</v>
      </c>
      <c r="FI10" s="8" t="s">
        <v>426</v>
      </c>
      <c r="FJ10" s="8" t="s">
        <v>427</v>
      </c>
      <c r="FK10" s="8" t="s">
        <v>428</v>
      </c>
      <c r="FL10" s="8" t="s">
        <v>429</v>
      </c>
      <c r="FM10" s="8" t="s">
        <v>430</v>
      </c>
      <c r="FN10" s="8" t="s">
        <v>431</v>
      </c>
      <c r="FO10" s="8" t="s">
        <v>432</v>
      </c>
      <c r="FP10" s="8" t="s">
        <v>433</v>
      </c>
      <c r="FQ10" s="8" t="s">
        <v>434</v>
      </c>
      <c r="FR10" s="8" t="s">
        <v>435</v>
      </c>
      <c r="FS10" s="8" t="s">
        <v>436</v>
      </c>
      <c r="FT10" s="8" t="s">
        <v>437</v>
      </c>
      <c r="FU10" s="8" t="s">
        <v>438</v>
      </c>
      <c r="FV10" s="8" t="s">
        <v>439</v>
      </c>
      <c r="FW10" s="8" t="s">
        <v>440</v>
      </c>
      <c r="FX10" s="8" t="s">
        <v>441</v>
      </c>
      <c r="FY10" s="8" t="s">
        <v>442</v>
      </c>
      <c r="FZ10" s="8" t="s">
        <v>443</v>
      </c>
      <c r="GA10" s="8" t="s">
        <v>444</v>
      </c>
      <c r="GB10" s="8" t="s">
        <v>445</v>
      </c>
      <c r="GC10" s="8" t="s">
        <v>446</v>
      </c>
      <c r="GD10" s="8" t="s">
        <v>447</v>
      </c>
      <c r="GE10" s="8" t="s">
        <v>448</v>
      </c>
      <c r="GF10" s="8" t="s">
        <v>449</v>
      </c>
      <c r="GG10" s="8" t="s">
        <v>450</v>
      </c>
      <c r="GH10" s="8" t="s">
        <v>451</v>
      </c>
      <c r="GI10" s="8" t="s">
        <v>452</v>
      </c>
      <c r="GJ10" s="8" t="s">
        <v>453</v>
      </c>
      <c r="GK10" s="8" t="s">
        <v>454</v>
      </c>
      <c r="GL10" s="8" t="s">
        <v>455</v>
      </c>
      <c r="GM10" s="8" t="s">
        <v>456</v>
      </c>
      <c r="GN10" s="8" t="s">
        <v>457</v>
      </c>
      <c r="GO10" s="8" t="s">
        <v>458</v>
      </c>
      <c r="GP10" s="8" t="s">
        <v>459</v>
      </c>
      <c r="GQ10" s="8" t="s">
        <v>460</v>
      </c>
      <c r="GR10" s="8" t="s">
        <v>461</v>
      </c>
      <c r="GS10" s="8" t="s">
        <v>462</v>
      </c>
      <c r="GT10" s="8" t="s">
        <v>463</v>
      </c>
      <c r="GU10" s="8" t="s">
        <v>464</v>
      </c>
      <c r="GV10" s="8" t="s">
        <v>465</v>
      </c>
      <c r="GW10" s="8" t="s">
        <v>466</v>
      </c>
      <c r="GX10" s="8" t="s">
        <v>467</v>
      </c>
      <c r="GY10" s="8" t="s">
        <v>468</v>
      </c>
      <c r="GZ10" s="8" t="s">
        <v>469</v>
      </c>
      <c r="HA10" s="8" t="s">
        <v>470</v>
      </c>
      <c r="HB10" s="8" t="s">
        <v>471</v>
      </c>
      <c r="HC10" s="8" t="s">
        <v>472</v>
      </c>
      <c r="HD10" s="8" t="s">
        <v>473</v>
      </c>
      <c r="HE10" s="8" t="s">
        <v>474</v>
      </c>
      <c r="HF10" s="8" t="s">
        <v>475</v>
      </c>
      <c r="HG10" s="8" t="s">
        <v>476</v>
      </c>
      <c r="HH10" s="8" t="s">
        <v>477</v>
      </c>
      <c r="HI10" s="8" t="s">
        <v>478</v>
      </c>
      <c r="HJ10" s="8" t="s">
        <v>479</v>
      </c>
      <c r="HK10" s="8" t="s">
        <v>480</v>
      </c>
      <c r="HL10" s="8" t="s">
        <v>481</v>
      </c>
      <c r="HM10" s="8" t="s">
        <v>482</v>
      </c>
      <c r="HN10" s="8" t="s">
        <v>483</v>
      </c>
      <c r="HO10" s="8" t="s">
        <v>484</v>
      </c>
      <c r="HP10" s="8" t="s">
        <v>485</v>
      </c>
      <c r="HQ10" s="8" t="s">
        <v>486</v>
      </c>
      <c r="HR10" s="8" t="s">
        <v>487</v>
      </c>
      <c r="HS10" s="8" t="s">
        <v>488</v>
      </c>
      <c r="HT10" s="8" t="s">
        <v>489</v>
      </c>
      <c r="HU10" s="8" t="s">
        <v>490</v>
      </c>
      <c r="HV10" s="8" t="s">
        <v>491</v>
      </c>
      <c r="HW10" s="8" t="s">
        <v>492</v>
      </c>
      <c r="HX10" s="8" t="s">
        <v>493</v>
      </c>
      <c r="HY10" s="8" t="s">
        <v>494</v>
      </c>
      <c r="HZ10" s="8" t="s">
        <v>495</v>
      </c>
      <c r="IA10" s="8" t="s">
        <v>496</v>
      </c>
      <c r="IB10" s="8" t="s">
        <v>497</v>
      </c>
      <c r="IC10" s="8" t="s">
        <v>498</v>
      </c>
      <c r="ID10" s="8" t="s">
        <v>499</v>
      </c>
      <c r="IE10" s="8" t="s">
        <v>500</v>
      </c>
      <c r="IF10" s="8" t="s">
        <v>501</v>
      </c>
      <c r="IG10" s="8" t="s">
        <v>502</v>
      </c>
      <c r="IH10" s="8" t="s">
        <v>503</v>
      </c>
      <c r="II10" s="8" t="s">
        <v>504</v>
      </c>
      <c r="IJ10" s="8" t="s">
        <v>505</v>
      </c>
      <c r="IK10" s="8" t="s">
        <v>506</v>
      </c>
      <c r="IL10" s="8" t="s">
        <v>507</v>
      </c>
      <c r="IM10" s="8" t="s">
        <v>508</v>
      </c>
      <c r="IN10" s="8" t="s">
        <v>509</v>
      </c>
      <c r="IO10" s="8" t="s">
        <v>510</v>
      </c>
      <c r="IP10" s="8" t="s">
        <v>511</v>
      </c>
      <c r="IQ10" s="8" t="s">
        <v>512</v>
      </c>
    </row>
    <row r="11" spans="1:251">
      <c r="A11" s="10">
        <v>41821</v>
      </c>
      <c r="B11" s="9">
        <v>11542.16</v>
      </c>
      <c r="C11" s="9">
        <v>6224.3680000000004</v>
      </c>
      <c r="D11" s="9">
        <v>5317.7920000000004</v>
      </c>
      <c r="E11" s="9">
        <v>8043.6469999999999</v>
      </c>
      <c r="F11" s="9">
        <v>5172.6450000000004</v>
      </c>
      <c r="G11" s="9">
        <v>2871.002</v>
      </c>
      <c r="H11" s="9">
        <v>3498.5120000000002</v>
      </c>
      <c r="I11" s="9">
        <v>1051.723</v>
      </c>
      <c r="J11" s="9">
        <v>2446.7890000000002</v>
      </c>
      <c r="K11" s="9">
        <v>1690.058</v>
      </c>
      <c r="L11" s="9">
        <v>908.649</v>
      </c>
      <c r="M11" s="9">
        <v>781.40800000000002</v>
      </c>
      <c r="N11" s="9">
        <v>322.30700000000002</v>
      </c>
      <c r="O11" s="9">
        <v>190.71199999999999</v>
      </c>
      <c r="P11" s="9">
        <v>131.59399999999999</v>
      </c>
      <c r="Q11" s="9">
        <v>123.675</v>
      </c>
      <c r="R11" s="9">
        <v>96.652000000000001</v>
      </c>
      <c r="S11" s="9">
        <v>27.023</v>
      </c>
      <c r="T11" s="9">
        <v>70.222999999999999</v>
      </c>
      <c r="U11" s="9">
        <v>52.377000000000002</v>
      </c>
      <c r="V11" s="9">
        <v>17.847000000000001</v>
      </c>
      <c r="W11" s="9">
        <v>53.451000000000001</v>
      </c>
      <c r="X11" s="9">
        <v>44.274999999999999</v>
      </c>
      <c r="Y11" s="9">
        <v>9.1760000000000002</v>
      </c>
      <c r="Z11" s="9">
        <v>198.63200000000001</v>
      </c>
      <c r="AA11" s="9">
        <v>94.06</v>
      </c>
      <c r="AB11" s="9">
        <v>104.572</v>
      </c>
      <c r="AC11" s="9">
        <v>1520.99</v>
      </c>
      <c r="AD11" s="9">
        <v>802.16200000000003</v>
      </c>
      <c r="AE11" s="9">
        <v>718.827</v>
      </c>
      <c r="AF11" s="9">
        <v>586.26499999999999</v>
      </c>
      <c r="AG11" s="9">
        <v>436.65</v>
      </c>
      <c r="AH11" s="9">
        <v>149.61500000000001</v>
      </c>
      <c r="AI11" s="9">
        <v>934.72500000000002</v>
      </c>
      <c r="AJ11" s="9">
        <v>365.512</v>
      </c>
      <c r="AK11" s="9">
        <v>569.21199999999999</v>
      </c>
      <c r="AL11" s="9">
        <v>675.52800000000002</v>
      </c>
      <c r="AM11" s="9">
        <v>507.21800000000002</v>
      </c>
      <c r="AN11" s="9">
        <v>168.31</v>
      </c>
      <c r="AO11" s="9">
        <v>1014.53</v>
      </c>
      <c r="AP11" s="9">
        <v>401.43099999999998</v>
      </c>
      <c r="AQ11" s="9">
        <v>613.09900000000005</v>
      </c>
      <c r="AR11" s="9">
        <v>1004.948</v>
      </c>
      <c r="AS11" s="9">
        <v>417.88900000000001</v>
      </c>
      <c r="AT11" s="9">
        <v>587.05899999999997</v>
      </c>
      <c r="AU11" s="9">
        <v>11131.941000000001</v>
      </c>
      <c r="AV11" s="9">
        <v>5965.4629999999997</v>
      </c>
      <c r="AW11" s="9">
        <v>5166.4780000000001</v>
      </c>
      <c r="AX11" s="9">
        <v>7872.3810000000003</v>
      </c>
      <c r="AY11" s="9">
        <v>5044.4780000000001</v>
      </c>
      <c r="AZ11" s="9">
        <v>2827.9029999999998</v>
      </c>
      <c r="BA11" s="9">
        <v>3259.56</v>
      </c>
      <c r="BB11" s="9">
        <v>920.98500000000001</v>
      </c>
      <c r="BC11" s="9">
        <v>2338.5749999999998</v>
      </c>
      <c r="BD11" s="9">
        <v>1649.0119999999999</v>
      </c>
      <c r="BE11" s="9">
        <v>880.31500000000005</v>
      </c>
      <c r="BF11" s="9">
        <v>768.697</v>
      </c>
      <c r="BG11" s="9">
        <v>305.404</v>
      </c>
      <c r="BH11" s="9">
        <v>177.68199999999999</v>
      </c>
      <c r="BI11" s="9">
        <v>127.72199999999999</v>
      </c>
      <c r="BJ11" s="9">
        <v>119.97499999999999</v>
      </c>
      <c r="BK11" s="9">
        <v>93.411000000000001</v>
      </c>
      <c r="BL11" s="9">
        <v>26.564</v>
      </c>
      <c r="BM11" s="9">
        <v>67.475999999999999</v>
      </c>
      <c r="BN11" s="9">
        <v>50.087000000000003</v>
      </c>
      <c r="BO11" s="9">
        <v>17.388000000000002</v>
      </c>
      <c r="BP11" s="9">
        <v>52.499000000000002</v>
      </c>
      <c r="BQ11" s="9">
        <v>43.323</v>
      </c>
      <c r="BR11" s="9">
        <v>9.1760000000000002</v>
      </c>
      <c r="BS11" s="9">
        <v>185.429</v>
      </c>
      <c r="BT11" s="9">
        <v>84.272000000000006</v>
      </c>
      <c r="BU11" s="9">
        <v>101.158</v>
      </c>
      <c r="BV11" s="9">
        <v>1492.992</v>
      </c>
      <c r="BW11" s="9">
        <v>783.39099999999996</v>
      </c>
      <c r="BX11" s="9">
        <v>709.601</v>
      </c>
      <c r="BY11" s="9">
        <v>579.77800000000002</v>
      </c>
      <c r="BZ11" s="9">
        <v>431.36900000000003</v>
      </c>
      <c r="CA11" s="9">
        <v>148.41</v>
      </c>
      <c r="CB11" s="9">
        <v>913.21400000000006</v>
      </c>
      <c r="CC11" s="9">
        <v>352.02199999999999</v>
      </c>
      <c r="CD11" s="9">
        <v>561.19100000000003</v>
      </c>
      <c r="CE11" s="9">
        <v>666.04399999999998</v>
      </c>
      <c r="CF11" s="9">
        <v>499.39800000000002</v>
      </c>
      <c r="CG11" s="9">
        <v>166.64599999999999</v>
      </c>
      <c r="CH11" s="9">
        <v>982.96799999999996</v>
      </c>
      <c r="CI11" s="9">
        <v>380.91699999999997</v>
      </c>
      <c r="CJ11" s="9">
        <v>602.04999999999995</v>
      </c>
      <c r="CK11" s="9">
        <v>980.68899999999996</v>
      </c>
      <c r="CL11" s="9">
        <v>402.11</v>
      </c>
      <c r="CM11" s="9">
        <v>578.58000000000004</v>
      </c>
      <c r="CN11" s="9">
        <v>1790.7260000000001</v>
      </c>
      <c r="CO11" s="9">
        <v>900.41800000000001</v>
      </c>
      <c r="CP11" s="9">
        <v>890.30799999999999</v>
      </c>
      <c r="CQ11" s="9">
        <v>895.75900000000001</v>
      </c>
      <c r="CR11" s="9">
        <v>533.27200000000005</v>
      </c>
      <c r="CS11" s="9">
        <v>362.48700000000002</v>
      </c>
      <c r="CT11" s="9">
        <v>894.96699999999998</v>
      </c>
      <c r="CU11" s="9">
        <v>367.14600000000002</v>
      </c>
      <c r="CV11" s="9">
        <v>527.82100000000003</v>
      </c>
      <c r="CW11" s="9">
        <v>467.08199999999999</v>
      </c>
      <c r="CX11" s="9">
        <v>231.44300000000001</v>
      </c>
      <c r="CY11" s="9">
        <v>235.63900000000001</v>
      </c>
      <c r="CZ11" s="9">
        <v>75.177999999999997</v>
      </c>
      <c r="DA11" s="9">
        <v>37.564</v>
      </c>
      <c r="DB11" s="9">
        <v>37.615000000000002</v>
      </c>
      <c r="DC11" s="9">
        <v>16.559000000000001</v>
      </c>
      <c r="DD11" s="9">
        <v>13.708</v>
      </c>
      <c r="DE11" s="9">
        <v>2.851</v>
      </c>
      <c r="DF11" s="9">
        <v>13.272</v>
      </c>
      <c r="DG11" s="9">
        <v>10.422000000000001</v>
      </c>
      <c r="DH11" s="9">
        <v>2.851</v>
      </c>
      <c r="DI11" s="9">
        <v>3.2869999999999999</v>
      </c>
      <c r="DJ11" s="9">
        <v>3.2869999999999999</v>
      </c>
      <c r="DK11" s="9">
        <v>0</v>
      </c>
      <c r="DL11" s="9">
        <v>58.619</v>
      </c>
      <c r="DM11" s="9">
        <v>23.855</v>
      </c>
      <c r="DN11" s="9">
        <v>34.764000000000003</v>
      </c>
      <c r="DO11" s="9">
        <v>438.017</v>
      </c>
      <c r="DP11" s="9">
        <v>212.23400000000001</v>
      </c>
      <c r="DQ11" s="9">
        <v>225.78299999999999</v>
      </c>
      <c r="DR11" s="9">
        <v>114.834</v>
      </c>
      <c r="DS11" s="9">
        <v>78.31</v>
      </c>
      <c r="DT11" s="9">
        <v>36.524999999999999</v>
      </c>
      <c r="DU11" s="9">
        <v>323.18299999999999</v>
      </c>
      <c r="DV11" s="9">
        <v>133.92400000000001</v>
      </c>
      <c r="DW11" s="9">
        <v>189.25899999999999</v>
      </c>
      <c r="DX11" s="9">
        <v>124.095</v>
      </c>
      <c r="DY11" s="9">
        <v>86.965000000000003</v>
      </c>
      <c r="DZ11" s="9">
        <v>37.130000000000003</v>
      </c>
      <c r="EA11" s="9">
        <v>342.98599999999999</v>
      </c>
      <c r="EB11" s="9">
        <v>144.477</v>
      </c>
      <c r="EC11" s="9">
        <v>198.50899999999999</v>
      </c>
      <c r="ED11" s="9">
        <v>336.45499999999998</v>
      </c>
      <c r="EE11" s="9">
        <v>144.346</v>
      </c>
      <c r="EF11" s="9">
        <v>192.10900000000001</v>
      </c>
      <c r="EG11" s="9">
        <v>636.89300000000003</v>
      </c>
      <c r="EH11" s="9">
        <v>303.75299999999999</v>
      </c>
      <c r="EI11" s="9">
        <v>333.14</v>
      </c>
      <c r="EJ11" s="9">
        <v>173.334</v>
      </c>
      <c r="EK11" s="9">
        <v>112.79900000000001</v>
      </c>
      <c r="EL11" s="9">
        <v>60.533999999999999</v>
      </c>
      <c r="EM11" s="9">
        <v>463.55900000000003</v>
      </c>
      <c r="EN11" s="9">
        <v>190.95400000000001</v>
      </c>
      <c r="EO11" s="9">
        <v>272.60500000000002</v>
      </c>
      <c r="EP11" s="9">
        <v>199.02</v>
      </c>
      <c r="EQ11" s="9">
        <v>87.174999999999997</v>
      </c>
      <c r="ER11" s="9">
        <v>111.845</v>
      </c>
      <c r="ES11" s="9">
        <v>37.075000000000003</v>
      </c>
      <c r="ET11" s="9">
        <v>16.867999999999999</v>
      </c>
      <c r="EU11" s="9">
        <v>20.207000000000001</v>
      </c>
      <c r="EV11" s="9">
        <v>4.2169999999999996</v>
      </c>
      <c r="EW11" s="9">
        <v>3.887</v>
      </c>
      <c r="EX11" s="9">
        <v>0.33</v>
      </c>
      <c r="EY11" s="9">
        <v>3.746</v>
      </c>
      <c r="EZ11" s="9">
        <v>3.415</v>
      </c>
      <c r="FA11" s="9">
        <v>0.33</v>
      </c>
      <c r="FB11" s="9">
        <v>0.47099999999999997</v>
      </c>
      <c r="FC11" s="9">
        <v>0.47099999999999997</v>
      </c>
      <c r="FD11" s="9">
        <v>0</v>
      </c>
      <c r="FE11" s="9">
        <v>32.857999999999997</v>
      </c>
      <c r="FF11" s="9">
        <v>12.981</v>
      </c>
      <c r="FG11" s="9">
        <v>19.876000000000001</v>
      </c>
      <c r="FH11" s="9">
        <v>183.834</v>
      </c>
      <c r="FI11" s="9">
        <v>77.980999999999995</v>
      </c>
      <c r="FJ11" s="9">
        <v>105.85299999999999</v>
      </c>
      <c r="FK11" s="9">
        <v>26.428000000000001</v>
      </c>
      <c r="FL11" s="9">
        <v>18.802</v>
      </c>
      <c r="FM11" s="9">
        <v>7.6260000000000003</v>
      </c>
      <c r="FN11" s="9">
        <v>157.405</v>
      </c>
      <c r="FO11" s="9">
        <v>59.177999999999997</v>
      </c>
      <c r="FP11" s="9">
        <v>98.227000000000004</v>
      </c>
      <c r="FQ11" s="9">
        <v>28.558</v>
      </c>
      <c r="FR11" s="9">
        <v>20.931999999999999</v>
      </c>
      <c r="FS11" s="9">
        <v>7.6260000000000003</v>
      </c>
      <c r="FT11" s="9">
        <v>170.46199999999999</v>
      </c>
      <c r="FU11" s="9">
        <v>66.242999999999995</v>
      </c>
      <c r="FV11" s="9">
        <v>104.22</v>
      </c>
      <c r="FW11" s="9">
        <v>161.15100000000001</v>
      </c>
      <c r="FX11" s="9">
        <v>62.594000000000001</v>
      </c>
      <c r="FY11" s="9">
        <v>98.557000000000002</v>
      </c>
      <c r="FZ11" s="9">
        <v>1153.8330000000001</v>
      </c>
      <c r="GA11" s="9">
        <v>596.66499999999996</v>
      </c>
      <c r="GB11" s="9">
        <v>557.16800000000001</v>
      </c>
      <c r="GC11" s="9">
        <v>722.42499999999995</v>
      </c>
      <c r="GD11" s="9">
        <v>420.47300000000001</v>
      </c>
      <c r="GE11" s="9">
        <v>301.95299999999997</v>
      </c>
      <c r="GF11" s="9">
        <v>431.40800000000002</v>
      </c>
      <c r="GG11" s="9">
        <v>176.19200000000001</v>
      </c>
      <c r="GH11" s="9">
        <v>255.21600000000001</v>
      </c>
      <c r="GI11" s="9">
        <v>268.06099999999998</v>
      </c>
      <c r="GJ11" s="9">
        <v>144.268</v>
      </c>
      <c r="GK11" s="9">
        <v>123.79300000000001</v>
      </c>
      <c r="GL11" s="9">
        <v>38.103000000000002</v>
      </c>
      <c r="GM11" s="9">
        <v>20.695</v>
      </c>
      <c r="GN11" s="9">
        <v>17.408000000000001</v>
      </c>
      <c r="GO11" s="9">
        <v>12.340999999999999</v>
      </c>
      <c r="GP11" s="9">
        <v>9.8209999999999997</v>
      </c>
      <c r="GQ11" s="9">
        <v>2.52</v>
      </c>
      <c r="GR11" s="9">
        <v>9.5259999999999998</v>
      </c>
      <c r="GS11" s="9">
        <v>7.0060000000000002</v>
      </c>
      <c r="GT11" s="9">
        <v>2.52</v>
      </c>
      <c r="GU11" s="9">
        <v>2.8149999999999999</v>
      </c>
      <c r="GV11" s="9">
        <v>2.8149999999999999</v>
      </c>
      <c r="GW11" s="9">
        <v>0</v>
      </c>
      <c r="GX11" s="9">
        <v>25.762</v>
      </c>
      <c r="GY11" s="9">
        <v>10.874000000000001</v>
      </c>
      <c r="GZ11" s="9">
        <v>14.888</v>
      </c>
      <c r="HA11" s="9">
        <v>254.184</v>
      </c>
      <c r="HB11" s="9">
        <v>134.25299999999999</v>
      </c>
      <c r="HC11" s="9">
        <v>119.93</v>
      </c>
      <c r="HD11" s="9">
        <v>88.406000000000006</v>
      </c>
      <c r="HE11" s="9">
        <v>59.506999999999998</v>
      </c>
      <c r="HF11" s="9">
        <v>28.899000000000001</v>
      </c>
      <c r="HG11" s="9">
        <v>165.77799999999999</v>
      </c>
      <c r="HH11" s="9">
        <v>74.745999999999995</v>
      </c>
      <c r="HI11" s="9">
        <v>91.031999999999996</v>
      </c>
      <c r="HJ11" s="9">
        <v>95.537000000000006</v>
      </c>
      <c r="HK11" s="9">
        <v>66.033000000000001</v>
      </c>
      <c r="HL11" s="9">
        <v>29.504000000000001</v>
      </c>
      <c r="HM11" s="9">
        <v>172.524</v>
      </c>
      <c r="HN11" s="9">
        <v>78.234999999999999</v>
      </c>
      <c r="HO11" s="9">
        <v>94.289000000000001</v>
      </c>
      <c r="HP11" s="9">
        <v>175.304</v>
      </c>
      <c r="HQ11" s="9">
        <v>81.751999999999995</v>
      </c>
      <c r="HR11" s="9">
        <v>93.552000000000007</v>
      </c>
      <c r="HS11" s="9">
        <v>2680.9549999999999</v>
      </c>
      <c r="HT11" s="9">
        <v>1469.2750000000001</v>
      </c>
      <c r="HU11" s="9">
        <v>1211.68</v>
      </c>
      <c r="HV11" s="9">
        <v>2107.2150000000001</v>
      </c>
      <c r="HW11" s="9">
        <v>1305.058</v>
      </c>
      <c r="HX11" s="9">
        <v>802.15700000000004</v>
      </c>
      <c r="HY11" s="9">
        <v>573.74</v>
      </c>
      <c r="HZ11" s="9">
        <v>164.21700000000001</v>
      </c>
      <c r="IA11" s="9">
        <v>409.52300000000002</v>
      </c>
      <c r="IB11" s="9">
        <v>383.20499999999998</v>
      </c>
      <c r="IC11" s="9">
        <v>227.29599999999999</v>
      </c>
      <c r="ID11" s="9">
        <v>155.90899999999999</v>
      </c>
      <c r="IE11" s="9">
        <v>59.343000000000004</v>
      </c>
      <c r="IF11" s="9">
        <v>29.04</v>
      </c>
      <c r="IG11" s="9">
        <v>30.303000000000001</v>
      </c>
      <c r="IH11" s="9">
        <v>26.672999999999998</v>
      </c>
      <c r="II11" s="9">
        <v>15.071999999999999</v>
      </c>
      <c r="IJ11" s="9">
        <v>11.601000000000001</v>
      </c>
      <c r="IK11" s="9">
        <v>13.194000000000001</v>
      </c>
      <c r="IL11" s="9">
        <v>7.0819999999999999</v>
      </c>
      <c r="IM11" s="9">
        <v>6.1120000000000001</v>
      </c>
      <c r="IN11" s="9">
        <v>13.478999999999999</v>
      </c>
      <c r="IO11" s="9">
        <v>7.9889999999999999</v>
      </c>
      <c r="IP11" s="9">
        <v>5.49</v>
      </c>
      <c r="IQ11" s="9">
        <v>32.67</v>
      </c>
    </row>
    <row r="12" spans="1:251">
      <c r="A12" s="10">
        <v>41852</v>
      </c>
      <c r="B12" s="9">
        <v>11572.763999999999</v>
      </c>
      <c r="C12" s="9">
        <v>6225.33</v>
      </c>
      <c r="D12" s="9">
        <v>5347.4340000000002</v>
      </c>
      <c r="E12" s="9">
        <v>7964.2359999999999</v>
      </c>
      <c r="F12" s="9">
        <v>5120.6469999999999</v>
      </c>
      <c r="G12" s="9">
        <v>2843.5889999999999</v>
      </c>
      <c r="H12" s="9">
        <v>3608.5279999999998</v>
      </c>
      <c r="I12" s="9">
        <v>1104.683</v>
      </c>
      <c r="J12" s="9">
        <v>2503.8449999999998</v>
      </c>
      <c r="K12" s="9">
        <v>1730.4590000000001</v>
      </c>
      <c r="L12" s="9">
        <v>919.02200000000005</v>
      </c>
      <c r="M12" s="9">
        <v>811.43700000000001</v>
      </c>
      <c r="N12" s="9">
        <v>310.87599999999998</v>
      </c>
      <c r="O12" s="9">
        <v>183.71799999999999</v>
      </c>
      <c r="P12" s="9">
        <v>127.157</v>
      </c>
      <c r="Q12" s="9">
        <v>120.249</v>
      </c>
      <c r="R12" s="9">
        <v>96.834999999999994</v>
      </c>
      <c r="S12" s="9">
        <v>23.413</v>
      </c>
      <c r="T12" s="9">
        <v>67.367999999999995</v>
      </c>
      <c r="U12" s="9">
        <v>54.466999999999999</v>
      </c>
      <c r="V12" s="9">
        <v>12.901</v>
      </c>
      <c r="W12" s="9">
        <v>52.88</v>
      </c>
      <c r="X12" s="9">
        <v>42.368000000000002</v>
      </c>
      <c r="Y12" s="9">
        <v>10.513</v>
      </c>
      <c r="Z12" s="9">
        <v>190.62700000000001</v>
      </c>
      <c r="AA12" s="9">
        <v>86.882999999999996</v>
      </c>
      <c r="AB12" s="9">
        <v>103.744</v>
      </c>
      <c r="AC12" s="9">
        <v>1546.778</v>
      </c>
      <c r="AD12" s="9">
        <v>809.97</v>
      </c>
      <c r="AE12" s="9">
        <v>736.80700000000002</v>
      </c>
      <c r="AF12" s="9">
        <v>571.23299999999995</v>
      </c>
      <c r="AG12" s="9">
        <v>424.23599999999999</v>
      </c>
      <c r="AH12" s="9">
        <v>146.99700000000001</v>
      </c>
      <c r="AI12" s="9">
        <v>975.54499999999996</v>
      </c>
      <c r="AJ12" s="9">
        <v>385.73399999999998</v>
      </c>
      <c r="AK12" s="9">
        <v>589.81100000000004</v>
      </c>
      <c r="AL12" s="9">
        <v>664.49599999999998</v>
      </c>
      <c r="AM12" s="9">
        <v>498.77499999999998</v>
      </c>
      <c r="AN12" s="9">
        <v>165.721</v>
      </c>
      <c r="AO12" s="9">
        <v>1065.963</v>
      </c>
      <c r="AP12" s="9">
        <v>420.24700000000001</v>
      </c>
      <c r="AQ12" s="9">
        <v>645.71600000000001</v>
      </c>
      <c r="AR12" s="9">
        <v>1042.913</v>
      </c>
      <c r="AS12" s="9">
        <v>440.202</v>
      </c>
      <c r="AT12" s="9">
        <v>602.71199999999999</v>
      </c>
      <c r="AU12" s="9">
        <v>11137.752</v>
      </c>
      <c r="AV12" s="9">
        <v>5952.3649999999998</v>
      </c>
      <c r="AW12" s="9">
        <v>5185.3869999999997</v>
      </c>
      <c r="AX12" s="9">
        <v>7787.1009999999997</v>
      </c>
      <c r="AY12" s="9">
        <v>4984.9139999999998</v>
      </c>
      <c r="AZ12" s="9">
        <v>2802.1869999999999</v>
      </c>
      <c r="BA12" s="9">
        <v>3350.652</v>
      </c>
      <c r="BB12" s="9">
        <v>967.452</v>
      </c>
      <c r="BC12" s="9">
        <v>2383.1999999999998</v>
      </c>
      <c r="BD12" s="9">
        <v>1682.51</v>
      </c>
      <c r="BE12" s="9">
        <v>886.22900000000004</v>
      </c>
      <c r="BF12" s="9">
        <v>796.28099999999995</v>
      </c>
      <c r="BG12" s="9">
        <v>290.60300000000001</v>
      </c>
      <c r="BH12" s="9">
        <v>169.41</v>
      </c>
      <c r="BI12" s="9">
        <v>121.193</v>
      </c>
      <c r="BJ12" s="9">
        <v>115.42100000000001</v>
      </c>
      <c r="BK12" s="9">
        <v>92.834999999999994</v>
      </c>
      <c r="BL12" s="9">
        <v>22.585999999999999</v>
      </c>
      <c r="BM12" s="9">
        <v>63.02</v>
      </c>
      <c r="BN12" s="9">
        <v>50.945999999999998</v>
      </c>
      <c r="BO12" s="9">
        <v>12.074</v>
      </c>
      <c r="BP12" s="9">
        <v>52.402000000000001</v>
      </c>
      <c r="BQ12" s="9">
        <v>41.889000000000003</v>
      </c>
      <c r="BR12" s="9">
        <v>10.513</v>
      </c>
      <c r="BS12" s="9">
        <v>175.18100000000001</v>
      </c>
      <c r="BT12" s="9">
        <v>76.575000000000003</v>
      </c>
      <c r="BU12" s="9">
        <v>98.605999999999995</v>
      </c>
      <c r="BV12" s="9">
        <v>1514.4480000000001</v>
      </c>
      <c r="BW12" s="9">
        <v>787.58199999999999</v>
      </c>
      <c r="BX12" s="9">
        <v>726.86599999999999</v>
      </c>
      <c r="BY12" s="9">
        <v>564.23299999999995</v>
      </c>
      <c r="BZ12" s="9">
        <v>418.64600000000002</v>
      </c>
      <c r="CA12" s="9">
        <v>145.58799999999999</v>
      </c>
      <c r="CB12" s="9">
        <v>950.21500000000003</v>
      </c>
      <c r="CC12" s="9">
        <v>368.93700000000001</v>
      </c>
      <c r="CD12" s="9">
        <v>581.27800000000002</v>
      </c>
      <c r="CE12" s="9">
        <v>652.66899999999998</v>
      </c>
      <c r="CF12" s="9">
        <v>489.18400000000003</v>
      </c>
      <c r="CG12" s="9">
        <v>163.48500000000001</v>
      </c>
      <c r="CH12" s="9">
        <v>1029.8409999999999</v>
      </c>
      <c r="CI12" s="9">
        <v>397.04399999999998</v>
      </c>
      <c r="CJ12" s="9">
        <v>632.79600000000005</v>
      </c>
      <c r="CK12" s="9">
        <v>1013.235</v>
      </c>
      <c r="CL12" s="9">
        <v>419.88200000000001</v>
      </c>
      <c r="CM12" s="9">
        <v>593.35199999999998</v>
      </c>
      <c r="CN12" s="9">
        <v>1767.4949999999999</v>
      </c>
      <c r="CO12" s="9">
        <v>886.17700000000002</v>
      </c>
      <c r="CP12" s="9">
        <v>881.31799999999998</v>
      </c>
      <c r="CQ12" s="9">
        <v>837.95899999999995</v>
      </c>
      <c r="CR12" s="9">
        <v>498.97800000000001</v>
      </c>
      <c r="CS12" s="9">
        <v>338.98099999999999</v>
      </c>
      <c r="CT12" s="9">
        <v>929.53599999999994</v>
      </c>
      <c r="CU12" s="9">
        <v>387.19900000000001</v>
      </c>
      <c r="CV12" s="9">
        <v>542.33699999999999</v>
      </c>
      <c r="CW12" s="9">
        <v>466.81</v>
      </c>
      <c r="CX12" s="9">
        <v>232.08099999999999</v>
      </c>
      <c r="CY12" s="9">
        <v>234.72900000000001</v>
      </c>
      <c r="CZ12" s="9">
        <v>61.389000000000003</v>
      </c>
      <c r="DA12" s="9">
        <v>34.576999999999998</v>
      </c>
      <c r="DB12" s="9">
        <v>26.812999999999999</v>
      </c>
      <c r="DC12" s="9">
        <v>13.859</v>
      </c>
      <c r="DD12" s="9">
        <v>11.9</v>
      </c>
      <c r="DE12" s="9">
        <v>1.9590000000000001</v>
      </c>
      <c r="DF12" s="9">
        <v>7.5190000000000001</v>
      </c>
      <c r="DG12" s="9">
        <v>6.7229999999999999</v>
      </c>
      <c r="DH12" s="9">
        <v>0.79600000000000004</v>
      </c>
      <c r="DI12" s="9">
        <v>6.34</v>
      </c>
      <c r="DJ12" s="9">
        <v>5.1769999999999996</v>
      </c>
      <c r="DK12" s="9">
        <v>1.163</v>
      </c>
      <c r="DL12" s="9">
        <v>47.53</v>
      </c>
      <c r="DM12" s="9">
        <v>22.677</v>
      </c>
      <c r="DN12" s="9">
        <v>24.853000000000002</v>
      </c>
      <c r="DO12" s="9">
        <v>435.61399999999998</v>
      </c>
      <c r="DP12" s="9">
        <v>213.43299999999999</v>
      </c>
      <c r="DQ12" s="9">
        <v>222.18100000000001</v>
      </c>
      <c r="DR12" s="9">
        <v>110.428</v>
      </c>
      <c r="DS12" s="9">
        <v>72.096000000000004</v>
      </c>
      <c r="DT12" s="9">
        <v>38.332000000000001</v>
      </c>
      <c r="DU12" s="9">
        <v>325.18599999999998</v>
      </c>
      <c r="DV12" s="9">
        <v>141.33699999999999</v>
      </c>
      <c r="DW12" s="9">
        <v>183.84899999999999</v>
      </c>
      <c r="DX12" s="9">
        <v>119.554</v>
      </c>
      <c r="DY12" s="9">
        <v>79.808999999999997</v>
      </c>
      <c r="DZ12" s="9">
        <v>39.744</v>
      </c>
      <c r="EA12" s="9">
        <v>347.25599999999997</v>
      </c>
      <c r="EB12" s="9">
        <v>152.27199999999999</v>
      </c>
      <c r="EC12" s="9">
        <v>194.98500000000001</v>
      </c>
      <c r="ED12" s="9">
        <v>332.70499999999998</v>
      </c>
      <c r="EE12" s="9">
        <v>148.06</v>
      </c>
      <c r="EF12" s="9">
        <v>184.64400000000001</v>
      </c>
      <c r="EG12" s="9">
        <v>632.73</v>
      </c>
      <c r="EH12" s="9">
        <v>306.274</v>
      </c>
      <c r="EI12" s="9">
        <v>326.45600000000002</v>
      </c>
      <c r="EJ12" s="9">
        <v>143.21299999999999</v>
      </c>
      <c r="EK12" s="9">
        <v>96.406000000000006</v>
      </c>
      <c r="EL12" s="9">
        <v>46.807000000000002</v>
      </c>
      <c r="EM12" s="9">
        <v>489.517</v>
      </c>
      <c r="EN12" s="9">
        <v>209.86799999999999</v>
      </c>
      <c r="EO12" s="9">
        <v>279.649</v>
      </c>
      <c r="EP12" s="9">
        <v>197.66</v>
      </c>
      <c r="EQ12" s="9">
        <v>93.51</v>
      </c>
      <c r="ER12" s="9">
        <v>104.15</v>
      </c>
      <c r="ES12" s="9">
        <v>31.445</v>
      </c>
      <c r="ET12" s="9">
        <v>16.190999999999999</v>
      </c>
      <c r="EU12" s="9">
        <v>15.254</v>
      </c>
      <c r="EV12" s="9">
        <v>2.66</v>
      </c>
      <c r="EW12" s="9">
        <v>2.113</v>
      </c>
      <c r="EX12" s="9">
        <v>0.54700000000000004</v>
      </c>
      <c r="EY12" s="9">
        <v>1.327</v>
      </c>
      <c r="EZ12" s="9">
        <v>0.78</v>
      </c>
      <c r="FA12" s="9">
        <v>0.54700000000000004</v>
      </c>
      <c r="FB12" s="9">
        <v>1.333</v>
      </c>
      <c r="FC12" s="9">
        <v>1.333</v>
      </c>
      <c r="FD12" s="9">
        <v>0</v>
      </c>
      <c r="FE12" s="9">
        <v>28.785</v>
      </c>
      <c r="FF12" s="9">
        <v>14.077999999999999</v>
      </c>
      <c r="FG12" s="9">
        <v>14.707000000000001</v>
      </c>
      <c r="FH12" s="9">
        <v>182.28700000000001</v>
      </c>
      <c r="FI12" s="9">
        <v>84.637</v>
      </c>
      <c r="FJ12" s="9">
        <v>97.65</v>
      </c>
      <c r="FK12" s="9">
        <v>26.754000000000001</v>
      </c>
      <c r="FL12" s="9">
        <v>19.890999999999998</v>
      </c>
      <c r="FM12" s="9">
        <v>6.8630000000000004</v>
      </c>
      <c r="FN12" s="9">
        <v>155.53299999999999</v>
      </c>
      <c r="FO12" s="9">
        <v>64.745999999999995</v>
      </c>
      <c r="FP12" s="9">
        <v>90.787000000000006</v>
      </c>
      <c r="FQ12" s="9">
        <v>27.533000000000001</v>
      </c>
      <c r="FR12" s="9">
        <v>20.67</v>
      </c>
      <c r="FS12" s="9">
        <v>6.8630000000000004</v>
      </c>
      <c r="FT12" s="9">
        <v>170.12700000000001</v>
      </c>
      <c r="FU12" s="9">
        <v>72.84</v>
      </c>
      <c r="FV12" s="9">
        <v>97.287000000000006</v>
      </c>
      <c r="FW12" s="9">
        <v>156.86000000000001</v>
      </c>
      <c r="FX12" s="9">
        <v>65.525999999999996</v>
      </c>
      <c r="FY12" s="9">
        <v>91.334000000000003</v>
      </c>
      <c r="FZ12" s="9">
        <v>1134.7650000000001</v>
      </c>
      <c r="GA12" s="9">
        <v>579.90300000000002</v>
      </c>
      <c r="GB12" s="9">
        <v>554.86199999999997</v>
      </c>
      <c r="GC12" s="9">
        <v>694.74599999999998</v>
      </c>
      <c r="GD12" s="9">
        <v>402.572</v>
      </c>
      <c r="GE12" s="9">
        <v>292.17399999999998</v>
      </c>
      <c r="GF12" s="9">
        <v>440.01900000000001</v>
      </c>
      <c r="GG12" s="9">
        <v>177.33099999999999</v>
      </c>
      <c r="GH12" s="9">
        <v>262.68799999999999</v>
      </c>
      <c r="GI12" s="9">
        <v>269.14999999999998</v>
      </c>
      <c r="GJ12" s="9">
        <v>138.571</v>
      </c>
      <c r="GK12" s="9">
        <v>130.57900000000001</v>
      </c>
      <c r="GL12" s="9">
        <v>29.943999999999999</v>
      </c>
      <c r="GM12" s="9">
        <v>18.385999999999999</v>
      </c>
      <c r="GN12" s="9">
        <v>11.558</v>
      </c>
      <c r="GO12" s="9">
        <v>11.199</v>
      </c>
      <c r="GP12" s="9">
        <v>9.7870000000000008</v>
      </c>
      <c r="GQ12" s="9">
        <v>1.4119999999999999</v>
      </c>
      <c r="GR12" s="9">
        <v>6.1920000000000002</v>
      </c>
      <c r="GS12" s="9">
        <v>5.9429999999999996</v>
      </c>
      <c r="GT12" s="9">
        <v>0.249</v>
      </c>
      <c r="GU12" s="9">
        <v>5.0069999999999997</v>
      </c>
      <c r="GV12" s="9">
        <v>3.8439999999999999</v>
      </c>
      <c r="GW12" s="9">
        <v>1.163</v>
      </c>
      <c r="GX12" s="9">
        <v>18.745000000000001</v>
      </c>
      <c r="GY12" s="9">
        <v>8.5990000000000002</v>
      </c>
      <c r="GZ12" s="9">
        <v>10.146000000000001</v>
      </c>
      <c r="HA12" s="9">
        <v>253.327</v>
      </c>
      <c r="HB12" s="9">
        <v>128.79599999999999</v>
      </c>
      <c r="HC12" s="9">
        <v>124.53100000000001</v>
      </c>
      <c r="HD12" s="9">
        <v>83.674000000000007</v>
      </c>
      <c r="HE12" s="9">
        <v>52.204999999999998</v>
      </c>
      <c r="HF12" s="9">
        <v>31.469000000000001</v>
      </c>
      <c r="HG12" s="9">
        <v>169.65199999999999</v>
      </c>
      <c r="HH12" s="9">
        <v>76.590999999999994</v>
      </c>
      <c r="HI12" s="9">
        <v>93.061000000000007</v>
      </c>
      <c r="HJ12" s="9">
        <v>92.021000000000001</v>
      </c>
      <c r="HK12" s="9">
        <v>59.139000000000003</v>
      </c>
      <c r="HL12" s="9">
        <v>32.881</v>
      </c>
      <c r="HM12" s="9">
        <v>177.13</v>
      </c>
      <c r="HN12" s="9">
        <v>79.432000000000002</v>
      </c>
      <c r="HO12" s="9">
        <v>97.697999999999993</v>
      </c>
      <c r="HP12" s="9">
        <v>175.84399999999999</v>
      </c>
      <c r="HQ12" s="9">
        <v>82.534999999999997</v>
      </c>
      <c r="HR12" s="9">
        <v>93.31</v>
      </c>
      <c r="HS12" s="9">
        <v>2684.4209999999998</v>
      </c>
      <c r="HT12" s="9">
        <v>1470.854</v>
      </c>
      <c r="HU12" s="9">
        <v>1213.568</v>
      </c>
      <c r="HV12" s="9">
        <v>2087.0619999999999</v>
      </c>
      <c r="HW12" s="9">
        <v>1290.2</v>
      </c>
      <c r="HX12" s="9">
        <v>796.86199999999997</v>
      </c>
      <c r="HY12" s="9">
        <v>597.35900000000004</v>
      </c>
      <c r="HZ12" s="9">
        <v>180.65299999999999</v>
      </c>
      <c r="IA12" s="9">
        <v>416.70600000000002</v>
      </c>
      <c r="IB12" s="9">
        <v>385.84699999999998</v>
      </c>
      <c r="IC12" s="9">
        <v>233.19300000000001</v>
      </c>
      <c r="ID12" s="9">
        <v>152.654</v>
      </c>
      <c r="IE12" s="9">
        <v>48.996000000000002</v>
      </c>
      <c r="IF12" s="9">
        <v>26.908999999999999</v>
      </c>
      <c r="IG12" s="9">
        <v>22.087</v>
      </c>
      <c r="IH12" s="9">
        <v>21.137</v>
      </c>
      <c r="II12" s="9">
        <v>14.904</v>
      </c>
      <c r="IJ12" s="9">
        <v>6.2329999999999997</v>
      </c>
      <c r="IK12" s="9">
        <v>10.228</v>
      </c>
      <c r="IL12" s="9">
        <v>8.0549999999999997</v>
      </c>
      <c r="IM12" s="9">
        <v>2.1720000000000002</v>
      </c>
      <c r="IN12" s="9">
        <v>10.909000000000001</v>
      </c>
      <c r="IO12" s="9">
        <v>6.8490000000000002</v>
      </c>
      <c r="IP12" s="9">
        <v>4.0599999999999996</v>
      </c>
      <c r="IQ12" s="9">
        <v>27.859000000000002</v>
      </c>
    </row>
    <row r="13" spans="1:251">
      <c r="A13" s="10">
        <v>41883</v>
      </c>
      <c r="B13" s="9">
        <v>11533.778</v>
      </c>
      <c r="C13" s="9">
        <v>6214.9790000000003</v>
      </c>
      <c r="D13" s="9">
        <v>5318.799</v>
      </c>
      <c r="E13" s="9">
        <v>7978.3720000000003</v>
      </c>
      <c r="F13" s="9">
        <v>5130.9679999999998</v>
      </c>
      <c r="G13" s="9">
        <v>2847.404</v>
      </c>
      <c r="H13" s="9">
        <v>3555.4059999999999</v>
      </c>
      <c r="I13" s="9">
        <v>1084.011</v>
      </c>
      <c r="J13" s="9">
        <v>2471.395</v>
      </c>
      <c r="K13" s="9">
        <v>1787.4059999999999</v>
      </c>
      <c r="L13" s="9">
        <v>959.952</v>
      </c>
      <c r="M13" s="9">
        <v>827.45399999999995</v>
      </c>
      <c r="N13" s="9">
        <v>343.45</v>
      </c>
      <c r="O13" s="9">
        <v>198.55500000000001</v>
      </c>
      <c r="P13" s="9">
        <v>144.89500000000001</v>
      </c>
      <c r="Q13" s="9">
        <v>144.75200000000001</v>
      </c>
      <c r="R13" s="9">
        <v>108.01300000000001</v>
      </c>
      <c r="S13" s="9">
        <v>36.738999999999997</v>
      </c>
      <c r="T13" s="9">
        <v>78.308999999999997</v>
      </c>
      <c r="U13" s="9">
        <v>61.482999999999997</v>
      </c>
      <c r="V13" s="9">
        <v>16.826000000000001</v>
      </c>
      <c r="W13" s="9">
        <v>66.442999999999998</v>
      </c>
      <c r="X13" s="9">
        <v>46.53</v>
      </c>
      <c r="Y13" s="9">
        <v>19.913</v>
      </c>
      <c r="Z13" s="9">
        <v>198.69800000000001</v>
      </c>
      <c r="AA13" s="9">
        <v>90.542000000000002</v>
      </c>
      <c r="AB13" s="9">
        <v>108.15600000000001</v>
      </c>
      <c r="AC13" s="9">
        <v>1589.15</v>
      </c>
      <c r="AD13" s="9">
        <v>847.779</v>
      </c>
      <c r="AE13" s="9">
        <v>741.37099999999998</v>
      </c>
      <c r="AF13" s="9">
        <v>633.702</v>
      </c>
      <c r="AG13" s="9">
        <v>478.96600000000001</v>
      </c>
      <c r="AH13" s="9">
        <v>154.73599999999999</v>
      </c>
      <c r="AI13" s="9">
        <v>955.44899999999996</v>
      </c>
      <c r="AJ13" s="9">
        <v>368.81299999999999</v>
      </c>
      <c r="AK13" s="9">
        <v>586.63499999999999</v>
      </c>
      <c r="AL13" s="9">
        <v>738.53300000000002</v>
      </c>
      <c r="AM13" s="9">
        <v>555.56299999999999</v>
      </c>
      <c r="AN13" s="9">
        <v>182.97</v>
      </c>
      <c r="AO13" s="9">
        <v>1048.874</v>
      </c>
      <c r="AP13" s="9">
        <v>404.38900000000001</v>
      </c>
      <c r="AQ13" s="9">
        <v>644.48400000000004</v>
      </c>
      <c r="AR13" s="9">
        <v>1033.758</v>
      </c>
      <c r="AS13" s="9">
        <v>430.29599999999999</v>
      </c>
      <c r="AT13" s="9">
        <v>603.46100000000001</v>
      </c>
      <c r="AU13" s="9">
        <v>11109.949000000001</v>
      </c>
      <c r="AV13" s="9">
        <v>5948.8739999999998</v>
      </c>
      <c r="AW13" s="9">
        <v>5161.0749999999998</v>
      </c>
      <c r="AX13" s="9">
        <v>7804.7979999999998</v>
      </c>
      <c r="AY13" s="9">
        <v>4996.8739999999998</v>
      </c>
      <c r="AZ13" s="9">
        <v>2807.924</v>
      </c>
      <c r="BA13" s="9">
        <v>3305.1509999999998</v>
      </c>
      <c r="BB13" s="9">
        <v>952</v>
      </c>
      <c r="BC13" s="9">
        <v>2353.152</v>
      </c>
      <c r="BD13" s="9">
        <v>1738.2360000000001</v>
      </c>
      <c r="BE13" s="9">
        <v>925.24900000000002</v>
      </c>
      <c r="BF13" s="9">
        <v>812.98599999999999</v>
      </c>
      <c r="BG13" s="9">
        <v>319.13200000000001</v>
      </c>
      <c r="BH13" s="9">
        <v>181.82300000000001</v>
      </c>
      <c r="BI13" s="9">
        <v>137.309</v>
      </c>
      <c r="BJ13" s="9">
        <v>138.28700000000001</v>
      </c>
      <c r="BK13" s="9">
        <v>102.69199999999999</v>
      </c>
      <c r="BL13" s="9">
        <v>35.594999999999999</v>
      </c>
      <c r="BM13" s="9">
        <v>73.147000000000006</v>
      </c>
      <c r="BN13" s="9">
        <v>57.033000000000001</v>
      </c>
      <c r="BO13" s="9">
        <v>16.114000000000001</v>
      </c>
      <c r="BP13" s="9">
        <v>65.138999999999996</v>
      </c>
      <c r="BQ13" s="9">
        <v>45.658999999999999</v>
      </c>
      <c r="BR13" s="9">
        <v>19.481000000000002</v>
      </c>
      <c r="BS13" s="9">
        <v>180.846</v>
      </c>
      <c r="BT13" s="9">
        <v>79.132000000000005</v>
      </c>
      <c r="BU13" s="9">
        <v>101.714</v>
      </c>
      <c r="BV13" s="9">
        <v>1559.6469999999999</v>
      </c>
      <c r="BW13" s="9">
        <v>826.43</v>
      </c>
      <c r="BX13" s="9">
        <v>733.21699999999998</v>
      </c>
      <c r="BY13" s="9">
        <v>624.45100000000002</v>
      </c>
      <c r="BZ13" s="9">
        <v>471.34100000000001</v>
      </c>
      <c r="CA13" s="9">
        <v>153.11000000000001</v>
      </c>
      <c r="CB13" s="9">
        <v>935.19600000000003</v>
      </c>
      <c r="CC13" s="9">
        <v>355.089</v>
      </c>
      <c r="CD13" s="9">
        <v>580.10699999999997</v>
      </c>
      <c r="CE13" s="9">
        <v>723.69200000000001</v>
      </c>
      <c r="CF13" s="9">
        <v>543.49099999999999</v>
      </c>
      <c r="CG13" s="9">
        <v>180.2</v>
      </c>
      <c r="CH13" s="9">
        <v>1014.544</v>
      </c>
      <c r="CI13" s="9">
        <v>381.75799999999998</v>
      </c>
      <c r="CJ13" s="9">
        <v>632.78599999999994</v>
      </c>
      <c r="CK13" s="9">
        <v>1008.343</v>
      </c>
      <c r="CL13" s="9">
        <v>412.12200000000001</v>
      </c>
      <c r="CM13" s="9">
        <v>596.221</v>
      </c>
      <c r="CN13" s="9">
        <v>1770.5219999999999</v>
      </c>
      <c r="CO13" s="9">
        <v>897.04</v>
      </c>
      <c r="CP13" s="9">
        <v>873.48299999999995</v>
      </c>
      <c r="CQ13" s="9">
        <v>840.88900000000001</v>
      </c>
      <c r="CR13" s="9">
        <v>502.83499999999998</v>
      </c>
      <c r="CS13" s="9">
        <v>338.05399999999997</v>
      </c>
      <c r="CT13" s="9">
        <v>929.63300000000004</v>
      </c>
      <c r="CU13" s="9">
        <v>394.20400000000001</v>
      </c>
      <c r="CV13" s="9">
        <v>535.42899999999997</v>
      </c>
      <c r="CW13" s="9">
        <v>467.24</v>
      </c>
      <c r="CX13" s="9">
        <v>235.24299999999999</v>
      </c>
      <c r="CY13" s="9">
        <v>231.99700000000001</v>
      </c>
      <c r="CZ13" s="9">
        <v>78.938999999999993</v>
      </c>
      <c r="DA13" s="9">
        <v>37.976999999999997</v>
      </c>
      <c r="DB13" s="9">
        <v>40.963000000000001</v>
      </c>
      <c r="DC13" s="9">
        <v>20.484000000000002</v>
      </c>
      <c r="DD13" s="9">
        <v>14.291</v>
      </c>
      <c r="DE13" s="9">
        <v>6.1929999999999996</v>
      </c>
      <c r="DF13" s="9">
        <v>11.741</v>
      </c>
      <c r="DG13" s="9">
        <v>8.9540000000000006</v>
      </c>
      <c r="DH13" s="9">
        <v>2.7869999999999999</v>
      </c>
      <c r="DI13" s="9">
        <v>8.7430000000000003</v>
      </c>
      <c r="DJ13" s="9">
        <v>5.3369999999999997</v>
      </c>
      <c r="DK13" s="9">
        <v>3.4049999999999998</v>
      </c>
      <c r="DL13" s="9">
        <v>58.456000000000003</v>
      </c>
      <c r="DM13" s="9">
        <v>23.686</v>
      </c>
      <c r="DN13" s="9">
        <v>34.770000000000003</v>
      </c>
      <c r="DO13" s="9">
        <v>431.78199999999998</v>
      </c>
      <c r="DP13" s="9">
        <v>217.494</v>
      </c>
      <c r="DQ13" s="9">
        <v>214.28800000000001</v>
      </c>
      <c r="DR13" s="9">
        <v>110.535</v>
      </c>
      <c r="DS13" s="9">
        <v>77.05</v>
      </c>
      <c r="DT13" s="9">
        <v>33.485999999999997</v>
      </c>
      <c r="DU13" s="9">
        <v>321.24700000000001</v>
      </c>
      <c r="DV13" s="9">
        <v>140.44399999999999</v>
      </c>
      <c r="DW13" s="9">
        <v>180.80199999999999</v>
      </c>
      <c r="DX13" s="9">
        <v>120.437</v>
      </c>
      <c r="DY13" s="9">
        <v>84.341999999999999</v>
      </c>
      <c r="DZ13" s="9">
        <v>36.094000000000001</v>
      </c>
      <c r="EA13" s="9">
        <v>346.80399999999997</v>
      </c>
      <c r="EB13" s="9">
        <v>150.90100000000001</v>
      </c>
      <c r="EC13" s="9">
        <v>195.90299999999999</v>
      </c>
      <c r="ED13" s="9">
        <v>332.988</v>
      </c>
      <c r="EE13" s="9">
        <v>149.398</v>
      </c>
      <c r="EF13" s="9">
        <v>183.59</v>
      </c>
      <c r="EG13" s="9">
        <v>627.39700000000005</v>
      </c>
      <c r="EH13" s="9">
        <v>300.17099999999999</v>
      </c>
      <c r="EI13" s="9">
        <v>327.226</v>
      </c>
      <c r="EJ13" s="9">
        <v>145.453</v>
      </c>
      <c r="EK13" s="9">
        <v>98.231999999999999</v>
      </c>
      <c r="EL13" s="9">
        <v>47.22</v>
      </c>
      <c r="EM13" s="9">
        <v>481.94499999999999</v>
      </c>
      <c r="EN13" s="9">
        <v>201.93899999999999</v>
      </c>
      <c r="EO13" s="9">
        <v>280.00599999999997</v>
      </c>
      <c r="EP13" s="9">
        <v>197.33</v>
      </c>
      <c r="EQ13" s="9">
        <v>87.052000000000007</v>
      </c>
      <c r="ER13" s="9">
        <v>110.27800000000001</v>
      </c>
      <c r="ES13" s="9">
        <v>35.561</v>
      </c>
      <c r="ET13" s="9">
        <v>11.452999999999999</v>
      </c>
      <c r="EU13" s="9">
        <v>24.108000000000001</v>
      </c>
      <c r="EV13" s="9">
        <v>2.2210000000000001</v>
      </c>
      <c r="EW13" s="9">
        <v>1.722</v>
      </c>
      <c r="EX13" s="9">
        <v>0.499</v>
      </c>
      <c r="EY13" s="9">
        <v>0.89800000000000002</v>
      </c>
      <c r="EZ13" s="9">
        <v>0.39900000000000002</v>
      </c>
      <c r="FA13" s="9">
        <v>0.499</v>
      </c>
      <c r="FB13" s="9">
        <v>1.323</v>
      </c>
      <c r="FC13" s="9">
        <v>1.323</v>
      </c>
      <c r="FD13" s="9">
        <v>0</v>
      </c>
      <c r="FE13" s="9">
        <v>33.340000000000003</v>
      </c>
      <c r="FF13" s="9">
        <v>9.73</v>
      </c>
      <c r="FG13" s="9">
        <v>23.609000000000002</v>
      </c>
      <c r="FH13" s="9">
        <v>178.03</v>
      </c>
      <c r="FI13" s="9">
        <v>79.228999999999999</v>
      </c>
      <c r="FJ13" s="9">
        <v>98.801000000000002</v>
      </c>
      <c r="FK13" s="9">
        <v>21.359000000000002</v>
      </c>
      <c r="FL13" s="9">
        <v>14.88</v>
      </c>
      <c r="FM13" s="9">
        <v>6.4790000000000001</v>
      </c>
      <c r="FN13" s="9">
        <v>156.67099999999999</v>
      </c>
      <c r="FO13" s="9">
        <v>64.349000000000004</v>
      </c>
      <c r="FP13" s="9">
        <v>92.320999999999998</v>
      </c>
      <c r="FQ13" s="9">
        <v>23.283000000000001</v>
      </c>
      <c r="FR13" s="9">
        <v>16.303999999999998</v>
      </c>
      <c r="FS13" s="9">
        <v>6.9779999999999998</v>
      </c>
      <c r="FT13" s="9">
        <v>174.047</v>
      </c>
      <c r="FU13" s="9">
        <v>70.747</v>
      </c>
      <c r="FV13" s="9">
        <v>103.3</v>
      </c>
      <c r="FW13" s="9">
        <v>157.56800000000001</v>
      </c>
      <c r="FX13" s="9">
        <v>64.748000000000005</v>
      </c>
      <c r="FY13" s="9">
        <v>92.82</v>
      </c>
      <c r="FZ13" s="9">
        <v>1143.125</v>
      </c>
      <c r="GA13" s="9">
        <v>596.86800000000005</v>
      </c>
      <c r="GB13" s="9">
        <v>546.25699999999995</v>
      </c>
      <c r="GC13" s="9">
        <v>695.43700000000001</v>
      </c>
      <c r="GD13" s="9">
        <v>404.60300000000001</v>
      </c>
      <c r="GE13" s="9">
        <v>290.834</v>
      </c>
      <c r="GF13" s="9">
        <v>447.68799999999999</v>
      </c>
      <c r="GG13" s="9">
        <v>192.26499999999999</v>
      </c>
      <c r="GH13" s="9">
        <v>255.423</v>
      </c>
      <c r="GI13" s="9">
        <v>269.91000000000003</v>
      </c>
      <c r="GJ13" s="9">
        <v>148.19200000000001</v>
      </c>
      <c r="GK13" s="9">
        <v>121.71899999999999</v>
      </c>
      <c r="GL13" s="9">
        <v>43.378999999999998</v>
      </c>
      <c r="GM13" s="9">
        <v>26.524000000000001</v>
      </c>
      <c r="GN13" s="9">
        <v>16.853999999999999</v>
      </c>
      <c r="GO13" s="9">
        <v>18.263000000000002</v>
      </c>
      <c r="GP13" s="9">
        <v>12.569000000000001</v>
      </c>
      <c r="GQ13" s="9">
        <v>5.694</v>
      </c>
      <c r="GR13" s="9">
        <v>10.843999999999999</v>
      </c>
      <c r="GS13" s="9">
        <v>8.5549999999999997</v>
      </c>
      <c r="GT13" s="9">
        <v>2.2879999999999998</v>
      </c>
      <c r="GU13" s="9">
        <v>7.4189999999999996</v>
      </c>
      <c r="GV13" s="9">
        <v>4.0140000000000002</v>
      </c>
      <c r="GW13" s="9">
        <v>3.4049999999999998</v>
      </c>
      <c r="GX13" s="9">
        <v>25.116</v>
      </c>
      <c r="GY13" s="9">
        <v>13.955</v>
      </c>
      <c r="GZ13" s="9">
        <v>11.161</v>
      </c>
      <c r="HA13" s="9">
        <v>253.75200000000001</v>
      </c>
      <c r="HB13" s="9">
        <v>138.26499999999999</v>
      </c>
      <c r="HC13" s="9">
        <v>115.488</v>
      </c>
      <c r="HD13" s="9">
        <v>89.176000000000002</v>
      </c>
      <c r="HE13" s="9">
        <v>62.17</v>
      </c>
      <c r="HF13" s="9">
        <v>27.006</v>
      </c>
      <c r="HG13" s="9">
        <v>164.57599999999999</v>
      </c>
      <c r="HH13" s="9">
        <v>76.094999999999999</v>
      </c>
      <c r="HI13" s="9">
        <v>88.480999999999995</v>
      </c>
      <c r="HJ13" s="9">
        <v>97.153999999999996</v>
      </c>
      <c r="HK13" s="9">
        <v>68.037999999999997</v>
      </c>
      <c r="HL13" s="9">
        <v>29.116</v>
      </c>
      <c r="HM13" s="9">
        <v>172.75700000000001</v>
      </c>
      <c r="HN13" s="9">
        <v>80.153999999999996</v>
      </c>
      <c r="HO13" s="9">
        <v>92.602999999999994</v>
      </c>
      <c r="HP13" s="9">
        <v>175.42</v>
      </c>
      <c r="HQ13" s="9">
        <v>84.65</v>
      </c>
      <c r="HR13" s="9">
        <v>90.77</v>
      </c>
      <c r="HS13" s="9">
        <v>2698.5940000000001</v>
      </c>
      <c r="HT13" s="9">
        <v>1483.787</v>
      </c>
      <c r="HU13" s="9">
        <v>1214.806</v>
      </c>
      <c r="HV13" s="9">
        <v>2123.6689999999999</v>
      </c>
      <c r="HW13" s="9">
        <v>1319.578</v>
      </c>
      <c r="HX13" s="9">
        <v>804.09100000000001</v>
      </c>
      <c r="HY13" s="9">
        <v>574.92499999999995</v>
      </c>
      <c r="HZ13" s="9">
        <v>164.21</v>
      </c>
      <c r="IA13" s="9">
        <v>410.71499999999997</v>
      </c>
      <c r="IB13" s="9">
        <v>408.78199999999998</v>
      </c>
      <c r="IC13" s="9">
        <v>251.00200000000001</v>
      </c>
      <c r="ID13" s="9">
        <v>157.78</v>
      </c>
      <c r="IE13" s="9">
        <v>62.536000000000001</v>
      </c>
      <c r="IF13" s="9">
        <v>40.527999999999999</v>
      </c>
      <c r="IG13" s="9">
        <v>22.007999999999999</v>
      </c>
      <c r="IH13" s="9">
        <v>36.171999999999997</v>
      </c>
      <c r="II13" s="9">
        <v>25.646000000000001</v>
      </c>
      <c r="IJ13" s="9">
        <v>10.526</v>
      </c>
      <c r="IK13" s="9">
        <v>17.303000000000001</v>
      </c>
      <c r="IL13" s="9">
        <v>11.565</v>
      </c>
      <c r="IM13" s="9">
        <v>5.7380000000000004</v>
      </c>
      <c r="IN13" s="9">
        <v>18.869</v>
      </c>
      <c r="IO13" s="9">
        <v>14.081</v>
      </c>
      <c r="IP13" s="9">
        <v>4.7880000000000003</v>
      </c>
      <c r="IQ13" s="9">
        <v>26.364000000000001</v>
      </c>
    </row>
    <row r="14" spans="1:251">
      <c r="A14" s="10">
        <v>41913</v>
      </c>
      <c r="B14" s="9">
        <v>11550.147000000001</v>
      </c>
      <c r="C14" s="9">
        <v>6229.6909999999998</v>
      </c>
      <c r="D14" s="9">
        <v>5320.4570000000003</v>
      </c>
      <c r="E14" s="9">
        <v>7981.6869999999999</v>
      </c>
      <c r="F14" s="9">
        <v>5134.1970000000001</v>
      </c>
      <c r="G14" s="9">
        <v>2847.49</v>
      </c>
      <c r="H14" s="9">
        <v>3568.46</v>
      </c>
      <c r="I14" s="9">
        <v>1095.4939999999999</v>
      </c>
      <c r="J14" s="9">
        <v>2472.9659999999999</v>
      </c>
      <c r="K14" s="9">
        <v>1656.2860000000001</v>
      </c>
      <c r="L14" s="9">
        <v>894.36300000000006</v>
      </c>
      <c r="M14" s="9">
        <v>761.923</v>
      </c>
      <c r="N14" s="9">
        <v>280.95800000000003</v>
      </c>
      <c r="O14" s="9">
        <v>169.114</v>
      </c>
      <c r="P14" s="9">
        <v>111.84399999999999</v>
      </c>
      <c r="Q14" s="9">
        <v>106.694</v>
      </c>
      <c r="R14" s="9">
        <v>85.935000000000002</v>
      </c>
      <c r="S14" s="9">
        <v>20.759</v>
      </c>
      <c r="T14" s="9">
        <v>59.594999999999999</v>
      </c>
      <c r="U14" s="9">
        <v>47.24</v>
      </c>
      <c r="V14" s="9">
        <v>12.353999999999999</v>
      </c>
      <c r="W14" s="9">
        <v>47.098999999999997</v>
      </c>
      <c r="X14" s="9">
        <v>38.695</v>
      </c>
      <c r="Y14" s="9">
        <v>8.4049999999999994</v>
      </c>
      <c r="Z14" s="9">
        <v>174.26499999999999</v>
      </c>
      <c r="AA14" s="9">
        <v>83.179000000000002</v>
      </c>
      <c r="AB14" s="9">
        <v>91.084999999999994</v>
      </c>
      <c r="AC14" s="9">
        <v>1496.32</v>
      </c>
      <c r="AD14" s="9">
        <v>800.048</v>
      </c>
      <c r="AE14" s="9">
        <v>696.27099999999996</v>
      </c>
      <c r="AF14" s="9">
        <v>590.67899999999997</v>
      </c>
      <c r="AG14" s="9">
        <v>449.11700000000002</v>
      </c>
      <c r="AH14" s="9">
        <v>141.56200000000001</v>
      </c>
      <c r="AI14" s="9">
        <v>905.64099999999996</v>
      </c>
      <c r="AJ14" s="9">
        <v>350.93099999999998</v>
      </c>
      <c r="AK14" s="9">
        <v>554.70899999999995</v>
      </c>
      <c r="AL14" s="9">
        <v>667.34799999999996</v>
      </c>
      <c r="AM14" s="9">
        <v>507.91</v>
      </c>
      <c r="AN14" s="9">
        <v>159.43899999999999</v>
      </c>
      <c r="AO14" s="9">
        <v>988.93700000000001</v>
      </c>
      <c r="AP14" s="9">
        <v>386.45299999999997</v>
      </c>
      <c r="AQ14" s="9">
        <v>602.48400000000004</v>
      </c>
      <c r="AR14" s="9">
        <v>965.23500000000001</v>
      </c>
      <c r="AS14" s="9">
        <v>398.17099999999999</v>
      </c>
      <c r="AT14" s="9">
        <v>567.06399999999996</v>
      </c>
      <c r="AU14" s="9">
        <v>11134.843000000001</v>
      </c>
      <c r="AV14" s="9">
        <v>5965.1459999999997</v>
      </c>
      <c r="AW14" s="9">
        <v>5169.6959999999999</v>
      </c>
      <c r="AX14" s="9">
        <v>7804.9930000000004</v>
      </c>
      <c r="AY14" s="9">
        <v>4998.915</v>
      </c>
      <c r="AZ14" s="9">
        <v>2806.0770000000002</v>
      </c>
      <c r="BA14" s="9">
        <v>3329.85</v>
      </c>
      <c r="BB14" s="9">
        <v>966.23099999999999</v>
      </c>
      <c r="BC14" s="9">
        <v>2363.6190000000001</v>
      </c>
      <c r="BD14" s="9">
        <v>1619.383</v>
      </c>
      <c r="BE14" s="9">
        <v>867.64499999999998</v>
      </c>
      <c r="BF14" s="9">
        <v>751.73800000000006</v>
      </c>
      <c r="BG14" s="9">
        <v>264.17599999999999</v>
      </c>
      <c r="BH14" s="9">
        <v>156.03700000000001</v>
      </c>
      <c r="BI14" s="9">
        <v>108.14</v>
      </c>
      <c r="BJ14" s="9">
        <v>104.583</v>
      </c>
      <c r="BK14" s="9">
        <v>84.287000000000006</v>
      </c>
      <c r="BL14" s="9">
        <v>20.295999999999999</v>
      </c>
      <c r="BM14" s="9">
        <v>59.131</v>
      </c>
      <c r="BN14" s="9">
        <v>47.24</v>
      </c>
      <c r="BO14" s="9">
        <v>11.891</v>
      </c>
      <c r="BP14" s="9">
        <v>45.451000000000001</v>
      </c>
      <c r="BQ14" s="9">
        <v>37.046999999999997</v>
      </c>
      <c r="BR14" s="9">
        <v>8.4049999999999994</v>
      </c>
      <c r="BS14" s="9">
        <v>159.59399999999999</v>
      </c>
      <c r="BT14" s="9">
        <v>71.75</v>
      </c>
      <c r="BU14" s="9">
        <v>87.843999999999994</v>
      </c>
      <c r="BV14" s="9">
        <v>1472.452</v>
      </c>
      <c r="BW14" s="9">
        <v>783.23500000000001</v>
      </c>
      <c r="BX14" s="9">
        <v>689.21799999999996</v>
      </c>
      <c r="BY14" s="9">
        <v>585.553</v>
      </c>
      <c r="BZ14" s="9">
        <v>444.10899999999998</v>
      </c>
      <c r="CA14" s="9">
        <v>141.44300000000001</v>
      </c>
      <c r="CB14" s="9">
        <v>886.9</v>
      </c>
      <c r="CC14" s="9">
        <v>339.12599999999998</v>
      </c>
      <c r="CD14" s="9">
        <v>547.774</v>
      </c>
      <c r="CE14" s="9">
        <v>660.245</v>
      </c>
      <c r="CF14" s="9">
        <v>501.38799999999998</v>
      </c>
      <c r="CG14" s="9">
        <v>158.857</v>
      </c>
      <c r="CH14" s="9">
        <v>959.13699999999994</v>
      </c>
      <c r="CI14" s="9">
        <v>366.25700000000001</v>
      </c>
      <c r="CJ14" s="9">
        <v>592.88099999999997</v>
      </c>
      <c r="CK14" s="9">
        <v>946.03099999999995</v>
      </c>
      <c r="CL14" s="9">
        <v>386.36599999999999</v>
      </c>
      <c r="CM14" s="9">
        <v>559.66499999999996</v>
      </c>
      <c r="CN14" s="9">
        <v>1778.45</v>
      </c>
      <c r="CO14" s="9">
        <v>902.87599999999998</v>
      </c>
      <c r="CP14" s="9">
        <v>875.57399999999996</v>
      </c>
      <c r="CQ14" s="9">
        <v>854.11599999999999</v>
      </c>
      <c r="CR14" s="9">
        <v>513.31200000000001</v>
      </c>
      <c r="CS14" s="9">
        <v>340.803</v>
      </c>
      <c r="CT14" s="9">
        <v>924.33399999999995</v>
      </c>
      <c r="CU14" s="9">
        <v>389.56400000000002</v>
      </c>
      <c r="CV14" s="9">
        <v>534.77099999999996</v>
      </c>
      <c r="CW14" s="9">
        <v>436.68299999999999</v>
      </c>
      <c r="CX14" s="9">
        <v>229.583</v>
      </c>
      <c r="CY14" s="9">
        <v>207.1</v>
      </c>
      <c r="CZ14" s="9">
        <v>62.569000000000003</v>
      </c>
      <c r="DA14" s="9">
        <v>38.845999999999997</v>
      </c>
      <c r="DB14" s="9">
        <v>23.724</v>
      </c>
      <c r="DC14" s="9">
        <v>18</v>
      </c>
      <c r="DD14" s="9">
        <v>15.335000000000001</v>
      </c>
      <c r="DE14" s="9">
        <v>2.665</v>
      </c>
      <c r="DF14" s="9">
        <v>14.49</v>
      </c>
      <c r="DG14" s="9">
        <v>12.689</v>
      </c>
      <c r="DH14" s="9">
        <v>1.802</v>
      </c>
      <c r="DI14" s="9">
        <v>3.5089999999999999</v>
      </c>
      <c r="DJ14" s="9">
        <v>2.6459999999999999</v>
      </c>
      <c r="DK14" s="9">
        <v>0.86299999999999999</v>
      </c>
      <c r="DL14" s="9">
        <v>44.57</v>
      </c>
      <c r="DM14" s="9">
        <v>23.510999999999999</v>
      </c>
      <c r="DN14" s="9">
        <v>21.059000000000001</v>
      </c>
      <c r="DO14" s="9">
        <v>410.18700000000001</v>
      </c>
      <c r="DP14" s="9">
        <v>214.095</v>
      </c>
      <c r="DQ14" s="9">
        <v>196.09299999999999</v>
      </c>
      <c r="DR14" s="9">
        <v>107.312</v>
      </c>
      <c r="DS14" s="9">
        <v>78.613</v>
      </c>
      <c r="DT14" s="9">
        <v>28.7</v>
      </c>
      <c r="DU14" s="9">
        <v>302.875</v>
      </c>
      <c r="DV14" s="9">
        <v>135.482</v>
      </c>
      <c r="DW14" s="9">
        <v>167.393</v>
      </c>
      <c r="DX14" s="9">
        <v>116.71899999999999</v>
      </c>
      <c r="DY14" s="9">
        <v>85.945999999999998</v>
      </c>
      <c r="DZ14" s="9">
        <v>30.773</v>
      </c>
      <c r="EA14" s="9">
        <v>319.964</v>
      </c>
      <c r="EB14" s="9">
        <v>143.637</v>
      </c>
      <c r="EC14" s="9">
        <v>176.328</v>
      </c>
      <c r="ED14" s="9">
        <v>317.36599999999999</v>
      </c>
      <c r="EE14" s="9">
        <v>148.17099999999999</v>
      </c>
      <c r="EF14" s="9">
        <v>169.19499999999999</v>
      </c>
      <c r="EG14" s="9">
        <v>631.00300000000004</v>
      </c>
      <c r="EH14" s="9">
        <v>306.98700000000002</v>
      </c>
      <c r="EI14" s="9">
        <v>324.01499999999999</v>
      </c>
      <c r="EJ14" s="9">
        <v>148.92699999999999</v>
      </c>
      <c r="EK14" s="9">
        <v>100.792</v>
      </c>
      <c r="EL14" s="9">
        <v>48.134999999999998</v>
      </c>
      <c r="EM14" s="9">
        <v>482.07499999999999</v>
      </c>
      <c r="EN14" s="9">
        <v>206.19499999999999</v>
      </c>
      <c r="EO14" s="9">
        <v>275.88</v>
      </c>
      <c r="EP14" s="9">
        <v>183.804</v>
      </c>
      <c r="EQ14" s="9">
        <v>89.26</v>
      </c>
      <c r="ER14" s="9">
        <v>94.543999999999997</v>
      </c>
      <c r="ES14" s="9">
        <v>23.202000000000002</v>
      </c>
      <c r="ET14" s="9">
        <v>12.146000000000001</v>
      </c>
      <c r="EU14" s="9">
        <v>11.055999999999999</v>
      </c>
      <c r="EV14" s="9">
        <v>5.2030000000000003</v>
      </c>
      <c r="EW14" s="9">
        <v>4.0629999999999997</v>
      </c>
      <c r="EX14" s="9">
        <v>1.1399999999999999</v>
      </c>
      <c r="EY14" s="9">
        <v>5.0309999999999997</v>
      </c>
      <c r="EZ14" s="9">
        <v>4.0629999999999997</v>
      </c>
      <c r="FA14" s="9">
        <v>0.96899999999999997</v>
      </c>
      <c r="FB14" s="9">
        <v>0.17100000000000001</v>
      </c>
      <c r="FC14" s="9">
        <v>0</v>
      </c>
      <c r="FD14" s="9">
        <v>0.17100000000000001</v>
      </c>
      <c r="FE14" s="9">
        <v>17.998999999999999</v>
      </c>
      <c r="FF14" s="9">
        <v>8.0830000000000002</v>
      </c>
      <c r="FG14" s="9">
        <v>9.9160000000000004</v>
      </c>
      <c r="FH14" s="9">
        <v>171.75200000000001</v>
      </c>
      <c r="FI14" s="9">
        <v>82.328999999999994</v>
      </c>
      <c r="FJ14" s="9">
        <v>89.423000000000002</v>
      </c>
      <c r="FK14" s="9">
        <v>20.597000000000001</v>
      </c>
      <c r="FL14" s="9">
        <v>16.512</v>
      </c>
      <c r="FM14" s="9">
        <v>4.0860000000000003</v>
      </c>
      <c r="FN14" s="9">
        <v>151.155</v>
      </c>
      <c r="FO14" s="9">
        <v>65.816999999999993</v>
      </c>
      <c r="FP14" s="9">
        <v>85.337000000000003</v>
      </c>
      <c r="FQ14" s="9">
        <v>24.155999999999999</v>
      </c>
      <c r="FR14" s="9">
        <v>19.228999999999999</v>
      </c>
      <c r="FS14" s="9">
        <v>4.9269999999999996</v>
      </c>
      <c r="FT14" s="9">
        <v>159.648</v>
      </c>
      <c r="FU14" s="9">
        <v>70.031000000000006</v>
      </c>
      <c r="FV14" s="9">
        <v>89.617000000000004</v>
      </c>
      <c r="FW14" s="9">
        <v>156.18600000000001</v>
      </c>
      <c r="FX14" s="9">
        <v>69.88</v>
      </c>
      <c r="FY14" s="9">
        <v>86.305999999999997</v>
      </c>
      <c r="FZ14" s="9">
        <v>1147.4469999999999</v>
      </c>
      <c r="GA14" s="9">
        <v>595.88900000000001</v>
      </c>
      <c r="GB14" s="9">
        <v>551.55899999999997</v>
      </c>
      <c r="GC14" s="9">
        <v>705.18799999999999</v>
      </c>
      <c r="GD14" s="9">
        <v>412.52</v>
      </c>
      <c r="GE14" s="9">
        <v>292.66800000000001</v>
      </c>
      <c r="GF14" s="9">
        <v>442.25900000000001</v>
      </c>
      <c r="GG14" s="9">
        <v>183.369</v>
      </c>
      <c r="GH14" s="9">
        <v>258.89100000000002</v>
      </c>
      <c r="GI14" s="9">
        <v>252.87899999999999</v>
      </c>
      <c r="GJ14" s="9">
        <v>140.32300000000001</v>
      </c>
      <c r="GK14" s="9">
        <v>112.557</v>
      </c>
      <c r="GL14" s="9">
        <v>39.366999999999997</v>
      </c>
      <c r="GM14" s="9">
        <v>26.7</v>
      </c>
      <c r="GN14" s="9">
        <v>12.667999999999999</v>
      </c>
      <c r="GO14" s="9">
        <v>12.797000000000001</v>
      </c>
      <c r="GP14" s="9">
        <v>11.272</v>
      </c>
      <c r="GQ14" s="9">
        <v>1.5249999999999999</v>
      </c>
      <c r="GR14" s="9">
        <v>9.4589999999999996</v>
      </c>
      <c r="GS14" s="9">
        <v>8.6259999999999994</v>
      </c>
      <c r="GT14" s="9">
        <v>0.83299999999999996</v>
      </c>
      <c r="GU14" s="9">
        <v>3.3380000000000001</v>
      </c>
      <c r="GV14" s="9">
        <v>2.6459999999999999</v>
      </c>
      <c r="GW14" s="9">
        <v>0.69199999999999995</v>
      </c>
      <c r="GX14" s="9">
        <v>26.57</v>
      </c>
      <c r="GY14" s="9">
        <v>15.428000000000001</v>
      </c>
      <c r="GZ14" s="9">
        <v>11.143000000000001</v>
      </c>
      <c r="HA14" s="9">
        <v>238.435</v>
      </c>
      <c r="HB14" s="9">
        <v>131.76599999999999</v>
      </c>
      <c r="HC14" s="9">
        <v>106.669</v>
      </c>
      <c r="HD14" s="9">
        <v>86.715000000000003</v>
      </c>
      <c r="HE14" s="9">
        <v>62.100999999999999</v>
      </c>
      <c r="HF14" s="9">
        <v>24.614000000000001</v>
      </c>
      <c r="HG14" s="9">
        <v>151.72</v>
      </c>
      <c r="HH14" s="9">
        <v>69.665000000000006</v>
      </c>
      <c r="HI14" s="9">
        <v>82.055999999999997</v>
      </c>
      <c r="HJ14" s="9">
        <v>92.563000000000002</v>
      </c>
      <c r="HK14" s="9">
        <v>66.716999999999999</v>
      </c>
      <c r="HL14" s="9">
        <v>25.846</v>
      </c>
      <c r="HM14" s="9">
        <v>160.316</v>
      </c>
      <c r="HN14" s="9">
        <v>73.605999999999995</v>
      </c>
      <c r="HO14" s="9">
        <v>86.710999999999999</v>
      </c>
      <c r="HP14" s="9">
        <v>161.179</v>
      </c>
      <c r="HQ14" s="9">
        <v>78.290999999999997</v>
      </c>
      <c r="HR14" s="9">
        <v>82.888999999999996</v>
      </c>
      <c r="HS14" s="9">
        <v>2724.52</v>
      </c>
      <c r="HT14" s="9">
        <v>1491.84</v>
      </c>
      <c r="HU14" s="9">
        <v>1232.68</v>
      </c>
      <c r="HV14" s="9">
        <v>2126.3389999999999</v>
      </c>
      <c r="HW14" s="9">
        <v>1312.451</v>
      </c>
      <c r="HX14" s="9">
        <v>813.88800000000003</v>
      </c>
      <c r="HY14" s="9">
        <v>598.17999999999995</v>
      </c>
      <c r="HZ14" s="9">
        <v>179.38900000000001</v>
      </c>
      <c r="IA14" s="9">
        <v>418.79199999999997</v>
      </c>
      <c r="IB14" s="9">
        <v>373.72</v>
      </c>
      <c r="IC14" s="9">
        <v>218.67599999999999</v>
      </c>
      <c r="ID14" s="9">
        <v>155.04400000000001</v>
      </c>
      <c r="IE14" s="9">
        <v>45.73</v>
      </c>
      <c r="IF14" s="9">
        <v>26.446000000000002</v>
      </c>
      <c r="IG14" s="9">
        <v>19.283999999999999</v>
      </c>
      <c r="IH14" s="9">
        <v>21.795999999999999</v>
      </c>
      <c r="II14" s="9">
        <v>16.266999999999999</v>
      </c>
      <c r="IJ14" s="9">
        <v>5.53</v>
      </c>
      <c r="IK14" s="9">
        <v>9.5570000000000004</v>
      </c>
      <c r="IL14" s="9">
        <v>7.4480000000000004</v>
      </c>
      <c r="IM14" s="9">
        <v>2.1080000000000001</v>
      </c>
      <c r="IN14" s="9">
        <v>12.24</v>
      </c>
      <c r="IO14" s="9">
        <v>8.8179999999999996</v>
      </c>
      <c r="IP14" s="9">
        <v>3.4209999999999998</v>
      </c>
      <c r="IQ14" s="9">
        <v>23.934000000000001</v>
      </c>
    </row>
    <row r="15" spans="1:251">
      <c r="A15" s="10">
        <v>41944</v>
      </c>
      <c r="B15" s="9">
        <v>11581.726000000001</v>
      </c>
      <c r="C15" s="9">
        <v>6259.7529999999997</v>
      </c>
      <c r="D15" s="9">
        <v>5321.9719999999998</v>
      </c>
      <c r="E15" s="9">
        <v>8012.77</v>
      </c>
      <c r="F15" s="9">
        <v>5187.098</v>
      </c>
      <c r="G15" s="9">
        <v>2825.672</v>
      </c>
      <c r="H15" s="9">
        <v>3568.9560000000001</v>
      </c>
      <c r="I15" s="9">
        <v>1072.6559999999999</v>
      </c>
      <c r="J15" s="9">
        <v>2496.3000000000002</v>
      </c>
      <c r="K15" s="9">
        <v>1793.671</v>
      </c>
      <c r="L15" s="9">
        <v>959.27099999999996</v>
      </c>
      <c r="M15" s="9">
        <v>834.4</v>
      </c>
      <c r="N15" s="9">
        <v>281.26799999999997</v>
      </c>
      <c r="O15" s="9">
        <v>160.14500000000001</v>
      </c>
      <c r="P15" s="9">
        <v>121.123</v>
      </c>
      <c r="Q15" s="9">
        <v>108.58199999999999</v>
      </c>
      <c r="R15" s="9">
        <v>86.84</v>
      </c>
      <c r="S15" s="9">
        <v>21.742000000000001</v>
      </c>
      <c r="T15" s="9">
        <v>59.845999999999997</v>
      </c>
      <c r="U15" s="9">
        <v>46.206000000000003</v>
      </c>
      <c r="V15" s="9">
        <v>13.64</v>
      </c>
      <c r="W15" s="9">
        <v>48.737000000000002</v>
      </c>
      <c r="X15" s="9">
        <v>40.634</v>
      </c>
      <c r="Y15" s="9">
        <v>8.1020000000000003</v>
      </c>
      <c r="Z15" s="9">
        <v>172.68600000000001</v>
      </c>
      <c r="AA15" s="9">
        <v>73.305000000000007</v>
      </c>
      <c r="AB15" s="9">
        <v>99.382000000000005</v>
      </c>
      <c r="AC15" s="9">
        <v>1634.952</v>
      </c>
      <c r="AD15" s="9">
        <v>863.41099999999994</v>
      </c>
      <c r="AE15" s="9">
        <v>771.54100000000005</v>
      </c>
      <c r="AF15" s="9">
        <v>613.61099999999999</v>
      </c>
      <c r="AG15" s="9">
        <v>459.274</v>
      </c>
      <c r="AH15" s="9">
        <v>154.33699999999999</v>
      </c>
      <c r="AI15" s="9">
        <v>1021.341</v>
      </c>
      <c r="AJ15" s="9">
        <v>404.137</v>
      </c>
      <c r="AK15" s="9">
        <v>617.20399999999995</v>
      </c>
      <c r="AL15" s="9">
        <v>695.553</v>
      </c>
      <c r="AM15" s="9">
        <v>524.30799999999999</v>
      </c>
      <c r="AN15" s="9">
        <v>171.24600000000001</v>
      </c>
      <c r="AO15" s="9">
        <v>1098.117</v>
      </c>
      <c r="AP15" s="9">
        <v>434.96300000000002</v>
      </c>
      <c r="AQ15" s="9">
        <v>663.154</v>
      </c>
      <c r="AR15" s="9">
        <v>1081.1859999999999</v>
      </c>
      <c r="AS15" s="9">
        <v>450.34300000000002</v>
      </c>
      <c r="AT15" s="9">
        <v>630.84400000000005</v>
      </c>
      <c r="AU15" s="9">
        <v>11159.112999999999</v>
      </c>
      <c r="AV15" s="9">
        <v>5991.6909999999998</v>
      </c>
      <c r="AW15" s="9">
        <v>5167.4219999999996</v>
      </c>
      <c r="AX15" s="9">
        <v>7836.2060000000001</v>
      </c>
      <c r="AY15" s="9">
        <v>5048.0069999999996</v>
      </c>
      <c r="AZ15" s="9">
        <v>2788.1990000000001</v>
      </c>
      <c r="BA15" s="9">
        <v>3322.9070000000002</v>
      </c>
      <c r="BB15" s="9">
        <v>943.68399999999997</v>
      </c>
      <c r="BC15" s="9">
        <v>2379.223</v>
      </c>
      <c r="BD15" s="9">
        <v>1758.761</v>
      </c>
      <c r="BE15" s="9">
        <v>934.41</v>
      </c>
      <c r="BF15" s="9">
        <v>824.351</v>
      </c>
      <c r="BG15" s="9">
        <v>264.91300000000001</v>
      </c>
      <c r="BH15" s="9">
        <v>149.245</v>
      </c>
      <c r="BI15" s="9">
        <v>115.66800000000001</v>
      </c>
      <c r="BJ15" s="9">
        <v>105.861</v>
      </c>
      <c r="BK15" s="9">
        <v>84.119</v>
      </c>
      <c r="BL15" s="9">
        <v>21.742000000000001</v>
      </c>
      <c r="BM15" s="9">
        <v>58.218000000000004</v>
      </c>
      <c r="BN15" s="9">
        <v>44.579000000000001</v>
      </c>
      <c r="BO15" s="9">
        <v>13.64</v>
      </c>
      <c r="BP15" s="9">
        <v>47.642000000000003</v>
      </c>
      <c r="BQ15" s="9">
        <v>39.54</v>
      </c>
      <c r="BR15" s="9">
        <v>8.1020000000000003</v>
      </c>
      <c r="BS15" s="9">
        <v>159.05199999999999</v>
      </c>
      <c r="BT15" s="9">
        <v>65.126000000000005</v>
      </c>
      <c r="BU15" s="9">
        <v>93.926000000000002</v>
      </c>
      <c r="BV15" s="9">
        <v>1614.2349999999999</v>
      </c>
      <c r="BW15" s="9">
        <v>848.58199999999999</v>
      </c>
      <c r="BX15" s="9">
        <v>765.65300000000002</v>
      </c>
      <c r="BY15" s="9">
        <v>609.82299999999998</v>
      </c>
      <c r="BZ15" s="9">
        <v>456.35199999999998</v>
      </c>
      <c r="CA15" s="9">
        <v>153.47200000000001</v>
      </c>
      <c r="CB15" s="9">
        <v>1004.412</v>
      </c>
      <c r="CC15" s="9">
        <v>392.23</v>
      </c>
      <c r="CD15" s="9">
        <v>612.18200000000002</v>
      </c>
      <c r="CE15" s="9">
        <v>689.04399999999998</v>
      </c>
      <c r="CF15" s="9">
        <v>518.66300000000001</v>
      </c>
      <c r="CG15" s="9">
        <v>170.38</v>
      </c>
      <c r="CH15" s="9">
        <v>1069.7180000000001</v>
      </c>
      <c r="CI15" s="9">
        <v>415.74700000000001</v>
      </c>
      <c r="CJ15" s="9">
        <v>653.971</v>
      </c>
      <c r="CK15" s="9">
        <v>1062.6300000000001</v>
      </c>
      <c r="CL15" s="9">
        <v>436.80900000000003</v>
      </c>
      <c r="CM15" s="9">
        <v>625.82100000000003</v>
      </c>
      <c r="CN15" s="9">
        <v>1797.923</v>
      </c>
      <c r="CO15" s="9">
        <v>925.649</v>
      </c>
      <c r="CP15" s="9">
        <v>872.274</v>
      </c>
      <c r="CQ15" s="9">
        <v>863.32299999999998</v>
      </c>
      <c r="CR15" s="9">
        <v>529.49599999999998</v>
      </c>
      <c r="CS15" s="9">
        <v>333.827</v>
      </c>
      <c r="CT15" s="9">
        <v>934.6</v>
      </c>
      <c r="CU15" s="9">
        <v>396.15199999999999</v>
      </c>
      <c r="CV15" s="9">
        <v>538.447</v>
      </c>
      <c r="CW15" s="9">
        <v>522.06399999999996</v>
      </c>
      <c r="CX15" s="9">
        <v>264.85599999999999</v>
      </c>
      <c r="CY15" s="9">
        <v>257.20800000000003</v>
      </c>
      <c r="CZ15" s="9">
        <v>55.905000000000001</v>
      </c>
      <c r="DA15" s="9">
        <v>25.963000000000001</v>
      </c>
      <c r="DB15" s="9">
        <v>29.943000000000001</v>
      </c>
      <c r="DC15" s="9">
        <v>12.603</v>
      </c>
      <c r="DD15" s="9">
        <v>9.2349999999999994</v>
      </c>
      <c r="DE15" s="9">
        <v>3.3679999999999999</v>
      </c>
      <c r="DF15" s="9">
        <v>8.9589999999999996</v>
      </c>
      <c r="DG15" s="9">
        <v>5.6710000000000003</v>
      </c>
      <c r="DH15" s="9">
        <v>3.2879999999999998</v>
      </c>
      <c r="DI15" s="9">
        <v>3.6440000000000001</v>
      </c>
      <c r="DJ15" s="9">
        <v>3.5640000000000001</v>
      </c>
      <c r="DK15" s="9">
        <v>0.08</v>
      </c>
      <c r="DL15" s="9">
        <v>43.302</v>
      </c>
      <c r="DM15" s="9">
        <v>16.728000000000002</v>
      </c>
      <c r="DN15" s="9">
        <v>26.574000000000002</v>
      </c>
      <c r="DO15" s="9">
        <v>503.71800000000002</v>
      </c>
      <c r="DP15" s="9">
        <v>255.887</v>
      </c>
      <c r="DQ15" s="9">
        <v>247.83099999999999</v>
      </c>
      <c r="DR15" s="9">
        <v>122.26600000000001</v>
      </c>
      <c r="DS15" s="9">
        <v>80.504000000000005</v>
      </c>
      <c r="DT15" s="9">
        <v>41.762999999999998</v>
      </c>
      <c r="DU15" s="9">
        <v>381.452</v>
      </c>
      <c r="DV15" s="9">
        <v>175.38300000000001</v>
      </c>
      <c r="DW15" s="9">
        <v>206.06899999999999</v>
      </c>
      <c r="DX15" s="9">
        <v>127.249</v>
      </c>
      <c r="DY15" s="9">
        <v>84.147999999999996</v>
      </c>
      <c r="DZ15" s="9">
        <v>43.1</v>
      </c>
      <c r="EA15" s="9">
        <v>394.81599999999997</v>
      </c>
      <c r="EB15" s="9">
        <v>180.708</v>
      </c>
      <c r="EC15" s="9">
        <v>214.108</v>
      </c>
      <c r="ED15" s="9">
        <v>390.411</v>
      </c>
      <c r="EE15" s="9">
        <v>181.054</v>
      </c>
      <c r="EF15" s="9">
        <v>209.35599999999999</v>
      </c>
      <c r="EG15" s="9">
        <v>634.27200000000005</v>
      </c>
      <c r="EH15" s="9">
        <v>314.13400000000001</v>
      </c>
      <c r="EI15" s="9">
        <v>320.13799999999998</v>
      </c>
      <c r="EJ15" s="9">
        <v>146.072</v>
      </c>
      <c r="EK15" s="9">
        <v>104.806</v>
      </c>
      <c r="EL15" s="9">
        <v>41.265999999999998</v>
      </c>
      <c r="EM15" s="9">
        <v>488.2</v>
      </c>
      <c r="EN15" s="9">
        <v>209.32900000000001</v>
      </c>
      <c r="EO15" s="9">
        <v>278.87200000000001</v>
      </c>
      <c r="EP15" s="9">
        <v>223.238</v>
      </c>
      <c r="EQ15" s="9">
        <v>104.017</v>
      </c>
      <c r="ER15" s="9">
        <v>119.221</v>
      </c>
      <c r="ES15" s="9">
        <v>22.033999999999999</v>
      </c>
      <c r="ET15" s="9">
        <v>10.286</v>
      </c>
      <c r="EU15" s="9">
        <v>11.749000000000001</v>
      </c>
      <c r="EV15" s="9">
        <v>2.4969999999999999</v>
      </c>
      <c r="EW15" s="9">
        <v>1.788</v>
      </c>
      <c r="EX15" s="9">
        <v>0.70899999999999996</v>
      </c>
      <c r="EY15" s="9">
        <v>2.0640000000000001</v>
      </c>
      <c r="EZ15" s="9">
        <v>1.355</v>
      </c>
      <c r="FA15" s="9">
        <v>0.70899999999999996</v>
      </c>
      <c r="FB15" s="9">
        <v>0.433</v>
      </c>
      <c r="FC15" s="9">
        <v>0.433</v>
      </c>
      <c r="FD15" s="9">
        <v>0</v>
      </c>
      <c r="FE15" s="9">
        <v>19.538</v>
      </c>
      <c r="FF15" s="9">
        <v>8.4979999999999993</v>
      </c>
      <c r="FG15" s="9">
        <v>11.04</v>
      </c>
      <c r="FH15" s="9">
        <v>214.96299999999999</v>
      </c>
      <c r="FI15" s="9">
        <v>99.831999999999994</v>
      </c>
      <c r="FJ15" s="9">
        <v>115.131</v>
      </c>
      <c r="FK15" s="9">
        <v>25.814</v>
      </c>
      <c r="FL15" s="9">
        <v>16.446999999999999</v>
      </c>
      <c r="FM15" s="9">
        <v>9.3670000000000009</v>
      </c>
      <c r="FN15" s="9">
        <v>189.149</v>
      </c>
      <c r="FO15" s="9">
        <v>83.385000000000005</v>
      </c>
      <c r="FP15" s="9">
        <v>105.764</v>
      </c>
      <c r="FQ15" s="9">
        <v>27.527999999999999</v>
      </c>
      <c r="FR15" s="9">
        <v>17.452000000000002</v>
      </c>
      <c r="FS15" s="9">
        <v>10.076000000000001</v>
      </c>
      <c r="FT15" s="9">
        <v>195.709</v>
      </c>
      <c r="FU15" s="9">
        <v>86.563999999999993</v>
      </c>
      <c r="FV15" s="9">
        <v>109.145</v>
      </c>
      <c r="FW15" s="9">
        <v>191.21199999999999</v>
      </c>
      <c r="FX15" s="9">
        <v>84.739000000000004</v>
      </c>
      <c r="FY15" s="9">
        <v>106.473</v>
      </c>
      <c r="FZ15" s="9">
        <v>1163.6510000000001</v>
      </c>
      <c r="GA15" s="9">
        <v>611.51400000000001</v>
      </c>
      <c r="GB15" s="9">
        <v>552.13699999999994</v>
      </c>
      <c r="GC15" s="9">
        <v>717.25099999999998</v>
      </c>
      <c r="GD15" s="9">
        <v>424.69099999999997</v>
      </c>
      <c r="GE15" s="9">
        <v>292.56099999999998</v>
      </c>
      <c r="GF15" s="9">
        <v>446.399</v>
      </c>
      <c r="GG15" s="9">
        <v>186.82400000000001</v>
      </c>
      <c r="GH15" s="9">
        <v>259.57600000000002</v>
      </c>
      <c r="GI15" s="9">
        <v>298.827</v>
      </c>
      <c r="GJ15" s="9">
        <v>160.839</v>
      </c>
      <c r="GK15" s="9">
        <v>137.98699999999999</v>
      </c>
      <c r="GL15" s="9">
        <v>33.871000000000002</v>
      </c>
      <c r="GM15" s="9">
        <v>15.677</v>
      </c>
      <c r="GN15" s="9">
        <v>18.193999999999999</v>
      </c>
      <c r="GO15" s="9">
        <v>10.106999999999999</v>
      </c>
      <c r="GP15" s="9">
        <v>7.4470000000000001</v>
      </c>
      <c r="GQ15" s="9">
        <v>2.6589999999999998</v>
      </c>
      <c r="GR15" s="9">
        <v>6.8949999999999996</v>
      </c>
      <c r="GS15" s="9">
        <v>4.3170000000000002</v>
      </c>
      <c r="GT15" s="9">
        <v>2.5790000000000002</v>
      </c>
      <c r="GU15" s="9">
        <v>3.2109999999999999</v>
      </c>
      <c r="GV15" s="9">
        <v>3.1309999999999998</v>
      </c>
      <c r="GW15" s="9">
        <v>0.08</v>
      </c>
      <c r="GX15" s="9">
        <v>23.763999999999999</v>
      </c>
      <c r="GY15" s="9">
        <v>8.23</v>
      </c>
      <c r="GZ15" s="9">
        <v>15.535</v>
      </c>
      <c r="HA15" s="9">
        <v>288.755</v>
      </c>
      <c r="HB15" s="9">
        <v>156.05500000000001</v>
      </c>
      <c r="HC15" s="9">
        <v>132.69999999999999</v>
      </c>
      <c r="HD15" s="9">
        <v>96.451999999999998</v>
      </c>
      <c r="HE15" s="9">
        <v>64.057000000000002</v>
      </c>
      <c r="HF15" s="9">
        <v>32.395000000000003</v>
      </c>
      <c r="HG15" s="9">
        <v>192.303</v>
      </c>
      <c r="HH15" s="9">
        <v>91.998000000000005</v>
      </c>
      <c r="HI15" s="9">
        <v>100.304</v>
      </c>
      <c r="HJ15" s="9">
        <v>99.72</v>
      </c>
      <c r="HK15" s="9">
        <v>66.695999999999998</v>
      </c>
      <c r="HL15" s="9">
        <v>33.024000000000001</v>
      </c>
      <c r="HM15" s="9">
        <v>199.107</v>
      </c>
      <c r="HN15" s="9">
        <v>94.143000000000001</v>
      </c>
      <c r="HO15" s="9">
        <v>104.96299999999999</v>
      </c>
      <c r="HP15" s="9">
        <v>199.19800000000001</v>
      </c>
      <c r="HQ15" s="9">
        <v>96.314999999999998</v>
      </c>
      <c r="HR15" s="9">
        <v>102.883</v>
      </c>
      <c r="HS15" s="9">
        <v>2707.4969999999998</v>
      </c>
      <c r="HT15" s="9">
        <v>1487.4690000000001</v>
      </c>
      <c r="HU15" s="9">
        <v>1220.028</v>
      </c>
      <c r="HV15" s="9">
        <v>2120.0839999999998</v>
      </c>
      <c r="HW15" s="9">
        <v>1315.316</v>
      </c>
      <c r="HX15" s="9">
        <v>804.76800000000003</v>
      </c>
      <c r="HY15" s="9">
        <v>587.41300000000001</v>
      </c>
      <c r="HZ15" s="9">
        <v>172.15299999999999</v>
      </c>
      <c r="IA15" s="9">
        <v>415.26</v>
      </c>
      <c r="IB15" s="9">
        <v>401.71199999999999</v>
      </c>
      <c r="IC15" s="9">
        <v>248.82</v>
      </c>
      <c r="ID15" s="9">
        <v>152.89099999999999</v>
      </c>
      <c r="IE15" s="9">
        <v>42.332999999999998</v>
      </c>
      <c r="IF15" s="9">
        <v>22.783999999999999</v>
      </c>
      <c r="IG15" s="9">
        <v>19.548999999999999</v>
      </c>
      <c r="IH15" s="9">
        <v>16.951000000000001</v>
      </c>
      <c r="II15" s="9">
        <v>12.853999999999999</v>
      </c>
      <c r="IJ15" s="9">
        <v>4.0970000000000004</v>
      </c>
      <c r="IK15" s="9">
        <v>9.1389999999999993</v>
      </c>
      <c r="IL15" s="9">
        <v>6.1180000000000003</v>
      </c>
      <c r="IM15" s="9">
        <v>3.0209999999999999</v>
      </c>
      <c r="IN15" s="9">
        <v>7.8120000000000003</v>
      </c>
      <c r="IO15" s="9">
        <v>6.7359999999999998</v>
      </c>
      <c r="IP15" s="9">
        <v>1.0760000000000001</v>
      </c>
      <c r="IQ15" s="9">
        <v>25.382000000000001</v>
      </c>
    </row>
    <row r="16" spans="1:251">
      <c r="A16" s="10">
        <v>41974</v>
      </c>
      <c r="B16" s="9">
        <v>11715.694</v>
      </c>
      <c r="C16" s="9">
        <v>6320.6949999999997</v>
      </c>
      <c r="D16" s="9">
        <v>5394.9989999999998</v>
      </c>
      <c r="E16" s="9">
        <v>8154.06</v>
      </c>
      <c r="F16" s="9">
        <v>5258.1220000000003</v>
      </c>
      <c r="G16" s="9">
        <v>2895.9380000000001</v>
      </c>
      <c r="H16" s="9">
        <v>3561.634</v>
      </c>
      <c r="I16" s="9">
        <v>1062.5730000000001</v>
      </c>
      <c r="J16" s="9">
        <v>2499.0610000000001</v>
      </c>
      <c r="K16" s="9">
        <v>1842.2940000000001</v>
      </c>
      <c r="L16" s="9">
        <v>975.82500000000005</v>
      </c>
      <c r="M16" s="9">
        <v>866.46900000000005</v>
      </c>
      <c r="N16" s="9">
        <v>328.19499999999999</v>
      </c>
      <c r="O16" s="9">
        <v>177.25700000000001</v>
      </c>
      <c r="P16" s="9">
        <v>150.93700000000001</v>
      </c>
      <c r="Q16" s="9">
        <v>138.851</v>
      </c>
      <c r="R16" s="9">
        <v>103.39</v>
      </c>
      <c r="S16" s="9">
        <v>35.46</v>
      </c>
      <c r="T16" s="9">
        <v>76.957999999999998</v>
      </c>
      <c r="U16" s="9">
        <v>58.280999999999999</v>
      </c>
      <c r="V16" s="9">
        <v>18.677</v>
      </c>
      <c r="W16" s="9">
        <v>61.892000000000003</v>
      </c>
      <c r="X16" s="9">
        <v>45.109000000000002</v>
      </c>
      <c r="Y16" s="9">
        <v>16.783000000000001</v>
      </c>
      <c r="Z16" s="9">
        <v>189.34399999999999</v>
      </c>
      <c r="AA16" s="9">
        <v>73.867000000000004</v>
      </c>
      <c r="AB16" s="9">
        <v>115.477</v>
      </c>
      <c r="AC16" s="9">
        <v>1663.691</v>
      </c>
      <c r="AD16" s="9">
        <v>877.03300000000002</v>
      </c>
      <c r="AE16" s="9">
        <v>786.65800000000002</v>
      </c>
      <c r="AF16" s="9">
        <v>630.28800000000001</v>
      </c>
      <c r="AG16" s="9">
        <v>474.577</v>
      </c>
      <c r="AH16" s="9">
        <v>155.71100000000001</v>
      </c>
      <c r="AI16" s="9">
        <v>1033.403</v>
      </c>
      <c r="AJ16" s="9">
        <v>402.45600000000002</v>
      </c>
      <c r="AK16" s="9">
        <v>630.947</v>
      </c>
      <c r="AL16" s="9">
        <v>731.76900000000001</v>
      </c>
      <c r="AM16" s="9">
        <v>548.76599999999996</v>
      </c>
      <c r="AN16" s="9">
        <v>183.00200000000001</v>
      </c>
      <c r="AO16" s="9">
        <v>1110.5260000000001</v>
      </c>
      <c r="AP16" s="9">
        <v>427.05799999999999</v>
      </c>
      <c r="AQ16" s="9">
        <v>683.46699999999998</v>
      </c>
      <c r="AR16" s="9">
        <v>1110.3610000000001</v>
      </c>
      <c r="AS16" s="9">
        <v>460.73700000000002</v>
      </c>
      <c r="AT16" s="9">
        <v>649.62400000000002</v>
      </c>
      <c r="AU16" s="9">
        <v>11306.834000000001</v>
      </c>
      <c r="AV16" s="9">
        <v>6055.6149999999998</v>
      </c>
      <c r="AW16" s="9">
        <v>5251.2190000000001</v>
      </c>
      <c r="AX16" s="9">
        <v>7974.59</v>
      </c>
      <c r="AY16" s="9">
        <v>5117.3509999999997</v>
      </c>
      <c r="AZ16" s="9">
        <v>2857.2379999999998</v>
      </c>
      <c r="BA16" s="9">
        <v>3332.2449999999999</v>
      </c>
      <c r="BB16" s="9">
        <v>938.26400000000001</v>
      </c>
      <c r="BC16" s="9">
        <v>2393.9810000000002</v>
      </c>
      <c r="BD16" s="9">
        <v>1806.4590000000001</v>
      </c>
      <c r="BE16" s="9">
        <v>951.005</v>
      </c>
      <c r="BF16" s="9">
        <v>855.45399999999995</v>
      </c>
      <c r="BG16" s="9">
        <v>316.12299999999999</v>
      </c>
      <c r="BH16" s="9">
        <v>169.904</v>
      </c>
      <c r="BI16" s="9">
        <v>146.22</v>
      </c>
      <c r="BJ16" s="9">
        <v>136.07499999999999</v>
      </c>
      <c r="BK16" s="9">
        <v>101.001</v>
      </c>
      <c r="BL16" s="9">
        <v>35.073</v>
      </c>
      <c r="BM16" s="9">
        <v>74.497</v>
      </c>
      <c r="BN16" s="9">
        <v>56.207000000000001</v>
      </c>
      <c r="BO16" s="9">
        <v>18.29</v>
      </c>
      <c r="BP16" s="9">
        <v>61.576999999999998</v>
      </c>
      <c r="BQ16" s="9">
        <v>44.793999999999997</v>
      </c>
      <c r="BR16" s="9">
        <v>16.783000000000001</v>
      </c>
      <c r="BS16" s="9">
        <v>180.04900000000001</v>
      </c>
      <c r="BT16" s="9">
        <v>68.902000000000001</v>
      </c>
      <c r="BU16" s="9">
        <v>111.146</v>
      </c>
      <c r="BV16" s="9">
        <v>1636.047</v>
      </c>
      <c r="BW16" s="9">
        <v>857.03899999999999</v>
      </c>
      <c r="BX16" s="9">
        <v>779.00800000000004</v>
      </c>
      <c r="BY16" s="9">
        <v>623.14300000000003</v>
      </c>
      <c r="BZ16" s="9">
        <v>468.74599999999998</v>
      </c>
      <c r="CA16" s="9">
        <v>154.39699999999999</v>
      </c>
      <c r="CB16" s="9">
        <v>1012.904</v>
      </c>
      <c r="CC16" s="9">
        <v>388.29300000000001</v>
      </c>
      <c r="CD16" s="9">
        <v>624.61099999999999</v>
      </c>
      <c r="CE16" s="9">
        <v>722.84900000000005</v>
      </c>
      <c r="CF16" s="9">
        <v>541.16099999999994</v>
      </c>
      <c r="CG16" s="9">
        <v>181.68799999999999</v>
      </c>
      <c r="CH16" s="9">
        <v>1083.6110000000001</v>
      </c>
      <c r="CI16" s="9">
        <v>409.84500000000003</v>
      </c>
      <c r="CJ16" s="9">
        <v>673.76599999999996</v>
      </c>
      <c r="CK16" s="9">
        <v>1087.4010000000001</v>
      </c>
      <c r="CL16" s="9">
        <v>444.50099999999998</v>
      </c>
      <c r="CM16" s="9">
        <v>642.90099999999995</v>
      </c>
      <c r="CN16" s="9">
        <v>1891.01</v>
      </c>
      <c r="CO16" s="9">
        <v>970.82600000000002</v>
      </c>
      <c r="CP16" s="9">
        <v>920.18399999999997</v>
      </c>
      <c r="CQ16" s="9">
        <v>945.46400000000006</v>
      </c>
      <c r="CR16" s="9">
        <v>578.87900000000002</v>
      </c>
      <c r="CS16" s="9">
        <v>366.58499999999998</v>
      </c>
      <c r="CT16" s="9">
        <v>945.54600000000005</v>
      </c>
      <c r="CU16" s="9">
        <v>391.947</v>
      </c>
      <c r="CV16" s="9">
        <v>553.59900000000005</v>
      </c>
      <c r="CW16" s="9">
        <v>595.88</v>
      </c>
      <c r="CX16" s="9">
        <v>293.82799999999997</v>
      </c>
      <c r="CY16" s="9">
        <v>302.05200000000002</v>
      </c>
      <c r="CZ16" s="9">
        <v>78.652000000000001</v>
      </c>
      <c r="DA16" s="9">
        <v>38.164000000000001</v>
      </c>
      <c r="DB16" s="9">
        <v>40.487000000000002</v>
      </c>
      <c r="DC16" s="9">
        <v>18.135000000000002</v>
      </c>
      <c r="DD16" s="9">
        <v>13.084</v>
      </c>
      <c r="DE16" s="9">
        <v>5.05</v>
      </c>
      <c r="DF16" s="9">
        <v>11.564</v>
      </c>
      <c r="DG16" s="9">
        <v>7.718</v>
      </c>
      <c r="DH16" s="9">
        <v>3.8460000000000001</v>
      </c>
      <c r="DI16" s="9">
        <v>6.5709999999999997</v>
      </c>
      <c r="DJ16" s="9">
        <v>5.3659999999999997</v>
      </c>
      <c r="DK16" s="9">
        <v>1.2050000000000001</v>
      </c>
      <c r="DL16" s="9">
        <v>60.517000000000003</v>
      </c>
      <c r="DM16" s="9">
        <v>25.08</v>
      </c>
      <c r="DN16" s="9">
        <v>35.436999999999998</v>
      </c>
      <c r="DO16" s="9">
        <v>565.74400000000003</v>
      </c>
      <c r="DP16" s="9">
        <v>277.95800000000003</v>
      </c>
      <c r="DQ16" s="9">
        <v>287.786</v>
      </c>
      <c r="DR16" s="9">
        <v>125.22199999999999</v>
      </c>
      <c r="DS16" s="9">
        <v>81.387</v>
      </c>
      <c r="DT16" s="9">
        <v>43.835000000000001</v>
      </c>
      <c r="DU16" s="9">
        <v>440.52100000000002</v>
      </c>
      <c r="DV16" s="9">
        <v>196.571</v>
      </c>
      <c r="DW16" s="9">
        <v>243.95</v>
      </c>
      <c r="DX16" s="9">
        <v>138.83099999999999</v>
      </c>
      <c r="DY16" s="9">
        <v>91.19</v>
      </c>
      <c r="DZ16" s="9">
        <v>47.640999999999998</v>
      </c>
      <c r="EA16" s="9">
        <v>457.04899999999998</v>
      </c>
      <c r="EB16" s="9">
        <v>202.63800000000001</v>
      </c>
      <c r="EC16" s="9">
        <v>254.411</v>
      </c>
      <c r="ED16" s="9">
        <v>452.08600000000001</v>
      </c>
      <c r="EE16" s="9">
        <v>204.28899999999999</v>
      </c>
      <c r="EF16" s="9">
        <v>247.79599999999999</v>
      </c>
      <c r="EG16" s="9">
        <v>675.02200000000005</v>
      </c>
      <c r="EH16" s="9">
        <v>328.23200000000003</v>
      </c>
      <c r="EI16" s="9">
        <v>346.79</v>
      </c>
      <c r="EJ16" s="9">
        <v>171.137</v>
      </c>
      <c r="EK16" s="9">
        <v>118.16200000000001</v>
      </c>
      <c r="EL16" s="9">
        <v>52.973999999999997</v>
      </c>
      <c r="EM16" s="9">
        <v>503.88499999999999</v>
      </c>
      <c r="EN16" s="9">
        <v>210.07</v>
      </c>
      <c r="EO16" s="9">
        <v>293.81599999999997</v>
      </c>
      <c r="EP16" s="9">
        <v>278.85599999999999</v>
      </c>
      <c r="EQ16" s="9">
        <v>124.35</v>
      </c>
      <c r="ER16" s="9">
        <v>154.505</v>
      </c>
      <c r="ES16" s="9">
        <v>38.164000000000001</v>
      </c>
      <c r="ET16" s="9">
        <v>15.647</v>
      </c>
      <c r="EU16" s="9">
        <v>22.516999999999999</v>
      </c>
      <c r="EV16" s="9">
        <v>5.2910000000000004</v>
      </c>
      <c r="EW16" s="9">
        <v>3.927</v>
      </c>
      <c r="EX16" s="9">
        <v>1.3640000000000001</v>
      </c>
      <c r="EY16" s="9">
        <v>2.8980000000000001</v>
      </c>
      <c r="EZ16" s="9">
        <v>1.5349999999999999</v>
      </c>
      <c r="FA16" s="9">
        <v>1.3640000000000001</v>
      </c>
      <c r="FB16" s="9">
        <v>2.3919999999999999</v>
      </c>
      <c r="FC16" s="9">
        <v>2.3919999999999999</v>
      </c>
      <c r="FD16" s="9">
        <v>0</v>
      </c>
      <c r="FE16" s="9">
        <v>32.874000000000002</v>
      </c>
      <c r="FF16" s="9">
        <v>11.72</v>
      </c>
      <c r="FG16" s="9">
        <v>21.154</v>
      </c>
      <c r="FH16" s="9">
        <v>264.54700000000003</v>
      </c>
      <c r="FI16" s="9">
        <v>117.851</v>
      </c>
      <c r="FJ16" s="9">
        <v>146.696</v>
      </c>
      <c r="FK16" s="9">
        <v>29.259</v>
      </c>
      <c r="FL16" s="9">
        <v>19.817</v>
      </c>
      <c r="FM16" s="9">
        <v>9.4420000000000002</v>
      </c>
      <c r="FN16" s="9">
        <v>235.28800000000001</v>
      </c>
      <c r="FO16" s="9">
        <v>98.034000000000006</v>
      </c>
      <c r="FP16" s="9">
        <v>137.25399999999999</v>
      </c>
      <c r="FQ16" s="9">
        <v>33.893000000000001</v>
      </c>
      <c r="FR16" s="9">
        <v>23.088000000000001</v>
      </c>
      <c r="FS16" s="9">
        <v>10.805</v>
      </c>
      <c r="FT16" s="9">
        <v>244.96299999999999</v>
      </c>
      <c r="FU16" s="9">
        <v>101.26300000000001</v>
      </c>
      <c r="FV16" s="9">
        <v>143.69999999999999</v>
      </c>
      <c r="FW16" s="9">
        <v>238.18700000000001</v>
      </c>
      <c r="FX16" s="9">
        <v>99.569000000000003</v>
      </c>
      <c r="FY16" s="9">
        <v>138.61699999999999</v>
      </c>
      <c r="FZ16" s="9">
        <v>1215.9880000000001</v>
      </c>
      <c r="GA16" s="9">
        <v>642.59400000000005</v>
      </c>
      <c r="GB16" s="9">
        <v>573.39400000000001</v>
      </c>
      <c r="GC16" s="9">
        <v>774.32799999999997</v>
      </c>
      <c r="GD16" s="9">
        <v>460.71699999999998</v>
      </c>
      <c r="GE16" s="9">
        <v>313.61099999999999</v>
      </c>
      <c r="GF16" s="9">
        <v>441.661</v>
      </c>
      <c r="GG16" s="9">
        <v>181.87700000000001</v>
      </c>
      <c r="GH16" s="9">
        <v>259.78300000000002</v>
      </c>
      <c r="GI16" s="9">
        <v>317.024</v>
      </c>
      <c r="GJ16" s="9">
        <v>169.47800000000001</v>
      </c>
      <c r="GK16" s="9">
        <v>147.54599999999999</v>
      </c>
      <c r="GL16" s="9">
        <v>40.487000000000002</v>
      </c>
      <c r="GM16" s="9">
        <v>22.516999999999999</v>
      </c>
      <c r="GN16" s="9">
        <v>17.97</v>
      </c>
      <c r="GO16" s="9">
        <v>12.843999999999999</v>
      </c>
      <c r="GP16" s="9">
        <v>9.157</v>
      </c>
      <c r="GQ16" s="9">
        <v>3.6869999999999998</v>
      </c>
      <c r="GR16" s="9">
        <v>8.6660000000000004</v>
      </c>
      <c r="GS16" s="9">
        <v>6.1840000000000002</v>
      </c>
      <c r="GT16" s="9">
        <v>2.4820000000000002</v>
      </c>
      <c r="GU16" s="9">
        <v>4.1779999999999999</v>
      </c>
      <c r="GV16" s="9">
        <v>2.9740000000000002</v>
      </c>
      <c r="GW16" s="9">
        <v>1.2050000000000001</v>
      </c>
      <c r="GX16" s="9">
        <v>27.643000000000001</v>
      </c>
      <c r="GY16" s="9">
        <v>13.36</v>
      </c>
      <c r="GZ16" s="9">
        <v>14.282999999999999</v>
      </c>
      <c r="HA16" s="9">
        <v>301.19600000000003</v>
      </c>
      <c r="HB16" s="9">
        <v>160.107</v>
      </c>
      <c r="HC16" s="9">
        <v>141.09</v>
      </c>
      <c r="HD16" s="9">
        <v>95.963999999999999</v>
      </c>
      <c r="HE16" s="9">
        <v>61.57</v>
      </c>
      <c r="HF16" s="9">
        <v>34.393000000000001</v>
      </c>
      <c r="HG16" s="9">
        <v>205.233</v>
      </c>
      <c r="HH16" s="9">
        <v>98.536000000000001</v>
      </c>
      <c r="HI16" s="9">
        <v>106.696</v>
      </c>
      <c r="HJ16" s="9">
        <v>104.938</v>
      </c>
      <c r="HK16" s="9">
        <v>68.102999999999994</v>
      </c>
      <c r="HL16" s="9">
        <v>36.835999999999999</v>
      </c>
      <c r="HM16" s="9">
        <v>212.08600000000001</v>
      </c>
      <c r="HN16" s="9">
        <v>101.375</v>
      </c>
      <c r="HO16" s="9">
        <v>110.711</v>
      </c>
      <c r="HP16" s="9">
        <v>213.899</v>
      </c>
      <c r="HQ16" s="9">
        <v>104.72</v>
      </c>
      <c r="HR16" s="9">
        <v>109.179</v>
      </c>
      <c r="HS16" s="9">
        <v>2739.5880000000002</v>
      </c>
      <c r="HT16" s="9">
        <v>1499.1769999999999</v>
      </c>
      <c r="HU16" s="9">
        <v>1240.4110000000001</v>
      </c>
      <c r="HV16" s="9">
        <v>2146.1930000000002</v>
      </c>
      <c r="HW16" s="9">
        <v>1330.72</v>
      </c>
      <c r="HX16" s="9">
        <v>815.47299999999996</v>
      </c>
      <c r="HY16" s="9">
        <v>593.39400000000001</v>
      </c>
      <c r="HZ16" s="9">
        <v>168.45699999999999</v>
      </c>
      <c r="IA16" s="9">
        <v>424.93799999999999</v>
      </c>
      <c r="IB16" s="9">
        <v>396.05700000000002</v>
      </c>
      <c r="IC16" s="9">
        <v>239.63900000000001</v>
      </c>
      <c r="ID16" s="9">
        <v>156.417</v>
      </c>
      <c r="IE16" s="9">
        <v>61.23</v>
      </c>
      <c r="IF16" s="9">
        <v>33.610999999999997</v>
      </c>
      <c r="IG16" s="9">
        <v>27.619</v>
      </c>
      <c r="IH16" s="9">
        <v>31.038</v>
      </c>
      <c r="II16" s="9">
        <v>19.367999999999999</v>
      </c>
      <c r="IJ16" s="9">
        <v>11.67</v>
      </c>
      <c r="IK16" s="9">
        <v>17.661999999999999</v>
      </c>
      <c r="IL16" s="9">
        <v>11.337</v>
      </c>
      <c r="IM16" s="9">
        <v>6.3250000000000002</v>
      </c>
      <c r="IN16" s="9">
        <v>13.375999999999999</v>
      </c>
      <c r="IO16" s="9">
        <v>8.0310000000000006</v>
      </c>
      <c r="IP16" s="9">
        <v>5.3449999999999998</v>
      </c>
      <c r="IQ16" s="9">
        <v>30.192</v>
      </c>
    </row>
    <row r="17" spans="1:251">
      <c r="A17" s="10">
        <v>42005</v>
      </c>
      <c r="B17" s="9">
        <v>11467.380999999999</v>
      </c>
      <c r="C17" s="9">
        <v>6208.55</v>
      </c>
      <c r="D17" s="9">
        <v>5258.8310000000001</v>
      </c>
      <c r="E17" s="9">
        <v>8006.549</v>
      </c>
      <c r="F17" s="9">
        <v>5156.259</v>
      </c>
      <c r="G17" s="9">
        <v>2850.2890000000002</v>
      </c>
      <c r="H17" s="9">
        <v>3460.8319999999999</v>
      </c>
      <c r="I17" s="9">
        <v>1052.29</v>
      </c>
      <c r="J17" s="9">
        <v>2408.5419999999999</v>
      </c>
      <c r="K17" s="9">
        <v>1828.6780000000001</v>
      </c>
      <c r="L17" s="9">
        <v>980.71600000000001</v>
      </c>
      <c r="M17" s="9">
        <v>847.96199999999999</v>
      </c>
      <c r="N17" s="9">
        <v>393.54</v>
      </c>
      <c r="O17" s="9">
        <v>229.321</v>
      </c>
      <c r="P17" s="9">
        <v>164.21899999999999</v>
      </c>
      <c r="Q17" s="9">
        <v>190.36799999999999</v>
      </c>
      <c r="R17" s="9">
        <v>144.93100000000001</v>
      </c>
      <c r="S17" s="9">
        <v>45.438000000000002</v>
      </c>
      <c r="T17" s="9">
        <v>96.856999999999999</v>
      </c>
      <c r="U17" s="9">
        <v>67.64</v>
      </c>
      <c r="V17" s="9">
        <v>29.216999999999999</v>
      </c>
      <c r="W17" s="9">
        <v>93.512</v>
      </c>
      <c r="X17" s="9">
        <v>77.290999999999997</v>
      </c>
      <c r="Y17" s="9">
        <v>16.221</v>
      </c>
      <c r="Z17" s="9">
        <v>203.172</v>
      </c>
      <c r="AA17" s="9">
        <v>84.39</v>
      </c>
      <c r="AB17" s="9">
        <v>118.782</v>
      </c>
      <c r="AC17" s="9">
        <v>1593.6949999999999</v>
      </c>
      <c r="AD17" s="9">
        <v>833.88300000000004</v>
      </c>
      <c r="AE17" s="9">
        <v>759.81100000000004</v>
      </c>
      <c r="AF17" s="9">
        <v>600.35</v>
      </c>
      <c r="AG17" s="9">
        <v>446.995</v>
      </c>
      <c r="AH17" s="9">
        <v>153.35499999999999</v>
      </c>
      <c r="AI17" s="9">
        <v>993.34400000000005</v>
      </c>
      <c r="AJ17" s="9">
        <v>386.88799999999998</v>
      </c>
      <c r="AK17" s="9">
        <v>606.45600000000002</v>
      </c>
      <c r="AL17" s="9">
        <v>754.06500000000005</v>
      </c>
      <c r="AM17" s="9">
        <v>565.26900000000001</v>
      </c>
      <c r="AN17" s="9">
        <v>188.79599999999999</v>
      </c>
      <c r="AO17" s="9">
        <v>1074.6130000000001</v>
      </c>
      <c r="AP17" s="9">
        <v>415.447</v>
      </c>
      <c r="AQ17" s="9">
        <v>659.16600000000005</v>
      </c>
      <c r="AR17" s="9">
        <v>1090.201</v>
      </c>
      <c r="AS17" s="9">
        <v>454.52800000000002</v>
      </c>
      <c r="AT17" s="9">
        <v>635.673</v>
      </c>
      <c r="AU17" s="9">
        <v>11068.312</v>
      </c>
      <c r="AV17" s="9">
        <v>5958.2049999999999</v>
      </c>
      <c r="AW17" s="9">
        <v>5110.107</v>
      </c>
      <c r="AX17" s="9">
        <v>7831.8469999999998</v>
      </c>
      <c r="AY17" s="9">
        <v>5023.9939999999997</v>
      </c>
      <c r="AZ17" s="9">
        <v>2807.8519999999999</v>
      </c>
      <c r="BA17" s="9">
        <v>3236.4650000000001</v>
      </c>
      <c r="BB17" s="9">
        <v>934.21100000000001</v>
      </c>
      <c r="BC17" s="9">
        <v>2302.2550000000001</v>
      </c>
      <c r="BD17" s="9">
        <v>1793.4490000000001</v>
      </c>
      <c r="BE17" s="9">
        <v>955.16300000000001</v>
      </c>
      <c r="BF17" s="9">
        <v>838.28599999999994</v>
      </c>
      <c r="BG17" s="9">
        <v>375.54199999999997</v>
      </c>
      <c r="BH17" s="9">
        <v>214.82</v>
      </c>
      <c r="BI17" s="9">
        <v>160.72200000000001</v>
      </c>
      <c r="BJ17" s="9">
        <v>184.30600000000001</v>
      </c>
      <c r="BK17" s="9">
        <v>138.86799999999999</v>
      </c>
      <c r="BL17" s="9">
        <v>45.438000000000002</v>
      </c>
      <c r="BM17" s="9">
        <v>92.301000000000002</v>
      </c>
      <c r="BN17" s="9">
        <v>63.084000000000003</v>
      </c>
      <c r="BO17" s="9">
        <v>29.216999999999999</v>
      </c>
      <c r="BP17" s="9">
        <v>92.006</v>
      </c>
      <c r="BQ17" s="9">
        <v>75.784000000000006</v>
      </c>
      <c r="BR17" s="9">
        <v>16.221</v>
      </c>
      <c r="BS17" s="9">
        <v>191.23599999999999</v>
      </c>
      <c r="BT17" s="9">
        <v>75.950999999999993</v>
      </c>
      <c r="BU17" s="9">
        <v>115.285</v>
      </c>
      <c r="BV17" s="9">
        <v>1572.2190000000001</v>
      </c>
      <c r="BW17" s="9">
        <v>819.05600000000004</v>
      </c>
      <c r="BX17" s="9">
        <v>753.16300000000001</v>
      </c>
      <c r="BY17" s="9">
        <v>595.96799999999996</v>
      </c>
      <c r="BZ17" s="9">
        <v>442.613</v>
      </c>
      <c r="CA17" s="9">
        <v>153.35499999999999</v>
      </c>
      <c r="CB17" s="9">
        <v>976.25099999999998</v>
      </c>
      <c r="CC17" s="9">
        <v>376.44299999999998</v>
      </c>
      <c r="CD17" s="9">
        <v>599.80799999999999</v>
      </c>
      <c r="CE17" s="9">
        <v>744.178</v>
      </c>
      <c r="CF17" s="9">
        <v>555.38099999999997</v>
      </c>
      <c r="CG17" s="9">
        <v>188.79599999999999</v>
      </c>
      <c r="CH17" s="9">
        <v>1049.2719999999999</v>
      </c>
      <c r="CI17" s="9">
        <v>399.78199999999998</v>
      </c>
      <c r="CJ17" s="9">
        <v>649.49</v>
      </c>
      <c r="CK17" s="9">
        <v>1068.5509999999999</v>
      </c>
      <c r="CL17" s="9">
        <v>439.52699999999999</v>
      </c>
      <c r="CM17" s="9">
        <v>629.024</v>
      </c>
      <c r="CN17" s="9">
        <v>1818.106</v>
      </c>
      <c r="CO17" s="9">
        <v>931.73299999999995</v>
      </c>
      <c r="CP17" s="9">
        <v>886.37300000000005</v>
      </c>
      <c r="CQ17" s="9">
        <v>909.86500000000001</v>
      </c>
      <c r="CR17" s="9">
        <v>545.22699999999998</v>
      </c>
      <c r="CS17" s="9">
        <v>364.63799999999998</v>
      </c>
      <c r="CT17" s="9">
        <v>908.24099999999999</v>
      </c>
      <c r="CU17" s="9">
        <v>386.50599999999997</v>
      </c>
      <c r="CV17" s="9">
        <v>521.73599999999999</v>
      </c>
      <c r="CW17" s="9">
        <v>535.08900000000006</v>
      </c>
      <c r="CX17" s="9">
        <v>269.18099999999998</v>
      </c>
      <c r="CY17" s="9">
        <v>265.90800000000002</v>
      </c>
      <c r="CZ17" s="9">
        <v>90.522000000000006</v>
      </c>
      <c r="DA17" s="9">
        <v>45.715000000000003</v>
      </c>
      <c r="DB17" s="9">
        <v>44.807000000000002</v>
      </c>
      <c r="DC17" s="9">
        <v>20.98</v>
      </c>
      <c r="DD17" s="9">
        <v>14.965999999999999</v>
      </c>
      <c r="DE17" s="9">
        <v>6.0140000000000002</v>
      </c>
      <c r="DF17" s="9">
        <v>15.207000000000001</v>
      </c>
      <c r="DG17" s="9">
        <v>9.64</v>
      </c>
      <c r="DH17" s="9">
        <v>5.5679999999999996</v>
      </c>
      <c r="DI17" s="9">
        <v>5.7729999999999997</v>
      </c>
      <c r="DJ17" s="9">
        <v>5.3259999999999996</v>
      </c>
      <c r="DK17" s="9">
        <v>0.44700000000000001</v>
      </c>
      <c r="DL17" s="9">
        <v>69.540999999999997</v>
      </c>
      <c r="DM17" s="9">
        <v>30.748999999999999</v>
      </c>
      <c r="DN17" s="9">
        <v>38.792999999999999</v>
      </c>
      <c r="DO17" s="9">
        <v>499.077</v>
      </c>
      <c r="DP17" s="9">
        <v>248.51599999999999</v>
      </c>
      <c r="DQ17" s="9">
        <v>250.56100000000001</v>
      </c>
      <c r="DR17" s="9">
        <v>109.926</v>
      </c>
      <c r="DS17" s="9">
        <v>72.152000000000001</v>
      </c>
      <c r="DT17" s="9">
        <v>37.774000000000001</v>
      </c>
      <c r="DU17" s="9">
        <v>389.15100000000001</v>
      </c>
      <c r="DV17" s="9">
        <v>176.363</v>
      </c>
      <c r="DW17" s="9">
        <v>212.78800000000001</v>
      </c>
      <c r="DX17" s="9">
        <v>125.078</v>
      </c>
      <c r="DY17" s="9">
        <v>83.435000000000002</v>
      </c>
      <c r="DZ17" s="9">
        <v>41.643000000000001</v>
      </c>
      <c r="EA17" s="9">
        <v>410.01100000000002</v>
      </c>
      <c r="EB17" s="9">
        <v>185.745</v>
      </c>
      <c r="EC17" s="9">
        <v>224.26599999999999</v>
      </c>
      <c r="ED17" s="9">
        <v>404.358</v>
      </c>
      <c r="EE17" s="9">
        <v>186.00299999999999</v>
      </c>
      <c r="EF17" s="9">
        <v>218.35499999999999</v>
      </c>
      <c r="EG17" s="9">
        <v>638.69899999999996</v>
      </c>
      <c r="EH17" s="9">
        <v>309.53199999999998</v>
      </c>
      <c r="EI17" s="9">
        <v>329.16699999999997</v>
      </c>
      <c r="EJ17" s="9">
        <v>170.85300000000001</v>
      </c>
      <c r="EK17" s="9">
        <v>113.44199999999999</v>
      </c>
      <c r="EL17" s="9">
        <v>57.411000000000001</v>
      </c>
      <c r="EM17" s="9">
        <v>467.84699999999998</v>
      </c>
      <c r="EN17" s="9">
        <v>196.09100000000001</v>
      </c>
      <c r="EO17" s="9">
        <v>271.75599999999997</v>
      </c>
      <c r="EP17" s="9">
        <v>226.56200000000001</v>
      </c>
      <c r="EQ17" s="9">
        <v>98.343999999999994</v>
      </c>
      <c r="ER17" s="9">
        <v>128.21799999999999</v>
      </c>
      <c r="ES17" s="9">
        <v>38.595999999999997</v>
      </c>
      <c r="ET17" s="9">
        <v>15.56</v>
      </c>
      <c r="EU17" s="9">
        <v>23.036000000000001</v>
      </c>
      <c r="EV17" s="9">
        <v>3.4670000000000001</v>
      </c>
      <c r="EW17" s="9">
        <v>1.891</v>
      </c>
      <c r="EX17" s="9">
        <v>1.5760000000000001</v>
      </c>
      <c r="EY17" s="9">
        <v>3.4670000000000001</v>
      </c>
      <c r="EZ17" s="9">
        <v>1.891</v>
      </c>
      <c r="FA17" s="9">
        <v>1.5760000000000001</v>
      </c>
      <c r="FB17" s="9">
        <v>0</v>
      </c>
      <c r="FC17" s="9">
        <v>0</v>
      </c>
      <c r="FD17" s="9">
        <v>0</v>
      </c>
      <c r="FE17" s="9">
        <v>35.128999999999998</v>
      </c>
      <c r="FF17" s="9">
        <v>13.67</v>
      </c>
      <c r="FG17" s="9">
        <v>21.46</v>
      </c>
      <c r="FH17" s="9">
        <v>213.33500000000001</v>
      </c>
      <c r="FI17" s="9">
        <v>93.85</v>
      </c>
      <c r="FJ17" s="9">
        <v>119.48399999999999</v>
      </c>
      <c r="FK17" s="9">
        <v>21.488</v>
      </c>
      <c r="FL17" s="9">
        <v>11.807</v>
      </c>
      <c r="FM17" s="9">
        <v>9.6820000000000004</v>
      </c>
      <c r="FN17" s="9">
        <v>191.846</v>
      </c>
      <c r="FO17" s="9">
        <v>82.043999999999997</v>
      </c>
      <c r="FP17" s="9">
        <v>109.80200000000001</v>
      </c>
      <c r="FQ17" s="9">
        <v>23.163</v>
      </c>
      <c r="FR17" s="9">
        <v>12.215</v>
      </c>
      <c r="FS17" s="9">
        <v>10.948</v>
      </c>
      <c r="FT17" s="9">
        <v>203.399</v>
      </c>
      <c r="FU17" s="9">
        <v>86.129000000000005</v>
      </c>
      <c r="FV17" s="9">
        <v>117.271</v>
      </c>
      <c r="FW17" s="9">
        <v>195.31299999999999</v>
      </c>
      <c r="FX17" s="9">
        <v>83.935000000000002</v>
      </c>
      <c r="FY17" s="9">
        <v>111.378</v>
      </c>
      <c r="FZ17" s="9">
        <v>1179.4069999999999</v>
      </c>
      <c r="GA17" s="9">
        <v>622.20100000000002</v>
      </c>
      <c r="GB17" s="9">
        <v>557.20600000000002</v>
      </c>
      <c r="GC17" s="9">
        <v>739.01199999999994</v>
      </c>
      <c r="GD17" s="9">
        <v>431.786</v>
      </c>
      <c r="GE17" s="9">
        <v>307.22699999999998</v>
      </c>
      <c r="GF17" s="9">
        <v>440.39499999999998</v>
      </c>
      <c r="GG17" s="9">
        <v>190.41499999999999</v>
      </c>
      <c r="GH17" s="9">
        <v>249.97900000000001</v>
      </c>
      <c r="GI17" s="9">
        <v>308.52699999999999</v>
      </c>
      <c r="GJ17" s="9">
        <v>170.83699999999999</v>
      </c>
      <c r="GK17" s="9">
        <v>137.69</v>
      </c>
      <c r="GL17" s="9">
        <v>51.926000000000002</v>
      </c>
      <c r="GM17" s="9">
        <v>30.154</v>
      </c>
      <c r="GN17" s="9">
        <v>21.771000000000001</v>
      </c>
      <c r="GO17" s="9">
        <v>17.513000000000002</v>
      </c>
      <c r="GP17" s="9">
        <v>13.074999999999999</v>
      </c>
      <c r="GQ17" s="9">
        <v>4.4379999999999997</v>
      </c>
      <c r="GR17" s="9">
        <v>11.741</v>
      </c>
      <c r="GS17" s="9">
        <v>7.7489999999999997</v>
      </c>
      <c r="GT17" s="9">
        <v>3.992</v>
      </c>
      <c r="GU17" s="9">
        <v>5.7729999999999997</v>
      </c>
      <c r="GV17" s="9">
        <v>5.3259999999999996</v>
      </c>
      <c r="GW17" s="9">
        <v>0.44700000000000001</v>
      </c>
      <c r="GX17" s="9">
        <v>34.411999999999999</v>
      </c>
      <c r="GY17" s="9">
        <v>17.079000000000001</v>
      </c>
      <c r="GZ17" s="9">
        <v>17.332999999999998</v>
      </c>
      <c r="HA17" s="9">
        <v>285.74200000000002</v>
      </c>
      <c r="HB17" s="9">
        <v>154.66499999999999</v>
      </c>
      <c r="HC17" s="9">
        <v>131.077</v>
      </c>
      <c r="HD17" s="9">
        <v>88.438000000000002</v>
      </c>
      <c r="HE17" s="9">
        <v>60.345999999999997</v>
      </c>
      <c r="HF17" s="9">
        <v>28.091999999999999</v>
      </c>
      <c r="HG17" s="9">
        <v>197.304</v>
      </c>
      <c r="HH17" s="9">
        <v>94.319000000000003</v>
      </c>
      <c r="HI17" s="9">
        <v>102.985</v>
      </c>
      <c r="HJ17" s="9">
        <v>101.91500000000001</v>
      </c>
      <c r="HK17" s="9">
        <v>71.22</v>
      </c>
      <c r="HL17" s="9">
        <v>30.695</v>
      </c>
      <c r="HM17" s="9">
        <v>206.61199999999999</v>
      </c>
      <c r="HN17" s="9">
        <v>99.617000000000004</v>
      </c>
      <c r="HO17" s="9">
        <v>106.995</v>
      </c>
      <c r="HP17" s="9">
        <v>209.04499999999999</v>
      </c>
      <c r="HQ17" s="9">
        <v>102.068</v>
      </c>
      <c r="HR17" s="9">
        <v>106.977</v>
      </c>
      <c r="HS17" s="9">
        <v>2693.5320000000002</v>
      </c>
      <c r="HT17" s="9">
        <v>1478.4169999999999</v>
      </c>
      <c r="HU17" s="9">
        <v>1215.115</v>
      </c>
      <c r="HV17" s="9">
        <v>2126.0419999999999</v>
      </c>
      <c r="HW17" s="9">
        <v>1318.6089999999999</v>
      </c>
      <c r="HX17" s="9">
        <v>807.43299999999999</v>
      </c>
      <c r="HY17" s="9">
        <v>567.49</v>
      </c>
      <c r="HZ17" s="9">
        <v>159.80799999999999</v>
      </c>
      <c r="IA17" s="9">
        <v>407.68200000000002</v>
      </c>
      <c r="IB17" s="9">
        <v>412.149</v>
      </c>
      <c r="IC17" s="9">
        <v>239.71700000000001</v>
      </c>
      <c r="ID17" s="9">
        <v>172.43199999999999</v>
      </c>
      <c r="IE17" s="9">
        <v>77.442999999999998</v>
      </c>
      <c r="IF17" s="9">
        <v>41.027000000000001</v>
      </c>
      <c r="IG17" s="9">
        <v>36.417000000000002</v>
      </c>
      <c r="IH17" s="9">
        <v>45.536999999999999</v>
      </c>
      <c r="II17" s="9">
        <v>31.062000000000001</v>
      </c>
      <c r="IJ17" s="9">
        <v>14.474</v>
      </c>
      <c r="IK17" s="9">
        <v>21.620999999999999</v>
      </c>
      <c r="IL17" s="9">
        <v>12.635</v>
      </c>
      <c r="IM17" s="9">
        <v>8.9860000000000007</v>
      </c>
      <c r="IN17" s="9">
        <v>23.916</v>
      </c>
      <c r="IO17" s="9">
        <v>18.428000000000001</v>
      </c>
      <c r="IP17" s="9">
        <v>5.4880000000000004</v>
      </c>
      <c r="IQ17" s="9">
        <v>31.905999999999999</v>
      </c>
    </row>
    <row r="18" spans="1:251">
      <c r="A18" s="10">
        <v>42036</v>
      </c>
      <c r="B18" s="9">
        <v>11724.132</v>
      </c>
      <c r="C18" s="9">
        <v>6334.1059999999998</v>
      </c>
      <c r="D18" s="9">
        <v>5390.0259999999998</v>
      </c>
      <c r="E18" s="9">
        <v>8152.7749999999996</v>
      </c>
      <c r="F18" s="9">
        <v>5249.8059999999996</v>
      </c>
      <c r="G18" s="9">
        <v>2902.9690000000001</v>
      </c>
      <c r="H18" s="9">
        <v>3571.357</v>
      </c>
      <c r="I18" s="9">
        <v>1084.3</v>
      </c>
      <c r="J18" s="9">
        <v>2487.0569999999998</v>
      </c>
      <c r="K18" s="9">
        <v>1759.6289999999999</v>
      </c>
      <c r="L18" s="9">
        <v>942.21699999999998</v>
      </c>
      <c r="M18" s="9">
        <v>817.41200000000003</v>
      </c>
      <c r="N18" s="9">
        <v>369.24900000000002</v>
      </c>
      <c r="O18" s="9">
        <v>205.024</v>
      </c>
      <c r="P18" s="9">
        <v>164.22499999999999</v>
      </c>
      <c r="Q18" s="9">
        <v>144.45599999999999</v>
      </c>
      <c r="R18" s="9">
        <v>110.839</v>
      </c>
      <c r="S18" s="9">
        <v>33.616999999999997</v>
      </c>
      <c r="T18" s="9">
        <v>78.594999999999999</v>
      </c>
      <c r="U18" s="9">
        <v>59.872</v>
      </c>
      <c r="V18" s="9">
        <v>18.722000000000001</v>
      </c>
      <c r="W18" s="9">
        <v>65.861000000000004</v>
      </c>
      <c r="X18" s="9">
        <v>50.966999999999999</v>
      </c>
      <c r="Y18" s="9">
        <v>14.894</v>
      </c>
      <c r="Z18" s="9">
        <v>224.79300000000001</v>
      </c>
      <c r="AA18" s="9">
        <v>94.183999999999997</v>
      </c>
      <c r="AB18" s="9">
        <v>130.60900000000001</v>
      </c>
      <c r="AC18" s="9">
        <v>1550.954</v>
      </c>
      <c r="AD18" s="9">
        <v>823.779</v>
      </c>
      <c r="AE18" s="9">
        <v>727.17499999999995</v>
      </c>
      <c r="AF18" s="9">
        <v>584.11599999999999</v>
      </c>
      <c r="AG18" s="9">
        <v>445.45100000000002</v>
      </c>
      <c r="AH18" s="9">
        <v>138.66499999999999</v>
      </c>
      <c r="AI18" s="9">
        <v>966.83799999999997</v>
      </c>
      <c r="AJ18" s="9">
        <v>378.32799999999997</v>
      </c>
      <c r="AK18" s="9">
        <v>588.51</v>
      </c>
      <c r="AL18" s="9">
        <v>692.34900000000005</v>
      </c>
      <c r="AM18" s="9">
        <v>528.33000000000004</v>
      </c>
      <c r="AN18" s="9">
        <v>164.018</v>
      </c>
      <c r="AO18" s="9">
        <v>1067.28</v>
      </c>
      <c r="AP18" s="9">
        <v>413.887</v>
      </c>
      <c r="AQ18" s="9">
        <v>653.39300000000003</v>
      </c>
      <c r="AR18" s="9">
        <v>1045.433</v>
      </c>
      <c r="AS18" s="9">
        <v>438.20100000000002</v>
      </c>
      <c r="AT18" s="9">
        <v>607.23199999999997</v>
      </c>
      <c r="AU18" s="9">
        <v>11300.955</v>
      </c>
      <c r="AV18" s="9">
        <v>6064.0190000000002</v>
      </c>
      <c r="AW18" s="9">
        <v>5236.9350000000004</v>
      </c>
      <c r="AX18" s="9">
        <v>7971.076</v>
      </c>
      <c r="AY18" s="9">
        <v>5106.5360000000001</v>
      </c>
      <c r="AZ18" s="9">
        <v>2864.54</v>
      </c>
      <c r="BA18" s="9">
        <v>3329.8789999999999</v>
      </c>
      <c r="BB18" s="9">
        <v>957.48299999999995</v>
      </c>
      <c r="BC18" s="9">
        <v>2372.395</v>
      </c>
      <c r="BD18" s="9">
        <v>1715.86</v>
      </c>
      <c r="BE18" s="9">
        <v>910.053</v>
      </c>
      <c r="BF18" s="9">
        <v>805.80700000000002</v>
      </c>
      <c r="BG18" s="9">
        <v>341.05799999999999</v>
      </c>
      <c r="BH18" s="9">
        <v>183.81800000000001</v>
      </c>
      <c r="BI18" s="9">
        <v>157.24</v>
      </c>
      <c r="BJ18" s="9">
        <v>137.22999999999999</v>
      </c>
      <c r="BK18" s="9">
        <v>103.88500000000001</v>
      </c>
      <c r="BL18" s="9">
        <v>33.344000000000001</v>
      </c>
      <c r="BM18" s="9">
        <v>73.78</v>
      </c>
      <c r="BN18" s="9">
        <v>55.33</v>
      </c>
      <c r="BO18" s="9">
        <v>18.45</v>
      </c>
      <c r="BP18" s="9">
        <v>63.45</v>
      </c>
      <c r="BQ18" s="9">
        <v>48.555999999999997</v>
      </c>
      <c r="BR18" s="9">
        <v>14.894</v>
      </c>
      <c r="BS18" s="9">
        <v>203.828</v>
      </c>
      <c r="BT18" s="9">
        <v>79.932000000000002</v>
      </c>
      <c r="BU18" s="9">
        <v>123.896</v>
      </c>
      <c r="BV18" s="9">
        <v>1528.627</v>
      </c>
      <c r="BW18" s="9">
        <v>808.90599999999995</v>
      </c>
      <c r="BX18" s="9">
        <v>719.72199999999998</v>
      </c>
      <c r="BY18" s="9">
        <v>581.37599999999998</v>
      </c>
      <c r="BZ18" s="9">
        <v>443.10700000000003</v>
      </c>
      <c r="CA18" s="9">
        <v>138.268</v>
      </c>
      <c r="CB18" s="9">
        <v>947.25199999999995</v>
      </c>
      <c r="CC18" s="9">
        <v>365.798</v>
      </c>
      <c r="CD18" s="9">
        <v>581.45399999999995</v>
      </c>
      <c r="CE18" s="9">
        <v>683.39499999999998</v>
      </c>
      <c r="CF18" s="9">
        <v>520.04600000000005</v>
      </c>
      <c r="CG18" s="9">
        <v>163.35</v>
      </c>
      <c r="CH18" s="9">
        <v>1032.4639999999999</v>
      </c>
      <c r="CI18" s="9">
        <v>390.00700000000001</v>
      </c>
      <c r="CJ18" s="9">
        <v>642.45699999999999</v>
      </c>
      <c r="CK18" s="9">
        <v>1021.032</v>
      </c>
      <c r="CL18" s="9">
        <v>421.12799999999999</v>
      </c>
      <c r="CM18" s="9">
        <v>599.904</v>
      </c>
      <c r="CN18" s="9">
        <v>1840.289</v>
      </c>
      <c r="CO18" s="9">
        <v>943.62800000000004</v>
      </c>
      <c r="CP18" s="9">
        <v>896.66099999999994</v>
      </c>
      <c r="CQ18" s="9">
        <v>900.00800000000004</v>
      </c>
      <c r="CR18" s="9">
        <v>533.76800000000003</v>
      </c>
      <c r="CS18" s="9">
        <v>366.24</v>
      </c>
      <c r="CT18" s="9">
        <v>940.28099999999995</v>
      </c>
      <c r="CU18" s="9">
        <v>409.86</v>
      </c>
      <c r="CV18" s="9">
        <v>530.42100000000005</v>
      </c>
      <c r="CW18" s="9">
        <v>487.55500000000001</v>
      </c>
      <c r="CX18" s="9">
        <v>249.73</v>
      </c>
      <c r="CY18" s="9">
        <v>237.82499999999999</v>
      </c>
      <c r="CZ18" s="9">
        <v>83.72</v>
      </c>
      <c r="DA18" s="9">
        <v>40.567</v>
      </c>
      <c r="DB18" s="9">
        <v>43.152999999999999</v>
      </c>
      <c r="DC18" s="9">
        <v>17.695</v>
      </c>
      <c r="DD18" s="9">
        <v>11.571999999999999</v>
      </c>
      <c r="DE18" s="9">
        <v>6.1239999999999997</v>
      </c>
      <c r="DF18" s="9">
        <v>13.353999999999999</v>
      </c>
      <c r="DG18" s="9">
        <v>8.02</v>
      </c>
      <c r="DH18" s="9">
        <v>5.3339999999999996</v>
      </c>
      <c r="DI18" s="9">
        <v>4.3419999999999996</v>
      </c>
      <c r="DJ18" s="9">
        <v>3.552</v>
      </c>
      <c r="DK18" s="9">
        <v>0.79</v>
      </c>
      <c r="DL18" s="9">
        <v>66.024000000000001</v>
      </c>
      <c r="DM18" s="9">
        <v>28.995000000000001</v>
      </c>
      <c r="DN18" s="9">
        <v>37.029000000000003</v>
      </c>
      <c r="DO18" s="9">
        <v>449.60599999999999</v>
      </c>
      <c r="DP18" s="9">
        <v>233.07400000000001</v>
      </c>
      <c r="DQ18" s="9">
        <v>216.53200000000001</v>
      </c>
      <c r="DR18" s="9">
        <v>106.22</v>
      </c>
      <c r="DS18" s="9">
        <v>73.12</v>
      </c>
      <c r="DT18" s="9">
        <v>33.1</v>
      </c>
      <c r="DU18" s="9">
        <v>343.38600000000002</v>
      </c>
      <c r="DV18" s="9">
        <v>159.95400000000001</v>
      </c>
      <c r="DW18" s="9">
        <v>183.43199999999999</v>
      </c>
      <c r="DX18" s="9">
        <v>117.39700000000001</v>
      </c>
      <c r="DY18" s="9">
        <v>80.710999999999999</v>
      </c>
      <c r="DZ18" s="9">
        <v>36.686</v>
      </c>
      <c r="EA18" s="9">
        <v>370.15800000000002</v>
      </c>
      <c r="EB18" s="9">
        <v>169.01900000000001</v>
      </c>
      <c r="EC18" s="9">
        <v>201.14</v>
      </c>
      <c r="ED18" s="9">
        <v>356.73899999999998</v>
      </c>
      <c r="EE18" s="9">
        <v>167.97399999999999</v>
      </c>
      <c r="EF18" s="9">
        <v>188.76599999999999</v>
      </c>
      <c r="EG18" s="9">
        <v>658.42899999999997</v>
      </c>
      <c r="EH18" s="9">
        <v>324.41199999999998</v>
      </c>
      <c r="EI18" s="9">
        <v>334.017</v>
      </c>
      <c r="EJ18" s="9">
        <v>173.39099999999999</v>
      </c>
      <c r="EK18" s="9">
        <v>115.001</v>
      </c>
      <c r="EL18" s="9">
        <v>58.39</v>
      </c>
      <c r="EM18" s="9">
        <v>485.03800000000001</v>
      </c>
      <c r="EN18" s="9">
        <v>209.41</v>
      </c>
      <c r="EO18" s="9">
        <v>275.62799999999999</v>
      </c>
      <c r="EP18" s="9">
        <v>206.53399999999999</v>
      </c>
      <c r="EQ18" s="9">
        <v>94.649000000000001</v>
      </c>
      <c r="ER18" s="9">
        <v>111.88500000000001</v>
      </c>
      <c r="ES18" s="9">
        <v>45.158999999999999</v>
      </c>
      <c r="ET18" s="9">
        <v>21.468</v>
      </c>
      <c r="EU18" s="9">
        <v>23.692</v>
      </c>
      <c r="EV18" s="9">
        <v>4.3239999999999998</v>
      </c>
      <c r="EW18" s="9">
        <v>3.218</v>
      </c>
      <c r="EX18" s="9">
        <v>1.105</v>
      </c>
      <c r="EY18" s="9">
        <v>3.2290000000000001</v>
      </c>
      <c r="EZ18" s="9">
        <v>2.1230000000000002</v>
      </c>
      <c r="FA18" s="9">
        <v>1.105</v>
      </c>
      <c r="FB18" s="9">
        <v>1.095</v>
      </c>
      <c r="FC18" s="9">
        <v>1.095</v>
      </c>
      <c r="FD18" s="9">
        <v>0</v>
      </c>
      <c r="FE18" s="9">
        <v>40.835999999999999</v>
      </c>
      <c r="FF18" s="9">
        <v>18.25</v>
      </c>
      <c r="FG18" s="9">
        <v>22.585999999999999</v>
      </c>
      <c r="FH18" s="9">
        <v>185.65299999999999</v>
      </c>
      <c r="FI18" s="9">
        <v>86.215000000000003</v>
      </c>
      <c r="FJ18" s="9">
        <v>99.438000000000002</v>
      </c>
      <c r="FK18" s="9">
        <v>19.91</v>
      </c>
      <c r="FL18" s="9">
        <v>11.346</v>
      </c>
      <c r="FM18" s="9">
        <v>8.5630000000000006</v>
      </c>
      <c r="FN18" s="9">
        <v>165.744</v>
      </c>
      <c r="FO18" s="9">
        <v>74.869</v>
      </c>
      <c r="FP18" s="9">
        <v>90.875</v>
      </c>
      <c r="FQ18" s="9">
        <v>21.875</v>
      </c>
      <c r="FR18" s="9">
        <v>13.311999999999999</v>
      </c>
      <c r="FS18" s="9">
        <v>8.5630000000000006</v>
      </c>
      <c r="FT18" s="9">
        <v>184.66</v>
      </c>
      <c r="FU18" s="9">
        <v>81.337999999999994</v>
      </c>
      <c r="FV18" s="9">
        <v>103.322</v>
      </c>
      <c r="FW18" s="9">
        <v>168.97200000000001</v>
      </c>
      <c r="FX18" s="9">
        <v>76.992000000000004</v>
      </c>
      <c r="FY18" s="9">
        <v>91.98</v>
      </c>
      <c r="FZ18" s="9">
        <v>1181.8599999999999</v>
      </c>
      <c r="GA18" s="9">
        <v>619.21600000000001</v>
      </c>
      <c r="GB18" s="9">
        <v>562.64300000000003</v>
      </c>
      <c r="GC18" s="9">
        <v>726.61699999999996</v>
      </c>
      <c r="GD18" s="9">
        <v>418.767</v>
      </c>
      <c r="GE18" s="9">
        <v>307.85000000000002</v>
      </c>
      <c r="GF18" s="9">
        <v>455.24299999999999</v>
      </c>
      <c r="GG18" s="9">
        <v>200.45</v>
      </c>
      <c r="GH18" s="9">
        <v>254.79300000000001</v>
      </c>
      <c r="GI18" s="9">
        <v>281.02100000000002</v>
      </c>
      <c r="GJ18" s="9">
        <v>155.08099999999999</v>
      </c>
      <c r="GK18" s="9">
        <v>125.94</v>
      </c>
      <c r="GL18" s="9">
        <v>38.56</v>
      </c>
      <c r="GM18" s="9">
        <v>19.099</v>
      </c>
      <c r="GN18" s="9">
        <v>19.460999999999999</v>
      </c>
      <c r="GO18" s="9">
        <v>13.372</v>
      </c>
      <c r="GP18" s="9">
        <v>8.3539999999999992</v>
      </c>
      <c r="GQ18" s="9">
        <v>5.0179999999999998</v>
      </c>
      <c r="GR18" s="9">
        <v>10.125</v>
      </c>
      <c r="GS18" s="9">
        <v>5.8970000000000002</v>
      </c>
      <c r="GT18" s="9">
        <v>4.2279999999999998</v>
      </c>
      <c r="GU18" s="9">
        <v>3.2469999999999999</v>
      </c>
      <c r="GV18" s="9">
        <v>2.4569999999999999</v>
      </c>
      <c r="GW18" s="9">
        <v>0.79</v>
      </c>
      <c r="GX18" s="9">
        <v>25.187999999999999</v>
      </c>
      <c r="GY18" s="9">
        <v>10.744999999999999</v>
      </c>
      <c r="GZ18" s="9">
        <v>14.443</v>
      </c>
      <c r="HA18" s="9">
        <v>263.95299999999997</v>
      </c>
      <c r="HB18" s="9">
        <v>146.85900000000001</v>
      </c>
      <c r="HC18" s="9">
        <v>117.09399999999999</v>
      </c>
      <c r="HD18" s="9">
        <v>86.31</v>
      </c>
      <c r="HE18" s="9">
        <v>61.774000000000001</v>
      </c>
      <c r="HF18" s="9">
        <v>24.536999999999999</v>
      </c>
      <c r="HG18" s="9">
        <v>177.642</v>
      </c>
      <c r="HH18" s="9">
        <v>85.084999999999994</v>
      </c>
      <c r="HI18" s="9">
        <v>92.557000000000002</v>
      </c>
      <c r="HJ18" s="9">
        <v>95.522000000000006</v>
      </c>
      <c r="HK18" s="9">
        <v>67.399000000000001</v>
      </c>
      <c r="HL18" s="9">
        <v>28.122</v>
      </c>
      <c r="HM18" s="9">
        <v>185.499</v>
      </c>
      <c r="HN18" s="9">
        <v>87.680999999999997</v>
      </c>
      <c r="HO18" s="9">
        <v>97.817999999999998</v>
      </c>
      <c r="HP18" s="9">
        <v>187.767</v>
      </c>
      <c r="HQ18" s="9">
        <v>90.981999999999999</v>
      </c>
      <c r="HR18" s="9">
        <v>96.784999999999997</v>
      </c>
      <c r="HS18" s="9">
        <v>2766.28</v>
      </c>
      <c r="HT18" s="9">
        <v>1505.925</v>
      </c>
      <c r="HU18" s="9">
        <v>1260.355</v>
      </c>
      <c r="HV18" s="9">
        <v>2157.6170000000002</v>
      </c>
      <c r="HW18" s="9">
        <v>1339.5060000000001</v>
      </c>
      <c r="HX18" s="9">
        <v>818.11099999999999</v>
      </c>
      <c r="HY18" s="9">
        <v>608.66300000000001</v>
      </c>
      <c r="HZ18" s="9">
        <v>166.41900000000001</v>
      </c>
      <c r="IA18" s="9">
        <v>442.24400000000003</v>
      </c>
      <c r="IB18" s="9">
        <v>396.19600000000003</v>
      </c>
      <c r="IC18" s="9">
        <v>237.054</v>
      </c>
      <c r="ID18" s="9">
        <v>159.143</v>
      </c>
      <c r="IE18" s="9">
        <v>65.23</v>
      </c>
      <c r="IF18" s="9">
        <v>36.991</v>
      </c>
      <c r="IG18" s="9">
        <v>28.239000000000001</v>
      </c>
      <c r="IH18" s="9">
        <v>32.732999999999997</v>
      </c>
      <c r="II18" s="9">
        <v>25.472000000000001</v>
      </c>
      <c r="IJ18" s="9">
        <v>7.2610000000000001</v>
      </c>
      <c r="IK18" s="9">
        <v>17.3</v>
      </c>
      <c r="IL18" s="9">
        <v>15.603</v>
      </c>
      <c r="IM18" s="9">
        <v>1.6970000000000001</v>
      </c>
      <c r="IN18" s="9">
        <v>15.432</v>
      </c>
      <c r="IO18" s="9">
        <v>9.8689999999999998</v>
      </c>
      <c r="IP18" s="9">
        <v>5.5629999999999997</v>
      </c>
      <c r="IQ18" s="9">
        <v>32.497</v>
      </c>
    </row>
    <row r="19" spans="1:251">
      <c r="A19" s="10">
        <v>42064</v>
      </c>
      <c r="B19" s="9">
        <v>11698.200999999999</v>
      </c>
      <c r="C19" s="9">
        <v>6324.7910000000002</v>
      </c>
      <c r="D19" s="9">
        <v>5373.41</v>
      </c>
      <c r="E19" s="9">
        <v>8076.9759999999997</v>
      </c>
      <c r="F19" s="9">
        <v>5221.0730000000003</v>
      </c>
      <c r="G19" s="9">
        <v>2855.9029999999998</v>
      </c>
      <c r="H19" s="9">
        <v>3621.2249999999999</v>
      </c>
      <c r="I19" s="9">
        <v>1103.7170000000001</v>
      </c>
      <c r="J19" s="9">
        <v>2517.5070000000001</v>
      </c>
      <c r="K19" s="9">
        <v>1708.2170000000001</v>
      </c>
      <c r="L19" s="9">
        <v>901.81899999999996</v>
      </c>
      <c r="M19" s="9">
        <v>806.39800000000002</v>
      </c>
      <c r="N19" s="9">
        <v>313.15499999999997</v>
      </c>
      <c r="O19" s="9">
        <v>180.999</v>
      </c>
      <c r="P19" s="9">
        <v>132.15600000000001</v>
      </c>
      <c r="Q19" s="9">
        <v>126.63200000000001</v>
      </c>
      <c r="R19" s="9">
        <v>98.917000000000002</v>
      </c>
      <c r="S19" s="9">
        <v>27.715</v>
      </c>
      <c r="T19" s="9">
        <v>67.063000000000002</v>
      </c>
      <c r="U19" s="9">
        <v>50.514000000000003</v>
      </c>
      <c r="V19" s="9">
        <v>16.548999999999999</v>
      </c>
      <c r="W19" s="9">
        <v>59.569000000000003</v>
      </c>
      <c r="X19" s="9">
        <v>48.402999999999999</v>
      </c>
      <c r="Y19" s="9">
        <v>11.166</v>
      </c>
      <c r="Z19" s="9">
        <v>186.524</v>
      </c>
      <c r="AA19" s="9">
        <v>82.081999999999994</v>
      </c>
      <c r="AB19" s="9">
        <v>104.44199999999999</v>
      </c>
      <c r="AC19" s="9">
        <v>1529.204</v>
      </c>
      <c r="AD19" s="9">
        <v>793.84699999999998</v>
      </c>
      <c r="AE19" s="9">
        <v>735.35699999999997</v>
      </c>
      <c r="AF19" s="9">
        <v>588.84400000000005</v>
      </c>
      <c r="AG19" s="9">
        <v>448.06099999999998</v>
      </c>
      <c r="AH19" s="9">
        <v>140.78399999999999</v>
      </c>
      <c r="AI19" s="9">
        <v>940.36</v>
      </c>
      <c r="AJ19" s="9">
        <v>345.786</v>
      </c>
      <c r="AK19" s="9">
        <v>594.57299999999998</v>
      </c>
      <c r="AL19" s="9">
        <v>684.41700000000003</v>
      </c>
      <c r="AM19" s="9">
        <v>522.79399999999998</v>
      </c>
      <c r="AN19" s="9">
        <v>161.62299999999999</v>
      </c>
      <c r="AO19" s="9">
        <v>1023.8</v>
      </c>
      <c r="AP19" s="9">
        <v>379.02499999999998</v>
      </c>
      <c r="AQ19" s="9">
        <v>644.77499999999998</v>
      </c>
      <c r="AR19" s="9">
        <v>1007.422</v>
      </c>
      <c r="AS19" s="9">
        <v>396.3</v>
      </c>
      <c r="AT19" s="9">
        <v>611.12199999999996</v>
      </c>
      <c r="AU19" s="9">
        <v>11280.504999999999</v>
      </c>
      <c r="AV19" s="9">
        <v>6061.5320000000002</v>
      </c>
      <c r="AW19" s="9">
        <v>5218.973</v>
      </c>
      <c r="AX19" s="9">
        <v>7887.5540000000001</v>
      </c>
      <c r="AY19" s="9">
        <v>5077.6559999999999</v>
      </c>
      <c r="AZ19" s="9">
        <v>2809.8980000000001</v>
      </c>
      <c r="BA19" s="9">
        <v>3392.95</v>
      </c>
      <c r="BB19" s="9">
        <v>983.87599999999998</v>
      </c>
      <c r="BC19" s="9">
        <v>2409.0740000000001</v>
      </c>
      <c r="BD19" s="9">
        <v>1674.721</v>
      </c>
      <c r="BE19" s="9">
        <v>879.37900000000002</v>
      </c>
      <c r="BF19" s="9">
        <v>795.34199999999998</v>
      </c>
      <c r="BG19" s="9">
        <v>295.416</v>
      </c>
      <c r="BH19" s="9">
        <v>169.99199999999999</v>
      </c>
      <c r="BI19" s="9">
        <v>125.42400000000001</v>
      </c>
      <c r="BJ19" s="9">
        <v>121.226</v>
      </c>
      <c r="BK19" s="9">
        <v>94.765000000000001</v>
      </c>
      <c r="BL19" s="9">
        <v>26.460999999999999</v>
      </c>
      <c r="BM19" s="9">
        <v>63.892000000000003</v>
      </c>
      <c r="BN19" s="9">
        <v>48.192</v>
      </c>
      <c r="BO19" s="9">
        <v>15.699</v>
      </c>
      <c r="BP19" s="9">
        <v>57.334000000000003</v>
      </c>
      <c r="BQ19" s="9">
        <v>46.572000000000003</v>
      </c>
      <c r="BR19" s="9">
        <v>10.762</v>
      </c>
      <c r="BS19" s="9">
        <v>174.19</v>
      </c>
      <c r="BT19" s="9">
        <v>75.227000000000004</v>
      </c>
      <c r="BU19" s="9">
        <v>98.962999999999994</v>
      </c>
      <c r="BV19" s="9">
        <v>1508.596</v>
      </c>
      <c r="BW19" s="9">
        <v>778.79200000000003</v>
      </c>
      <c r="BX19" s="9">
        <v>729.80399999999997</v>
      </c>
      <c r="BY19" s="9">
        <v>583.81500000000005</v>
      </c>
      <c r="BZ19" s="9">
        <v>443.03100000000001</v>
      </c>
      <c r="CA19" s="9">
        <v>140.78399999999999</v>
      </c>
      <c r="CB19" s="9">
        <v>924.78099999999995</v>
      </c>
      <c r="CC19" s="9">
        <v>335.76100000000002</v>
      </c>
      <c r="CD19" s="9">
        <v>589.02</v>
      </c>
      <c r="CE19" s="9">
        <v>674.85400000000004</v>
      </c>
      <c r="CF19" s="9">
        <v>514.48400000000004</v>
      </c>
      <c r="CG19" s="9">
        <v>160.37</v>
      </c>
      <c r="CH19" s="9">
        <v>999.86699999999996</v>
      </c>
      <c r="CI19" s="9">
        <v>364.89499999999998</v>
      </c>
      <c r="CJ19" s="9">
        <v>634.97199999999998</v>
      </c>
      <c r="CK19" s="9">
        <v>988.673</v>
      </c>
      <c r="CL19" s="9">
        <v>383.95299999999997</v>
      </c>
      <c r="CM19" s="9">
        <v>604.72</v>
      </c>
      <c r="CN19" s="9">
        <v>1817.143</v>
      </c>
      <c r="CO19" s="9">
        <v>931.35799999999995</v>
      </c>
      <c r="CP19" s="9">
        <v>885.78499999999997</v>
      </c>
      <c r="CQ19" s="9">
        <v>860.40700000000004</v>
      </c>
      <c r="CR19" s="9">
        <v>521.38400000000001</v>
      </c>
      <c r="CS19" s="9">
        <v>339.02300000000002</v>
      </c>
      <c r="CT19" s="9">
        <v>956.73599999999999</v>
      </c>
      <c r="CU19" s="9">
        <v>409.97399999999999</v>
      </c>
      <c r="CV19" s="9">
        <v>546.76199999999994</v>
      </c>
      <c r="CW19" s="9">
        <v>475.85700000000003</v>
      </c>
      <c r="CX19" s="9">
        <v>236.63399999999999</v>
      </c>
      <c r="CY19" s="9">
        <v>239.22300000000001</v>
      </c>
      <c r="CZ19" s="9">
        <v>74.745999999999995</v>
      </c>
      <c r="DA19" s="9">
        <v>45.234000000000002</v>
      </c>
      <c r="DB19" s="9">
        <v>29.512</v>
      </c>
      <c r="DC19" s="9">
        <v>14.5</v>
      </c>
      <c r="DD19" s="9">
        <v>12.085000000000001</v>
      </c>
      <c r="DE19" s="9">
        <v>2.415</v>
      </c>
      <c r="DF19" s="9">
        <v>9.1820000000000004</v>
      </c>
      <c r="DG19" s="9">
        <v>7.2460000000000004</v>
      </c>
      <c r="DH19" s="9">
        <v>1.9359999999999999</v>
      </c>
      <c r="DI19" s="9">
        <v>5.3179999999999996</v>
      </c>
      <c r="DJ19" s="9">
        <v>4.8380000000000001</v>
      </c>
      <c r="DK19" s="9">
        <v>0.48</v>
      </c>
      <c r="DL19" s="9">
        <v>60.246000000000002</v>
      </c>
      <c r="DM19" s="9">
        <v>33.149000000000001</v>
      </c>
      <c r="DN19" s="9">
        <v>27.097000000000001</v>
      </c>
      <c r="DO19" s="9">
        <v>446.24200000000002</v>
      </c>
      <c r="DP19" s="9">
        <v>217.59100000000001</v>
      </c>
      <c r="DQ19" s="9">
        <v>228.65100000000001</v>
      </c>
      <c r="DR19" s="9">
        <v>105.93899999999999</v>
      </c>
      <c r="DS19" s="9">
        <v>69.337000000000003</v>
      </c>
      <c r="DT19" s="9">
        <v>36.601999999999997</v>
      </c>
      <c r="DU19" s="9">
        <v>340.303</v>
      </c>
      <c r="DV19" s="9">
        <v>148.25399999999999</v>
      </c>
      <c r="DW19" s="9">
        <v>192.04900000000001</v>
      </c>
      <c r="DX19" s="9">
        <v>113.29600000000001</v>
      </c>
      <c r="DY19" s="9">
        <v>76.025999999999996</v>
      </c>
      <c r="DZ19" s="9">
        <v>37.270000000000003</v>
      </c>
      <c r="EA19" s="9">
        <v>362.56099999999998</v>
      </c>
      <c r="EB19" s="9">
        <v>160.608</v>
      </c>
      <c r="EC19" s="9">
        <v>201.953</v>
      </c>
      <c r="ED19" s="9">
        <v>349.48500000000001</v>
      </c>
      <c r="EE19" s="9">
        <v>155.501</v>
      </c>
      <c r="EF19" s="9">
        <v>193.98500000000001</v>
      </c>
      <c r="EG19" s="9">
        <v>644.37300000000005</v>
      </c>
      <c r="EH19" s="9">
        <v>318.95600000000002</v>
      </c>
      <c r="EI19" s="9">
        <v>325.41699999999997</v>
      </c>
      <c r="EJ19" s="9">
        <v>150.72300000000001</v>
      </c>
      <c r="EK19" s="9">
        <v>109.199</v>
      </c>
      <c r="EL19" s="9">
        <v>41.523000000000003</v>
      </c>
      <c r="EM19" s="9">
        <v>493.65100000000001</v>
      </c>
      <c r="EN19" s="9">
        <v>209.75700000000001</v>
      </c>
      <c r="EO19" s="9">
        <v>283.89400000000001</v>
      </c>
      <c r="EP19" s="9">
        <v>206.79400000000001</v>
      </c>
      <c r="EQ19" s="9">
        <v>93.599000000000004</v>
      </c>
      <c r="ER19" s="9">
        <v>113.19499999999999</v>
      </c>
      <c r="ES19" s="9">
        <v>33.826999999999998</v>
      </c>
      <c r="ET19" s="9">
        <v>18.875</v>
      </c>
      <c r="EU19" s="9">
        <v>14.951000000000001</v>
      </c>
      <c r="EV19" s="9">
        <v>2.1749999999999998</v>
      </c>
      <c r="EW19" s="9">
        <v>2.1749999999999998</v>
      </c>
      <c r="EX19" s="9">
        <v>0</v>
      </c>
      <c r="EY19" s="9">
        <v>0.73299999999999998</v>
      </c>
      <c r="EZ19" s="9">
        <v>0.73299999999999998</v>
      </c>
      <c r="FA19" s="9">
        <v>0</v>
      </c>
      <c r="FB19" s="9">
        <v>1.4419999999999999</v>
      </c>
      <c r="FC19" s="9">
        <v>1.4419999999999999</v>
      </c>
      <c r="FD19" s="9">
        <v>0</v>
      </c>
      <c r="FE19" s="9">
        <v>31.652000000000001</v>
      </c>
      <c r="FF19" s="9">
        <v>16.7</v>
      </c>
      <c r="FG19" s="9">
        <v>14.951000000000001</v>
      </c>
      <c r="FH19" s="9">
        <v>188.73400000000001</v>
      </c>
      <c r="FI19" s="9">
        <v>82.867000000000004</v>
      </c>
      <c r="FJ19" s="9">
        <v>105.867</v>
      </c>
      <c r="FK19" s="9">
        <v>20.026</v>
      </c>
      <c r="FL19" s="9">
        <v>13.208</v>
      </c>
      <c r="FM19" s="9">
        <v>6.8179999999999996</v>
      </c>
      <c r="FN19" s="9">
        <v>168.708</v>
      </c>
      <c r="FO19" s="9">
        <v>69.659000000000006</v>
      </c>
      <c r="FP19" s="9">
        <v>99.049000000000007</v>
      </c>
      <c r="FQ19" s="9">
        <v>21.79</v>
      </c>
      <c r="FR19" s="9">
        <v>14.971</v>
      </c>
      <c r="FS19" s="9">
        <v>6.8179999999999996</v>
      </c>
      <c r="FT19" s="9">
        <v>185.00399999999999</v>
      </c>
      <c r="FU19" s="9">
        <v>78.628</v>
      </c>
      <c r="FV19" s="9">
        <v>106.377</v>
      </c>
      <c r="FW19" s="9">
        <v>169.441</v>
      </c>
      <c r="FX19" s="9">
        <v>70.393000000000001</v>
      </c>
      <c r="FY19" s="9">
        <v>99.049000000000007</v>
      </c>
      <c r="FZ19" s="9">
        <v>1172.77</v>
      </c>
      <c r="GA19" s="9">
        <v>612.40200000000004</v>
      </c>
      <c r="GB19" s="9">
        <v>560.36800000000005</v>
      </c>
      <c r="GC19" s="9">
        <v>709.68499999999995</v>
      </c>
      <c r="GD19" s="9">
        <v>412.185</v>
      </c>
      <c r="GE19" s="9">
        <v>297.5</v>
      </c>
      <c r="GF19" s="9">
        <v>463.08499999999998</v>
      </c>
      <c r="GG19" s="9">
        <v>200.21700000000001</v>
      </c>
      <c r="GH19" s="9">
        <v>262.86799999999999</v>
      </c>
      <c r="GI19" s="9">
        <v>269.06400000000002</v>
      </c>
      <c r="GJ19" s="9">
        <v>143.035</v>
      </c>
      <c r="GK19" s="9">
        <v>126.02800000000001</v>
      </c>
      <c r="GL19" s="9">
        <v>40.918999999999997</v>
      </c>
      <c r="GM19" s="9">
        <v>26.358000000000001</v>
      </c>
      <c r="GN19" s="9">
        <v>14.561</v>
      </c>
      <c r="GO19" s="9">
        <v>12.324999999999999</v>
      </c>
      <c r="GP19" s="9">
        <v>9.91</v>
      </c>
      <c r="GQ19" s="9">
        <v>2.415</v>
      </c>
      <c r="GR19" s="9">
        <v>8.4489999999999998</v>
      </c>
      <c r="GS19" s="9">
        <v>6.5129999999999999</v>
      </c>
      <c r="GT19" s="9">
        <v>1.9359999999999999</v>
      </c>
      <c r="GU19" s="9">
        <v>3.8759999999999999</v>
      </c>
      <c r="GV19" s="9">
        <v>3.3959999999999999</v>
      </c>
      <c r="GW19" s="9">
        <v>0.48</v>
      </c>
      <c r="GX19" s="9">
        <v>28.594000000000001</v>
      </c>
      <c r="GY19" s="9">
        <v>16.449000000000002</v>
      </c>
      <c r="GZ19" s="9">
        <v>12.145</v>
      </c>
      <c r="HA19" s="9">
        <v>257.50799999999998</v>
      </c>
      <c r="HB19" s="9">
        <v>134.72399999999999</v>
      </c>
      <c r="HC19" s="9">
        <v>122.78400000000001</v>
      </c>
      <c r="HD19" s="9">
        <v>85.912000000000006</v>
      </c>
      <c r="HE19" s="9">
        <v>56.128999999999998</v>
      </c>
      <c r="HF19" s="9">
        <v>29.783000000000001</v>
      </c>
      <c r="HG19" s="9">
        <v>171.595</v>
      </c>
      <c r="HH19" s="9">
        <v>78.594999999999999</v>
      </c>
      <c r="HI19" s="9">
        <v>93</v>
      </c>
      <c r="HJ19" s="9">
        <v>91.507000000000005</v>
      </c>
      <c r="HK19" s="9">
        <v>61.055</v>
      </c>
      <c r="HL19" s="9">
        <v>30.452000000000002</v>
      </c>
      <c r="HM19" s="9">
        <v>177.55699999999999</v>
      </c>
      <c r="HN19" s="9">
        <v>81.98</v>
      </c>
      <c r="HO19" s="9">
        <v>95.576999999999998</v>
      </c>
      <c r="HP19" s="9">
        <v>180.04400000000001</v>
      </c>
      <c r="HQ19" s="9">
        <v>85.108000000000004</v>
      </c>
      <c r="HR19" s="9">
        <v>94.936000000000007</v>
      </c>
      <c r="HS19" s="9">
        <v>2763.8139999999999</v>
      </c>
      <c r="HT19" s="9">
        <v>1509.7940000000001</v>
      </c>
      <c r="HU19" s="9">
        <v>1254.02</v>
      </c>
      <c r="HV19" s="9">
        <v>2148.7179999999998</v>
      </c>
      <c r="HW19" s="9">
        <v>1337.645</v>
      </c>
      <c r="HX19" s="9">
        <v>811.07299999999998</v>
      </c>
      <c r="HY19" s="9">
        <v>615.096</v>
      </c>
      <c r="HZ19" s="9">
        <v>172.149</v>
      </c>
      <c r="IA19" s="9">
        <v>442.94600000000003</v>
      </c>
      <c r="IB19" s="9">
        <v>380.745</v>
      </c>
      <c r="IC19" s="9">
        <v>226.36</v>
      </c>
      <c r="ID19" s="9">
        <v>154.38499999999999</v>
      </c>
      <c r="IE19" s="9">
        <v>58.814</v>
      </c>
      <c r="IF19" s="9">
        <v>36.223999999999997</v>
      </c>
      <c r="IG19" s="9">
        <v>22.59</v>
      </c>
      <c r="IH19" s="9">
        <v>27.481999999999999</v>
      </c>
      <c r="II19" s="9">
        <v>22.567</v>
      </c>
      <c r="IJ19" s="9">
        <v>4.915</v>
      </c>
      <c r="IK19" s="9">
        <v>14.680999999999999</v>
      </c>
      <c r="IL19" s="9">
        <v>11.739000000000001</v>
      </c>
      <c r="IM19" s="9">
        <v>2.9409999999999998</v>
      </c>
      <c r="IN19" s="9">
        <v>12.801</v>
      </c>
      <c r="IO19" s="9">
        <v>10.827999999999999</v>
      </c>
      <c r="IP19" s="9">
        <v>1.9730000000000001</v>
      </c>
      <c r="IQ19" s="9">
        <v>31.332000000000001</v>
      </c>
    </row>
    <row r="20" spans="1:251">
      <c r="A20" s="10">
        <v>42095</v>
      </c>
      <c r="B20" s="9">
        <v>11711.507</v>
      </c>
      <c r="C20" s="9">
        <v>6320.027</v>
      </c>
      <c r="D20" s="9">
        <v>5391.4809999999998</v>
      </c>
      <c r="E20" s="9">
        <v>8057.65</v>
      </c>
      <c r="F20" s="9">
        <v>5175.8819999999996</v>
      </c>
      <c r="G20" s="9">
        <v>2881.768</v>
      </c>
      <c r="H20" s="9">
        <v>3653.857</v>
      </c>
      <c r="I20" s="9">
        <v>1144.145</v>
      </c>
      <c r="J20" s="9">
        <v>2509.7130000000002</v>
      </c>
      <c r="K20" s="9">
        <v>1718.127</v>
      </c>
      <c r="L20" s="9">
        <v>928.822</v>
      </c>
      <c r="M20" s="9">
        <v>789.30600000000004</v>
      </c>
      <c r="N20" s="9">
        <v>276.71800000000002</v>
      </c>
      <c r="O20" s="9">
        <v>154.58000000000001</v>
      </c>
      <c r="P20" s="9">
        <v>122.13800000000001</v>
      </c>
      <c r="Q20" s="9">
        <v>74.843000000000004</v>
      </c>
      <c r="R20" s="9">
        <v>58.052</v>
      </c>
      <c r="S20" s="9">
        <v>16.791</v>
      </c>
      <c r="T20" s="9">
        <v>51.253</v>
      </c>
      <c r="U20" s="9">
        <v>39.459000000000003</v>
      </c>
      <c r="V20" s="9">
        <v>11.795</v>
      </c>
      <c r="W20" s="9">
        <v>23.59</v>
      </c>
      <c r="X20" s="9">
        <v>18.593</v>
      </c>
      <c r="Y20" s="9">
        <v>4.9969999999999999</v>
      </c>
      <c r="Z20" s="9">
        <v>201.875</v>
      </c>
      <c r="AA20" s="9">
        <v>96.528000000000006</v>
      </c>
      <c r="AB20" s="9">
        <v>105.34699999999999</v>
      </c>
      <c r="AC20" s="9">
        <v>1576.62</v>
      </c>
      <c r="AD20" s="9">
        <v>851.52300000000002</v>
      </c>
      <c r="AE20" s="9">
        <v>725.09699999999998</v>
      </c>
      <c r="AF20" s="9">
        <v>612.54</v>
      </c>
      <c r="AG20" s="9">
        <v>470.31900000000002</v>
      </c>
      <c r="AH20" s="9">
        <v>142.221</v>
      </c>
      <c r="AI20" s="9">
        <v>964.08</v>
      </c>
      <c r="AJ20" s="9">
        <v>381.20499999999998</v>
      </c>
      <c r="AK20" s="9">
        <v>582.87599999999998</v>
      </c>
      <c r="AL20" s="9">
        <v>663.95</v>
      </c>
      <c r="AM20" s="9">
        <v>508.89499999999998</v>
      </c>
      <c r="AN20" s="9">
        <v>155.05600000000001</v>
      </c>
      <c r="AO20" s="9">
        <v>1054.1769999999999</v>
      </c>
      <c r="AP20" s="9">
        <v>419.92700000000002</v>
      </c>
      <c r="AQ20" s="9">
        <v>634.25</v>
      </c>
      <c r="AR20" s="9">
        <v>1015.3339999999999</v>
      </c>
      <c r="AS20" s="9">
        <v>420.66300000000001</v>
      </c>
      <c r="AT20" s="9">
        <v>594.66999999999996</v>
      </c>
      <c r="AU20" s="9">
        <v>11297.947</v>
      </c>
      <c r="AV20" s="9">
        <v>6051.0709999999999</v>
      </c>
      <c r="AW20" s="9">
        <v>5246.8760000000002</v>
      </c>
      <c r="AX20" s="9">
        <v>7874.9369999999999</v>
      </c>
      <c r="AY20" s="9">
        <v>5035.2470000000003</v>
      </c>
      <c r="AZ20" s="9">
        <v>2839.69</v>
      </c>
      <c r="BA20" s="9">
        <v>3423.01</v>
      </c>
      <c r="BB20" s="9">
        <v>1015.824</v>
      </c>
      <c r="BC20" s="9">
        <v>2407.1860000000001</v>
      </c>
      <c r="BD20" s="9">
        <v>1683.184</v>
      </c>
      <c r="BE20" s="9">
        <v>905.58299999999997</v>
      </c>
      <c r="BF20" s="9">
        <v>777.601</v>
      </c>
      <c r="BG20" s="9">
        <v>258.96199999999999</v>
      </c>
      <c r="BH20" s="9">
        <v>142.86500000000001</v>
      </c>
      <c r="BI20" s="9">
        <v>116.098</v>
      </c>
      <c r="BJ20" s="9">
        <v>72.707999999999998</v>
      </c>
      <c r="BK20" s="9">
        <v>55.917000000000002</v>
      </c>
      <c r="BL20" s="9">
        <v>16.791</v>
      </c>
      <c r="BM20" s="9">
        <v>49.41</v>
      </c>
      <c r="BN20" s="9">
        <v>37.615000000000002</v>
      </c>
      <c r="BO20" s="9">
        <v>11.795</v>
      </c>
      <c r="BP20" s="9">
        <v>23.297999999999998</v>
      </c>
      <c r="BQ20" s="9">
        <v>18.302</v>
      </c>
      <c r="BR20" s="9">
        <v>4.9969999999999999</v>
      </c>
      <c r="BS20" s="9">
        <v>186.25399999999999</v>
      </c>
      <c r="BT20" s="9">
        <v>86.947999999999993</v>
      </c>
      <c r="BU20" s="9">
        <v>99.305999999999997</v>
      </c>
      <c r="BV20" s="9">
        <v>1554.8009999999999</v>
      </c>
      <c r="BW20" s="9">
        <v>837.19899999999996</v>
      </c>
      <c r="BX20" s="9">
        <v>717.60199999999998</v>
      </c>
      <c r="BY20" s="9">
        <v>608.78899999999999</v>
      </c>
      <c r="BZ20" s="9">
        <v>467.34199999999998</v>
      </c>
      <c r="CA20" s="9">
        <v>141.447</v>
      </c>
      <c r="CB20" s="9">
        <v>946.01199999999994</v>
      </c>
      <c r="CC20" s="9">
        <v>369.85700000000003</v>
      </c>
      <c r="CD20" s="9">
        <v>576.15499999999997</v>
      </c>
      <c r="CE20" s="9">
        <v>658.06500000000005</v>
      </c>
      <c r="CF20" s="9">
        <v>503.78300000000002</v>
      </c>
      <c r="CG20" s="9">
        <v>154.28200000000001</v>
      </c>
      <c r="CH20" s="9">
        <v>1025.1189999999999</v>
      </c>
      <c r="CI20" s="9">
        <v>401.8</v>
      </c>
      <c r="CJ20" s="9">
        <v>623.32000000000005</v>
      </c>
      <c r="CK20" s="9">
        <v>995.42200000000003</v>
      </c>
      <c r="CL20" s="9">
        <v>407.47199999999998</v>
      </c>
      <c r="CM20" s="9">
        <v>587.95000000000005</v>
      </c>
      <c r="CN20" s="9">
        <v>1828.2550000000001</v>
      </c>
      <c r="CO20" s="9">
        <v>924.72</v>
      </c>
      <c r="CP20" s="9">
        <v>903.53499999999997</v>
      </c>
      <c r="CQ20" s="9">
        <v>868.76</v>
      </c>
      <c r="CR20" s="9">
        <v>512.10599999999999</v>
      </c>
      <c r="CS20" s="9">
        <v>356.654</v>
      </c>
      <c r="CT20" s="9">
        <v>959.495</v>
      </c>
      <c r="CU20" s="9">
        <v>412.61399999999998</v>
      </c>
      <c r="CV20" s="9">
        <v>546.88099999999997</v>
      </c>
      <c r="CW20" s="9">
        <v>471.32799999999997</v>
      </c>
      <c r="CX20" s="9">
        <v>239.79</v>
      </c>
      <c r="CY20" s="9">
        <v>231.53899999999999</v>
      </c>
      <c r="CZ20" s="9">
        <v>72.543999999999997</v>
      </c>
      <c r="DA20" s="9">
        <v>39.027999999999999</v>
      </c>
      <c r="DB20" s="9">
        <v>33.515999999999998</v>
      </c>
      <c r="DC20" s="9">
        <v>9.1769999999999996</v>
      </c>
      <c r="DD20" s="9">
        <v>6.3220000000000001</v>
      </c>
      <c r="DE20" s="9">
        <v>2.855</v>
      </c>
      <c r="DF20" s="9">
        <v>9.1769999999999996</v>
      </c>
      <c r="DG20" s="9">
        <v>6.3220000000000001</v>
      </c>
      <c r="DH20" s="9">
        <v>2.855</v>
      </c>
      <c r="DI20" s="9">
        <v>0</v>
      </c>
      <c r="DJ20" s="9">
        <v>0</v>
      </c>
      <c r="DK20" s="9">
        <v>0</v>
      </c>
      <c r="DL20" s="9">
        <v>63.366999999999997</v>
      </c>
      <c r="DM20" s="9">
        <v>32.706000000000003</v>
      </c>
      <c r="DN20" s="9">
        <v>30.66</v>
      </c>
      <c r="DO20" s="9">
        <v>435.98</v>
      </c>
      <c r="DP20" s="9">
        <v>223.01900000000001</v>
      </c>
      <c r="DQ20" s="9">
        <v>212.96</v>
      </c>
      <c r="DR20" s="9">
        <v>110.102</v>
      </c>
      <c r="DS20" s="9">
        <v>75.831999999999994</v>
      </c>
      <c r="DT20" s="9">
        <v>34.270000000000003</v>
      </c>
      <c r="DU20" s="9">
        <v>325.87799999999999</v>
      </c>
      <c r="DV20" s="9">
        <v>147.18700000000001</v>
      </c>
      <c r="DW20" s="9">
        <v>178.69</v>
      </c>
      <c r="DX20" s="9">
        <v>115.477</v>
      </c>
      <c r="DY20" s="9">
        <v>79.281000000000006</v>
      </c>
      <c r="DZ20" s="9">
        <v>36.195999999999998</v>
      </c>
      <c r="EA20" s="9">
        <v>355.851</v>
      </c>
      <c r="EB20" s="9">
        <v>160.50899999999999</v>
      </c>
      <c r="EC20" s="9">
        <v>195.34200000000001</v>
      </c>
      <c r="ED20" s="9">
        <v>335.05500000000001</v>
      </c>
      <c r="EE20" s="9">
        <v>153.50899999999999</v>
      </c>
      <c r="EF20" s="9">
        <v>181.54599999999999</v>
      </c>
      <c r="EG20" s="9">
        <v>643.18200000000002</v>
      </c>
      <c r="EH20" s="9">
        <v>306.75299999999999</v>
      </c>
      <c r="EI20" s="9">
        <v>336.42899999999997</v>
      </c>
      <c r="EJ20" s="9">
        <v>163.29400000000001</v>
      </c>
      <c r="EK20" s="9">
        <v>111.52200000000001</v>
      </c>
      <c r="EL20" s="9">
        <v>51.771999999999998</v>
      </c>
      <c r="EM20" s="9">
        <v>479.88799999999998</v>
      </c>
      <c r="EN20" s="9">
        <v>195.23099999999999</v>
      </c>
      <c r="EO20" s="9">
        <v>284.65699999999998</v>
      </c>
      <c r="EP20" s="9">
        <v>194.20500000000001</v>
      </c>
      <c r="EQ20" s="9">
        <v>85.843999999999994</v>
      </c>
      <c r="ER20" s="9">
        <v>108.36</v>
      </c>
      <c r="ES20" s="9">
        <v>38.082999999999998</v>
      </c>
      <c r="ET20" s="9">
        <v>18.222999999999999</v>
      </c>
      <c r="EU20" s="9">
        <v>19.859000000000002</v>
      </c>
      <c r="EV20" s="9">
        <v>1.504</v>
      </c>
      <c r="EW20" s="9">
        <v>1.0629999999999999</v>
      </c>
      <c r="EX20" s="9">
        <v>0.44</v>
      </c>
      <c r="EY20" s="9">
        <v>1.504</v>
      </c>
      <c r="EZ20" s="9">
        <v>1.0629999999999999</v>
      </c>
      <c r="FA20" s="9">
        <v>0.44</v>
      </c>
      <c r="FB20" s="9">
        <v>0</v>
      </c>
      <c r="FC20" s="9">
        <v>0</v>
      </c>
      <c r="FD20" s="9">
        <v>0</v>
      </c>
      <c r="FE20" s="9">
        <v>36.579000000000001</v>
      </c>
      <c r="FF20" s="9">
        <v>17.16</v>
      </c>
      <c r="FG20" s="9">
        <v>19.419</v>
      </c>
      <c r="FH20" s="9">
        <v>175.98599999999999</v>
      </c>
      <c r="FI20" s="9">
        <v>77.364000000000004</v>
      </c>
      <c r="FJ20" s="9">
        <v>98.622</v>
      </c>
      <c r="FK20" s="9">
        <v>22.609000000000002</v>
      </c>
      <c r="FL20" s="9">
        <v>15.285</v>
      </c>
      <c r="FM20" s="9">
        <v>7.3239999999999998</v>
      </c>
      <c r="FN20" s="9">
        <v>153.376</v>
      </c>
      <c r="FO20" s="9">
        <v>62.079000000000001</v>
      </c>
      <c r="FP20" s="9">
        <v>91.298000000000002</v>
      </c>
      <c r="FQ20" s="9">
        <v>22.969000000000001</v>
      </c>
      <c r="FR20" s="9">
        <v>15.645</v>
      </c>
      <c r="FS20" s="9">
        <v>7.3239999999999998</v>
      </c>
      <c r="FT20" s="9">
        <v>171.23599999999999</v>
      </c>
      <c r="FU20" s="9">
        <v>70.2</v>
      </c>
      <c r="FV20" s="9">
        <v>101.036</v>
      </c>
      <c r="FW20" s="9">
        <v>154.88</v>
      </c>
      <c r="FX20" s="9">
        <v>63.142000000000003</v>
      </c>
      <c r="FY20" s="9">
        <v>91.738</v>
      </c>
      <c r="FZ20" s="9">
        <v>1185.0730000000001</v>
      </c>
      <c r="GA20" s="9">
        <v>617.96699999999998</v>
      </c>
      <c r="GB20" s="9">
        <v>567.10500000000002</v>
      </c>
      <c r="GC20" s="9">
        <v>705.46600000000001</v>
      </c>
      <c r="GD20" s="9">
        <v>400.584</v>
      </c>
      <c r="GE20" s="9">
        <v>304.88200000000001</v>
      </c>
      <c r="GF20" s="9">
        <v>479.60700000000003</v>
      </c>
      <c r="GG20" s="9">
        <v>217.38300000000001</v>
      </c>
      <c r="GH20" s="9">
        <v>262.22399999999999</v>
      </c>
      <c r="GI20" s="9">
        <v>277.12400000000002</v>
      </c>
      <c r="GJ20" s="9">
        <v>153.946</v>
      </c>
      <c r="GK20" s="9">
        <v>123.178</v>
      </c>
      <c r="GL20" s="9">
        <v>34.460999999999999</v>
      </c>
      <c r="GM20" s="9">
        <v>20.805</v>
      </c>
      <c r="GN20" s="9">
        <v>13.657</v>
      </c>
      <c r="GO20" s="9">
        <v>7.6740000000000004</v>
      </c>
      <c r="GP20" s="9">
        <v>5.258</v>
      </c>
      <c r="GQ20" s="9">
        <v>2.415</v>
      </c>
      <c r="GR20" s="9">
        <v>7.6740000000000004</v>
      </c>
      <c r="GS20" s="9">
        <v>5.258</v>
      </c>
      <c r="GT20" s="9">
        <v>2.415</v>
      </c>
      <c r="GU20" s="9">
        <v>0</v>
      </c>
      <c r="GV20" s="9">
        <v>0</v>
      </c>
      <c r="GW20" s="9">
        <v>0</v>
      </c>
      <c r="GX20" s="9">
        <v>26.788</v>
      </c>
      <c r="GY20" s="9">
        <v>15.545999999999999</v>
      </c>
      <c r="GZ20" s="9">
        <v>11.241</v>
      </c>
      <c r="HA20" s="9">
        <v>259.99400000000003</v>
      </c>
      <c r="HB20" s="9">
        <v>145.65600000000001</v>
      </c>
      <c r="HC20" s="9">
        <v>114.33799999999999</v>
      </c>
      <c r="HD20" s="9">
        <v>87.492999999999995</v>
      </c>
      <c r="HE20" s="9">
        <v>60.546999999999997</v>
      </c>
      <c r="HF20" s="9">
        <v>26.945</v>
      </c>
      <c r="HG20" s="9">
        <v>172.501</v>
      </c>
      <c r="HH20" s="9">
        <v>85.108999999999995</v>
      </c>
      <c r="HI20" s="9">
        <v>87.393000000000001</v>
      </c>
      <c r="HJ20" s="9">
        <v>92.507999999999996</v>
      </c>
      <c r="HK20" s="9">
        <v>63.636000000000003</v>
      </c>
      <c r="HL20" s="9">
        <v>28.872</v>
      </c>
      <c r="HM20" s="9">
        <v>184.61600000000001</v>
      </c>
      <c r="HN20" s="9">
        <v>90.308999999999997</v>
      </c>
      <c r="HO20" s="9">
        <v>94.305999999999997</v>
      </c>
      <c r="HP20" s="9">
        <v>180.17500000000001</v>
      </c>
      <c r="HQ20" s="9">
        <v>90.367000000000004</v>
      </c>
      <c r="HR20" s="9">
        <v>89.808000000000007</v>
      </c>
      <c r="HS20" s="9">
        <v>2765.462</v>
      </c>
      <c r="HT20" s="9">
        <v>1509.2909999999999</v>
      </c>
      <c r="HU20" s="9">
        <v>1256.172</v>
      </c>
      <c r="HV20" s="9">
        <v>2132.1680000000001</v>
      </c>
      <c r="HW20" s="9">
        <v>1316.6949999999999</v>
      </c>
      <c r="HX20" s="9">
        <v>815.47199999999998</v>
      </c>
      <c r="HY20" s="9">
        <v>633.29499999999996</v>
      </c>
      <c r="HZ20" s="9">
        <v>192.595</v>
      </c>
      <c r="IA20" s="9">
        <v>440.69900000000001</v>
      </c>
      <c r="IB20" s="9">
        <v>393.26299999999998</v>
      </c>
      <c r="IC20" s="9">
        <v>237.06299999999999</v>
      </c>
      <c r="ID20" s="9">
        <v>156.20099999999999</v>
      </c>
      <c r="IE20" s="9">
        <v>52.441000000000003</v>
      </c>
      <c r="IF20" s="9">
        <v>29.48</v>
      </c>
      <c r="IG20" s="9">
        <v>22.960999999999999</v>
      </c>
      <c r="IH20" s="9">
        <v>17.462</v>
      </c>
      <c r="II20" s="9">
        <v>14.551</v>
      </c>
      <c r="IJ20" s="9">
        <v>2.911</v>
      </c>
      <c r="IK20" s="9">
        <v>10.798</v>
      </c>
      <c r="IL20" s="9">
        <v>9.032</v>
      </c>
      <c r="IM20" s="9">
        <v>1.766</v>
      </c>
      <c r="IN20" s="9">
        <v>6.6639999999999997</v>
      </c>
      <c r="IO20" s="9">
        <v>5.52</v>
      </c>
      <c r="IP20" s="9">
        <v>1.1439999999999999</v>
      </c>
      <c r="IQ20" s="9">
        <v>34.978999999999999</v>
      </c>
    </row>
    <row r="21" spans="1:251">
      <c r="A21" s="10">
        <v>42125</v>
      </c>
      <c r="B21" s="9">
        <v>11781.441000000001</v>
      </c>
      <c r="C21" s="9">
        <v>6343.299</v>
      </c>
      <c r="D21" s="9">
        <v>5438.1409999999996</v>
      </c>
      <c r="E21" s="9">
        <v>8109.0940000000001</v>
      </c>
      <c r="F21" s="9">
        <v>5198.5330000000004</v>
      </c>
      <c r="G21" s="9">
        <v>2910.5610000000001</v>
      </c>
      <c r="H21" s="9">
        <v>3672.3470000000002</v>
      </c>
      <c r="I21" s="9">
        <v>1144.7660000000001</v>
      </c>
      <c r="J21" s="9">
        <v>2527.5810000000001</v>
      </c>
      <c r="K21" s="9">
        <v>1795.0050000000001</v>
      </c>
      <c r="L21" s="9">
        <v>970.06600000000003</v>
      </c>
      <c r="M21" s="9">
        <v>824.93899999999996</v>
      </c>
      <c r="N21" s="9">
        <v>335.45800000000003</v>
      </c>
      <c r="O21" s="9">
        <v>200.84</v>
      </c>
      <c r="P21" s="9">
        <v>134.61799999999999</v>
      </c>
      <c r="Q21" s="9">
        <v>135.86099999999999</v>
      </c>
      <c r="R21" s="9">
        <v>109.14100000000001</v>
      </c>
      <c r="S21" s="9">
        <v>26.72</v>
      </c>
      <c r="T21" s="9">
        <v>73.019000000000005</v>
      </c>
      <c r="U21" s="9">
        <v>55.406999999999996</v>
      </c>
      <c r="V21" s="9">
        <v>17.611999999999998</v>
      </c>
      <c r="W21" s="9">
        <v>62.841999999999999</v>
      </c>
      <c r="X21" s="9">
        <v>53.734000000000002</v>
      </c>
      <c r="Y21" s="9">
        <v>9.1080000000000005</v>
      </c>
      <c r="Z21" s="9">
        <v>199.59700000000001</v>
      </c>
      <c r="AA21" s="9">
        <v>91.7</v>
      </c>
      <c r="AB21" s="9">
        <v>107.898</v>
      </c>
      <c r="AC21" s="9">
        <v>1603.847</v>
      </c>
      <c r="AD21" s="9">
        <v>861.64200000000005</v>
      </c>
      <c r="AE21" s="9">
        <v>742.20500000000004</v>
      </c>
      <c r="AF21" s="9">
        <v>643.37199999999996</v>
      </c>
      <c r="AG21" s="9">
        <v>492.06299999999999</v>
      </c>
      <c r="AH21" s="9">
        <v>151.309</v>
      </c>
      <c r="AI21" s="9">
        <v>960.47500000000002</v>
      </c>
      <c r="AJ21" s="9">
        <v>369.57900000000001</v>
      </c>
      <c r="AK21" s="9">
        <v>590.89599999999996</v>
      </c>
      <c r="AL21" s="9">
        <v>742.221</v>
      </c>
      <c r="AM21" s="9">
        <v>567.77200000000005</v>
      </c>
      <c r="AN21" s="9">
        <v>174.44900000000001</v>
      </c>
      <c r="AO21" s="9">
        <v>1052.7840000000001</v>
      </c>
      <c r="AP21" s="9">
        <v>402.29500000000002</v>
      </c>
      <c r="AQ21" s="9">
        <v>650.49</v>
      </c>
      <c r="AR21" s="9">
        <v>1033.4939999999999</v>
      </c>
      <c r="AS21" s="9">
        <v>424.98599999999999</v>
      </c>
      <c r="AT21" s="9">
        <v>608.50800000000004</v>
      </c>
      <c r="AU21" s="9">
        <v>11365.308000000001</v>
      </c>
      <c r="AV21" s="9">
        <v>6082.1530000000002</v>
      </c>
      <c r="AW21" s="9">
        <v>5283.1540000000005</v>
      </c>
      <c r="AX21" s="9">
        <v>7927.2089999999998</v>
      </c>
      <c r="AY21" s="9">
        <v>5061.152</v>
      </c>
      <c r="AZ21" s="9">
        <v>2866.0569999999998</v>
      </c>
      <c r="BA21" s="9">
        <v>3438.0990000000002</v>
      </c>
      <c r="BB21" s="9">
        <v>1021.002</v>
      </c>
      <c r="BC21" s="9">
        <v>2417.0970000000002</v>
      </c>
      <c r="BD21" s="9">
        <v>1755.9190000000001</v>
      </c>
      <c r="BE21" s="9">
        <v>946.303</v>
      </c>
      <c r="BF21" s="9">
        <v>809.61699999999996</v>
      </c>
      <c r="BG21" s="9">
        <v>314.18200000000002</v>
      </c>
      <c r="BH21" s="9">
        <v>187.96799999999999</v>
      </c>
      <c r="BI21" s="9">
        <v>126.214</v>
      </c>
      <c r="BJ21" s="9">
        <v>130.96700000000001</v>
      </c>
      <c r="BK21" s="9">
        <v>104.67100000000001</v>
      </c>
      <c r="BL21" s="9">
        <v>26.295999999999999</v>
      </c>
      <c r="BM21" s="9">
        <v>70.531000000000006</v>
      </c>
      <c r="BN21" s="9">
        <v>53.344000000000001</v>
      </c>
      <c r="BO21" s="9">
        <v>17.187999999999999</v>
      </c>
      <c r="BP21" s="9">
        <v>60.435000000000002</v>
      </c>
      <c r="BQ21" s="9">
        <v>51.326999999999998</v>
      </c>
      <c r="BR21" s="9">
        <v>9.1080000000000005</v>
      </c>
      <c r="BS21" s="9">
        <v>183.21600000000001</v>
      </c>
      <c r="BT21" s="9">
        <v>83.298000000000002</v>
      </c>
      <c r="BU21" s="9">
        <v>99.918000000000006</v>
      </c>
      <c r="BV21" s="9">
        <v>1580</v>
      </c>
      <c r="BW21" s="9">
        <v>846.21</v>
      </c>
      <c r="BX21" s="9">
        <v>733.79100000000005</v>
      </c>
      <c r="BY21" s="9">
        <v>637.88699999999994</v>
      </c>
      <c r="BZ21" s="9">
        <v>487.29899999999998</v>
      </c>
      <c r="CA21" s="9">
        <v>150.58699999999999</v>
      </c>
      <c r="CB21" s="9">
        <v>942.11400000000003</v>
      </c>
      <c r="CC21" s="9">
        <v>358.91</v>
      </c>
      <c r="CD21" s="9">
        <v>583.20299999999997</v>
      </c>
      <c r="CE21" s="9">
        <v>733.30799999999999</v>
      </c>
      <c r="CF21" s="9">
        <v>560.005</v>
      </c>
      <c r="CG21" s="9">
        <v>173.303</v>
      </c>
      <c r="CH21" s="9">
        <v>1022.611</v>
      </c>
      <c r="CI21" s="9">
        <v>386.298</v>
      </c>
      <c r="CJ21" s="9">
        <v>636.31299999999999</v>
      </c>
      <c r="CK21" s="9">
        <v>1012.645</v>
      </c>
      <c r="CL21" s="9">
        <v>412.25400000000002</v>
      </c>
      <c r="CM21" s="9">
        <v>600.39099999999996</v>
      </c>
      <c r="CN21" s="9">
        <v>1827.6559999999999</v>
      </c>
      <c r="CO21" s="9">
        <v>930.10699999999997</v>
      </c>
      <c r="CP21" s="9">
        <v>897.55</v>
      </c>
      <c r="CQ21" s="9">
        <v>837.20399999999995</v>
      </c>
      <c r="CR21" s="9">
        <v>500.358</v>
      </c>
      <c r="CS21" s="9">
        <v>336.846</v>
      </c>
      <c r="CT21" s="9">
        <v>990.452</v>
      </c>
      <c r="CU21" s="9">
        <v>429.74900000000002</v>
      </c>
      <c r="CV21" s="9">
        <v>560.70299999999997</v>
      </c>
      <c r="CW21" s="9">
        <v>482.34899999999999</v>
      </c>
      <c r="CX21" s="9">
        <v>247.57400000000001</v>
      </c>
      <c r="CY21" s="9">
        <v>234.77500000000001</v>
      </c>
      <c r="CZ21" s="9">
        <v>77.072000000000003</v>
      </c>
      <c r="DA21" s="9">
        <v>42.008000000000003</v>
      </c>
      <c r="DB21" s="9">
        <v>35.064</v>
      </c>
      <c r="DC21" s="9">
        <v>13.574</v>
      </c>
      <c r="DD21" s="9">
        <v>9.9309999999999992</v>
      </c>
      <c r="DE21" s="9">
        <v>3.6429999999999998</v>
      </c>
      <c r="DF21" s="9">
        <v>10.148</v>
      </c>
      <c r="DG21" s="9">
        <v>6.5049999999999999</v>
      </c>
      <c r="DH21" s="9">
        <v>3.6429999999999998</v>
      </c>
      <c r="DI21" s="9">
        <v>3.4260000000000002</v>
      </c>
      <c r="DJ21" s="9">
        <v>3.4260000000000002</v>
      </c>
      <c r="DK21" s="9">
        <v>0</v>
      </c>
      <c r="DL21" s="9">
        <v>63.497999999999998</v>
      </c>
      <c r="DM21" s="9">
        <v>32.076999999999998</v>
      </c>
      <c r="DN21" s="9">
        <v>31.420999999999999</v>
      </c>
      <c r="DO21" s="9">
        <v>444.55399999999997</v>
      </c>
      <c r="DP21" s="9">
        <v>228.36199999999999</v>
      </c>
      <c r="DQ21" s="9">
        <v>216.19200000000001</v>
      </c>
      <c r="DR21" s="9">
        <v>109.026</v>
      </c>
      <c r="DS21" s="9">
        <v>78.582999999999998</v>
      </c>
      <c r="DT21" s="9">
        <v>30.443000000000001</v>
      </c>
      <c r="DU21" s="9">
        <v>335.52800000000002</v>
      </c>
      <c r="DV21" s="9">
        <v>149.779</v>
      </c>
      <c r="DW21" s="9">
        <v>185.749</v>
      </c>
      <c r="DX21" s="9">
        <v>119.13</v>
      </c>
      <c r="DY21" s="9">
        <v>85.742000000000004</v>
      </c>
      <c r="DZ21" s="9">
        <v>33.387999999999998</v>
      </c>
      <c r="EA21" s="9">
        <v>363.22</v>
      </c>
      <c r="EB21" s="9">
        <v>161.83199999999999</v>
      </c>
      <c r="EC21" s="9">
        <v>201.387</v>
      </c>
      <c r="ED21" s="9">
        <v>345.67599999999999</v>
      </c>
      <c r="EE21" s="9">
        <v>156.28399999999999</v>
      </c>
      <c r="EF21" s="9">
        <v>189.392</v>
      </c>
      <c r="EG21" s="9">
        <v>638.31799999999998</v>
      </c>
      <c r="EH21" s="9">
        <v>305.71699999999998</v>
      </c>
      <c r="EI21" s="9">
        <v>332.601</v>
      </c>
      <c r="EJ21" s="9">
        <v>152.09200000000001</v>
      </c>
      <c r="EK21" s="9">
        <v>102.88800000000001</v>
      </c>
      <c r="EL21" s="9">
        <v>49.204000000000001</v>
      </c>
      <c r="EM21" s="9">
        <v>486.226</v>
      </c>
      <c r="EN21" s="9">
        <v>202.828</v>
      </c>
      <c r="EO21" s="9">
        <v>283.39800000000002</v>
      </c>
      <c r="EP21" s="9">
        <v>200.17099999999999</v>
      </c>
      <c r="EQ21" s="9">
        <v>93.033000000000001</v>
      </c>
      <c r="ER21" s="9">
        <v>107.139</v>
      </c>
      <c r="ES21" s="9">
        <v>35.5</v>
      </c>
      <c r="ET21" s="9">
        <v>17.39</v>
      </c>
      <c r="EU21" s="9">
        <v>18.11</v>
      </c>
      <c r="EV21" s="9">
        <v>3.2010000000000001</v>
      </c>
      <c r="EW21" s="9">
        <v>2.6120000000000001</v>
      </c>
      <c r="EX21" s="9">
        <v>0.58899999999999997</v>
      </c>
      <c r="EY21" s="9">
        <v>2.2690000000000001</v>
      </c>
      <c r="EZ21" s="9">
        <v>1.68</v>
      </c>
      <c r="FA21" s="9">
        <v>0.58899999999999997</v>
      </c>
      <c r="FB21" s="9">
        <v>0.93200000000000005</v>
      </c>
      <c r="FC21" s="9">
        <v>0.93200000000000005</v>
      </c>
      <c r="FD21" s="9">
        <v>0</v>
      </c>
      <c r="FE21" s="9">
        <v>32.298999999999999</v>
      </c>
      <c r="FF21" s="9">
        <v>14.778</v>
      </c>
      <c r="FG21" s="9">
        <v>17.521000000000001</v>
      </c>
      <c r="FH21" s="9">
        <v>178.43700000000001</v>
      </c>
      <c r="FI21" s="9">
        <v>81.858000000000004</v>
      </c>
      <c r="FJ21" s="9">
        <v>96.578999999999994</v>
      </c>
      <c r="FK21" s="9">
        <v>19.974</v>
      </c>
      <c r="FL21" s="9">
        <v>13.715</v>
      </c>
      <c r="FM21" s="9">
        <v>6.2590000000000003</v>
      </c>
      <c r="FN21" s="9">
        <v>158.46299999999999</v>
      </c>
      <c r="FO21" s="9">
        <v>68.143000000000001</v>
      </c>
      <c r="FP21" s="9">
        <v>90.32</v>
      </c>
      <c r="FQ21" s="9">
        <v>22.603999999999999</v>
      </c>
      <c r="FR21" s="9">
        <v>15.756</v>
      </c>
      <c r="FS21" s="9">
        <v>6.8479999999999999</v>
      </c>
      <c r="FT21" s="9">
        <v>177.56700000000001</v>
      </c>
      <c r="FU21" s="9">
        <v>77.277000000000001</v>
      </c>
      <c r="FV21" s="9">
        <v>100.29</v>
      </c>
      <c r="FW21" s="9">
        <v>160.732</v>
      </c>
      <c r="FX21" s="9">
        <v>69.822000000000003</v>
      </c>
      <c r="FY21" s="9">
        <v>90.909000000000006</v>
      </c>
      <c r="FZ21" s="9">
        <v>1189.338</v>
      </c>
      <c r="GA21" s="9">
        <v>624.39</v>
      </c>
      <c r="GB21" s="9">
        <v>564.94799999999998</v>
      </c>
      <c r="GC21" s="9">
        <v>685.11199999999997</v>
      </c>
      <c r="GD21" s="9">
        <v>397.46899999999999</v>
      </c>
      <c r="GE21" s="9">
        <v>287.64299999999997</v>
      </c>
      <c r="GF21" s="9">
        <v>504.226</v>
      </c>
      <c r="GG21" s="9">
        <v>226.92099999999999</v>
      </c>
      <c r="GH21" s="9">
        <v>277.30500000000001</v>
      </c>
      <c r="GI21" s="9">
        <v>282.178</v>
      </c>
      <c r="GJ21" s="9">
        <v>154.541</v>
      </c>
      <c r="GK21" s="9">
        <v>127.637</v>
      </c>
      <c r="GL21" s="9">
        <v>41.572000000000003</v>
      </c>
      <c r="GM21" s="9">
        <v>24.617999999999999</v>
      </c>
      <c r="GN21" s="9">
        <v>16.954000000000001</v>
      </c>
      <c r="GO21" s="9">
        <v>10.372999999999999</v>
      </c>
      <c r="GP21" s="9">
        <v>7.319</v>
      </c>
      <c r="GQ21" s="9">
        <v>3.0539999999999998</v>
      </c>
      <c r="GR21" s="9">
        <v>7.8789999999999996</v>
      </c>
      <c r="GS21" s="9">
        <v>4.8250000000000002</v>
      </c>
      <c r="GT21" s="9">
        <v>3.0539999999999998</v>
      </c>
      <c r="GU21" s="9">
        <v>2.4940000000000002</v>
      </c>
      <c r="GV21" s="9">
        <v>2.4940000000000002</v>
      </c>
      <c r="GW21" s="9">
        <v>0</v>
      </c>
      <c r="GX21" s="9">
        <v>31.199000000000002</v>
      </c>
      <c r="GY21" s="9">
        <v>17.298999999999999</v>
      </c>
      <c r="GZ21" s="9">
        <v>13.9</v>
      </c>
      <c r="HA21" s="9">
        <v>266.11700000000002</v>
      </c>
      <c r="HB21" s="9">
        <v>146.505</v>
      </c>
      <c r="HC21" s="9">
        <v>119.61199999999999</v>
      </c>
      <c r="HD21" s="9">
        <v>89.052000000000007</v>
      </c>
      <c r="HE21" s="9">
        <v>64.867999999999995</v>
      </c>
      <c r="HF21" s="9">
        <v>24.184000000000001</v>
      </c>
      <c r="HG21" s="9">
        <v>177.065</v>
      </c>
      <c r="HH21" s="9">
        <v>81.635999999999996</v>
      </c>
      <c r="HI21" s="9">
        <v>95.429000000000002</v>
      </c>
      <c r="HJ21" s="9">
        <v>96.525000000000006</v>
      </c>
      <c r="HK21" s="9">
        <v>69.986000000000004</v>
      </c>
      <c r="HL21" s="9">
        <v>26.54</v>
      </c>
      <c r="HM21" s="9">
        <v>185.65199999999999</v>
      </c>
      <c r="HN21" s="9">
        <v>84.555000000000007</v>
      </c>
      <c r="HO21" s="9">
        <v>101.09699999999999</v>
      </c>
      <c r="HP21" s="9">
        <v>184.94399999999999</v>
      </c>
      <c r="HQ21" s="9">
        <v>86.462000000000003</v>
      </c>
      <c r="HR21" s="9">
        <v>98.481999999999999</v>
      </c>
      <c r="HS21" s="9">
        <v>2784.6109999999999</v>
      </c>
      <c r="HT21" s="9">
        <v>1525.575</v>
      </c>
      <c r="HU21" s="9">
        <v>1259.0360000000001</v>
      </c>
      <c r="HV21" s="9">
        <v>2158.067</v>
      </c>
      <c r="HW21" s="9">
        <v>1336.2809999999999</v>
      </c>
      <c r="HX21" s="9">
        <v>821.78599999999994</v>
      </c>
      <c r="HY21" s="9">
        <v>626.54399999999998</v>
      </c>
      <c r="HZ21" s="9">
        <v>189.29400000000001</v>
      </c>
      <c r="IA21" s="9">
        <v>437.25</v>
      </c>
      <c r="IB21" s="9">
        <v>395.91399999999999</v>
      </c>
      <c r="IC21" s="9">
        <v>240.78899999999999</v>
      </c>
      <c r="ID21" s="9">
        <v>155.125</v>
      </c>
      <c r="IE21" s="9">
        <v>66.938999999999993</v>
      </c>
      <c r="IF21" s="9">
        <v>44.673999999999999</v>
      </c>
      <c r="IG21" s="9">
        <v>22.265000000000001</v>
      </c>
      <c r="IH21" s="9">
        <v>34.433999999999997</v>
      </c>
      <c r="II21" s="9">
        <v>28.486000000000001</v>
      </c>
      <c r="IJ21" s="9">
        <v>5.9480000000000004</v>
      </c>
      <c r="IK21" s="9">
        <v>16.731999999999999</v>
      </c>
      <c r="IL21" s="9">
        <v>14.362</v>
      </c>
      <c r="IM21" s="9">
        <v>2.37</v>
      </c>
      <c r="IN21" s="9">
        <v>17.701000000000001</v>
      </c>
      <c r="IO21" s="9">
        <v>14.124000000000001</v>
      </c>
      <c r="IP21" s="9">
        <v>3.5779999999999998</v>
      </c>
      <c r="IQ21" s="9">
        <v>32.505000000000003</v>
      </c>
    </row>
    <row r="22" spans="1:251">
      <c r="A22" s="10">
        <v>42156</v>
      </c>
      <c r="B22" s="9">
        <v>11752.901</v>
      </c>
      <c r="C22" s="9">
        <v>6316.6859999999997</v>
      </c>
      <c r="D22" s="9">
        <v>5436.2160000000003</v>
      </c>
      <c r="E22" s="9">
        <v>8085.3209999999999</v>
      </c>
      <c r="F22" s="9">
        <v>5174.2889999999998</v>
      </c>
      <c r="G22" s="9">
        <v>2911.0320000000002</v>
      </c>
      <c r="H22" s="9">
        <v>3667.58</v>
      </c>
      <c r="I22" s="9">
        <v>1142.3969999999999</v>
      </c>
      <c r="J22" s="9">
        <v>2525.1840000000002</v>
      </c>
      <c r="K22" s="9">
        <v>1796.4570000000001</v>
      </c>
      <c r="L22" s="9">
        <v>970.53300000000002</v>
      </c>
      <c r="M22" s="9">
        <v>825.92499999999995</v>
      </c>
      <c r="N22" s="9">
        <v>312.11</v>
      </c>
      <c r="O22" s="9">
        <v>184.48500000000001</v>
      </c>
      <c r="P22" s="9">
        <v>127.625</v>
      </c>
      <c r="Q22" s="9">
        <v>121.438</v>
      </c>
      <c r="R22" s="9">
        <v>97.063000000000002</v>
      </c>
      <c r="S22" s="9">
        <v>24.373999999999999</v>
      </c>
      <c r="T22" s="9">
        <v>69.305999999999997</v>
      </c>
      <c r="U22" s="9">
        <v>52.027000000000001</v>
      </c>
      <c r="V22" s="9">
        <v>17.28</v>
      </c>
      <c r="W22" s="9">
        <v>52.131</v>
      </c>
      <c r="X22" s="9">
        <v>45.036999999999999</v>
      </c>
      <c r="Y22" s="9">
        <v>7.0940000000000003</v>
      </c>
      <c r="Z22" s="9">
        <v>190.672</v>
      </c>
      <c r="AA22" s="9">
        <v>87.421999999999997</v>
      </c>
      <c r="AB22" s="9">
        <v>103.251</v>
      </c>
      <c r="AC22" s="9">
        <v>1619.373</v>
      </c>
      <c r="AD22" s="9">
        <v>865.02200000000005</v>
      </c>
      <c r="AE22" s="9">
        <v>754.351</v>
      </c>
      <c r="AF22" s="9">
        <v>639.24900000000002</v>
      </c>
      <c r="AG22" s="9">
        <v>483.90800000000002</v>
      </c>
      <c r="AH22" s="9">
        <v>155.34100000000001</v>
      </c>
      <c r="AI22" s="9">
        <v>980.12400000000002</v>
      </c>
      <c r="AJ22" s="9">
        <v>381.11399999999998</v>
      </c>
      <c r="AK22" s="9">
        <v>599.01</v>
      </c>
      <c r="AL22" s="9">
        <v>729.774</v>
      </c>
      <c r="AM22" s="9">
        <v>555.44899999999996</v>
      </c>
      <c r="AN22" s="9">
        <v>174.32499999999999</v>
      </c>
      <c r="AO22" s="9">
        <v>1066.683</v>
      </c>
      <c r="AP22" s="9">
        <v>415.084</v>
      </c>
      <c r="AQ22" s="9">
        <v>651.59900000000005</v>
      </c>
      <c r="AR22" s="9">
        <v>1049.43</v>
      </c>
      <c r="AS22" s="9">
        <v>433.14100000000002</v>
      </c>
      <c r="AT22" s="9">
        <v>616.29</v>
      </c>
      <c r="AU22" s="9">
        <v>11328.114</v>
      </c>
      <c r="AV22" s="9">
        <v>6050.5690000000004</v>
      </c>
      <c r="AW22" s="9">
        <v>5277.5450000000001</v>
      </c>
      <c r="AX22" s="9">
        <v>7897.7929999999997</v>
      </c>
      <c r="AY22" s="9">
        <v>5036.1819999999998</v>
      </c>
      <c r="AZ22" s="9">
        <v>2861.61</v>
      </c>
      <c r="BA22" s="9">
        <v>3430.3220000000001</v>
      </c>
      <c r="BB22" s="9">
        <v>1014.3869999999999</v>
      </c>
      <c r="BC22" s="9">
        <v>2415.9349999999999</v>
      </c>
      <c r="BD22" s="9">
        <v>1760.653</v>
      </c>
      <c r="BE22" s="9">
        <v>947.68700000000001</v>
      </c>
      <c r="BF22" s="9">
        <v>812.96600000000001</v>
      </c>
      <c r="BG22" s="9">
        <v>296.05799999999999</v>
      </c>
      <c r="BH22" s="9">
        <v>174.01300000000001</v>
      </c>
      <c r="BI22" s="9">
        <v>122.045</v>
      </c>
      <c r="BJ22" s="9">
        <v>118.142</v>
      </c>
      <c r="BK22" s="9">
        <v>93.768000000000001</v>
      </c>
      <c r="BL22" s="9">
        <v>24.373999999999999</v>
      </c>
      <c r="BM22" s="9">
        <v>67.049000000000007</v>
      </c>
      <c r="BN22" s="9">
        <v>49.768999999999998</v>
      </c>
      <c r="BO22" s="9">
        <v>17.28</v>
      </c>
      <c r="BP22" s="9">
        <v>51.093000000000004</v>
      </c>
      <c r="BQ22" s="9">
        <v>43.999000000000002</v>
      </c>
      <c r="BR22" s="9">
        <v>7.0940000000000003</v>
      </c>
      <c r="BS22" s="9">
        <v>177.916</v>
      </c>
      <c r="BT22" s="9">
        <v>80.245000000000005</v>
      </c>
      <c r="BU22" s="9">
        <v>97.671000000000006</v>
      </c>
      <c r="BV22" s="9">
        <v>1596.3330000000001</v>
      </c>
      <c r="BW22" s="9">
        <v>850.79100000000005</v>
      </c>
      <c r="BX22" s="9">
        <v>745.54200000000003</v>
      </c>
      <c r="BY22" s="9">
        <v>635.42100000000005</v>
      </c>
      <c r="BZ22" s="9">
        <v>481.03899999999999</v>
      </c>
      <c r="CA22" s="9">
        <v>154.381</v>
      </c>
      <c r="CB22" s="9">
        <v>960.91200000000003</v>
      </c>
      <c r="CC22" s="9">
        <v>369.75099999999998</v>
      </c>
      <c r="CD22" s="9">
        <v>591.16099999999994</v>
      </c>
      <c r="CE22" s="9">
        <v>723.13300000000004</v>
      </c>
      <c r="CF22" s="9">
        <v>549.76800000000003</v>
      </c>
      <c r="CG22" s="9">
        <v>173.36500000000001</v>
      </c>
      <c r="CH22" s="9">
        <v>1037.519</v>
      </c>
      <c r="CI22" s="9">
        <v>397.91800000000001</v>
      </c>
      <c r="CJ22" s="9">
        <v>639.601</v>
      </c>
      <c r="CK22" s="9">
        <v>1027.961</v>
      </c>
      <c r="CL22" s="9">
        <v>419.52</v>
      </c>
      <c r="CM22" s="9">
        <v>608.44100000000003</v>
      </c>
      <c r="CN22" s="9">
        <v>1819.2919999999999</v>
      </c>
      <c r="CO22" s="9">
        <v>918.37900000000002</v>
      </c>
      <c r="CP22" s="9">
        <v>900.91300000000001</v>
      </c>
      <c r="CQ22" s="9">
        <v>851.71900000000005</v>
      </c>
      <c r="CR22" s="9">
        <v>498.66899999999998</v>
      </c>
      <c r="CS22" s="9">
        <v>353.04899999999998</v>
      </c>
      <c r="CT22" s="9">
        <v>967.57299999999998</v>
      </c>
      <c r="CU22" s="9">
        <v>419.71</v>
      </c>
      <c r="CV22" s="9">
        <v>547.86300000000006</v>
      </c>
      <c r="CW22" s="9">
        <v>489.75299999999999</v>
      </c>
      <c r="CX22" s="9">
        <v>248.024</v>
      </c>
      <c r="CY22" s="9">
        <v>241.73</v>
      </c>
      <c r="CZ22" s="9">
        <v>64.75</v>
      </c>
      <c r="DA22" s="9">
        <v>34.07</v>
      </c>
      <c r="DB22" s="9">
        <v>30.68</v>
      </c>
      <c r="DC22" s="9">
        <v>8.36</v>
      </c>
      <c r="DD22" s="9">
        <v>7.173</v>
      </c>
      <c r="DE22" s="9">
        <v>1.1870000000000001</v>
      </c>
      <c r="DF22" s="9">
        <v>5.2729999999999997</v>
      </c>
      <c r="DG22" s="9">
        <v>4.0869999999999997</v>
      </c>
      <c r="DH22" s="9">
        <v>1.1870000000000001</v>
      </c>
      <c r="DI22" s="9">
        <v>3.0870000000000002</v>
      </c>
      <c r="DJ22" s="9">
        <v>3.0870000000000002</v>
      </c>
      <c r="DK22" s="9">
        <v>0</v>
      </c>
      <c r="DL22" s="9">
        <v>56.39</v>
      </c>
      <c r="DM22" s="9">
        <v>26.896999999999998</v>
      </c>
      <c r="DN22" s="9">
        <v>29.492999999999999</v>
      </c>
      <c r="DO22" s="9">
        <v>460.68799999999999</v>
      </c>
      <c r="DP22" s="9">
        <v>233.28100000000001</v>
      </c>
      <c r="DQ22" s="9">
        <v>227.40600000000001</v>
      </c>
      <c r="DR22" s="9">
        <v>116.087</v>
      </c>
      <c r="DS22" s="9">
        <v>81.177999999999997</v>
      </c>
      <c r="DT22" s="9">
        <v>34.908999999999999</v>
      </c>
      <c r="DU22" s="9">
        <v>344.601</v>
      </c>
      <c r="DV22" s="9">
        <v>152.10400000000001</v>
      </c>
      <c r="DW22" s="9">
        <v>192.49700000000001</v>
      </c>
      <c r="DX22" s="9">
        <v>122.20699999999999</v>
      </c>
      <c r="DY22" s="9">
        <v>87.013999999999996</v>
      </c>
      <c r="DZ22" s="9">
        <v>35.192</v>
      </c>
      <c r="EA22" s="9">
        <v>367.54599999999999</v>
      </c>
      <c r="EB22" s="9">
        <v>161.00899999999999</v>
      </c>
      <c r="EC22" s="9">
        <v>206.53700000000001</v>
      </c>
      <c r="ED22" s="9">
        <v>349.87400000000002</v>
      </c>
      <c r="EE22" s="9">
        <v>156.19</v>
      </c>
      <c r="EF22" s="9">
        <v>193.684</v>
      </c>
      <c r="EG22" s="9">
        <v>629.29999999999995</v>
      </c>
      <c r="EH22" s="9">
        <v>297.88099999999997</v>
      </c>
      <c r="EI22" s="9">
        <v>331.41800000000001</v>
      </c>
      <c r="EJ22" s="9">
        <v>155.99299999999999</v>
      </c>
      <c r="EK22" s="9">
        <v>101.907</v>
      </c>
      <c r="EL22" s="9">
        <v>54.085999999999999</v>
      </c>
      <c r="EM22" s="9">
        <v>473.30599999999998</v>
      </c>
      <c r="EN22" s="9">
        <v>195.97399999999999</v>
      </c>
      <c r="EO22" s="9">
        <v>277.33199999999999</v>
      </c>
      <c r="EP22" s="9">
        <v>199.85499999999999</v>
      </c>
      <c r="EQ22" s="9">
        <v>89.32</v>
      </c>
      <c r="ER22" s="9">
        <v>110.53400000000001</v>
      </c>
      <c r="ES22" s="9">
        <v>24.378</v>
      </c>
      <c r="ET22" s="9">
        <v>12.202999999999999</v>
      </c>
      <c r="EU22" s="9">
        <v>12.175000000000001</v>
      </c>
      <c r="EV22" s="9">
        <v>1.129</v>
      </c>
      <c r="EW22" s="9">
        <v>0.93400000000000005</v>
      </c>
      <c r="EX22" s="9">
        <v>0.19400000000000001</v>
      </c>
      <c r="EY22" s="9">
        <v>1.052</v>
      </c>
      <c r="EZ22" s="9">
        <v>0.85699999999999998</v>
      </c>
      <c r="FA22" s="9">
        <v>0.19400000000000001</v>
      </c>
      <c r="FB22" s="9">
        <v>7.6999999999999999E-2</v>
      </c>
      <c r="FC22" s="9">
        <v>7.6999999999999999E-2</v>
      </c>
      <c r="FD22" s="9">
        <v>0</v>
      </c>
      <c r="FE22" s="9">
        <v>23.248999999999999</v>
      </c>
      <c r="FF22" s="9">
        <v>11.269</v>
      </c>
      <c r="FG22" s="9">
        <v>11.981</v>
      </c>
      <c r="FH22" s="9">
        <v>188.82499999999999</v>
      </c>
      <c r="FI22" s="9">
        <v>83.850999999999999</v>
      </c>
      <c r="FJ22" s="9">
        <v>104.974</v>
      </c>
      <c r="FK22" s="9">
        <v>24.809000000000001</v>
      </c>
      <c r="FL22" s="9">
        <v>16.940000000000001</v>
      </c>
      <c r="FM22" s="9">
        <v>7.8689999999999998</v>
      </c>
      <c r="FN22" s="9">
        <v>164.01599999999999</v>
      </c>
      <c r="FO22" s="9">
        <v>66.911000000000001</v>
      </c>
      <c r="FP22" s="9">
        <v>97.105000000000004</v>
      </c>
      <c r="FQ22" s="9">
        <v>25.7</v>
      </c>
      <c r="FR22" s="9">
        <v>17.637</v>
      </c>
      <c r="FS22" s="9">
        <v>8.0630000000000006</v>
      </c>
      <c r="FT22" s="9">
        <v>174.155</v>
      </c>
      <c r="FU22" s="9">
        <v>71.683999999999997</v>
      </c>
      <c r="FV22" s="9">
        <v>102.471</v>
      </c>
      <c r="FW22" s="9">
        <v>165.06800000000001</v>
      </c>
      <c r="FX22" s="9">
        <v>67.768000000000001</v>
      </c>
      <c r="FY22" s="9">
        <v>97.299000000000007</v>
      </c>
      <c r="FZ22" s="9">
        <v>1189.992</v>
      </c>
      <c r="GA22" s="9">
        <v>620.49800000000005</v>
      </c>
      <c r="GB22" s="9">
        <v>569.49400000000003</v>
      </c>
      <c r="GC22" s="9">
        <v>695.72500000000002</v>
      </c>
      <c r="GD22" s="9">
        <v>396.762</v>
      </c>
      <c r="GE22" s="9">
        <v>298.96300000000002</v>
      </c>
      <c r="GF22" s="9">
        <v>494.267</v>
      </c>
      <c r="GG22" s="9">
        <v>223.73599999999999</v>
      </c>
      <c r="GH22" s="9">
        <v>270.53100000000001</v>
      </c>
      <c r="GI22" s="9">
        <v>289.89800000000002</v>
      </c>
      <c r="GJ22" s="9">
        <v>158.703</v>
      </c>
      <c r="GK22" s="9">
        <v>131.19499999999999</v>
      </c>
      <c r="GL22" s="9">
        <v>40.372999999999998</v>
      </c>
      <c r="GM22" s="9">
        <v>21.867000000000001</v>
      </c>
      <c r="GN22" s="9">
        <v>18.504999999999999</v>
      </c>
      <c r="GO22" s="9">
        <v>7.2320000000000002</v>
      </c>
      <c r="GP22" s="9">
        <v>6.2389999999999999</v>
      </c>
      <c r="GQ22" s="9">
        <v>0.99299999999999999</v>
      </c>
      <c r="GR22" s="9">
        <v>4.2220000000000004</v>
      </c>
      <c r="GS22" s="9">
        <v>3.2290000000000001</v>
      </c>
      <c r="GT22" s="9">
        <v>0.99299999999999999</v>
      </c>
      <c r="GU22" s="9">
        <v>3.01</v>
      </c>
      <c r="GV22" s="9">
        <v>3.01</v>
      </c>
      <c r="GW22" s="9">
        <v>0</v>
      </c>
      <c r="GX22" s="9">
        <v>33.140999999999998</v>
      </c>
      <c r="GY22" s="9">
        <v>15.628</v>
      </c>
      <c r="GZ22" s="9">
        <v>17.513000000000002</v>
      </c>
      <c r="HA22" s="9">
        <v>271.86200000000002</v>
      </c>
      <c r="HB22" s="9">
        <v>149.43</v>
      </c>
      <c r="HC22" s="9">
        <v>122.432</v>
      </c>
      <c r="HD22" s="9">
        <v>91.278000000000006</v>
      </c>
      <c r="HE22" s="9">
        <v>64.236999999999995</v>
      </c>
      <c r="HF22" s="9">
        <v>27.04</v>
      </c>
      <c r="HG22" s="9">
        <v>180.58500000000001</v>
      </c>
      <c r="HH22" s="9">
        <v>85.192999999999998</v>
      </c>
      <c r="HI22" s="9">
        <v>95.391999999999996</v>
      </c>
      <c r="HJ22" s="9">
        <v>96.507000000000005</v>
      </c>
      <c r="HK22" s="9">
        <v>69.378</v>
      </c>
      <c r="HL22" s="9">
        <v>27.129000000000001</v>
      </c>
      <c r="HM22" s="9">
        <v>193.39099999999999</v>
      </c>
      <c r="HN22" s="9">
        <v>89.325999999999993</v>
      </c>
      <c r="HO22" s="9">
        <v>104.066</v>
      </c>
      <c r="HP22" s="9">
        <v>184.80699999999999</v>
      </c>
      <c r="HQ22" s="9">
        <v>88.421999999999997</v>
      </c>
      <c r="HR22" s="9">
        <v>96.385000000000005</v>
      </c>
      <c r="HS22" s="9">
        <v>2774.2919999999999</v>
      </c>
      <c r="HT22" s="9">
        <v>1509.64</v>
      </c>
      <c r="HU22" s="9">
        <v>1264.652</v>
      </c>
      <c r="HV22" s="9">
        <v>2150.8969999999999</v>
      </c>
      <c r="HW22" s="9">
        <v>1321.5530000000001</v>
      </c>
      <c r="HX22" s="9">
        <v>829.34400000000005</v>
      </c>
      <c r="HY22" s="9">
        <v>623.39499999999998</v>
      </c>
      <c r="HZ22" s="9">
        <v>188.08699999999999</v>
      </c>
      <c r="IA22" s="9">
        <v>435.30799999999999</v>
      </c>
      <c r="IB22" s="9">
        <v>395.12400000000002</v>
      </c>
      <c r="IC22" s="9">
        <v>251.28299999999999</v>
      </c>
      <c r="ID22" s="9">
        <v>143.84100000000001</v>
      </c>
      <c r="IE22" s="9">
        <v>55.856999999999999</v>
      </c>
      <c r="IF22" s="9">
        <v>36.003999999999998</v>
      </c>
      <c r="IG22" s="9">
        <v>19.853000000000002</v>
      </c>
      <c r="IH22" s="9">
        <v>27.89</v>
      </c>
      <c r="II22" s="9">
        <v>21.841000000000001</v>
      </c>
      <c r="IJ22" s="9">
        <v>6.0490000000000004</v>
      </c>
      <c r="IK22" s="9">
        <v>14.666</v>
      </c>
      <c r="IL22" s="9">
        <v>11.069000000000001</v>
      </c>
      <c r="IM22" s="9">
        <v>3.597</v>
      </c>
      <c r="IN22" s="9">
        <v>13.223000000000001</v>
      </c>
      <c r="IO22" s="9">
        <v>10.771000000000001</v>
      </c>
      <c r="IP22" s="9">
        <v>2.452</v>
      </c>
      <c r="IQ22" s="9">
        <v>27.966999999999999</v>
      </c>
    </row>
    <row r="23" spans="1:251">
      <c r="A23" s="10">
        <v>42186</v>
      </c>
      <c r="B23" s="9">
        <v>11759.912</v>
      </c>
      <c r="C23" s="9">
        <v>6323.73</v>
      </c>
      <c r="D23" s="9">
        <v>5436.1819999999998</v>
      </c>
      <c r="E23" s="9">
        <v>8147.5069999999996</v>
      </c>
      <c r="F23" s="9">
        <v>5209.5150000000003</v>
      </c>
      <c r="G23" s="9">
        <v>2937.991</v>
      </c>
      <c r="H23" s="9">
        <v>3612.4059999999999</v>
      </c>
      <c r="I23" s="9">
        <v>1114.2149999999999</v>
      </c>
      <c r="J23" s="9">
        <v>2498.19</v>
      </c>
      <c r="K23" s="9">
        <v>1797.752</v>
      </c>
      <c r="L23" s="9">
        <v>975.56500000000005</v>
      </c>
      <c r="M23" s="9">
        <v>822.18700000000001</v>
      </c>
      <c r="N23" s="9">
        <v>337.58</v>
      </c>
      <c r="O23" s="9">
        <v>192.02099999999999</v>
      </c>
      <c r="P23" s="9">
        <v>145.559</v>
      </c>
      <c r="Q23" s="9">
        <v>141.77600000000001</v>
      </c>
      <c r="R23" s="9">
        <v>106.015</v>
      </c>
      <c r="S23" s="9">
        <v>35.761000000000003</v>
      </c>
      <c r="T23" s="9">
        <v>80.885999999999996</v>
      </c>
      <c r="U23" s="9">
        <v>60.274999999999999</v>
      </c>
      <c r="V23" s="9">
        <v>20.611000000000001</v>
      </c>
      <c r="W23" s="9">
        <v>60.89</v>
      </c>
      <c r="X23" s="9">
        <v>45.74</v>
      </c>
      <c r="Y23" s="9">
        <v>15.15</v>
      </c>
      <c r="Z23" s="9">
        <v>195.804</v>
      </c>
      <c r="AA23" s="9">
        <v>86.006</v>
      </c>
      <c r="AB23" s="9">
        <v>109.79900000000001</v>
      </c>
      <c r="AC23" s="9">
        <v>1614.1130000000001</v>
      </c>
      <c r="AD23" s="9">
        <v>869.96299999999997</v>
      </c>
      <c r="AE23" s="9">
        <v>744.15099999999995</v>
      </c>
      <c r="AF23" s="9">
        <v>624.57000000000005</v>
      </c>
      <c r="AG23" s="9">
        <v>471.67</v>
      </c>
      <c r="AH23" s="9">
        <v>152.899</v>
      </c>
      <c r="AI23" s="9">
        <v>989.54399999999998</v>
      </c>
      <c r="AJ23" s="9">
        <v>398.29199999999997</v>
      </c>
      <c r="AK23" s="9">
        <v>591.25099999999998</v>
      </c>
      <c r="AL23" s="9">
        <v>729.28899999999999</v>
      </c>
      <c r="AM23" s="9">
        <v>546.596</v>
      </c>
      <c r="AN23" s="9">
        <v>182.69300000000001</v>
      </c>
      <c r="AO23" s="9">
        <v>1068.463</v>
      </c>
      <c r="AP23" s="9">
        <v>428.96899999999999</v>
      </c>
      <c r="AQ23" s="9">
        <v>639.49400000000003</v>
      </c>
      <c r="AR23" s="9">
        <v>1070.4290000000001</v>
      </c>
      <c r="AS23" s="9">
        <v>458.56799999999998</v>
      </c>
      <c r="AT23" s="9">
        <v>611.86199999999997</v>
      </c>
      <c r="AU23" s="9">
        <v>11340.759</v>
      </c>
      <c r="AV23" s="9">
        <v>6064.1239999999998</v>
      </c>
      <c r="AW23" s="9">
        <v>5276.6360000000004</v>
      </c>
      <c r="AX23" s="9">
        <v>7958.8209999999999</v>
      </c>
      <c r="AY23" s="9">
        <v>5074.4690000000001</v>
      </c>
      <c r="AZ23" s="9">
        <v>2884.3519999999999</v>
      </c>
      <c r="BA23" s="9">
        <v>3381.9389999999999</v>
      </c>
      <c r="BB23" s="9">
        <v>989.65499999999997</v>
      </c>
      <c r="BC23" s="9">
        <v>2392.2829999999999</v>
      </c>
      <c r="BD23" s="9">
        <v>1751.1369999999999</v>
      </c>
      <c r="BE23" s="9">
        <v>947.72</v>
      </c>
      <c r="BF23" s="9">
        <v>803.41600000000005</v>
      </c>
      <c r="BG23" s="9">
        <v>315.24299999999999</v>
      </c>
      <c r="BH23" s="9">
        <v>179.63200000000001</v>
      </c>
      <c r="BI23" s="9">
        <v>135.61099999999999</v>
      </c>
      <c r="BJ23" s="9">
        <v>136.53700000000001</v>
      </c>
      <c r="BK23" s="9">
        <v>101.137</v>
      </c>
      <c r="BL23" s="9">
        <v>35.4</v>
      </c>
      <c r="BM23" s="9">
        <v>78.415999999999997</v>
      </c>
      <c r="BN23" s="9">
        <v>57.863</v>
      </c>
      <c r="BO23" s="9">
        <v>20.553000000000001</v>
      </c>
      <c r="BP23" s="9">
        <v>58.121000000000002</v>
      </c>
      <c r="BQ23" s="9">
        <v>43.274000000000001</v>
      </c>
      <c r="BR23" s="9">
        <v>14.846</v>
      </c>
      <c r="BS23" s="9">
        <v>178.70699999999999</v>
      </c>
      <c r="BT23" s="9">
        <v>78.495000000000005</v>
      </c>
      <c r="BU23" s="9">
        <v>100.212</v>
      </c>
      <c r="BV23" s="9">
        <v>1582.828</v>
      </c>
      <c r="BW23" s="9">
        <v>850.11199999999997</v>
      </c>
      <c r="BX23" s="9">
        <v>732.71600000000001</v>
      </c>
      <c r="BY23" s="9">
        <v>620.84699999999998</v>
      </c>
      <c r="BZ23" s="9">
        <v>467.94799999999998</v>
      </c>
      <c r="CA23" s="9">
        <v>152.899</v>
      </c>
      <c r="CB23" s="9">
        <v>961.98</v>
      </c>
      <c r="CC23" s="9">
        <v>382.16300000000001</v>
      </c>
      <c r="CD23" s="9">
        <v>579.81700000000001</v>
      </c>
      <c r="CE23" s="9">
        <v>721.64300000000003</v>
      </c>
      <c r="CF23" s="9">
        <v>539.31100000000004</v>
      </c>
      <c r="CG23" s="9">
        <v>182.33199999999999</v>
      </c>
      <c r="CH23" s="9">
        <v>1029.4939999999999</v>
      </c>
      <c r="CI23" s="9">
        <v>408.40899999999999</v>
      </c>
      <c r="CJ23" s="9">
        <v>621.08399999999995</v>
      </c>
      <c r="CK23" s="9">
        <v>1040.396</v>
      </c>
      <c r="CL23" s="9">
        <v>440.02600000000001</v>
      </c>
      <c r="CM23" s="9">
        <v>600.37</v>
      </c>
      <c r="CN23" s="9">
        <v>1834.6959999999999</v>
      </c>
      <c r="CO23" s="9">
        <v>924.63400000000001</v>
      </c>
      <c r="CP23" s="9">
        <v>910.06299999999999</v>
      </c>
      <c r="CQ23" s="9">
        <v>889.52</v>
      </c>
      <c r="CR23" s="9">
        <v>523.99300000000005</v>
      </c>
      <c r="CS23" s="9">
        <v>365.52800000000002</v>
      </c>
      <c r="CT23" s="9">
        <v>945.17600000000004</v>
      </c>
      <c r="CU23" s="9">
        <v>400.64100000000002</v>
      </c>
      <c r="CV23" s="9">
        <v>544.53499999999997</v>
      </c>
      <c r="CW23" s="9">
        <v>479.66699999999997</v>
      </c>
      <c r="CX23" s="9">
        <v>249.13399999999999</v>
      </c>
      <c r="CY23" s="9">
        <v>230.53299999999999</v>
      </c>
      <c r="CZ23" s="9">
        <v>70.31</v>
      </c>
      <c r="DA23" s="9">
        <v>37.982999999999997</v>
      </c>
      <c r="DB23" s="9">
        <v>32.328000000000003</v>
      </c>
      <c r="DC23" s="9">
        <v>20.117000000000001</v>
      </c>
      <c r="DD23" s="9">
        <v>13.138999999999999</v>
      </c>
      <c r="DE23" s="9">
        <v>6.9779999999999998</v>
      </c>
      <c r="DF23" s="9">
        <v>14.287000000000001</v>
      </c>
      <c r="DG23" s="9">
        <v>9.1270000000000007</v>
      </c>
      <c r="DH23" s="9">
        <v>5.16</v>
      </c>
      <c r="DI23" s="9">
        <v>5.8289999999999997</v>
      </c>
      <c r="DJ23" s="9">
        <v>4.0119999999999996</v>
      </c>
      <c r="DK23" s="9">
        <v>1.8169999999999999</v>
      </c>
      <c r="DL23" s="9">
        <v>50.194000000000003</v>
      </c>
      <c r="DM23" s="9">
        <v>24.844000000000001</v>
      </c>
      <c r="DN23" s="9">
        <v>25.35</v>
      </c>
      <c r="DO23" s="9">
        <v>449.89100000000002</v>
      </c>
      <c r="DP23" s="9">
        <v>231.721</v>
      </c>
      <c r="DQ23" s="9">
        <v>218.17</v>
      </c>
      <c r="DR23" s="9">
        <v>116.30800000000001</v>
      </c>
      <c r="DS23" s="9">
        <v>75.668999999999997</v>
      </c>
      <c r="DT23" s="9">
        <v>40.639000000000003</v>
      </c>
      <c r="DU23" s="9">
        <v>333.58300000000003</v>
      </c>
      <c r="DV23" s="9">
        <v>156.05199999999999</v>
      </c>
      <c r="DW23" s="9">
        <v>177.53100000000001</v>
      </c>
      <c r="DX23" s="9">
        <v>129.054</v>
      </c>
      <c r="DY23" s="9">
        <v>83.561000000000007</v>
      </c>
      <c r="DZ23" s="9">
        <v>45.493000000000002</v>
      </c>
      <c r="EA23" s="9">
        <v>350.613</v>
      </c>
      <c r="EB23" s="9">
        <v>165.57300000000001</v>
      </c>
      <c r="EC23" s="9">
        <v>185.04</v>
      </c>
      <c r="ED23" s="9">
        <v>347.87</v>
      </c>
      <c r="EE23" s="9">
        <v>165.179</v>
      </c>
      <c r="EF23" s="9">
        <v>182.691</v>
      </c>
      <c r="EG23" s="9">
        <v>644.28700000000003</v>
      </c>
      <c r="EH23" s="9">
        <v>305.71100000000001</v>
      </c>
      <c r="EI23" s="9">
        <v>338.57600000000002</v>
      </c>
      <c r="EJ23" s="9">
        <v>171.57499999999999</v>
      </c>
      <c r="EK23" s="9">
        <v>110.83499999999999</v>
      </c>
      <c r="EL23" s="9">
        <v>60.74</v>
      </c>
      <c r="EM23" s="9">
        <v>472.71199999999999</v>
      </c>
      <c r="EN23" s="9">
        <v>194.876</v>
      </c>
      <c r="EO23" s="9">
        <v>277.83600000000001</v>
      </c>
      <c r="EP23" s="9">
        <v>205.74799999999999</v>
      </c>
      <c r="EQ23" s="9">
        <v>93.218999999999994</v>
      </c>
      <c r="ER23" s="9">
        <v>112.529</v>
      </c>
      <c r="ES23" s="9">
        <v>33.530999999999999</v>
      </c>
      <c r="ET23" s="9">
        <v>16.792000000000002</v>
      </c>
      <c r="EU23" s="9">
        <v>16.739000000000001</v>
      </c>
      <c r="EV23" s="9">
        <v>5.8620000000000001</v>
      </c>
      <c r="EW23" s="9">
        <v>3.9689999999999999</v>
      </c>
      <c r="EX23" s="9">
        <v>1.893</v>
      </c>
      <c r="EY23" s="9">
        <v>4.4080000000000004</v>
      </c>
      <c r="EZ23" s="9">
        <v>2.9540000000000002</v>
      </c>
      <c r="FA23" s="9">
        <v>1.454</v>
      </c>
      <c r="FB23" s="9">
        <v>1.4550000000000001</v>
      </c>
      <c r="FC23" s="9">
        <v>1.0149999999999999</v>
      </c>
      <c r="FD23" s="9">
        <v>0.439</v>
      </c>
      <c r="FE23" s="9">
        <v>27.669</v>
      </c>
      <c r="FF23" s="9">
        <v>12.823</v>
      </c>
      <c r="FG23" s="9">
        <v>14.846</v>
      </c>
      <c r="FH23" s="9">
        <v>190.10499999999999</v>
      </c>
      <c r="FI23" s="9">
        <v>84.016000000000005</v>
      </c>
      <c r="FJ23" s="9">
        <v>106.089</v>
      </c>
      <c r="FK23" s="9">
        <v>27.957000000000001</v>
      </c>
      <c r="FL23" s="9">
        <v>13.944000000000001</v>
      </c>
      <c r="FM23" s="9">
        <v>14.013</v>
      </c>
      <c r="FN23" s="9">
        <v>162.14699999999999</v>
      </c>
      <c r="FO23" s="9">
        <v>70.070999999999998</v>
      </c>
      <c r="FP23" s="9">
        <v>92.075999999999993</v>
      </c>
      <c r="FQ23" s="9">
        <v>31.09</v>
      </c>
      <c r="FR23" s="9">
        <v>16.093</v>
      </c>
      <c r="FS23" s="9">
        <v>14.997</v>
      </c>
      <c r="FT23" s="9">
        <v>174.65799999999999</v>
      </c>
      <c r="FU23" s="9">
        <v>77.126000000000005</v>
      </c>
      <c r="FV23" s="9">
        <v>97.531000000000006</v>
      </c>
      <c r="FW23" s="9">
        <v>166.55500000000001</v>
      </c>
      <c r="FX23" s="9">
        <v>73.025000000000006</v>
      </c>
      <c r="FY23" s="9">
        <v>93.53</v>
      </c>
      <c r="FZ23" s="9">
        <v>1190.4090000000001</v>
      </c>
      <c r="GA23" s="9">
        <v>618.92200000000003</v>
      </c>
      <c r="GB23" s="9">
        <v>571.48699999999997</v>
      </c>
      <c r="GC23" s="9">
        <v>717.94500000000005</v>
      </c>
      <c r="GD23" s="9">
        <v>413.15699999999998</v>
      </c>
      <c r="GE23" s="9">
        <v>304.78800000000001</v>
      </c>
      <c r="GF23" s="9">
        <v>472.464</v>
      </c>
      <c r="GG23" s="9">
        <v>205.76499999999999</v>
      </c>
      <c r="GH23" s="9">
        <v>266.69900000000001</v>
      </c>
      <c r="GI23" s="9">
        <v>273.91899999999998</v>
      </c>
      <c r="GJ23" s="9">
        <v>155.91499999999999</v>
      </c>
      <c r="GK23" s="9">
        <v>118.004</v>
      </c>
      <c r="GL23" s="9">
        <v>36.779000000000003</v>
      </c>
      <c r="GM23" s="9">
        <v>21.19</v>
      </c>
      <c r="GN23" s="9">
        <v>15.589</v>
      </c>
      <c r="GO23" s="9">
        <v>14.254</v>
      </c>
      <c r="GP23" s="9">
        <v>9.17</v>
      </c>
      <c r="GQ23" s="9">
        <v>5.0839999999999996</v>
      </c>
      <c r="GR23" s="9">
        <v>9.8800000000000008</v>
      </c>
      <c r="GS23" s="9">
        <v>6.173</v>
      </c>
      <c r="GT23" s="9">
        <v>3.7069999999999999</v>
      </c>
      <c r="GU23" s="9">
        <v>4.3739999999999997</v>
      </c>
      <c r="GV23" s="9">
        <v>2.9969999999999999</v>
      </c>
      <c r="GW23" s="9">
        <v>1.3779999999999999</v>
      </c>
      <c r="GX23" s="9">
        <v>22.524999999999999</v>
      </c>
      <c r="GY23" s="9">
        <v>12.02</v>
      </c>
      <c r="GZ23" s="9">
        <v>10.505000000000001</v>
      </c>
      <c r="HA23" s="9">
        <v>259.786</v>
      </c>
      <c r="HB23" s="9">
        <v>147.70500000000001</v>
      </c>
      <c r="HC23" s="9">
        <v>112.081</v>
      </c>
      <c r="HD23" s="9">
        <v>88.350999999999999</v>
      </c>
      <c r="HE23" s="9">
        <v>61.725000000000001</v>
      </c>
      <c r="HF23" s="9">
        <v>26.626000000000001</v>
      </c>
      <c r="HG23" s="9">
        <v>171.435</v>
      </c>
      <c r="HH23" s="9">
        <v>85.98</v>
      </c>
      <c r="HI23" s="9">
        <v>85.454999999999998</v>
      </c>
      <c r="HJ23" s="9">
        <v>97.963999999999999</v>
      </c>
      <c r="HK23" s="9">
        <v>67.468000000000004</v>
      </c>
      <c r="HL23" s="9">
        <v>30.495000000000001</v>
      </c>
      <c r="HM23" s="9">
        <v>175.95500000000001</v>
      </c>
      <c r="HN23" s="9">
        <v>88.445999999999998</v>
      </c>
      <c r="HO23" s="9">
        <v>87.509</v>
      </c>
      <c r="HP23" s="9">
        <v>181.315</v>
      </c>
      <c r="HQ23" s="9">
        <v>92.153999999999996</v>
      </c>
      <c r="HR23" s="9">
        <v>89.161000000000001</v>
      </c>
      <c r="HS23" s="9">
        <v>2762.9870000000001</v>
      </c>
      <c r="HT23" s="9">
        <v>1516.3520000000001</v>
      </c>
      <c r="HU23" s="9">
        <v>1246.635</v>
      </c>
      <c r="HV23" s="9">
        <v>2156.7750000000001</v>
      </c>
      <c r="HW23" s="9">
        <v>1332.3240000000001</v>
      </c>
      <c r="HX23" s="9">
        <v>824.45100000000002</v>
      </c>
      <c r="HY23" s="9">
        <v>606.21199999999999</v>
      </c>
      <c r="HZ23" s="9">
        <v>184.02699999999999</v>
      </c>
      <c r="IA23" s="9">
        <v>422.18400000000003</v>
      </c>
      <c r="IB23" s="9">
        <v>396.68799999999999</v>
      </c>
      <c r="IC23" s="9">
        <v>248.15</v>
      </c>
      <c r="ID23" s="9">
        <v>148.53800000000001</v>
      </c>
      <c r="IE23" s="9">
        <v>63.554000000000002</v>
      </c>
      <c r="IF23" s="9">
        <v>41.881</v>
      </c>
      <c r="IG23" s="9">
        <v>21.672999999999998</v>
      </c>
      <c r="IH23" s="9">
        <v>32.932000000000002</v>
      </c>
      <c r="II23" s="9">
        <v>25.78</v>
      </c>
      <c r="IJ23" s="9">
        <v>7.1520000000000001</v>
      </c>
      <c r="IK23" s="9">
        <v>15.898999999999999</v>
      </c>
      <c r="IL23" s="9">
        <v>13.263999999999999</v>
      </c>
      <c r="IM23" s="9">
        <v>2.6349999999999998</v>
      </c>
      <c r="IN23" s="9">
        <v>17.033000000000001</v>
      </c>
      <c r="IO23" s="9">
        <v>12.516</v>
      </c>
      <c r="IP23" s="9">
        <v>4.5170000000000003</v>
      </c>
      <c r="IQ23" s="9">
        <v>30.623000000000001</v>
      </c>
    </row>
    <row r="24" spans="1:251">
      <c r="A24" s="10">
        <v>42217</v>
      </c>
      <c r="B24" s="9">
        <v>11702.630999999999</v>
      </c>
      <c r="C24" s="9">
        <v>6276.4790000000003</v>
      </c>
      <c r="D24" s="9">
        <v>5426.152</v>
      </c>
      <c r="E24" s="9">
        <v>8051.7510000000002</v>
      </c>
      <c r="F24" s="9">
        <v>5165.0420000000004</v>
      </c>
      <c r="G24" s="9">
        <v>2886.71</v>
      </c>
      <c r="H24" s="9">
        <v>3650.88</v>
      </c>
      <c r="I24" s="9">
        <v>1111.4380000000001</v>
      </c>
      <c r="J24" s="9">
        <v>2539.442</v>
      </c>
      <c r="K24" s="9">
        <v>1739.4649999999999</v>
      </c>
      <c r="L24" s="9">
        <v>924.75300000000004</v>
      </c>
      <c r="M24" s="9">
        <v>814.71199999999999</v>
      </c>
      <c r="N24" s="9">
        <v>321.64999999999998</v>
      </c>
      <c r="O24" s="9">
        <v>183.941</v>
      </c>
      <c r="P24" s="9">
        <v>137.71</v>
      </c>
      <c r="Q24" s="9">
        <v>118.7</v>
      </c>
      <c r="R24" s="9">
        <v>99.465999999999994</v>
      </c>
      <c r="S24" s="9">
        <v>19.234000000000002</v>
      </c>
      <c r="T24" s="9">
        <v>56.347999999999999</v>
      </c>
      <c r="U24" s="9">
        <v>43.728000000000002</v>
      </c>
      <c r="V24" s="9">
        <v>12.619</v>
      </c>
      <c r="W24" s="9">
        <v>62.351999999999997</v>
      </c>
      <c r="X24" s="9">
        <v>55.738</v>
      </c>
      <c r="Y24" s="9">
        <v>6.6139999999999999</v>
      </c>
      <c r="Z24" s="9">
        <v>202.95</v>
      </c>
      <c r="AA24" s="9">
        <v>84.474000000000004</v>
      </c>
      <c r="AB24" s="9">
        <v>118.476</v>
      </c>
      <c r="AC24" s="9">
        <v>1563.154</v>
      </c>
      <c r="AD24" s="9">
        <v>818.33299999999997</v>
      </c>
      <c r="AE24" s="9">
        <v>744.822</v>
      </c>
      <c r="AF24" s="9">
        <v>596.73099999999999</v>
      </c>
      <c r="AG24" s="9">
        <v>445.91</v>
      </c>
      <c r="AH24" s="9">
        <v>150.821</v>
      </c>
      <c r="AI24" s="9">
        <v>966.423</v>
      </c>
      <c r="AJ24" s="9">
        <v>372.42200000000003</v>
      </c>
      <c r="AK24" s="9">
        <v>594.00099999999998</v>
      </c>
      <c r="AL24" s="9">
        <v>685.09400000000005</v>
      </c>
      <c r="AM24" s="9">
        <v>518.92600000000004</v>
      </c>
      <c r="AN24" s="9">
        <v>166.16800000000001</v>
      </c>
      <c r="AO24" s="9">
        <v>1054.3710000000001</v>
      </c>
      <c r="AP24" s="9">
        <v>405.827</v>
      </c>
      <c r="AQ24" s="9">
        <v>648.54399999999998</v>
      </c>
      <c r="AR24" s="9">
        <v>1022.771</v>
      </c>
      <c r="AS24" s="9">
        <v>416.15</v>
      </c>
      <c r="AT24" s="9">
        <v>606.62</v>
      </c>
      <c r="AU24" s="9">
        <v>11270.535</v>
      </c>
      <c r="AV24" s="9">
        <v>6010.1180000000004</v>
      </c>
      <c r="AW24" s="9">
        <v>5260.4170000000004</v>
      </c>
      <c r="AX24" s="9">
        <v>7856.9070000000002</v>
      </c>
      <c r="AY24" s="9">
        <v>5025.2939999999999</v>
      </c>
      <c r="AZ24" s="9">
        <v>2831.6129999999998</v>
      </c>
      <c r="BA24" s="9">
        <v>3413.6289999999999</v>
      </c>
      <c r="BB24" s="9">
        <v>984.82399999999996</v>
      </c>
      <c r="BC24" s="9">
        <v>2428.8040000000001</v>
      </c>
      <c r="BD24" s="9">
        <v>1699.3979999999999</v>
      </c>
      <c r="BE24" s="9">
        <v>899.596</v>
      </c>
      <c r="BF24" s="9">
        <v>799.80200000000002</v>
      </c>
      <c r="BG24" s="9">
        <v>302.51</v>
      </c>
      <c r="BH24" s="9">
        <v>173.334</v>
      </c>
      <c r="BI24" s="9">
        <v>129.17599999999999</v>
      </c>
      <c r="BJ24" s="9">
        <v>114.81399999999999</v>
      </c>
      <c r="BK24" s="9">
        <v>96.384</v>
      </c>
      <c r="BL24" s="9">
        <v>18.43</v>
      </c>
      <c r="BM24" s="9">
        <v>54.598999999999997</v>
      </c>
      <c r="BN24" s="9">
        <v>42.539000000000001</v>
      </c>
      <c r="BO24" s="9">
        <v>12.06</v>
      </c>
      <c r="BP24" s="9">
        <v>60.215000000000003</v>
      </c>
      <c r="BQ24" s="9">
        <v>53.845999999999997</v>
      </c>
      <c r="BR24" s="9">
        <v>6.3689999999999998</v>
      </c>
      <c r="BS24" s="9">
        <v>187.696</v>
      </c>
      <c r="BT24" s="9">
        <v>76.948999999999998</v>
      </c>
      <c r="BU24" s="9">
        <v>110.746</v>
      </c>
      <c r="BV24" s="9">
        <v>1537.82</v>
      </c>
      <c r="BW24" s="9">
        <v>801.80100000000004</v>
      </c>
      <c r="BX24" s="9">
        <v>736.01900000000001</v>
      </c>
      <c r="BY24" s="9">
        <v>594.13900000000001</v>
      </c>
      <c r="BZ24" s="9">
        <v>443.85500000000002</v>
      </c>
      <c r="CA24" s="9">
        <v>150.28399999999999</v>
      </c>
      <c r="CB24" s="9">
        <v>943.68100000000004</v>
      </c>
      <c r="CC24" s="9">
        <v>357.94600000000003</v>
      </c>
      <c r="CD24" s="9">
        <v>585.73500000000001</v>
      </c>
      <c r="CE24" s="9">
        <v>678.61500000000001</v>
      </c>
      <c r="CF24" s="9">
        <v>513.78800000000001</v>
      </c>
      <c r="CG24" s="9">
        <v>164.827</v>
      </c>
      <c r="CH24" s="9">
        <v>1020.783</v>
      </c>
      <c r="CI24" s="9">
        <v>385.80799999999999</v>
      </c>
      <c r="CJ24" s="9">
        <v>634.97400000000005</v>
      </c>
      <c r="CK24" s="9">
        <v>998.28099999999995</v>
      </c>
      <c r="CL24" s="9">
        <v>400.48500000000001</v>
      </c>
      <c r="CM24" s="9">
        <v>597.79600000000005</v>
      </c>
      <c r="CN24" s="9">
        <v>1770.579</v>
      </c>
      <c r="CO24" s="9">
        <v>892.79499999999996</v>
      </c>
      <c r="CP24" s="9">
        <v>877.78399999999999</v>
      </c>
      <c r="CQ24" s="9">
        <v>819.80100000000004</v>
      </c>
      <c r="CR24" s="9">
        <v>494.45</v>
      </c>
      <c r="CS24" s="9">
        <v>325.351</v>
      </c>
      <c r="CT24" s="9">
        <v>950.77800000000002</v>
      </c>
      <c r="CU24" s="9">
        <v>398.34500000000003</v>
      </c>
      <c r="CV24" s="9">
        <v>552.43299999999999</v>
      </c>
      <c r="CW24" s="9">
        <v>448.45299999999997</v>
      </c>
      <c r="CX24" s="9">
        <v>225.517</v>
      </c>
      <c r="CY24" s="9">
        <v>222.93600000000001</v>
      </c>
      <c r="CZ24" s="9">
        <v>74.176000000000002</v>
      </c>
      <c r="DA24" s="9">
        <v>38.673999999999999</v>
      </c>
      <c r="DB24" s="9">
        <v>35.502000000000002</v>
      </c>
      <c r="DC24" s="9">
        <v>13.686</v>
      </c>
      <c r="DD24" s="9">
        <v>11.631</v>
      </c>
      <c r="DE24" s="9">
        <v>2.0550000000000002</v>
      </c>
      <c r="DF24" s="9">
        <v>9.0670000000000002</v>
      </c>
      <c r="DG24" s="9">
        <v>7.6029999999999998</v>
      </c>
      <c r="DH24" s="9">
        <v>1.464</v>
      </c>
      <c r="DI24" s="9">
        <v>4.6189999999999998</v>
      </c>
      <c r="DJ24" s="9">
        <v>4.0279999999999996</v>
      </c>
      <c r="DK24" s="9">
        <v>0.59</v>
      </c>
      <c r="DL24" s="9">
        <v>60.491</v>
      </c>
      <c r="DM24" s="9">
        <v>27.042999999999999</v>
      </c>
      <c r="DN24" s="9">
        <v>33.447000000000003</v>
      </c>
      <c r="DO24" s="9">
        <v>419.24900000000002</v>
      </c>
      <c r="DP24" s="9">
        <v>211.13399999999999</v>
      </c>
      <c r="DQ24" s="9">
        <v>208.11500000000001</v>
      </c>
      <c r="DR24" s="9">
        <v>99.626000000000005</v>
      </c>
      <c r="DS24" s="9">
        <v>67.863</v>
      </c>
      <c r="DT24" s="9">
        <v>31.763000000000002</v>
      </c>
      <c r="DU24" s="9">
        <v>319.62299999999999</v>
      </c>
      <c r="DV24" s="9">
        <v>143.27099999999999</v>
      </c>
      <c r="DW24" s="9">
        <v>176.352</v>
      </c>
      <c r="DX24" s="9">
        <v>108.294</v>
      </c>
      <c r="DY24" s="9">
        <v>74.924999999999997</v>
      </c>
      <c r="DZ24" s="9">
        <v>33.369999999999997</v>
      </c>
      <c r="EA24" s="9">
        <v>340.15899999999999</v>
      </c>
      <c r="EB24" s="9">
        <v>150.59200000000001</v>
      </c>
      <c r="EC24" s="9">
        <v>189.56700000000001</v>
      </c>
      <c r="ED24" s="9">
        <v>328.69</v>
      </c>
      <c r="EE24" s="9">
        <v>150.874</v>
      </c>
      <c r="EF24" s="9">
        <v>177.816</v>
      </c>
      <c r="EG24" s="9">
        <v>613.42100000000005</v>
      </c>
      <c r="EH24" s="9">
        <v>292.68099999999998</v>
      </c>
      <c r="EI24" s="9">
        <v>320.74</v>
      </c>
      <c r="EJ24" s="9">
        <v>144.90199999999999</v>
      </c>
      <c r="EK24" s="9">
        <v>96.114000000000004</v>
      </c>
      <c r="EL24" s="9">
        <v>48.787999999999997</v>
      </c>
      <c r="EM24" s="9">
        <v>468.52</v>
      </c>
      <c r="EN24" s="9">
        <v>196.56700000000001</v>
      </c>
      <c r="EO24" s="9">
        <v>271.952</v>
      </c>
      <c r="EP24" s="9">
        <v>192.791</v>
      </c>
      <c r="EQ24" s="9">
        <v>84.84</v>
      </c>
      <c r="ER24" s="9">
        <v>107.95099999999999</v>
      </c>
      <c r="ES24" s="9">
        <v>37.201000000000001</v>
      </c>
      <c r="ET24" s="9">
        <v>15.475</v>
      </c>
      <c r="EU24" s="9">
        <v>21.725999999999999</v>
      </c>
      <c r="EV24" s="9">
        <v>2.7719999999999998</v>
      </c>
      <c r="EW24" s="9">
        <v>2.1269999999999998</v>
      </c>
      <c r="EX24" s="9">
        <v>0.64500000000000002</v>
      </c>
      <c r="EY24" s="9">
        <v>2.21</v>
      </c>
      <c r="EZ24" s="9">
        <v>1.5640000000000001</v>
      </c>
      <c r="FA24" s="9">
        <v>0.64500000000000002</v>
      </c>
      <c r="FB24" s="9">
        <v>0.56299999999999994</v>
      </c>
      <c r="FC24" s="9">
        <v>0.56299999999999994</v>
      </c>
      <c r="FD24" s="9">
        <v>0</v>
      </c>
      <c r="FE24" s="9">
        <v>34.429000000000002</v>
      </c>
      <c r="FF24" s="9">
        <v>13.348000000000001</v>
      </c>
      <c r="FG24" s="9">
        <v>21.08</v>
      </c>
      <c r="FH24" s="9">
        <v>178.124</v>
      </c>
      <c r="FI24" s="9">
        <v>79.700999999999993</v>
      </c>
      <c r="FJ24" s="9">
        <v>98.423000000000002</v>
      </c>
      <c r="FK24" s="9">
        <v>18.518000000000001</v>
      </c>
      <c r="FL24" s="9">
        <v>11.398999999999999</v>
      </c>
      <c r="FM24" s="9">
        <v>7.1189999999999998</v>
      </c>
      <c r="FN24" s="9">
        <v>159.60599999999999</v>
      </c>
      <c r="FO24" s="9">
        <v>68.302000000000007</v>
      </c>
      <c r="FP24" s="9">
        <v>91.304000000000002</v>
      </c>
      <c r="FQ24" s="9">
        <v>20.373000000000001</v>
      </c>
      <c r="FR24" s="9">
        <v>13.057</v>
      </c>
      <c r="FS24" s="9">
        <v>7.3159999999999998</v>
      </c>
      <c r="FT24" s="9">
        <v>172.41800000000001</v>
      </c>
      <c r="FU24" s="9">
        <v>71.783000000000001</v>
      </c>
      <c r="FV24" s="9">
        <v>100.63500000000001</v>
      </c>
      <c r="FW24" s="9">
        <v>161.816</v>
      </c>
      <c r="FX24" s="9">
        <v>69.866</v>
      </c>
      <c r="FY24" s="9">
        <v>91.948999999999998</v>
      </c>
      <c r="FZ24" s="9">
        <v>1157.1579999999999</v>
      </c>
      <c r="GA24" s="9">
        <v>600.11400000000003</v>
      </c>
      <c r="GB24" s="9">
        <v>557.04399999999998</v>
      </c>
      <c r="GC24" s="9">
        <v>674.9</v>
      </c>
      <c r="GD24" s="9">
        <v>398.33600000000001</v>
      </c>
      <c r="GE24" s="9">
        <v>276.56299999999999</v>
      </c>
      <c r="GF24" s="9">
        <v>482.25799999999998</v>
      </c>
      <c r="GG24" s="9">
        <v>201.77699999999999</v>
      </c>
      <c r="GH24" s="9">
        <v>280.48099999999999</v>
      </c>
      <c r="GI24" s="9">
        <v>255.66200000000001</v>
      </c>
      <c r="GJ24" s="9">
        <v>140.67599999999999</v>
      </c>
      <c r="GK24" s="9">
        <v>114.986</v>
      </c>
      <c r="GL24" s="9">
        <v>36.975999999999999</v>
      </c>
      <c r="GM24" s="9">
        <v>23.199000000000002</v>
      </c>
      <c r="GN24" s="9">
        <v>13.776</v>
      </c>
      <c r="GO24" s="9">
        <v>10.914</v>
      </c>
      <c r="GP24" s="9">
        <v>9.5039999999999996</v>
      </c>
      <c r="GQ24" s="9">
        <v>1.41</v>
      </c>
      <c r="GR24" s="9">
        <v>6.8579999999999997</v>
      </c>
      <c r="GS24" s="9">
        <v>6.0389999999999997</v>
      </c>
      <c r="GT24" s="9">
        <v>0.81899999999999995</v>
      </c>
      <c r="GU24" s="9">
        <v>4.056</v>
      </c>
      <c r="GV24" s="9">
        <v>3.4660000000000002</v>
      </c>
      <c r="GW24" s="9">
        <v>0.59</v>
      </c>
      <c r="GX24" s="9">
        <v>26.062000000000001</v>
      </c>
      <c r="GY24" s="9">
        <v>13.695</v>
      </c>
      <c r="GZ24" s="9">
        <v>12.367000000000001</v>
      </c>
      <c r="HA24" s="9">
        <v>241.125</v>
      </c>
      <c r="HB24" s="9">
        <v>131.43299999999999</v>
      </c>
      <c r="HC24" s="9">
        <v>109.69199999999999</v>
      </c>
      <c r="HD24" s="9">
        <v>81.108000000000004</v>
      </c>
      <c r="HE24" s="9">
        <v>56.463999999999999</v>
      </c>
      <c r="HF24" s="9">
        <v>24.643999999999998</v>
      </c>
      <c r="HG24" s="9">
        <v>160.017</v>
      </c>
      <c r="HH24" s="9">
        <v>74.968999999999994</v>
      </c>
      <c r="HI24" s="9">
        <v>85.048000000000002</v>
      </c>
      <c r="HJ24" s="9">
        <v>87.921000000000006</v>
      </c>
      <c r="HK24" s="9">
        <v>61.866999999999997</v>
      </c>
      <c r="HL24" s="9">
        <v>26.053999999999998</v>
      </c>
      <c r="HM24" s="9">
        <v>167.74100000000001</v>
      </c>
      <c r="HN24" s="9">
        <v>78.808999999999997</v>
      </c>
      <c r="HO24" s="9">
        <v>88.932000000000002</v>
      </c>
      <c r="HP24" s="9">
        <v>166.875</v>
      </c>
      <c r="HQ24" s="9">
        <v>81.007999999999996</v>
      </c>
      <c r="HR24" s="9">
        <v>85.867000000000004</v>
      </c>
      <c r="HS24" s="9">
        <v>2755.942</v>
      </c>
      <c r="HT24" s="9">
        <v>1507.135</v>
      </c>
      <c r="HU24" s="9">
        <v>1248.807</v>
      </c>
      <c r="HV24" s="9">
        <v>2142.7640000000001</v>
      </c>
      <c r="HW24" s="9">
        <v>1327.204</v>
      </c>
      <c r="HX24" s="9">
        <v>815.56</v>
      </c>
      <c r="HY24" s="9">
        <v>613.178</v>
      </c>
      <c r="HZ24" s="9">
        <v>179.93100000000001</v>
      </c>
      <c r="IA24" s="9">
        <v>433.24700000000001</v>
      </c>
      <c r="IB24" s="9">
        <v>390.673</v>
      </c>
      <c r="IC24" s="9">
        <v>234.40199999999999</v>
      </c>
      <c r="ID24" s="9">
        <v>156.27099999999999</v>
      </c>
      <c r="IE24" s="9">
        <v>59.899000000000001</v>
      </c>
      <c r="IF24" s="9">
        <v>38.173999999999999</v>
      </c>
      <c r="IG24" s="9">
        <v>21.725000000000001</v>
      </c>
      <c r="IH24" s="9">
        <v>33.424999999999997</v>
      </c>
      <c r="II24" s="9">
        <v>26.786000000000001</v>
      </c>
      <c r="IJ24" s="9">
        <v>6.6379999999999999</v>
      </c>
      <c r="IK24" s="9">
        <v>15.872999999999999</v>
      </c>
      <c r="IL24" s="9">
        <v>11.81</v>
      </c>
      <c r="IM24" s="9">
        <v>4.0620000000000003</v>
      </c>
      <c r="IN24" s="9">
        <v>17.552</v>
      </c>
      <c r="IO24" s="9">
        <v>14.976000000000001</v>
      </c>
      <c r="IP24" s="9">
        <v>2.5760000000000001</v>
      </c>
      <c r="IQ24" s="9">
        <v>26.474</v>
      </c>
    </row>
    <row r="25" spans="1:251">
      <c r="A25" s="10">
        <v>42248</v>
      </c>
      <c r="B25" s="9">
        <v>11771.039000000001</v>
      </c>
      <c r="C25" s="9">
        <v>6310.4380000000001</v>
      </c>
      <c r="D25" s="9">
        <v>5460.6009999999997</v>
      </c>
      <c r="E25" s="9">
        <v>8107.5659999999998</v>
      </c>
      <c r="F25" s="9">
        <v>5177.9449999999997</v>
      </c>
      <c r="G25" s="9">
        <v>2929.6219999999998</v>
      </c>
      <c r="H25" s="9">
        <v>3663.4720000000002</v>
      </c>
      <c r="I25" s="9">
        <v>1132.4929999999999</v>
      </c>
      <c r="J25" s="9">
        <v>2530.9789999999998</v>
      </c>
      <c r="K25" s="9">
        <v>1771.9110000000001</v>
      </c>
      <c r="L25" s="9">
        <v>926.44</v>
      </c>
      <c r="M25" s="9">
        <v>845.471</v>
      </c>
      <c r="N25" s="9">
        <v>331.86900000000003</v>
      </c>
      <c r="O25" s="9">
        <v>186.34700000000001</v>
      </c>
      <c r="P25" s="9">
        <v>145.52099999999999</v>
      </c>
      <c r="Q25" s="9">
        <v>144.98099999999999</v>
      </c>
      <c r="R25" s="9">
        <v>110.17</v>
      </c>
      <c r="S25" s="9">
        <v>34.811</v>
      </c>
      <c r="T25" s="9">
        <v>61.494</v>
      </c>
      <c r="U25" s="9">
        <v>45.664999999999999</v>
      </c>
      <c r="V25" s="9">
        <v>15.83</v>
      </c>
      <c r="W25" s="9">
        <v>83.486999999999995</v>
      </c>
      <c r="X25" s="9">
        <v>64.504999999999995</v>
      </c>
      <c r="Y25" s="9">
        <v>18.981000000000002</v>
      </c>
      <c r="Z25" s="9">
        <v>186.88800000000001</v>
      </c>
      <c r="AA25" s="9">
        <v>76.177000000000007</v>
      </c>
      <c r="AB25" s="9">
        <v>110.71</v>
      </c>
      <c r="AC25" s="9">
        <v>1573.904</v>
      </c>
      <c r="AD25" s="9">
        <v>812.36699999999996</v>
      </c>
      <c r="AE25" s="9">
        <v>761.53800000000001</v>
      </c>
      <c r="AF25" s="9">
        <v>580.05600000000004</v>
      </c>
      <c r="AG25" s="9">
        <v>428.541</v>
      </c>
      <c r="AH25" s="9">
        <v>151.51400000000001</v>
      </c>
      <c r="AI25" s="9">
        <v>993.84799999999996</v>
      </c>
      <c r="AJ25" s="9">
        <v>383.82499999999999</v>
      </c>
      <c r="AK25" s="9">
        <v>610.02300000000002</v>
      </c>
      <c r="AL25" s="9">
        <v>689.29700000000003</v>
      </c>
      <c r="AM25" s="9">
        <v>511.14499999999998</v>
      </c>
      <c r="AN25" s="9">
        <v>178.15100000000001</v>
      </c>
      <c r="AO25" s="9">
        <v>1082.615</v>
      </c>
      <c r="AP25" s="9">
        <v>415.29500000000002</v>
      </c>
      <c r="AQ25" s="9">
        <v>667.32</v>
      </c>
      <c r="AR25" s="9">
        <v>1055.3430000000001</v>
      </c>
      <c r="AS25" s="9">
        <v>429.49</v>
      </c>
      <c r="AT25" s="9">
        <v>625.85299999999995</v>
      </c>
      <c r="AU25" s="9">
        <v>11331.579</v>
      </c>
      <c r="AV25" s="9">
        <v>6036.4110000000001</v>
      </c>
      <c r="AW25" s="9">
        <v>5295.1679999999997</v>
      </c>
      <c r="AX25" s="9">
        <v>7909.28</v>
      </c>
      <c r="AY25" s="9">
        <v>5033.0609999999997</v>
      </c>
      <c r="AZ25" s="9">
        <v>2876.2190000000001</v>
      </c>
      <c r="BA25" s="9">
        <v>3422.299</v>
      </c>
      <c r="BB25" s="9">
        <v>1003.35</v>
      </c>
      <c r="BC25" s="9">
        <v>2418.9490000000001</v>
      </c>
      <c r="BD25" s="9">
        <v>1732.713</v>
      </c>
      <c r="BE25" s="9">
        <v>904.23299999999995</v>
      </c>
      <c r="BF25" s="9">
        <v>828.47900000000004</v>
      </c>
      <c r="BG25" s="9">
        <v>315.07600000000002</v>
      </c>
      <c r="BH25" s="9">
        <v>176.21899999999999</v>
      </c>
      <c r="BI25" s="9">
        <v>138.857</v>
      </c>
      <c r="BJ25" s="9">
        <v>142.68700000000001</v>
      </c>
      <c r="BK25" s="9">
        <v>107.876</v>
      </c>
      <c r="BL25" s="9">
        <v>34.811</v>
      </c>
      <c r="BM25" s="9">
        <v>60.969000000000001</v>
      </c>
      <c r="BN25" s="9">
        <v>45.139000000000003</v>
      </c>
      <c r="BO25" s="9">
        <v>15.83</v>
      </c>
      <c r="BP25" s="9">
        <v>81.718000000000004</v>
      </c>
      <c r="BQ25" s="9">
        <v>62.737000000000002</v>
      </c>
      <c r="BR25" s="9">
        <v>18.981000000000002</v>
      </c>
      <c r="BS25" s="9">
        <v>172.38900000000001</v>
      </c>
      <c r="BT25" s="9">
        <v>68.343000000000004</v>
      </c>
      <c r="BU25" s="9">
        <v>104.04600000000001</v>
      </c>
      <c r="BV25" s="9">
        <v>1546.6510000000001</v>
      </c>
      <c r="BW25" s="9">
        <v>797.87599999999998</v>
      </c>
      <c r="BX25" s="9">
        <v>748.77499999999998</v>
      </c>
      <c r="BY25" s="9">
        <v>576.48699999999997</v>
      </c>
      <c r="BZ25" s="9">
        <v>426.42700000000002</v>
      </c>
      <c r="CA25" s="9">
        <v>150.06</v>
      </c>
      <c r="CB25" s="9">
        <v>970.16399999999999</v>
      </c>
      <c r="CC25" s="9">
        <v>371.44900000000001</v>
      </c>
      <c r="CD25" s="9">
        <v>598.71500000000003</v>
      </c>
      <c r="CE25" s="9">
        <v>683.85</v>
      </c>
      <c r="CF25" s="9">
        <v>507.15300000000002</v>
      </c>
      <c r="CG25" s="9">
        <v>176.697</v>
      </c>
      <c r="CH25" s="9">
        <v>1048.8630000000001</v>
      </c>
      <c r="CI25" s="9">
        <v>397.08</v>
      </c>
      <c r="CJ25" s="9">
        <v>651.78200000000004</v>
      </c>
      <c r="CK25" s="9">
        <v>1031.133</v>
      </c>
      <c r="CL25" s="9">
        <v>416.58800000000002</v>
      </c>
      <c r="CM25" s="9">
        <v>614.54499999999996</v>
      </c>
      <c r="CN25" s="9">
        <v>1812.26</v>
      </c>
      <c r="CO25" s="9">
        <v>918.07</v>
      </c>
      <c r="CP25" s="9">
        <v>894.19</v>
      </c>
      <c r="CQ25" s="9">
        <v>834.48599999999999</v>
      </c>
      <c r="CR25" s="9">
        <v>504.84800000000001</v>
      </c>
      <c r="CS25" s="9">
        <v>329.637</v>
      </c>
      <c r="CT25" s="9">
        <v>977.774</v>
      </c>
      <c r="CU25" s="9">
        <v>413.22199999999998</v>
      </c>
      <c r="CV25" s="9">
        <v>564.55200000000002</v>
      </c>
      <c r="CW25" s="9">
        <v>461.23200000000003</v>
      </c>
      <c r="CX25" s="9">
        <v>226.62100000000001</v>
      </c>
      <c r="CY25" s="9">
        <v>234.61099999999999</v>
      </c>
      <c r="CZ25" s="9">
        <v>63.924999999999997</v>
      </c>
      <c r="DA25" s="9">
        <v>29.733000000000001</v>
      </c>
      <c r="DB25" s="9">
        <v>34.192</v>
      </c>
      <c r="DC25" s="9">
        <v>12.599</v>
      </c>
      <c r="DD25" s="9">
        <v>8.9440000000000008</v>
      </c>
      <c r="DE25" s="9">
        <v>3.6549999999999998</v>
      </c>
      <c r="DF25" s="9">
        <v>6.2789999999999999</v>
      </c>
      <c r="DG25" s="9">
        <v>4.8550000000000004</v>
      </c>
      <c r="DH25" s="9">
        <v>1.425</v>
      </c>
      <c r="DI25" s="9">
        <v>6.32</v>
      </c>
      <c r="DJ25" s="9">
        <v>4.09</v>
      </c>
      <c r="DK25" s="9">
        <v>2.23</v>
      </c>
      <c r="DL25" s="9">
        <v>51.326000000000001</v>
      </c>
      <c r="DM25" s="9">
        <v>20.789000000000001</v>
      </c>
      <c r="DN25" s="9">
        <v>30.536999999999999</v>
      </c>
      <c r="DO25" s="9">
        <v>430.49599999999998</v>
      </c>
      <c r="DP25" s="9">
        <v>211.566</v>
      </c>
      <c r="DQ25" s="9">
        <v>218.93</v>
      </c>
      <c r="DR25" s="9">
        <v>99.225999999999999</v>
      </c>
      <c r="DS25" s="9">
        <v>65.688999999999993</v>
      </c>
      <c r="DT25" s="9">
        <v>33.536999999999999</v>
      </c>
      <c r="DU25" s="9">
        <v>331.27100000000002</v>
      </c>
      <c r="DV25" s="9">
        <v>145.87799999999999</v>
      </c>
      <c r="DW25" s="9">
        <v>185.393</v>
      </c>
      <c r="DX25" s="9">
        <v>105.834</v>
      </c>
      <c r="DY25" s="9">
        <v>71.143000000000001</v>
      </c>
      <c r="DZ25" s="9">
        <v>34.691000000000003</v>
      </c>
      <c r="EA25" s="9">
        <v>355.39800000000002</v>
      </c>
      <c r="EB25" s="9">
        <v>155.47800000000001</v>
      </c>
      <c r="EC25" s="9">
        <v>199.92</v>
      </c>
      <c r="ED25" s="9">
        <v>337.55</v>
      </c>
      <c r="EE25" s="9">
        <v>150.732</v>
      </c>
      <c r="EF25" s="9">
        <v>186.81800000000001</v>
      </c>
      <c r="EG25" s="9">
        <v>622.07500000000005</v>
      </c>
      <c r="EH25" s="9">
        <v>296.17099999999999</v>
      </c>
      <c r="EI25" s="9">
        <v>325.90499999999997</v>
      </c>
      <c r="EJ25" s="9">
        <v>144.40799999999999</v>
      </c>
      <c r="EK25" s="9">
        <v>96.653999999999996</v>
      </c>
      <c r="EL25" s="9">
        <v>47.753999999999998</v>
      </c>
      <c r="EM25" s="9">
        <v>477.66699999999997</v>
      </c>
      <c r="EN25" s="9">
        <v>199.517</v>
      </c>
      <c r="EO25" s="9">
        <v>278.15100000000001</v>
      </c>
      <c r="EP25" s="9">
        <v>199.512</v>
      </c>
      <c r="EQ25" s="9">
        <v>90.308999999999997</v>
      </c>
      <c r="ER25" s="9">
        <v>109.203</v>
      </c>
      <c r="ES25" s="9">
        <v>30.850999999999999</v>
      </c>
      <c r="ET25" s="9">
        <v>13.411</v>
      </c>
      <c r="EU25" s="9">
        <v>17.440000000000001</v>
      </c>
      <c r="EV25" s="9">
        <v>2.3260000000000001</v>
      </c>
      <c r="EW25" s="9">
        <v>1.6140000000000001</v>
      </c>
      <c r="EX25" s="9">
        <v>0.71199999999999997</v>
      </c>
      <c r="EY25" s="9">
        <v>1.611</v>
      </c>
      <c r="EZ25" s="9">
        <v>1.2829999999999999</v>
      </c>
      <c r="FA25" s="9">
        <v>0.32700000000000001</v>
      </c>
      <c r="FB25" s="9">
        <v>0.71599999999999997</v>
      </c>
      <c r="FC25" s="9">
        <v>0.33100000000000002</v>
      </c>
      <c r="FD25" s="9">
        <v>0.38400000000000001</v>
      </c>
      <c r="FE25" s="9">
        <v>28.524999999999999</v>
      </c>
      <c r="FF25" s="9">
        <v>11.797000000000001</v>
      </c>
      <c r="FG25" s="9">
        <v>16.728000000000002</v>
      </c>
      <c r="FH25" s="9">
        <v>181.73099999999999</v>
      </c>
      <c r="FI25" s="9">
        <v>83.078000000000003</v>
      </c>
      <c r="FJ25" s="9">
        <v>98.653000000000006</v>
      </c>
      <c r="FK25" s="9">
        <v>20.091000000000001</v>
      </c>
      <c r="FL25" s="9">
        <v>13.574999999999999</v>
      </c>
      <c r="FM25" s="9">
        <v>6.516</v>
      </c>
      <c r="FN25" s="9">
        <v>161.63999999999999</v>
      </c>
      <c r="FO25" s="9">
        <v>69.504000000000005</v>
      </c>
      <c r="FP25" s="9">
        <v>92.137</v>
      </c>
      <c r="FQ25" s="9">
        <v>21.791</v>
      </c>
      <c r="FR25" s="9">
        <v>14.946999999999999</v>
      </c>
      <c r="FS25" s="9">
        <v>6.8440000000000003</v>
      </c>
      <c r="FT25" s="9">
        <v>177.721</v>
      </c>
      <c r="FU25" s="9">
        <v>75.361999999999995</v>
      </c>
      <c r="FV25" s="9">
        <v>102.36</v>
      </c>
      <c r="FW25" s="9">
        <v>163.251</v>
      </c>
      <c r="FX25" s="9">
        <v>70.787000000000006</v>
      </c>
      <c r="FY25" s="9">
        <v>92.463999999999999</v>
      </c>
      <c r="FZ25" s="9">
        <v>1190.184</v>
      </c>
      <c r="GA25" s="9">
        <v>621.899</v>
      </c>
      <c r="GB25" s="9">
        <v>568.28499999999997</v>
      </c>
      <c r="GC25" s="9">
        <v>690.077</v>
      </c>
      <c r="GD25" s="9">
        <v>408.19400000000002</v>
      </c>
      <c r="GE25" s="9">
        <v>281.88299999999998</v>
      </c>
      <c r="GF25" s="9">
        <v>500.10700000000003</v>
      </c>
      <c r="GG25" s="9">
        <v>213.70500000000001</v>
      </c>
      <c r="GH25" s="9">
        <v>286.40199999999999</v>
      </c>
      <c r="GI25" s="9">
        <v>261.72000000000003</v>
      </c>
      <c r="GJ25" s="9">
        <v>136.31299999999999</v>
      </c>
      <c r="GK25" s="9">
        <v>125.408</v>
      </c>
      <c r="GL25" s="9">
        <v>33.073999999999998</v>
      </c>
      <c r="GM25" s="9">
        <v>16.321999999999999</v>
      </c>
      <c r="GN25" s="9">
        <v>16.751999999999999</v>
      </c>
      <c r="GO25" s="9">
        <v>10.273</v>
      </c>
      <c r="GP25" s="9">
        <v>7.33</v>
      </c>
      <c r="GQ25" s="9">
        <v>2.9430000000000001</v>
      </c>
      <c r="GR25" s="9">
        <v>4.6689999999999996</v>
      </c>
      <c r="GS25" s="9">
        <v>3.5710000000000002</v>
      </c>
      <c r="GT25" s="9">
        <v>1.097</v>
      </c>
      <c r="GU25" s="9">
        <v>5.6050000000000004</v>
      </c>
      <c r="GV25" s="9">
        <v>3.7589999999999999</v>
      </c>
      <c r="GW25" s="9">
        <v>1.8460000000000001</v>
      </c>
      <c r="GX25" s="9">
        <v>22.800999999999998</v>
      </c>
      <c r="GY25" s="9">
        <v>8.9920000000000009</v>
      </c>
      <c r="GZ25" s="9">
        <v>13.808</v>
      </c>
      <c r="HA25" s="9">
        <v>248.76499999999999</v>
      </c>
      <c r="HB25" s="9">
        <v>128.488</v>
      </c>
      <c r="HC25" s="9">
        <v>120.277</v>
      </c>
      <c r="HD25" s="9">
        <v>79.135000000000005</v>
      </c>
      <c r="HE25" s="9">
        <v>52.113999999999997</v>
      </c>
      <c r="HF25" s="9">
        <v>27.021000000000001</v>
      </c>
      <c r="HG25" s="9">
        <v>169.63</v>
      </c>
      <c r="HH25" s="9">
        <v>76.373999999999995</v>
      </c>
      <c r="HI25" s="9">
        <v>93.256</v>
      </c>
      <c r="HJ25" s="9">
        <v>84.043000000000006</v>
      </c>
      <c r="HK25" s="9">
        <v>56.195999999999998</v>
      </c>
      <c r="HL25" s="9">
        <v>27.847000000000001</v>
      </c>
      <c r="HM25" s="9">
        <v>177.67699999999999</v>
      </c>
      <c r="HN25" s="9">
        <v>80.117000000000004</v>
      </c>
      <c r="HO25" s="9">
        <v>97.56</v>
      </c>
      <c r="HP25" s="9">
        <v>174.29900000000001</v>
      </c>
      <c r="HQ25" s="9">
        <v>79.944999999999993</v>
      </c>
      <c r="HR25" s="9">
        <v>94.353999999999999</v>
      </c>
      <c r="HS25" s="9">
        <v>2764.2620000000002</v>
      </c>
      <c r="HT25" s="9">
        <v>1504.961</v>
      </c>
      <c r="HU25" s="9">
        <v>1259.3019999999999</v>
      </c>
      <c r="HV25" s="9">
        <v>2155.453</v>
      </c>
      <c r="HW25" s="9">
        <v>1332.5609999999999</v>
      </c>
      <c r="HX25" s="9">
        <v>822.89200000000005</v>
      </c>
      <c r="HY25" s="9">
        <v>608.80999999999995</v>
      </c>
      <c r="HZ25" s="9">
        <v>172.4</v>
      </c>
      <c r="IA25" s="9">
        <v>436.41</v>
      </c>
      <c r="IB25" s="9">
        <v>394.77100000000002</v>
      </c>
      <c r="IC25" s="9">
        <v>223.00399999999999</v>
      </c>
      <c r="ID25" s="9">
        <v>171.767</v>
      </c>
      <c r="IE25" s="9">
        <v>59.625</v>
      </c>
      <c r="IF25" s="9">
        <v>31.454999999999998</v>
      </c>
      <c r="IG25" s="9">
        <v>28.17</v>
      </c>
      <c r="IH25" s="9">
        <v>33.006999999999998</v>
      </c>
      <c r="II25" s="9">
        <v>22.207000000000001</v>
      </c>
      <c r="IJ25" s="9">
        <v>10.8</v>
      </c>
      <c r="IK25" s="9">
        <v>16.312000000000001</v>
      </c>
      <c r="IL25" s="9">
        <v>10.525</v>
      </c>
      <c r="IM25" s="9">
        <v>5.7869999999999999</v>
      </c>
      <c r="IN25" s="9">
        <v>16.695</v>
      </c>
      <c r="IO25" s="9">
        <v>11.682</v>
      </c>
      <c r="IP25" s="9">
        <v>5.0129999999999999</v>
      </c>
      <c r="IQ25" s="9">
        <v>26.617999999999999</v>
      </c>
    </row>
    <row r="26" spans="1:251">
      <c r="A26" s="10">
        <v>42278</v>
      </c>
      <c r="B26" s="9">
        <v>11865.776</v>
      </c>
      <c r="C26" s="9">
        <v>6357.9539999999997</v>
      </c>
      <c r="D26" s="9">
        <v>5507.8209999999999</v>
      </c>
      <c r="E26" s="9">
        <v>8142.3370000000004</v>
      </c>
      <c r="F26" s="9">
        <v>5221.1149999999998</v>
      </c>
      <c r="G26" s="9">
        <v>2921.221</v>
      </c>
      <c r="H26" s="9">
        <v>3723.4389999999999</v>
      </c>
      <c r="I26" s="9">
        <v>1136.8389999999999</v>
      </c>
      <c r="J26" s="9">
        <v>2586.6</v>
      </c>
      <c r="K26" s="9">
        <v>1745.1010000000001</v>
      </c>
      <c r="L26" s="9">
        <v>918.54</v>
      </c>
      <c r="M26" s="9">
        <v>826.56100000000004</v>
      </c>
      <c r="N26" s="9">
        <v>301.83</v>
      </c>
      <c r="O26" s="9">
        <v>167.66900000000001</v>
      </c>
      <c r="P26" s="9">
        <v>134.161</v>
      </c>
      <c r="Q26" s="9">
        <v>112.682</v>
      </c>
      <c r="R26" s="9">
        <v>82.947000000000003</v>
      </c>
      <c r="S26" s="9">
        <v>29.734999999999999</v>
      </c>
      <c r="T26" s="9">
        <v>64.518000000000001</v>
      </c>
      <c r="U26" s="9">
        <v>46.79</v>
      </c>
      <c r="V26" s="9">
        <v>17.728999999999999</v>
      </c>
      <c r="W26" s="9">
        <v>48.164000000000001</v>
      </c>
      <c r="X26" s="9">
        <v>36.156999999999996</v>
      </c>
      <c r="Y26" s="9">
        <v>12.007</v>
      </c>
      <c r="Z26" s="9">
        <v>189.148</v>
      </c>
      <c r="AA26" s="9">
        <v>84.721999999999994</v>
      </c>
      <c r="AB26" s="9">
        <v>104.426</v>
      </c>
      <c r="AC26" s="9">
        <v>1563.5070000000001</v>
      </c>
      <c r="AD26" s="9">
        <v>819.20799999999997</v>
      </c>
      <c r="AE26" s="9">
        <v>744.29899999999998</v>
      </c>
      <c r="AF26" s="9">
        <v>580.27800000000002</v>
      </c>
      <c r="AG26" s="9">
        <v>433.26900000000001</v>
      </c>
      <c r="AH26" s="9">
        <v>147.00899999999999</v>
      </c>
      <c r="AI26" s="9">
        <v>983.22900000000004</v>
      </c>
      <c r="AJ26" s="9">
        <v>385.93900000000002</v>
      </c>
      <c r="AK26" s="9">
        <v>597.29</v>
      </c>
      <c r="AL26" s="9">
        <v>664.67899999999997</v>
      </c>
      <c r="AM26" s="9">
        <v>494.69799999999998</v>
      </c>
      <c r="AN26" s="9">
        <v>169.98099999999999</v>
      </c>
      <c r="AO26" s="9">
        <v>1080.422</v>
      </c>
      <c r="AP26" s="9">
        <v>423.84199999999998</v>
      </c>
      <c r="AQ26" s="9">
        <v>656.58</v>
      </c>
      <c r="AR26" s="9">
        <v>1047.7470000000001</v>
      </c>
      <c r="AS26" s="9">
        <v>432.72899999999998</v>
      </c>
      <c r="AT26" s="9">
        <v>615.01900000000001</v>
      </c>
      <c r="AU26" s="9">
        <v>11418.44</v>
      </c>
      <c r="AV26" s="9">
        <v>6079.9520000000002</v>
      </c>
      <c r="AW26" s="9">
        <v>5338.4880000000003</v>
      </c>
      <c r="AX26" s="9">
        <v>7937.6779999999999</v>
      </c>
      <c r="AY26" s="9">
        <v>5071.7510000000002</v>
      </c>
      <c r="AZ26" s="9">
        <v>2865.9270000000001</v>
      </c>
      <c r="BA26" s="9">
        <v>3480.7620000000002</v>
      </c>
      <c r="BB26" s="9">
        <v>1008.202</v>
      </c>
      <c r="BC26" s="9">
        <v>2472.5610000000001</v>
      </c>
      <c r="BD26" s="9">
        <v>1702.5820000000001</v>
      </c>
      <c r="BE26" s="9">
        <v>890.95899999999995</v>
      </c>
      <c r="BF26" s="9">
        <v>811.62199999999996</v>
      </c>
      <c r="BG26" s="9">
        <v>282.33999999999997</v>
      </c>
      <c r="BH26" s="9">
        <v>153.876</v>
      </c>
      <c r="BI26" s="9">
        <v>128.464</v>
      </c>
      <c r="BJ26" s="9">
        <v>107.473</v>
      </c>
      <c r="BK26" s="9">
        <v>78.748999999999995</v>
      </c>
      <c r="BL26" s="9">
        <v>28.724</v>
      </c>
      <c r="BM26" s="9">
        <v>60.256999999999998</v>
      </c>
      <c r="BN26" s="9">
        <v>43.244</v>
      </c>
      <c r="BO26" s="9">
        <v>17.013000000000002</v>
      </c>
      <c r="BP26" s="9">
        <v>47.216000000000001</v>
      </c>
      <c r="BQ26" s="9">
        <v>35.505000000000003</v>
      </c>
      <c r="BR26" s="9">
        <v>11.711</v>
      </c>
      <c r="BS26" s="9">
        <v>174.86699999999999</v>
      </c>
      <c r="BT26" s="9">
        <v>75.126999999999995</v>
      </c>
      <c r="BU26" s="9">
        <v>99.74</v>
      </c>
      <c r="BV26" s="9">
        <v>1537.684</v>
      </c>
      <c r="BW26" s="9">
        <v>803.86400000000003</v>
      </c>
      <c r="BX26" s="9">
        <v>733.82</v>
      </c>
      <c r="BY26" s="9">
        <v>576.14499999999998</v>
      </c>
      <c r="BZ26" s="9">
        <v>429.87799999999999</v>
      </c>
      <c r="CA26" s="9">
        <v>146.267</v>
      </c>
      <c r="CB26" s="9">
        <v>961.53899999999999</v>
      </c>
      <c r="CC26" s="9">
        <v>373.98599999999999</v>
      </c>
      <c r="CD26" s="9">
        <v>587.553</v>
      </c>
      <c r="CE26" s="9">
        <v>655.65599999999995</v>
      </c>
      <c r="CF26" s="9">
        <v>487.428</v>
      </c>
      <c r="CG26" s="9">
        <v>168.22800000000001</v>
      </c>
      <c r="CH26" s="9">
        <v>1046.9259999999999</v>
      </c>
      <c r="CI26" s="9">
        <v>403.53199999999998</v>
      </c>
      <c r="CJ26" s="9">
        <v>643.39499999999998</v>
      </c>
      <c r="CK26" s="9">
        <v>1021.795</v>
      </c>
      <c r="CL26" s="9">
        <v>417.23</v>
      </c>
      <c r="CM26" s="9">
        <v>604.56600000000003</v>
      </c>
      <c r="CN26" s="9">
        <v>1839.1559999999999</v>
      </c>
      <c r="CO26" s="9">
        <v>934.98199999999997</v>
      </c>
      <c r="CP26" s="9">
        <v>904.17399999999998</v>
      </c>
      <c r="CQ26" s="9">
        <v>849.72699999999998</v>
      </c>
      <c r="CR26" s="9">
        <v>515.351</v>
      </c>
      <c r="CS26" s="9">
        <v>334.37599999999998</v>
      </c>
      <c r="CT26" s="9">
        <v>989.43</v>
      </c>
      <c r="CU26" s="9">
        <v>419.63200000000001</v>
      </c>
      <c r="CV26" s="9">
        <v>569.798</v>
      </c>
      <c r="CW26" s="9">
        <v>484.74900000000002</v>
      </c>
      <c r="CX26" s="9">
        <v>242.32400000000001</v>
      </c>
      <c r="CY26" s="9">
        <v>242.42599999999999</v>
      </c>
      <c r="CZ26" s="9">
        <v>65.953999999999994</v>
      </c>
      <c r="DA26" s="9">
        <v>31.870999999999999</v>
      </c>
      <c r="DB26" s="9">
        <v>34.082999999999998</v>
      </c>
      <c r="DC26" s="9">
        <v>9.0760000000000005</v>
      </c>
      <c r="DD26" s="9">
        <v>6.1470000000000002</v>
      </c>
      <c r="DE26" s="9">
        <v>2.9289999999999998</v>
      </c>
      <c r="DF26" s="9">
        <v>7.0359999999999996</v>
      </c>
      <c r="DG26" s="9">
        <v>5.2720000000000002</v>
      </c>
      <c r="DH26" s="9">
        <v>1.7649999999999999</v>
      </c>
      <c r="DI26" s="9">
        <v>2.04</v>
      </c>
      <c r="DJ26" s="9">
        <v>0.875</v>
      </c>
      <c r="DK26" s="9">
        <v>1.165</v>
      </c>
      <c r="DL26" s="9">
        <v>56.878</v>
      </c>
      <c r="DM26" s="9">
        <v>25.724</v>
      </c>
      <c r="DN26" s="9">
        <v>31.154</v>
      </c>
      <c r="DO26" s="9">
        <v>449.66300000000001</v>
      </c>
      <c r="DP26" s="9">
        <v>225.303</v>
      </c>
      <c r="DQ26" s="9">
        <v>224.36</v>
      </c>
      <c r="DR26" s="9">
        <v>108.60599999999999</v>
      </c>
      <c r="DS26" s="9">
        <v>71.543999999999997</v>
      </c>
      <c r="DT26" s="9">
        <v>37.061999999999998</v>
      </c>
      <c r="DU26" s="9">
        <v>341.05700000000002</v>
      </c>
      <c r="DV26" s="9">
        <v>153.75899999999999</v>
      </c>
      <c r="DW26" s="9">
        <v>187.298</v>
      </c>
      <c r="DX26" s="9">
        <v>114.673</v>
      </c>
      <c r="DY26" s="9">
        <v>75.852999999999994</v>
      </c>
      <c r="DZ26" s="9">
        <v>38.82</v>
      </c>
      <c r="EA26" s="9">
        <v>370.07600000000002</v>
      </c>
      <c r="EB26" s="9">
        <v>166.471</v>
      </c>
      <c r="EC26" s="9">
        <v>203.60499999999999</v>
      </c>
      <c r="ED26" s="9">
        <v>348.09300000000002</v>
      </c>
      <c r="EE26" s="9">
        <v>159.03100000000001</v>
      </c>
      <c r="EF26" s="9">
        <v>189.06299999999999</v>
      </c>
      <c r="EG26" s="9">
        <v>641.44899999999996</v>
      </c>
      <c r="EH26" s="9">
        <v>306.392</v>
      </c>
      <c r="EI26" s="9">
        <v>335.05599999999998</v>
      </c>
      <c r="EJ26" s="9">
        <v>144.41</v>
      </c>
      <c r="EK26" s="9">
        <v>97.182000000000002</v>
      </c>
      <c r="EL26" s="9">
        <v>47.228000000000002</v>
      </c>
      <c r="EM26" s="9">
        <v>497.03899999999999</v>
      </c>
      <c r="EN26" s="9">
        <v>209.21100000000001</v>
      </c>
      <c r="EO26" s="9">
        <v>287.82799999999997</v>
      </c>
      <c r="EP26" s="9">
        <v>197.63800000000001</v>
      </c>
      <c r="EQ26" s="9">
        <v>91.921999999999997</v>
      </c>
      <c r="ER26" s="9">
        <v>105.71599999999999</v>
      </c>
      <c r="ES26" s="9">
        <v>28.681000000000001</v>
      </c>
      <c r="ET26" s="9">
        <v>11.294</v>
      </c>
      <c r="EU26" s="9">
        <v>17.387</v>
      </c>
      <c r="EV26" s="9">
        <v>1.4490000000000001</v>
      </c>
      <c r="EW26" s="9">
        <v>1.371</v>
      </c>
      <c r="EX26" s="9">
        <v>7.8E-2</v>
      </c>
      <c r="EY26" s="9">
        <v>0.92700000000000005</v>
      </c>
      <c r="EZ26" s="9">
        <v>0.84899999999999998</v>
      </c>
      <c r="FA26" s="9">
        <v>7.8E-2</v>
      </c>
      <c r="FB26" s="9">
        <v>0.52200000000000002</v>
      </c>
      <c r="FC26" s="9">
        <v>0.52200000000000002</v>
      </c>
      <c r="FD26" s="9">
        <v>0</v>
      </c>
      <c r="FE26" s="9">
        <v>27.233000000000001</v>
      </c>
      <c r="FF26" s="9">
        <v>9.9239999999999995</v>
      </c>
      <c r="FG26" s="9">
        <v>17.309000000000001</v>
      </c>
      <c r="FH26" s="9">
        <v>181.47499999999999</v>
      </c>
      <c r="FI26" s="9">
        <v>85.608000000000004</v>
      </c>
      <c r="FJ26" s="9">
        <v>95.867000000000004</v>
      </c>
      <c r="FK26" s="9">
        <v>17.518999999999998</v>
      </c>
      <c r="FL26" s="9">
        <v>12.371</v>
      </c>
      <c r="FM26" s="9">
        <v>5.1479999999999997</v>
      </c>
      <c r="FN26" s="9">
        <v>163.95599999999999</v>
      </c>
      <c r="FO26" s="9">
        <v>73.236999999999995</v>
      </c>
      <c r="FP26" s="9">
        <v>90.718999999999994</v>
      </c>
      <c r="FQ26" s="9">
        <v>18.343</v>
      </c>
      <c r="FR26" s="9">
        <v>13.117000000000001</v>
      </c>
      <c r="FS26" s="9">
        <v>5.226</v>
      </c>
      <c r="FT26" s="9">
        <v>179.29499999999999</v>
      </c>
      <c r="FU26" s="9">
        <v>78.805000000000007</v>
      </c>
      <c r="FV26" s="9">
        <v>100.49</v>
      </c>
      <c r="FW26" s="9">
        <v>164.88300000000001</v>
      </c>
      <c r="FX26" s="9">
        <v>74.085999999999999</v>
      </c>
      <c r="FY26" s="9">
        <v>90.796999999999997</v>
      </c>
      <c r="FZ26" s="9">
        <v>1197.7080000000001</v>
      </c>
      <c r="GA26" s="9">
        <v>628.59</v>
      </c>
      <c r="GB26" s="9">
        <v>569.11800000000005</v>
      </c>
      <c r="GC26" s="9">
        <v>705.31700000000001</v>
      </c>
      <c r="GD26" s="9">
        <v>418.16899999999998</v>
      </c>
      <c r="GE26" s="9">
        <v>287.14800000000002</v>
      </c>
      <c r="GF26" s="9">
        <v>492.39100000000002</v>
      </c>
      <c r="GG26" s="9">
        <v>210.42099999999999</v>
      </c>
      <c r="GH26" s="9">
        <v>281.97000000000003</v>
      </c>
      <c r="GI26" s="9">
        <v>287.11099999999999</v>
      </c>
      <c r="GJ26" s="9">
        <v>150.40100000000001</v>
      </c>
      <c r="GK26" s="9">
        <v>136.71</v>
      </c>
      <c r="GL26" s="9">
        <v>37.273000000000003</v>
      </c>
      <c r="GM26" s="9">
        <v>20.577000000000002</v>
      </c>
      <c r="GN26" s="9">
        <v>16.696000000000002</v>
      </c>
      <c r="GO26" s="9">
        <v>7.6280000000000001</v>
      </c>
      <c r="GP26" s="9">
        <v>4.7759999999999998</v>
      </c>
      <c r="GQ26" s="9">
        <v>2.8519999999999999</v>
      </c>
      <c r="GR26" s="9">
        <v>6.109</v>
      </c>
      <c r="GS26" s="9">
        <v>4.423</v>
      </c>
      <c r="GT26" s="9">
        <v>1.6870000000000001</v>
      </c>
      <c r="GU26" s="9">
        <v>1.518</v>
      </c>
      <c r="GV26" s="9">
        <v>0.35299999999999998</v>
      </c>
      <c r="GW26" s="9">
        <v>1.165</v>
      </c>
      <c r="GX26" s="9">
        <v>29.645</v>
      </c>
      <c r="GY26" s="9">
        <v>15.801</v>
      </c>
      <c r="GZ26" s="9">
        <v>13.843999999999999</v>
      </c>
      <c r="HA26" s="9">
        <v>268.18799999999999</v>
      </c>
      <c r="HB26" s="9">
        <v>139.69499999999999</v>
      </c>
      <c r="HC26" s="9">
        <v>128.49299999999999</v>
      </c>
      <c r="HD26" s="9">
        <v>91.087000000000003</v>
      </c>
      <c r="HE26" s="9">
        <v>59.173000000000002</v>
      </c>
      <c r="HF26" s="9">
        <v>31.914000000000001</v>
      </c>
      <c r="HG26" s="9">
        <v>177.101</v>
      </c>
      <c r="HH26" s="9">
        <v>80.522000000000006</v>
      </c>
      <c r="HI26" s="9">
        <v>96.578999999999994</v>
      </c>
      <c r="HJ26" s="9">
        <v>96.33</v>
      </c>
      <c r="HK26" s="9">
        <v>62.735999999999997</v>
      </c>
      <c r="HL26" s="9">
        <v>33.594999999999999</v>
      </c>
      <c r="HM26" s="9">
        <v>190.78100000000001</v>
      </c>
      <c r="HN26" s="9">
        <v>87.665999999999997</v>
      </c>
      <c r="HO26" s="9">
        <v>103.11499999999999</v>
      </c>
      <c r="HP26" s="9">
        <v>183.21</v>
      </c>
      <c r="HQ26" s="9">
        <v>84.944000000000003</v>
      </c>
      <c r="HR26" s="9">
        <v>98.266000000000005</v>
      </c>
      <c r="HS26" s="9">
        <v>2775.5909999999999</v>
      </c>
      <c r="HT26" s="9">
        <v>1512</v>
      </c>
      <c r="HU26" s="9">
        <v>1263.5909999999999</v>
      </c>
      <c r="HV26" s="9">
        <v>2150.8470000000002</v>
      </c>
      <c r="HW26" s="9">
        <v>1337.5550000000001</v>
      </c>
      <c r="HX26" s="9">
        <v>813.29100000000005</v>
      </c>
      <c r="HY26" s="9">
        <v>624.745</v>
      </c>
      <c r="HZ26" s="9">
        <v>174.44499999999999</v>
      </c>
      <c r="IA26" s="9">
        <v>450.29899999999998</v>
      </c>
      <c r="IB26" s="9">
        <v>373.04500000000002</v>
      </c>
      <c r="IC26" s="9">
        <v>212.58099999999999</v>
      </c>
      <c r="ID26" s="9">
        <v>160.464</v>
      </c>
      <c r="IE26" s="9">
        <v>53.204999999999998</v>
      </c>
      <c r="IF26" s="9">
        <v>29.210999999999999</v>
      </c>
      <c r="IG26" s="9">
        <v>23.994</v>
      </c>
      <c r="IH26" s="9">
        <v>21.245000000000001</v>
      </c>
      <c r="II26" s="9">
        <v>14.747999999999999</v>
      </c>
      <c r="IJ26" s="9">
        <v>6.4960000000000004</v>
      </c>
      <c r="IK26" s="9">
        <v>10.026999999999999</v>
      </c>
      <c r="IL26" s="9">
        <v>7.9420000000000002</v>
      </c>
      <c r="IM26" s="9">
        <v>2.085</v>
      </c>
      <c r="IN26" s="9">
        <v>11.218</v>
      </c>
      <c r="IO26" s="9">
        <v>6.806</v>
      </c>
      <c r="IP26" s="9">
        <v>4.4109999999999996</v>
      </c>
      <c r="IQ26" s="9">
        <v>31.96</v>
      </c>
    </row>
    <row r="27" spans="1:251">
      <c r="A27" s="10">
        <v>42309</v>
      </c>
      <c r="B27" s="9">
        <v>11935.266</v>
      </c>
      <c r="C27" s="9">
        <v>6373.6959999999999</v>
      </c>
      <c r="D27" s="9">
        <v>5561.57</v>
      </c>
      <c r="E27" s="9">
        <v>8221.1149999999998</v>
      </c>
      <c r="F27" s="9">
        <v>5239.0339999999997</v>
      </c>
      <c r="G27" s="9">
        <v>2982.0819999999999</v>
      </c>
      <c r="H27" s="9">
        <v>3714.1509999999998</v>
      </c>
      <c r="I27" s="9">
        <v>1134.663</v>
      </c>
      <c r="J27" s="9">
        <v>2579.489</v>
      </c>
      <c r="K27" s="9">
        <v>1774.796</v>
      </c>
      <c r="L27" s="9">
        <v>919.35699999999997</v>
      </c>
      <c r="M27" s="9">
        <v>855.43899999999996</v>
      </c>
      <c r="N27" s="9">
        <v>309.995</v>
      </c>
      <c r="O27" s="9">
        <v>173.15299999999999</v>
      </c>
      <c r="P27" s="9">
        <v>136.84299999999999</v>
      </c>
      <c r="Q27" s="9">
        <v>125.67400000000001</v>
      </c>
      <c r="R27" s="9">
        <v>90.843999999999994</v>
      </c>
      <c r="S27" s="9">
        <v>34.83</v>
      </c>
      <c r="T27" s="9">
        <v>72.986000000000004</v>
      </c>
      <c r="U27" s="9">
        <v>53.081000000000003</v>
      </c>
      <c r="V27" s="9">
        <v>19.905000000000001</v>
      </c>
      <c r="W27" s="9">
        <v>52.688000000000002</v>
      </c>
      <c r="X27" s="9">
        <v>37.762999999999998</v>
      </c>
      <c r="Y27" s="9">
        <v>14.925000000000001</v>
      </c>
      <c r="Z27" s="9">
        <v>184.322</v>
      </c>
      <c r="AA27" s="9">
        <v>82.308999999999997</v>
      </c>
      <c r="AB27" s="9">
        <v>102.01300000000001</v>
      </c>
      <c r="AC27" s="9">
        <v>1606.876</v>
      </c>
      <c r="AD27" s="9">
        <v>825.43200000000002</v>
      </c>
      <c r="AE27" s="9">
        <v>781.44399999999996</v>
      </c>
      <c r="AF27" s="9">
        <v>584.05499999999995</v>
      </c>
      <c r="AG27" s="9">
        <v>425.43200000000002</v>
      </c>
      <c r="AH27" s="9">
        <v>158.62299999999999</v>
      </c>
      <c r="AI27" s="9">
        <v>1022.821</v>
      </c>
      <c r="AJ27" s="9">
        <v>400.00099999999998</v>
      </c>
      <c r="AK27" s="9">
        <v>622.82000000000005</v>
      </c>
      <c r="AL27" s="9">
        <v>675.96199999999999</v>
      </c>
      <c r="AM27" s="9">
        <v>490.39100000000002</v>
      </c>
      <c r="AN27" s="9">
        <v>185.571</v>
      </c>
      <c r="AO27" s="9">
        <v>1098.8340000000001</v>
      </c>
      <c r="AP27" s="9">
        <v>428.96600000000001</v>
      </c>
      <c r="AQ27" s="9">
        <v>669.86800000000005</v>
      </c>
      <c r="AR27" s="9">
        <v>1095.807</v>
      </c>
      <c r="AS27" s="9">
        <v>453.08199999999999</v>
      </c>
      <c r="AT27" s="9">
        <v>642.72500000000002</v>
      </c>
      <c r="AU27" s="9">
        <v>11472.169</v>
      </c>
      <c r="AV27" s="9">
        <v>6089.5110000000004</v>
      </c>
      <c r="AW27" s="9">
        <v>5382.6580000000004</v>
      </c>
      <c r="AX27" s="9">
        <v>8019.0889999999999</v>
      </c>
      <c r="AY27" s="9">
        <v>5093.616</v>
      </c>
      <c r="AZ27" s="9">
        <v>2925.4720000000002</v>
      </c>
      <c r="BA27" s="9">
        <v>3453.08</v>
      </c>
      <c r="BB27" s="9">
        <v>995.89400000000001</v>
      </c>
      <c r="BC27" s="9">
        <v>2457.1860000000001</v>
      </c>
      <c r="BD27" s="9">
        <v>1735.0740000000001</v>
      </c>
      <c r="BE27" s="9">
        <v>896.25900000000001</v>
      </c>
      <c r="BF27" s="9">
        <v>838.81500000000005</v>
      </c>
      <c r="BG27" s="9">
        <v>290.84300000000002</v>
      </c>
      <c r="BH27" s="9">
        <v>162.24</v>
      </c>
      <c r="BI27" s="9">
        <v>128.60300000000001</v>
      </c>
      <c r="BJ27" s="9">
        <v>120.64400000000001</v>
      </c>
      <c r="BK27" s="9">
        <v>87.394000000000005</v>
      </c>
      <c r="BL27" s="9">
        <v>33.25</v>
      </c>
      <c r="BM27" s="9">
        <v>68.941000000000003</v>
      </c>
      <c r="BN27" s="9">
        <v>50.615000000000002</v>
      </c>
      <c r="BO27" s="9">
        <v>18.324999999999999</v>
      </c>
      <c r="BP27" s="9">
        <v>51.703000000000003</v>
      </c>
      <c r="BQ27" s="9">
        <v>36.777999999999999</v>
      </c>
      <c r="BR27" s="9">
        <v>14.925000000000001</v>
      </c>
      <c r="BS27" s="9">
        <v>170.19900000000001</v>
      </c>
      <c r="BT27" s="9">
        <v>74.846000000000004</v>
      </c>
      <c r="BU27" s="9">
        <v>95.352999999999994</v>
      </c>
      <c r="BV27" s="9">
        <v>1582.569</v>
      </c>
      <c r="BW27" s="9">
        <v>810.49599999999998</v>
      </c>
      <c r="BX27" s="9">
        <v>772.07299999999998</v>
      </c>
      <c r="BY27" s="9">
        <v>578.654</v>
      </c>
      <c r="BZ27" s="9">
        <v>421.7</v>
      </c>
      <c r="CA27" s="9">
        <v>156.95400000000001</v>
      </c>
      <c r="CB27" s="9">
        <v>1003.914</v>
      </c>
      <c r="CC27" s="9">
        <v>388.79599999999999</v>
      </c>
      <c r="CD27" s="9">
        <v>615.11900000000003</v>
      </c>
      <c r="CE27" s="9">
        <v>665.798</v>
      </c>
      <c r="CF27" s="9">
        <v>483.476</v>
      </c>
      <c r="CG27" s="9">
        <v>182.32300000000001</v>
      </c>
      <c r="CH27" s="9">
        <v>1069.2760000000001</v>
      </c>
      <c r="CI27" s="9">
        <v>412.78300000000002</v>
      </c>
      <c r="CJ27" s="9">
        <v>656.49199999999996</v>
      </c>
      <c r="CK27" s="9">
        <v>1072.855</v>
      </c>
      <c r="CL27" s="9">
        <v>439.411</v>
      </c>
      <c r="CM27" s="9">
        <v>633.44399999999996</v>
      </c>
      <c r="CN27" s="9">
        <v>1852.5160000000001</v>
      </c>
      <c r="CO27" s="9">
        <v>930.00099999999998</v>
      </c>
      <c r="CP27" s="9">
        <v>922.51400000000001</v>
      </c>
      <c r="CQ27" s="9">
        <v>877.41800000000001</v>
      </c>
      <c r="CR27" s="9">
        <v>519.46900000000005</v>
      </c>
      <c r="CS27" s="9">
        <v>357.94900000000001</v>
      </c>
      <c r="CT27" s="9">
        <v>975.09799999999996</v>
      </c>
      <c r="CU27" s="9">
        <v>410.53300000000002</v>
      </c>
      <c r="CV27" s="9">
        <v>564.56500000000005</v>
      </c>
      <c r="CW27" s="9">
        <v>532.03499999999997</v>
      </c>
      <c r="CX27" s="9">
        <v>264.90100000000001</v>
      </c>
      <c r="CY27" s="9">
        <v>267.13400000000001</v>
      </c>
      <c r="CZ27" s="9">
        <v>68.021000000000001</v>
      </c>
      <c r="DA27" s="9">
        <v>36.234999999999999</v>
      </c>
      <c r="DB27" s="9">
        <v>31.786999999999999</v>
      </c>
      <c r="DC27" s="9">
        <v>16.079000000000001</v>
      </c>
      <c r="DD27" s="9">
        <v>11.224</v>
      </c>
      <c r="DE27" s="9">
        <v>4.8550000000000004</v>
      </c>
      <c r="DF27" s="9">
        <v>10.499000000000001</v>
      </c>
      <c r="DG27" s="9">
        <v>7.7960000000000003</v>
      </c>
      <c r="DH27" s="9">
        <v>2.7040000000000002</v>
      </c>
      <c r="DI27" s="9">
        <v>5.5789999999999997</v>
      </c>
      <c r="DJ27" s="9">
        <v>3.4279999999999999</v>
      </c>
      <c r="DK27" s="9">
        <v>2.1509999999999998</v>
      </c>
      <c r="DL27" s="9">
        <v>51.942999999999998</v>
      </c>
      <c r="DM27" s="9">
        <v>25.010999999999999</v>
      </c>
      <c r="DN27" s="9">
        <v>26.931999999999999</v>
      </c>
      <c r="DO27" s="9">
        <v>504.238</v>
      </c>
      <c r="DP27" s="9">
        <v>250.07499999999999</v>
      </c>
      <c r="DQ27" s="9">
        <v>254.16399999999999</v>
      </c>
      <c r="DR27" s="9">
        <v>114.29300000000001</v>
      </c>
      <c r="DS27" s="9">
        <v>75.349000000000004</v>
      </c>
      <c r="DT27" s="9">
        <v>38.944000000000003</v>
      </c>
      <c r="DU27" s="9">
        <v>389.94600000000003</v>
      </c>
      <c r="DV27" s="9">
        <v>174.72499999999999</v>
      </c>
      <c r="DW27" s="9">
        <v>215.22</v>
      </c>
      <c r="DX27" s="9">
        <v>126.217</v>
      </c>
      <c r="DY27" s="9">
        <v>83.953000000000003</v>
      </c>
      <c r="DZ27" s="9">
        <v>42.264000000000003</v>
      </c>
      <c r="EA27" s="9">
        <v>405.81799999999998</v>
      </c>
      <c r="EB27" s="9">
        <v>180.94800000000001</v>
      </c>
      <c r="EC27" s="9">
        <v>224.87</v>
      </c>
      <c r="ED27" s="9">
        <v>400.44499999999999</v>
      </c>
      <c r="EE27" s="9">
        <v>182.52099999999999</v>
      </c>
      <c r="EF27" s="9">
        <v>217.92400000000001</v>
      </c>
      <c r="EG27" s="9">
        <v>646.83600000000001</v>
      </c>
      <c r="EH27" s="9">
        <v>304.22699999999998</v>
      </c>
      <c r="EI27" s="9">
        <v>342.60899999999998</v>
      </c>
      <c r="EJ27" s="9">
        <v>161.05199999999999</v>
      </c>
      <c r="EK27" s="9">
        <v>105.354</v>
      </c>
      <c r="EL27" s="9">
        <v>55.698</v>
      </c>
      <c r="EM27" s="9">
        <v>485.78399999999999</v>
      </c>
      <c r="EN27" s="9">
        <v>198.87299999999999</v>
      </c>
      <c r="EO27" s="9">
        <v>286.911</v>
      </c>
      <c r="EP27" s="9">
        <v>224.44499999999999</v>
      </c>
      <c r="EQ27" s="9">
        <v>101.569</v>
      </c>
      <c r="ER27" s="9">
        <v>122.876</v>
      </c>
      <c r="ES27" s="9">
        <v>29.565999999999999</v>
      </c>
      <c r="ET27" s="9">
        <v>14.872999999999999</v>
      </c>
      <c r="EU27" s="9">
        <v>14.694000000000001</v>
      </c>
      <c r="EV27" s="9">
        <v>2.6389999999999998</v>
      </c>
      <c r="EW27" s="9">
        <v>2.3039999999999998</v>
      </c>
      <c r="EX27" s="9">
        <v>0.33500000000000002</v>
      </c>
      <c r="EY27" s="9">
        <v>1.867</v>
      </c>
      <c r="EZ27" s="9">
        <v>1.532</v>
      </c>
      <c r="FA27" s="9">
        <v>0.33500000000000002</v>
      </c>
      <c r="FB27" s="9">
        <v>0.77200000000000002</v>
      </c>
      <c r="FC27" s="9">
        <v>0.77200000000000002</v>
      </c>
      <c r="FD27" s="9">
        <v>0</v>
      </c>
      <c r="FE27" s="9">
        <v>26.927</v>
      </c>
      <c r="FF27" s="9">
        <v>12.569000000000001</v>
      </c>
      <c r="FG27" s="9">
        <v>14.358000000000001</v>
      </c>
      <c r="FH27" s="9">
        <v>212.70500000000001</v>
      </c>
      <c r="FI27" s="9">
        <v>94.751999999999995</v>
      </c>
      <c r="FJ27" s="9">
        <v>117.952</v>
      </c>
      <c r="FK27" s="9">
        <v>19.123999999999999</v>
      </c>
      <c r="FL27" s="9">
        <v>13.266</v>
      </c>
      <c r="FM27" s="9">
        <v>5.8579999999999997</v>
      </c>
      <c r="FN27" s="9">
        <v>193.58</v>
      </c>
      <c r="FO27" s="9">
        <v>81.486000000000004</v>
      </c>
      <c r="FP27" s="9">
        <v>112.09399999999999</v>
      </c>
      <c r="FQ27" s="9">
        <v>21.763999999999999</v>
      </c>
      <c r="FR27" s="9">
        <v>15.57</v>
      </c>
      <c r="FS27" s="9">
        <v>6.194</v>
      </c>
      <c r="FT27" s="9">
        <v>202.68100000000001</v>
      </c>
      <c r="FU27" s="9">
        <v>85.998999999999995</v>
      </c>
      <c r="FV27" s="9">
        <v>116.682</v>
      </c>
      <c r="FW27" s="9">
        <v>195.447</v>
      </c>
      <c r="FX27" s="9">
        <v>83.018000000000001</v>
      </c>
      <c r="FY27" s="9">
        <v>112.429</v>
      </c>
      <c r="FZ27" s="9">
        <v>1205.6790000000001</v>
      </c>
      <c r="GA27" s="9">
        <v>625.77499999999998</v>
      </c>
      <c r="GB27" s="9">
        <v>579.90499999999997</v>
      </c>
      <c r="GC27" s="9">
        <v>716.36500000000001</v>
      </c>
      <c r="GD27" s="9">
        <v>414.11399999999998</v>
      </c>
      <c r="GE27" s="9">
        <v>302.25099999999998</v>
      </c>
      <c r="GF27" s="9">
        <v>489.31400000000002</v>
      </c>
      <c r="GG27" s="9">
        <v>211.66</v>
      </c>
      <c r="GH27" s="9">
        <v>277.654</v>
      </c>
      <c r="GI27" s="9">
        <v>307.58999999999997</v>
      </c>
      <c r="GJ27" s="9">
        <v>163.33199999999999</v>
      </c>
      <c r="GK27" s="9">
        <v>144.25800000000001</v>
      </c>
      <c r="GL27" s="9">
        <v>38.454999999999998</v>
      </c>
      <c r="GM27" s="9">
        <v>21.361999999999998</v>
      </c>
      <c r="GN27" s="9">
        <v>17.093</v>
      </c>
      <c r="GO27" s="9">
        <v>13.439</v>
      </c>
      <c r="GP27" s="9">
        <v>8.92</v>
      </c>
      <c r="GQ27" s="9">
        <v>4.5199999999999996</v>
      </c>
      <c r="GR27" s="9">
        <v>8.6319999999999997</v>
      </c>
      <c r="GS27" s="9">
        <v>6.2640000000000002</v>
      </c>
      <c r="GT27" s="9">
        <v>2.3679999999999999</v>
      </c>
      <c r="GU27" s="9">
        <v>4.8070000000000004</v>
      </c>
      <c r="GV27" s="9">
        <v>2.6560000000000001</v>
      </c>
      <c r="GW27" s="9">
        <v>2.1509999999999998</v>
      </c>
      <c r="GX27" s="9">
        <v>25.015999999999998</v>
      </c>
      <c r="GY27" s="9">
        <v>12.442</v>
      </c>
      <c r="GZ27" s="9">
        <v>12.574</v>
      </c>
      <c r="HA27" s="9">
        <v>291.53399999999999</v>
      </c>
      <c r="HB27" s="9">
        <v>155.322</v>
      </c>
      <c r="HC27" s="9">
        <v>136.21100000000001</v>
      </c>
      <c r="HD27" s="9">
        <v>95.168000000000006</v>
      </c>
      <c r="HE27" s="9">
        <v>62.082999999999998</v>
      </c>
      <c r="HF27" s="9">
        <v>33.085000000000001</v>
      </c>
      <c r="HG27" s="9">
        <v>196.36500000000001</v>
      </c>
      <c r="HH27" s="9">
        <v>93.239000000000004</v>
      </c>
      <c r="HI27" s="9">
        <v>103.126</v>
      </c>
      <c r="HJ27" s="9">
        <v>104.453</v>
      </c>
      <c r="HK27" s="9">
        <v>68.382999999999996</v>
      </c>
      <c r="HL27" s="9">
        <v>36.070999999999998</v>
      </c>
      <c r="HM27" s="9">
        <v>203.136</v>
      </c>
      <c r="HN27" s="9">
        <v>94.948999999999998</v>
      </c>
      <c r="HO27" s="9">
        <v>108.187</v>
      </c>
      <c r="HP27" s="9">
        <v>204.99799999999999</v>
      </c>
      <c r="HQ27" s="9">
        <v>99.503</v>
      </c>
      <c r="HR27" s="9">
        <v>105.495</v>
      </c>
      <c r="HS27" s="9">
        <v>2782.1680000000001</v>
      </c>
      <c r="HT27" s="9">
        <v>1515.0119999999999</v>
      </c>
      <c r="HU27" s="9">
        <v>1267.1569999999999</v>
      </c>
      <c r="HV27" s="9">
        <v>2165.9369999999999</v>
      </c>
      <c r="HW27" s="9">
        <v>1338.82</v>
      </c>
      <c r="HX27" s="9">
        <v>827.11699999999996</v>
      </c>
      <c r="HY27" s="9">
        <v>616.23099999999999</v>
      </c>
      <c r="HZ27" s="9">
        <v>176.191</v>
      </c>
      <c r="IA27" s="9">
        <v>440.04</v>
      </c>
      <c r="IB27" s="9">
        <v>383.774</v>
      </c>
      <c r="IC27" s="9">
        <v>224.91399999999999</v>
      </c>
      <c r="ID27" s="9">
        <v>158.86000000000001</v>
      </c>
      <c r="IE27" s="9">
        <v>58.984000000000002</v>
      </c>
      <c r="IF27" s="9">
        <v>34.386000000000003</v>
      </c>
      <c r="IG27" s="9">
        <v>24.597999999999999</v>
      </c>
      <c r="IH27" s="9">
        <v>28.411999999999999</v>
      </c>
      <c r="II27" s="9">
        <v>20.53</v>
      </c>
      <c r="IJ27" s="9">
        <v>7.8819999999999997</v>
      </c>
      <c r="IK27" s="9">
        <v>15.82</v>
      </c>
      <c r="IL27" s="9">
        <v>12.502000000000001</v>
      </c>
      <c r="IM27" s="9">
        <v>3.3180000000000001</v>
      </c>
      <c r="IN27" s="9">
        <v>12.592000000000001</v>
      </c>
      <c r="IO27" s="9">
        <v>8.0280000000000005</v>
      </c>
      <c r="IP27" s="9">
        <v>4.5640000000000001</v>
      </c>
      <c r="IQ27" s="9">
        <v>30.571999999999999</v>
      </c>
    </row>
    <row r="28" spans="1:251">
      <c r="A28" s="10">
        <v>42339</v>
      </c>
      <c r="B28" s="9">
        <v>12025.029</v>
      </c>
      <c r="C28" s="9">
        <v>6435.2659999999996</v>
      </c>
      <c r="D28" s="9">
        <v>5589.7640000000001</v>
      </c>
      <c r="E28" s="9">
        <v>8348.99</v>
      </c>
      <c r="F28" s="9">
        <v>5315.817</v>
      </c>
      <c r="G28" s="9">
        <v>3033.1729999999998</v>
      </c>
      <c r="H28" s="9">
        <v>3676.0390000000002</v>
      </c>
      <c r="I28" s="9">
        <v>1119.4490000000001</v>
      </c>
      <c r="J28" s="9">
        <v>2556.5909999999999</v>
      </c>
      <c r="K28" s="9">
        <v>1838.376</v>
      </c>
      <c r="L28" s="9">
        <v>939.94500000000005</v>
      </c>
      <c r="M28" s="9">
        <v>898.43</v>
      </c>
      <c r="N28" s="9">
        <v>336.80799999999999</v>
      </c>
      <c r="O28" s="9">
        <v>183.99100000000001</v>
      </c>
      <c r="P28" s="9">
        <v>152.816</v>
      </c>
      <c r="Q28" s="9">
        <v>137.328</v>
      </c>
      <c r="R28" s="9">
        <v>101.075</v>
      </c>
      <c r="S28" s="9">
        <v>36.253</v>
      </c>
      <c r="T28" s="9">
        <v>69.338999999999999</v>
      </c>
      <c r="U28" s="9">
        <v>50.118000000000002</v>
      </c>
      <c r="V28" s="9">
        <v>19.221</v>
      </c>
      <c r="W28" s="9">
        <v>67.988</v>
      </c>
      <c r="X28" s="9">
        <v>50.957000000000001</v>
      </c>
      <c r="Y28" s="9">
        <v>17.030999999999999</v>
      </c>
      <c r="Z28" s="9">
        <v>199.48</v>
      </c>
      <c r="AA28" s="9">
        <v>82.915999999999997</v>
      </c>
      <c r="AB28" s="9">
        <v>116.56399999999999</v>
      </c>
      <c r="AC28" s="9">
        <v>1639.0540000000001</v>
      </c>
      <c r="AD28" s="9">
        <v>829.64</v>
      </c>
      <c r="AE28" s="9">
        <v>809.41399999999999</v>
      </c>
      <c r="AF28" s="9">
        <v>572.47900000000004</v>
      </c>
      <c r="AG28" s="9">
        <v>425.988</v>
      </c>
      <c r="AH28" s="9">
        <v>146.49100000000001</v>
      </c>
      <c r="AI28" s="9">
        <v>1066.575</v>
      </c>
      <c r="AJ28" s="9">
        <v>403.65199999999999</v>
      </c>
      <c r="AK28" s="9">
        <v>662.923</v>
      </c>
      <c r="AL28" s="9">
        <v>676.51700000000005</v>
      </c>
      <c r="AM28" s="9">
        <v>499.69900000000001</v>
      </c>
      <c r="AN28" s="9">
        <v>176.81899999999999</v>
      </c>
      <c r="AO28" s="9">
        <v>1161.8579999999999</v>
      </c>
      <c r="AP28" s="9">
        <v>440.24700000000001</v>
      </c>
      <c r="AQ28" s="9">
        <v>721.61199999999997</v>
      </c>
      <c r="AR28" s="9">
        <v>1135.914</v>
      </c>
      <c r="AS28" s="9">
        <v>453.77</v>
      </c>
      <c r="AT28" s="9">
        <v>682.14400000000001</v>
      </c>
      <c r="AU28" s="9">
        <v>11571.159</v>
      </c>
      <c r="AV28" s="9">
        <v>6154.4560000000001</v>
      </c>
      <c r="AW28" s="9">
        <v>5416.7030000000004</v>
      </c>
      <c r="AX28" s="9">
        <v>8148.8270000000002</v>
      </c>
      <c r="AY28" s="9">
        <v>5170.6540000000005</v>
      </c>
      <c r="AZ28" s="9">
        <v>2978.1729999999998</v>
      </c>
      <c r="BA28" s="9">
        <v>3422.3310000000001</v>
      </c>
      <c r="BB28" s="9">
        <v>983.80100000000004</v>
      </c>
      <c r="BC28" s="9">
        <v>2438.5300000000002</v>
      </c>
      <c r="BD28" s="9">
        <v>1793.56</v>
      </c>
      <c r="BE28" s="9">
        <v>913.48299999999995</v>
      </c>
      <c r="BF28" s="9">
        <v>880.077</v>
      </c>
      <c r="BG28" s="9">
        <v>314.15100000000001</v>
      </c>
      <c r="BH28" s="9">
        <v>169.268</v>
      </c>
      <c r="BI28" s="9">
        <v>144.88300000000001</v>
      </c>
      <c r="BJ28" s="9">
        <v>131.89500000000001</v>
      </c>
      <c r="BK28" s="9">
        <v>96.088999999999999</v>
      </c>
      <c r="BL28" s="9">
        <v>35.805999999999997</v>
      </c>
      <c r="BM28" s="9">
        <v>66.159000000000006</v>
      </c>
      <c r="BN28" s="9">
        <v>46.936999999999998</v>
      </c>
      <c r="BO28" s="9">
        <v>19.221</v>
      </c>
      <c r="BP28" s="9">
        <v>65.736000000000004</v>
      </c>
      <c r="BQ28" s="9">
        <v>49.151000000000003</v>
      </c>
      <c r="BR28" s="9">
        <v>16.585000000000001</v>
      </c>
      <c r="BS28" s="9">
        <v>182.256</v>
      </c>
      <c r="BT28" s="9">
        <v>73.180000000000007</v>
      </c>
      <c r="BU28" s="9">
        <v>109.07599999999999</v>
      </c>
      <c r="BV28" s="9">
        <v>1612.885</v>
      </c>
      <c r="BW28" s="9">
        <v>814.70100000000002</v>
      </c>
      <c r="BX28" s="9">
        <v>798.18399999999997</v>
      </c>
      <c r="BY28" s="9">
        <v>567.92600000000004</v>
      </c>
      <c r="BZ28" s="9">
        <v>421.95</v>
      </c>
      <c r="CA28" s="9">
        <v>145.976</v>
      </c>
      <c r="CB28" s="9">
        <v>1044.9590000000001</v>
      </c>
      <c r="CC28" s="9">
        <v>392.75099999999998</v>
      </c>
      <c r="CD28" s="9">
        <v>652.20799999999997</v>
      </c>
      <c r="CE28" s="9">
        <v>667.048</v>
      </c>
      <c r="CF28" s="9">
        <v>491.19099999999997</v>
      </c>
      <c r="CG28" s="9">
        <v>175.857</v>
      </c>
      <c r="CH28" s="9">
        <v>1126.5119999999999</v>
      </c>
      <c r="CI28" s="9">
        <v>422.29199999999997</v>
      </c>
      <c r="CJ28" s="9">
        <v>704.22</v>
      </c>
      <c r="CK28" s="9">
        <v>1111.1179999999999</v>
      </c>
      <c r="CL28" s="9">
        <v>439.68900000000002</v>
      </c>
      <c r="CM28" s="9">
        <v>671.42899999999997</v>
      </c>
      <c r="CN28" s="9">
        <v>1939.2380000000001</v>
      </c>
      <c r="CO28" s="9">
        <v>979.28099999999995</v>
      </c>
      <c r="CP28" s="9">
        <v>959.95699999999999</v>
      </c>
      <c r="CQ28" s="9">
        <v>969.44799999999998</v>
      </c>
      <c r="CR28" s="9">
        <v>565.649</v>
      </c>
      <c r="CS28" s="9">
        <v>403.79899999999998</v>
      </c>
      <c r="CT28" s="9">
        <v>969.79</v>
      </c>
      <c r="CU28" s="9">
        <v>413.63200000000001</v>
      </c>
      <c r="CV28" s="9">
        <v>556.15800000000002</v>
      </c>
      <c r="CW28" s="9">
        <v>572.90300000000002</v>
      </c>
      <c r="CX28" s="9">
        <v>270.71100000000001</v>
      </c>
      <c r="CY28" s="9">
        <v>302.19299999999998</v>
      </c>
      <c r="CZ28" s="9">
        <v>64.52</v>
      </c>
      <c r="DA28" s="9">
        <v>35.012</v>
      </c>
      <c r="DB28" s="9">
        <v>29.507999999999999</v>
      </c>
      <c r="DC28" s="9">
        <v>18.510999999999999</v>
      </c>
      <c r="DD28" s="9">
        <v>11.335000000000001</v>
      </c>
      <c r="DE28" s="9">
        <v>7.1760000000000002</v>
      </c>
      <c r="DF28" s="9">
        <v>12.593</v>
      </c>
      <c r="DG28" s="9">
        <v>7.0640000000000001</v>
      </c>
      <c r="DH28" s="9">
        <v>5.5289999999999999</v>
      </c>
      <c r="DI28" s="9">
        <v>5.9180000000000001</v>
      </c>
      <c r="DJ28" s="9">
        <v>4.2699999999999996</v>
      </c>
      <c r="DK28" s="9">
        <v>1.647</v>
      </c>
      <c r="DL28" s="9">
        <v>46.009</v>
      </c>
      <c r="DM28" s="9">
        <v>23.677</v>
      </c>
      <c r="DN28" s="9">
        <v>22.332000000000001</v>
      </c>
      <c r="DO28" s="9">
        <v>549.34500000000003</v>
      </c>
      <c r="DP28" s="9">
        <v>258.27600000000001</v>
      </c>
      <c r="DQ28" s="9">
        <v>291.06900000000002</v>
      </c>
      <c r="DR28" s="9">
        <v>111.36199999999999</v>
      </c>
      <c r="DS28" s="9">
        <v>73.087000000000003</v>
      </c>
      <c r="DT28" s="9">
        <v>38.274999999999999</v>
      </c>
      <c r="DU28" s="9">
        <v>437.983</v>
      </c>
      <c r="DV28" s="9">
        <v>185.18899999999999</v>
      </c>
      <c r="DW28" s="9">
        <v>252.79400000000001</v>
      </c>
      <c r="DX28" s="9">
        <v>121.45699999999999</v>
      </c>
      <c r="DY28" s="9">
        <v>78.117000000000004</v>
      </c>
      <c r="DZ28" s="9">
        <v>43.34</v>
      </c>
      <c r="EA28" s="9">
        <v>451.44600000000003</v>
      </c>
      <c r="EB28" s="9">
        <v>192.59399999999999</v>
      </c>
      <c r="EC28" s="9">
        <v>258.85300000000001</v>
      </c>
      <c r="ED28" s="9">
        <v>450.57600000000002</v>
      </c>
      <c r="EE28" s="9">
        <v>192.25299999999999</v>
      </c>
      <c r="EF28" s="9">
        <v>258.32299999999998</v>
      </c>
      <c r="EG28" s="9">
        <v>694.31399999999996</v>
      </c>
      <c r="EH28" s="9">
        <v>329.55700000000002</v>
      </c>
      <c r="EI28" s="9">
        <v>364.75799999999998</v>
      </c>
      <c r="EJ28" s="9">
        <v>183.96100000000001</v>
      </c>
      <c r="EK28" s="9">
        <v>118.248</v>
      </c>
      <c r="EL28" s="9">
        <v>65.712999999999994</v>
      </c>
      <c r="EM28" s="9">
        <v>510.35300000000001</v>
      </c>
      <c r="EN28" s="9">
        <v>211.309</v>
      </c>
      <c r="EO28" s="9">
        <v>299.04500000000002</v>
      </c>
      <c r="EP28" s="9">
        <v>258.29899999999998</v>
      </c>
      <c r="EQ28" s="9">
        <v>117.30200000000001</v>
      </c>
      <c r="ER28" s="9">
        <v>140.99700000000001</v>
      </c>
      <c r="ES28" s="9">
        <v>22.521000000000001</v>
      </c>
      <c r="ET28" s="9">
        <v>9.91</v>
      </c>
      <c r="EU28" s="9">
        <v>12.612</v>
      </c>
      <c r="EV28" s="9">
        <v>2.6549999999999998</v>
      </c>
      <c r="EW28" s="9">
        <v>2.2810000000000001</v>
      </c>
      <c r="EX28" s="9">
        <v>0.374</v>
      </c>
      <c r="EY28" s="9">
        <v>1.978</v>
      </c>
      <c r="EZ28" s="9">
        <v>1.6040000000000001</v>
      </c>
      <c r="FA28" s="9">
        <v>0.374</v>
      </c>
      <c r="FB28" s="9">
        <v>0.67700000000000005</v>
      </c>
      <c r="FC28" s="9">
        <v>0.67700000000000005</v>
      </c>
      <c r="FD28" s="9">
        <v>0</v>
      </c>
      <c r="FE28" s="9">
        <v>19.866</v>
      </c>
      <c r="FF28" s="9">
        <v>7.6280000000000001</v>
      </c>
      <c r="FG28" s="9">
        <v>12.238</v>
      </c>
      <c r="FH28" s="9">
        <v>251.548</v>
      </c>
      <c r="FI28" s="9">
        <v>113.575</v>
      </c>
      <c r="FJ28" s="9">
        <v>137.97399999999999</v>
      </c>
      <c r="FK28" s="9">
        <v>19.661999999999999</v>
      </c>
      <c r="FL28" s="9">
        <v>13.73</v>
      </c>
      <c r="FM28" s="9">
        <v>5.9329999999999998</v>
      </c>
      <c r="FN28" s="9">
        <v>231.886</v>
      </c>
      <c r="FO28" s="9">
        <v>99.844999999999999</v>
      </c>
      <c r="FP28" s="9">
        <v>132.041</v>
      </c>
      <c r="FQ28" s="9">
        <v>21.038</v>
      </c>
      <c r="FR28" s="9">
        <v>15.105</v>
      </c>
      <c r="FS28" s="9">
        <v>5.9329999999999998</v>
      </c>
      <c r="FT28" s="9">
        <v>237.261</v>
      </c>
      <c r="FU28" s="9">
        <v>102.197</v>
      </c>
      <c r="FV28" s="9">
        <v>135.06399999999999</v>
      </c>
      <c r="FW28" s="9">
        <v>233.864</v>
      </c>
      <c r="FX28" s="9">
        <v>101.449</v>
      </c>
      <c r="FY28" s="9">
        <v>132.41499999999999</v>
      </c>
      <c r="FZ28" s="9">
        <v>1244.923</v>
      </c>
      <c r="GA28" s="9">
        <v>649.72400000000005</v>
      </c>
      <c r="GB28" s="9">
        <v>595.19899999999996</v>
      </c>
      <c r="GC28" s="9">
        <v>785.48599999999999</v>
      </c>
      <c r="GD28" s="9">
        <v>447.40100000000001</v>
      </c>
      <c r="GE28" s="9">
        <v>338.08499999999998</v>
      </c>
      <c r="GF28" s="9">
        <v>459.43700000000001</v>
      </c>
      <c r="GG28" s="9">
        <v>202.32300000000001</v>
      </c>
      <c r="GH28" s="9">
        <v>257.11399999999998</v>
      </c>
      <c r="GI28" s="9">
        <v>314.60399999999998</v>
      </c>
      <c r="GJ28" s="9">
        <v>153.40799999999999</v>
      </c>
      <c r="GK28" s="9">
        <v>161.196</v>
      </c>
      <c r="GL28" s="9">
        <v>41.999000000000002</v>
      </c>
      <c r="GM28" s="9">
        <v>25.103000000000002</v>
      </c>
      <c r="GN28" s="9">
        <v>16.896000000000001</v>
      </c>
      <c r="GO28" s="9">
        <v>15.856</v>
      </c>
      <c r="GP28" s="9">
        <v>9.0530000000000008</v>
      </c>
      <c r="GQ28" s="9">
        <v>6.8029999999999999</v>
      </c>
      <c r="GR28" s="9">
        <v>10.615</v>
      </c>
      <c r="GS28" s="9">
        <v>5.46</v>
      </c>
      <c r="GT28" s="9">
        <v>5.1550000000000002</v>
      </c>
      <c r="GU28" s="9">
        <v>5.2409999999999997</v>
      </c>
      <c r="GV28" s="9">
        <v>3.593</v>
      </c>
      <c r="GW28" s="9">
        <v>1.647</v>
      </c>
      <c r="GX28" s="9">
        <v>26.143000000000001</v>
      </c>
      <c r="GY28" s="9">
        <v>16.048999999999999</v>
      </c>
      <c r="GZ28" s="9">
        <v>10.093999999999999</v>
      </c>
      <c r="HA28" s="9">
        <v>297.79700000000003</v>
      </c>
      <c r="HB28" s="9">
        <v>144.70099999999999</v>
      </c>
      <c r="HC28" s="9">
        <v>153.095</v>
      </c>
      <c r="HD28" s="9">
        <v>91.7</v>
      </c>
      <c r="HE28" s="9">
        <v>59.356999999999999</v>
      </c>
      <c r="HF28" s="9">
        <v>32.341999999999999</v>
      </c>
      <c r="HG28" s="9">
        <v>206.09700000000001</v>
      </c>
      <c r="HH28" s="9">
        <v>85.343999999999994</v>
      </c>
      <c r="HI28" s="9">
        <v>120.753</v>
      </c>
      <c r="HJ28" s="9">
        <v>100.419</v>
      </c>
      <c r="HK28" s="9">
        <v>63.012</v>
      </c>
      <c r="HL28" s="9">
        <v>37.406999999999996</v>
      </c>
      <c r="HM28" s="9">
        <v>214.185</v>
      </c>
      <c r="HN28" s="9">
        <v>90.397000000000006</v>
      </c>
      <c r="HO28" s="9">
        <v>123.789</v>
      </c>
      <c r="HP28" s="9">
        <v>216.71199999999999</v>
      </c>
      <c r="HQ28" s="9">
        <v>90.804000000000002</v>
      </c>
      <c r="HR28" s="9">
        <v>125.908</v>
      </c>
      <c r="HS28" s="9">
        <v>2818.2280000000001</v>
      </c>
      <c r="HT28" s="9">
        <v>1533.999</v>
      </c>
      <c r="HU28" s="9">
        <v>1284.2280000000001</v>
      </c>
      <c r="HV28" s="9">
        <v>2197.6970000000001</v>
      </c>
      <c r="HW28" s="9">
        <v>1358.289</v>
      </c>
      <c r="HX28" s="9">
        <v>839.40800000000002</v>
      </c>
      <c r="HY28" s="9">
        <v>620.53</v>
      </c>
      <c r="HZ28" s="9">
        <v>175.71</v>
      </c>
      <c r="IA28" s="9">
        <v>444.82100000000003</v>
      </c>
      <c r="IB28" s="9">
        <v>406.29300000000001</v>
      </c>
      <c r="IC28" s="9">
        <v>236.41200000000001</v>
      </c>
      <c r="ID28" s="9">
        <v>169.881</v>
      </c>
      <c r="IE28" s="9">
        <v>62.988</v>
      </c>
      <c r="IF28" s="9">
        <v>35.518999999999998</v>
      </c>
      <c r="IG28" s="9">
        <v>27.468</v>
      </c>
      <c r="IH28" s="9">
        <v>28.091999999999999</v>
      </c>
      <c r="II28" s="9">
        <v>19.321999999999999</v>
      </c>
      <c r="IJ28" s="9">
        <v>8.77</v>
      </c>
      <c r="IK28" s="9">
        <v>11.339</v>
      </c>
      <c r="IL28" s="9">
        <v>8.1620000000000008</v>
      </c>
      <c r="IM28" s="9">
        <v>3.1760000000000002</v>
      </c>
      <c r="IN28" s="9">
        <v>16.753</v>
      </c>
      <c r="IO28" s="9">
        <v>11.16</v>
      </c>
      <c r="IP28" s="9">
        <v>5.5940000000000003</v>
      </c>
      <c r="IQ28" s="9">
        <v>34.896000000000001</v>
      </c>
    </row>
    <row r="29" spans="1:251">
      <c r="A29" s="10">
        <v>42370</v>
      </c>
      <c r="B29" s="9">
        <v>11759.616</v>
      </c>
      <c r="C29" s="9">
        <v>6328.4520000000002</v>
      </c>
      <c r="D29" s="9">
        <v>5431.1639999999998</v>
      </c>
      <c r="E29" s="9">
        <v>8155.1409999999996</v>
      </c>
      <c r="F29" s="9">
        <v>5208.8549999999996</v>
      </c>
      <c r="G29" s="9">
        <v>2946.2860000000001</v>
      </c>
      <c r="H29" s="9">
        <v>3604.4749999999999</v>
      </c>
      <c r="I29" s="9">
        <v>1119.597</v>
      </c>
      <c r="J29" s="9">
        <v>2484.8780000000002</v>
      </c>
      <c r="K29" s="9">
        <v>1846.87</v>
      </c>
      <c r="L29" s="9">
        <v>988.25400000000002</v>
      </c>
      <c r="M29" s="9">
        <v>858.61599999999999</v>
      </c>
      <c r="N29" s="9">
        <v>391.173</v>
      </c>
      <c r="O29" s="9">
        <v>232.542</v>
      </c>
      <c r="P29" s="9">
        <v>158.631</v>
      </c>
      <c r="Q29" s="9">
        <v>190.64</v>
      </c>
      <c r="R29" s="9">
        <v>141.31899999999999</v>
      </c>
      <c r="S29" s="9">
        <v>49.320999999999998</v>
      </c>
      <c r="T29" s="9">
        <v>101.23699999999999</v>
      </c>
      <c r="U29" s="9">
        <v>75.484999999999999</v>
      </c>
      <c r="V29" s="9">
        <v>25.751999999999999</v>
      </c>
      <c r="W29" s="9">
        <v>89.403000000000006</v>
      </c>
      <c r="X29" s="9">
        <v>65.834000000000003</v>
      </c>
      <c r="Y29" s="9">
        <v>23.568999999999999</v>
      </c>
      <c r="Z29" s="9">
        <v>200.53299999999999</v>
      </c>
      <c r="AA29" s="9">
        <v>91.224000000000004</v>
      </c>
      <c r="AB29" s="9">
        <v>109.31</v>
      </c>
      <c r="AC29" s="9">
        <v>1594.7190000000001</v>
      </c>
      <c r="AD29" s="9">
        <v>829.67499999999995</v>
      </c>
      <c r="AE29" s="9">
        <v>765.04399999999998</v>
      </c>
      <c r="AF29" s="9">
        <v>581.54899999999998</v>
      </c>
      <c r="AG29" s="9">
        <v>438.274</v>
      </c>
      <c r="AH29" s="9">
        <v>143.27500000000001</v>
      </c>
      <c r="AI29" s="9">
        <v>1013.17</v>
      </c>
      <c r="AJ29" s="9">
        <v>391.40100000000001</v>
      </c>
      <c r="AK29" s="9">
        <v>621.76900000000001</v>
      </c>
      <c r="AL29" s="9">
        <v>743.745</v>
      </c>
      <c r="AM29" s="9">
        <v>556.82299999999998</v>
      </c>
      <c r="AN29" s="9">
        <v>186.922</v>
      </c>
      <c r="AO29" s="9">
        <v>1103.125</v>
      </c>
      <c r="AP29" s="9">
        <v>431.43099999999998</v>
      </c>
      <c r="AQ29" s="9">
        <v>671.69399999999996</v>
      </c>
      <c r="AR29" s="9">
        <v>1114.4069999999999</v>
      </c>
      <c r="AS29" s="9">
        <v>466.88600000000002</v>
      </c>
      <c r="AT29" s="9">
        <v>647.52099999999996</v>
      </c>
      <c r="AU29" s="9">
        <v>11326.331</v>
      </c>
      <c r="AV29" s="9">
        <v>6061.3720000000003</v>
      </c>
      <c r="AW29" s="9">
        <v>5264.9589999999998</v>
      </c>
      <c r="AX29" s="9">
        <v>7966.3670000000002</v>
      </c>
      <c r="AY29" s="9">
        <v>5069.4129999999996</v>
      </c>
      <c r="AZ29" s="9">
        <v>2896.953</v>
      </c>
      <c r="BA29" s="9">
        <v>3359.9639999999999</v>
      </c>
      <c r="BB29" s="9">
        <v>991.95799999999997</v>
      </c>
      <c r="BC29" s="9">
        <v>2368.0059999999999</v>
      </c>
      <c r="BD29" s="9">
        <v>1803.289</v>
      </c>
      <c r="BE29" s="9">
        <v>961.61599999999999</v>
      </c>
      <c r="BF29" s="9">
        <v>841.673</v>
      </c>
      <c r="BG29" s="9">
        <v>369.97500000000002</v>
      </c>
      <c r="BH29" s="9">
        <v>217.69300000000001</v>
      </c>
      <c r="BI29" s="9">
        <v>152.28200000000001</v>
      </c>
      <c r="BJ29" s="9">
        <v>184.01300000000001</v>
      </c>
      <c r="BK29" s="9">
        <v>136.78700000000001</v>
      </c>
      <c r="BL29" s="9">
        <v>47.225999999999999</v>
      </c>
      <c r="BM29" s="9">
        <v>97.459000000000003</v>
      </c>
      <c r="BN29" s="9">
        <v>71.921999999999997</v>
      </c>
      <c r="BO29" s="9">
        <v>25.536999999999999</v>
      </c>
      <c r="BP29" s="9">
        <v>86.554000000000002</v>
      </c>
      <c r="BQ29" s="9">
        <v>64.864999999999995</v>
      </c>
      <c r="BR29" s="9">
        <v>21.687999999999999</v>
      </c>
      <c r="BS29" s="9">
        <v>185.96199999999999</v>
      </c>
      <c r="BT29" s="9">
        <v>80.906000000000006</v>
      </c>
      <c r="BU29" s="9">
        <v>105.056</v>
      </c>
      <c r="BV29" s="9">
        <v>1568.9839999999999</v>
      </c>
      <c r="BW29" s="9">
        <v>815.02499999999998</v>
      </c>
      <c r="BX29" s="9">
        <v>753.95899999999995</v>
      </c>
      <c r="BY29" s="9">
        <v>578.53</v>
      </c>
      <c r="BZ29" s="9">
        <v>435.64</v>
      </c>
      <c r="CA29" s="9">
        <v>142.88999999999999</v>
      </c>
      <c r="CB29" s="9">
        <v>990.45500000000004</v>
      </c>
      <c r="CC29" s="9">
        <v>379.38600000000002</v>
      </c>
      <c r="CD29" s="9">
        <v>611.06899999999996</v>
      </c>
      <c r="CE29" s="9">
        <v>734.50400000000002</v>
      </c>
      <c r="CF29" s="9">
        <v>550.06200000000001</v>
      </c>
      <c r="CG29" s="9">
        <v>184.44200000000001</v>
      </c>
      <c r="CH29" s="9">
        <v>1068.7840000000001</v>
      </c>
      <c r="CI29" s="9">
        <v>411.55399999999997</v>
      </c>
      <c r="CJ29" s="9">
        <v>657.23099999999999</v>
      </c>
      <c r="CK29" s="9">
        <v>1087.914</v>
      </c>
      <c r="CL29" s="9">
        <v>451.30799999999999</v>
      </c>
      <c r="CM29" s="9">
        <v>636.60599999999999</v>
      </c>
      <c r="CN29" s="9">
        <v>1859.39</v>
      </c>
      <c r="CO29" s="9">
        <v>939.17</v>
      </c>
      <c r="CP29" s="9">
        <v>920.22</v>
      </c>
      <c r="CQ29" s="9">
        <v>899.40499999999997</v>
      </c>
      <c r="CR29" s="9">
        <v>525.12800000000004</v>
      </c>
      <c r="CS29" s="9">
        <v>374.27699999999999</v>
      </c>
      <c r="CT29" s="9">
        <v>959.98500000000001</v>
      </c>
      <c r="CU29" s="9">
        <v>414.041</v>
      </c>
      <c r="CV29" s="9">
        <v>545.94399999999996</v>
      </c>
      <c r="CW29" s="9">
        <v>536.88199999999995</v>
      </c>
      <c r="CX29" s="9">
        <v>270.43799999999999</v>
      </c>
      <c r="CY29" s="9">
        <v>266.44400000000002</v>
      </c>
      <c r="CZ29" s="9">
        <v>91.492000000000004</v>
      </c>
      <c r="DA29" s="9">
        <v>49.883000000000003</v>
      </c>
      <c r="DB29" s="9">
        <v>41.609000000000002</v>
      </c>
      <c r="DC29" s="9">
        <v>25.992999999999999</v>
      </c>
      <c r="DD29" s="9">
        <v>18.675000000000001</v>
      </c>
      <c r="DE29" s="9">
        <v>7.3179999999999996</v>
      </c>
      <c r="DF29" s="9">
        <v>19.163</v>
      </c>
      <c r="DG29" s="9">
        <v>13.363</v>
      </c>
      <c r="DH29" s="9">
        <v>5.8</v>
      </c>
      <c r="DI29" s="9">
        <v>6.83</v>
      </c>
      <c r="DJ29" s="9">
        <v>5.3120000000000003</v>
      </c>
      <c r="DK29" s="9">
        <v>1.518</v>
      </c>
      <c r="DL29" s="9">
        <v>65.498999999999995</v>
      </c>
      <c r="DM29" s="9">
        <v>31.207000000000001</v>
      </c>
      <c r="DN29" s="9">
        <v>34.290999999999997</v>
      </c>
      <c r="DO29" s="9">
        <v>492.31799999999998</v>
      </c>
      <c r="DP29" s="9">
        <v>244.50800000000001</v>
      </c>
      <c r="DQ29" s="9">
        <v>247.809</v>
      </c>
      <c r="DR29" s="9">
        <v>108.149</v>
      </c>
      <c r="DS29" s="9">
        <v>76.233999999999995</v>
      </c>
      <c r="DT29" s="9">
        <v>31.916</v>
      </c>
      <c r="DU29" s="9">
        <v>384.16800000000001</v>
      </c>
      <c r="DV29" s="9">
        <v>168.27500000000001</v>
      </c>
      <c r="DW29" s="9">
        <v>215.89400000000001</v>
      </c>
      <c r="DX29" s="9">
        <v>127.283</v>
      </c>
      <c r="DY29" s="9">
        <v>89.864000000000004</v>
      </c>
      <c r="DZ29" s="9">
        <v>37.417999999999999</v>
      </c>
      <c r="EA29" s="9">
        <v>409.59899999999999</v>
      </c>
      <c r="EB29" s="9">
        <v>180.57400000000001</v>
      </c>
      <c r="EC29" s="9">
        <v>229.02500000000001</v>
      </c>
      <c r="ED29" s="9">
        <v>403.33199999999999</v>
      </c>
      <c r="EE29" s="9">
        <v>181.63800000000001</v>
      </c>
      <c r="EF29" s="9">
        <v>221.69399999999999</v>
      </c>
      <c r="EG29" s="9">
        <v>660.70699999999999</v>
      </c>
      <c r="EH29" s="9">
        <v>307.30200000000002</v>
      </c>
      <c r="EI29" s="9">
        <v>353.404</v>
      </c>
      <c r="EJ29" s="9">
        <v>176.44</v>
      </c>
      <c r="EK29" s="9">
        <v>106.01300000000001</v>
      </c>
      <c r="EL29" s="9">
        <v>70.427000000000007</v>
      </c>
      <c r="EM29" s="9">
        <v>484.267</v>
      </c>
      <c r="EN29" s="9">
        <v>201.28899999999999</v>
      </c>
      <c r="EO29" s="9">
        <v>282.97800000000001</v>
      </c>
      <c r="EP29" s="9">
        <v>222.02799999999999</v>
      </c>
      <c r="EQ29" s="9">
        <v>101.974</v>
      </c>
      <c r="ER29" s="9">
        <v>120.054</v>
      </c>
      <c r="ES29" s="9">
        <v>35.945</v>
      </c>
      <c r="ET29" s="9">
        <v>18.446999999999999</v>
      </c>
      <c r="EU29" s="9">
        <v>17.498000000000001</v>
      </c>
      <c r="EV29" s="9">
        <v>4.1100000000000003</v>
      </c>
      <c r="EW29" s="9">
        <v>3.3769999999999998</v>
      </c>
      <c r="EX29" s="9">
        <v>0.73399999999999999</v>
      </c>
      <c r="EY29" s="9">
        <v>2.9590000000000001</v>
      </c>
      <c r="EZ29" s="9">
        <v>2.3340000000000001</v>
      </c>
      <c r="FA29" s="9">
        <v>0.625</v>
      </c>
      <c r="FB29" s="9">
        <v>1.1519999999999999</v>
      </c>
      <c r="FC29" s="9">
        <v>1.0429999999999999</v>
      </c>
      <c r="FD29" s="9">
        <v>0.109</v>
      </c>
      <c r="FE29" s="9">
        <v>31.835000000000001</v>
      </c>
      <c r="FF29" s="9">
        <v>15.07</v>
      </c>
      <c r="FG29" s="9">
        <v>16.765000000000001</v>
      </c>
      <c r="FH29" s="9">
        <v>204.90600000000001</v>
      </c>
      <c r="FI29" s="9">
        <v>92.915999999999997</v>
      </c>
      <c r="FJ29" s="9">
        <v>111.99</v>
      </c>
      <c r="FK29" s="9">
        <v>22.901</v>
      </c>
      <c r="FL29" s="9">
        <v>14.826000000000001</v>
      </c>
      <c r="FM29" s="9">
        <v>8.0749999999999993</v>
      </c>
      <c r="FN29" s="9">
        <v>182.006</v>
      </c>
      <c r="FO29" s="9">
        <v>78.090999999999994</v>
      </c>
      <c r="FP29" s="9">
        <v>103.91500000000001</v>
      </c>
      <c r="FQ29" s="9">
        <v>25.632999999999999</v>
      </c>
      <c r="FR29" s="9">
        <v>16.931999999999999</v>
      </c>
      <c r="FS29" s="9">
        <v>8.6999999999999993</v>
      </c>
      <c r="FT29" s="9">
        <v>196.39500000000001</v>
      </c>
      <c r="FU29" s="9">
        <v>85.040999999999997</v>
      </c>
      <c r="FV29" s="9">
        <v>111.354</v>
      </c>
      <c r="FW29" s="9">
        <v>184.964</v>
      </c>
      <c r="FX29" s="9">
        <v>80.424000000000007</v>
      </c>
      <c r="FY29" s="9">
        <v>104.54</v>
      </c>
      <c r="FZ29" s="9">
        <v>1198.683</v>
      </c>
      <c r="GA29" s="9">
        <v>631.86699999999996</v>
      </c>
      <c r="GB29" s="9">
        <v>566.81600000000003</v>
      </c>
      <c r="GC29" s="9">
        <v>722.96500000000003</v>
      </c>
      <c r="GD29" s="9">
        <v>419.11599999999999</v>
      </c>
      <c r="GE29" s="9">
        <v>303.85000000000002</v>
      </c>
      <c r="GF29" s="9">
        <v>475.71800000000002</v>
      </c>
      <c r="GG29" s="9">
        <v>212.75200000000001</v>
      </c>
      <c r="GH29" s="9">
        <v>262.96600000000001</v>
      </c>
      <c r="GI29" s="9">
        <v>314.85399999999998</v>
      </c>
      <c r="GJ29" s="9">
        <v>168.465</v>
      </c>
      <c r="GK29" s="9">
        <v>146.38999999999999</v>
      </c>
      <c r="GL29" s="9">
        <v>55.546999999999997</v>
      </c>
      <c r="GM29" s="9">
        <v>31.436</v>
      </c>
      <c r="GN29" s="9">
        <v>24.111000000000001</v>
      </c>
      <c r="GO29" s="9">
        <v>21.882999999999999</v>
      </c>
      <c r="GP29" s="9">
        <v>15.298999999999999</v>
      </c>
      <c r="GQ29" s="9">
        <v>6.5839999999999996</v>
      </c>
      <c r="GR29" s="9">
        <v>16.204999999999998</v>
      </c>
      <c r="GS29" s="9">
        <v>11.03</v>
      </c>
      <c r="GT29" s="9">
        <v>5.1749999999999998</v>
      </c>
      <c r="GU29" s="9">
        <v>5.6779999999999999</v>
      </c>
      <c r="GV29" s="9">
        <v>4.2690000000000001</v>
      </c>
      <c r="GW29" s="9">
        <v>1.409</v>
      </c>
      <c r="GX29" s="9">
        <v>33.664000000000001</v>
      </c>
      <c r="GY29" s="9">
        <v>16.137</v>
      </c>
      <c r="GZ29" s="9">
        <v>17.527000000000001</v>
      </c>
      <c r="HA29" s="9">
        <v>287.411</v>
      </c>
      <c r="HB29" s="9">
        <v>151.59200000000001</v>
      </c>
      <c r="HC29" s="9">
        <v>135.81899999999999</v>
      </c>
      <c r="HD29" s="9">
        <v>85.248999999999995</v>
      </c>
      <c r="HE29" s="9">
        <v>61.408000000000001</v>
      </c>
      <c r="HF29" s="9">
        <v>23.84</v>
      </c>
      <c r="HG29" s="9">
        <v>202.16300000000001</v>
      </c>
      <c r="HH29" s="9">
        <v>90.183999999999997</v>
      </c>
      <c r="HI29" s="9">
        <v>111.979</v>
      </c>
      <c r="HJ29" s="9">
        <v>101.65</v>
      </c>
      <c r="HK29" s="9">
        <v>72.932000000000002</v>
      </c>
      <c r="HL29" s="9">
        <v>28.718</v>
      </c>
      <c r="HM29" s="9">
        <v>213.20400000000001</v>
      </c>
      <c r="HN29" s="9">
        <v>95.533000000000001</v>
      </c>
      <c r="HO29" s="9">
        <v>117.672</v>
      </c>
      <c r="HP29" s="9">
        <v>218.36699999999999</v>
      </c>
      <c r="HQ29" s="9">
        <v>101.214</v>
      </c>
      <c r="HR29" s="9">
        <v>117.154</v>
      </c>
      <c r="HS29" s="9">
        <v>2775.3330000000001</v>
      </c>
      <c r="HT29" s="9">
        <v>1528.2180000000001</v>
      </c>
      <c r="HU29" s="9">
        <v>1247.115</v>
      </c>
      <c r="HV29" s="9">
        <v>2186.5279999999998</v>
      </c>
      <c r="HW29" s="9">
        <v>1353.328</v>
      </c>
      <c r="HX29" s="9">
        <v>833.20100000000002</v>
      </c>
      <c r="HY29" s="9">
        <v>588.80499999999995</v>
      </c>
      <c r="HZ29" s="9">
        <v>174.89</v>
      </c>
      <c r="IA29" s="9">
        <v>413.91500000000002</v>
      </c>
      <c r="IB29" s="9">
        <v>414.53699999999998</v>
      </c>
      <c r="IC29" s="9">
        <v>247.23</v>
      </c>
      <c r="ID29" s="9">
        <v>167.30699999999999</v>
      </c>
      <c r="IE29" s="9">
        <v>71.698999999999998</v>
      </c>
      <c r="IF29" s="9">
        <v>40.832999999999998</v>
      </c>
      <c r="IG29" s="9">
        <v>30.866</v>
      </c>
      <c r="IH29" s="9">
        <v>46.470999999999997</v>
      </c>
      <c r="II29" s="9">
        <v>32.453000000000003</v>
      </c>
      <c r="IJ29" s="9">
        <v>14.016999999999999</v>
      </c>
      <c r="IK29" s="9">
        <v>24.646000000000001</v>
      </c>
      <c r="IL29" s="9">
        <v>17.841999999999999</v>
      </c>
      <c r="IM29" s="9">
        <v>6.8040000000000003</v>
      </c>
      <c r="IN29" s="9">
        <v>21.824999999999999</v>
      </c>
      <c r="IO29" s="9">
        <v>14.611000000000001</v>
      </c>
      <c r="IP29" s="9">
        <v>7.2140000000000004</v>
      </c>
      <c r="IQ29" s="9">
        <v>25.228000000000002</v>
      </c>
    </row>
    <row r="30" spans="1:251">
      <c r="A30" s="10">
        <v>42401</v>
      </c>
      <c r="B30" s="9">
        <v>11975.894</v>
      </c>
      <c r="C30" s="9">
        <v>6418.3329999999996</v>
      </c>
      <c r="D30" s="9">
        <v>5557.5609999999997</v>
      </c>
      <c r="E30" s="9">
        <v>8295.9519999999993</v>
      </c>
      <c r="F30" s="9">
        <v>5282.9790000000003</v>
      </c>
      <c r="G30" s="9">
        <v>3012.973</v>
      </c>
      <c r="H30" s="9">
        <v>3679.942</v>
      </c>
      <c r="I30" s="9">
        <v>1135.355</v>
      </c>
      <c r="J30" s="9">
        <v>2544.587</v>
      </c>
      <c r="K30" s="9">
        <v>1736.0920000000001</v>
      </c>
      <c r="L30" s="9">
        <v>927.65899999999999</v>
      </c>
      <c r="M30" s="9">
        <v>808.43299999999999</v>
      </c>
      <c r="N30" s="9">
        <v>348.72</v>
      </c>
      <c r="O30" s="9">
        <v>202.6</v>
      </c>
      <c r="P30" s="9">
        <v>146.12</v>
      </c>
      <c r="Q30" s="9">
        <v>133.25</v>
      </c>
      <c r="R30" s="9">
        <v>101.90600000000001</v>
      </c>
      <c r="S30" s="9">
        <v>31.343</v>
      </c>
      <c r="T30" s="9">
        <v>75.506</v>
      </c>
      <c r="U30" s="9">
        <v>57.250999999999998</v>
      </c>
      <c r="V30" s="9">
        <v>18.254999999999999</v>
      </c>
      <c r="W30" s="9">
        <v>57.744</v>
      </c>
      <c r="X30" s="9">
        <v>44.655000000000001</v>
      </c>
      <c r="Y30" s="9">
        <v>13.087999999999999</v>
      </c>
      <c r="Z30" s="9">
        <v>215.47</v>
      </c>
      <c r="AA30" s="9">
        <v>100.694</v>
      </c>
      <c r="AB30" s="9">
        <v>114.777</v>
      </c>
      <c r="AC30" s="9">
        <v>1527.923</v>
      </c>
      <c r="AD30" s="9">
        <v>805.01599999999996</v>
      </c>
      <c r="AE30" s="9">
        <v>722.90700000000004</v>
      </c>
      <c r="AF30" s="9">
        <v>562.29600000000005</v>
      </c>
      <c r="AG30" s="9">
        <v>418.62599999999998</v>
      </c>
      <c r="AH30" s="9">
        <v>143.66999999999999</v>
      </c>
      <c r="AI30" s="9">
        <v>965.62699999999995</v>
      </c>
      <c r="AJ30" s="9">
        <v>386.39</v>
      </c>
      <c r="AK30" s="9">
        <v>579.23699999999997</v>
      </c>
      <c r="AL30" s="9">
        <v>663.53700000000003</v>
      </c>
      <c r="AM30" s="9">
        <v>496.29500000000002</v>
      </c>
      <c r="AN30" s="9">
        <v>167.24199999999999</v>
      </c>
      <c r="AO30" s="9">
        <v>1072.5550000000001</v>
      </c>
      <c r="AP30" s="9">
        <v>431.36500000000001</v>
      </c>
      <c r="AQ30" s="9">
        <v>641.19100000000003</v>
      </c>
      <c r="AR30" s="9">
        <v>1041.133</v>
      </c>
      <c r="AS30" s="9">
        <v>443.64100000000002</v>
      </c>
      <c r="AT30" s="9">
        <v>597.49199999999996</v>
      </c>
      <c r="AU30" s="9">
        <v>11526.868</v>
      </c>
      <c r="AV30" s="9">
        <v>6142.277</v>
      </c>
      <c r="AW30" s="9">
        <v>5384.5910000000003</v>
      </c>
      <c r="AX30" s="9">
        <v>8101.8819999999996</v>
      </c>
      <c r="AY30" s="9">
        <v>5140.0150000000003</v>
      </c>
      <c r="AZ30" s="9">
        <v>2961.8670000000002</v>
      </c>
      <c r="BA30" s="9">
        <v>3424.9859999999999</v>
      </c>
      <c r="BB30" s="9">
        <v>1002.261</v>
      </c>
      <c r="BC30" s="9">
        <v>2422.7249999999999</v>
      </c>
      <c r="BD30" s="9">
        <v>1699.692</v>
      </c>
      <c r="BE30" s="9">
        <v>901.20299999999997</v>
      </c>
      <c r="BF30" s="9">
        <v>798.48800000000006</v>
      </c>
      <c r="BG30" s="9">
        <v>330.43700000000001</v>
      </c>
      <c r="BH30" s="9">
        <v>188.32400000000001</v>
      </c>
      <c r="BI30" s="9">
        <v>142.113</v>
      </c>
      <c r="BJ30" s="9">
        <v>128.69300000000001</v>
      </c>
      <c r="BK30" s="9">
        <v>98.198999999999998</v>
      </c>
      <c r="BL30" s="9">
        <v>30.494</v>
      </c>
      <c r="BM30" s="9">
        <v>72.006</v>
      </c>
      <c r="BN30" s="9">
        <v>54.6</v>
      </c>
      <c r="BO30" s="9">
        <v>17.405000000000001</v>
      </c>
      <c r="BP30" s="9">
        <v>56.688000000000002</v>
      </c>
      <c r="BQ30" s="9">
        <v>43.598999999999997</v>
      </c>
      <c r="BR30" s="9">
        <v>13.087999999999999</v>
      </c>
      <c r="BS30" s="9">
        <v>201.744</v>
      </c>
      <c r="BT30" s="9">
        <v>90.123999999999995</v>
      </c>
      <c r="BU30" s="9">
        <v>111.619</v>
      </c>
      <c r="BV30" s="9">
        <v>1504.057</v>
      </c>
      <c r="BW30" s="9">
        <v>788.52099999999996</v>
      </c>
      <c r="BX30" s="9">
        <v>715.53599999999994</v>
      </c>
      <c r="BY30" s="9">
        <v>558.846</v>
      </c>
      <c r="BZ30" s="9">
        <v>415.76</v>
      </c>
      <c r="CA30" s="9">
        <v>143.08600000000001</v>
      </c>
      <c r="CB30" s="9">
        <v>945.21100000000001</v>
      </c>
      <c r="CC30" s="9">
        <v>372.76100000000002</v>
      </c>
      <c r="CD30" s="9">
        <v>572.44899999999996</v>
      </c>
      <c r="CE30" s="9">
        <v>656.82899999999995</v>
      </c>
      <c r="CF30" s="9">
        <v>490.60700000000003</v>
      </c>
      <c r="CG30" s="9">
        <v>166.22200000000001</v>
      </c>
      <c r="CH30" s="9">
        <v>1042.8630000000001</v>
      </c>
      <c r="CI30" s="9">
        <v>410.596</v>
      </c>
      <c r="CJ30" s="9">
        <v>632.26700000000005</v>
      </c>
      <c r="CK30" s="9">
        <v>1017.216</v>
      </c>
      <c r="CL30" s="9">
        <v>427.36200000000002</v>
      </c>
      <c r="CM30" s="9">
        <v>589.85500000000002</v>
      </c>
      <c r="CN30" s="9">
        <v>1882.77</v>
      </c>
      <c r="CO30" s="9">
        <v>951.76900000000001</v>
      </c>
      <c r="CP30" s="9">
        <v>931.00099999999998</v>
      </c>
      <c r="CQ30" s="9">
        <v>916.68899999999996</v>
      </c>
      <c r="CR30" s="9">
        <v>526.96100000000001</v>
      </c>
      <c r="CS30" s="9">
        <v>389.72800000000001</v>
      </c>
      <c r="CT30" s="9">
        <v>966.08100000000002</v>
      </c>
      <c r="CU30" s="9">
        <v>424.80799999999999</v>
      </c>
      <c r="CV30" s="9">
        <v>541.27300000000002</v>
      </c>
      <c r="CW30" s="9">
        <v>489.33199999999999</v>
      </c>
      <c r="CX30" s="9">
        <v>253.81200000000001</v>
      </c>
      <c r="CY30" s="9">
        <v>235.52</v>
      </c>
      <c r="CZ30" s="9">
        <v>87.088999999999999</v>
      </c>
      <c r="DA30" s="9">
        <v>51.319000000000003</v>
      </c>
      <c r="DB30" s="9">
        <v>35.768999999999998</v>
      </c>
      <c r="DC30" s="9">
        <v>15.446999999999999</v>
      </c>
      <c r="DD30" s="9">
        <v>10.244999999999999</v>
      </c>
      <c r="DE30" s="9">
        <v>5.202</v>
      </c>
      <c r="DF30" s="9">
        <v>11.904999999999999</v>
      </c>
      <c r="DG30" s="9">
        <v>7.5839999999999996</v>
      </c>
      <c r="DH30" s="9">
        <v>4.3209999999999997</v>
      </c>
      <c r="DI30" s="9">
        <v>3.5419999999999998</v>
      </c>
      <c r="DJ30" s="9">
        <v>2.661</v>
      </c>
      <c r="DK30" s="9">
        <v>0.88100000000000001</v>
      </c>
      <c r="DL30" s="9">
        <v>71.641999999999996</v>
      </c>
      <c r="DM30" s="9">
        <v>41.073999999999998</v>
      </c>
      <c r="DN30" s="9">
        <v>30.568000000000001</v>
      </c>
      <c r="DO30" s="9">
        <v>455.65899999999999</v>
      </c>
      <c r="DP30" s="9">
        <v>233.494</v>
      </c>
      <c r="DQ30" s="9">
        <v>222.166</v>
      </c>
      <c r="DR30" s="9">
        <v>100.569</v>
      </c>
      <c r="DS30" s="9">
        <v>63.005000000000003</v>
      </c>
      <c r="DT30" s="9">
        <v>37.564</v>
      </c>
      <c r="DU30" s="9">
        <v>355.09</v>
      </c>
      <c r="DV30" s="9">
        <v>170.488</v>
      </c>
      <c r="DW30" s="9">
        <v>184.602</v>
      </c>
      <c r="DX30" s="9">
        <v>110.387</v>
      </c>
      <c r="DY30" s="9">
        <v>69.754999999999995</v>
      </c>
      <c r="DZ30" s="9">
        <v>40.631999999999998</v>
      </c>
      <c r="EA30" s="9">
        <v>378.94499999999999</v>
      </c>
      <c r="EB30" s="9">
        <v>184.05699999999999</v>
      </c>
      <c r="EC30" s="9">
        <v>194.88800000000001</v>
      </c>
      <c r="ED30" s="9">
        <v>366.99599999999998</v>
      </c>
      <c r="EE30" s="9">
        <v>178.07300000000001</v>
      </c>
      <c r="EF30" s="9">
        <v>188.923</v>
      </c>
      <c r="EG30" s="9">
        <v>658.71699999999998</v>
      </c>
      <c r="EH30" s="9">
        <v>316.87</v>
      </c>
      <c r="EI30" s="9">
        <v>341.84699999999998</v>
      </c>
      <c r="EJ30" s="9">
        <v>166.49299999999999</v>
      </c>
      <c r="EK30" s="9">
        <v>108.098</v>
      </c>
      <c r="EL30" s="9">
        <v>58.395000000000003</v>
      </c>
      <c r="EM30" s="9">
        <v>492.22399999999999</v>
      </c>
      <c r="EN30" s="9">
        <v>208.77199999999999</v>
      </c>
      <c r="EO30" s="9">
        <v>283.45100000000002</v>
      </c>
      <c r="EP30" s="9">
        <v>203.22800000000001</v>
      </c>
      <c r="EQ30" s="9">
        <v>100.81</v>
      </c>
      <c r="ER30" s="9">
        <v>102.41800000000001</v>
      </c>
      <c r="ES30" s="9">
        <v>38.762999999999998</v>
      </c>
      <c r="ET30" s="9">
        <v>22.094999999999999</v>
      </c>
      <c r="EU30" s="9">
        <v>16.667999999999999</v>
      </c>
      <c r="EV30" s="9">
        <v>2.4540000000000002</v>
      </c>
      <c r="EW30" s="9">
        <v>1.54</v>
      </c>
      <c r="EX30" s="9">
        <v>0.91500000000000004</v>
      </c>
      <c r="EY30" s="9">
        <v>1.986</v>
      </c>
      <c r="EZ30" s="9">
        <v>1.0720000000000001</v>
      </c>
      <c r="FA30" s="9">
        <v>0.91500000000000004</v>
      </c>
      <c r="FB30" s="9">
        <v>0.46800000000000003</v>
      </c>
      <c r="FC30" s="9">
        <v>0.46800000000000003</v>
      </c>
      <c r="FD30" s="9">
        <v>0</v>
      </c>
      <c r="FE30" s="9">
        <v>36.308999999999997</v>
      </c>
      <c r="FF30" s="9">
        <v>20.555</v>
      </c>
      <c r="FG30" s="9">
        <v>15.753</v>
      </c>
      <c r="FH30" s="9">
        <v>185.38800000000001</v>
      </c>
      <c r="FI30" s="9">
        <v>92.156999999999996</v>
      </c>
      <c r="FJ30" s="9">
        <v>93.231999999999999</v>
      </c>
      <c r="FK30" s="9">
        <v>20.068999999999999</v>
      </c>
      <c r="FL30" s="9">
        <v>13.375999999999999</v>
      </c>
      <c r="FM30" s="9">
        <v>6.6929999999999996</v>
      </c>
      <c r="FN30" s="9">
        <v>165.31899999999999</v>
      </c>
      <c r="FO30" s="9">
        <v>78.781000000000006</v>
      </c>
      <c r="FP30" s="9">
        <v>86.537999999999997</v>
      </c>
      <c r="FQ30" s="9">
        <v>21.276</v>
      </c>
      <c r="FR30" s="9">
        <v>14.22</v>
      </c>
      <c r="FS30" s="9">
        <v>7.0549999999999997</v>
      </c>
      <c r="FT30" s="9">
        <v>181.953</v>
      </c>
      <c r="FU30" s="9">
        <v>86.59</v>
      </c>
      <c r="FV30" s="9">
        <v>95.363</v>
      </c>
      <c r="FW30" s="9">
        <v>167.30500000000001</v>
      </c>
      <c r="FX30" s="9">
        <v>79.852000000000004</v>
      </c>
      <c r="FY30" s="9">
        <v>87.453000000000003</v>
      </c>
      <c r="FZ30" s="9">
        <v>1224.0540000000001</v>
      </c>
      <c r="GA30" s="9">
        <v>634.899</v>
      </c>
      <c r="GB30" s="9">
        <v>589.15499999999997</v>
      </c>
      <c r="GC30" s="9">
        <v>750.19600000000003</v>
      </c>
      <c r="GD30" s="9">
        <v>418.863</v>
      </c>
      <c r="GE30" s="9">
        <v>331.33300000000003</v>
      </c>
      <c r="GF30" s="9">
        <v>473.858</v>
      </c>
      <c r="GG30" s="9">
        <v>216.036</v>
      </c>
      <c r="GH30" s="9">
        <v>257.822</v>
      </c>
      <c r="GI30" s="9">
        <v>286.10399999999998</v>
      </c>
      <c r="GJ30" s="9">
        <v>153.001</v>
      </c>
      <c r="GK30" s="9">
        <v>133.102</v>
      </c>
      <c r="GL30" s="9">
        <v>48.326000000000001</v>
      </c>
      <c r="GM30" s="9">
        <v>29.224</v>
      </c>
      <c r="GN30" s="9">
        <v>19.102</v>
      </c>
      <c r="GO30" s="9">
        <v>12.993</v>
      </c>
      <c r="GP30" s="9">
        <v>8.7059999999999995</v>
      </c>
      <c r="GQ30" s="9">
        <v>4.2869999999999999</v>
      </c>
      <c r="GR30" s="9">
        <v>9.9190000000000005</v>
      </c>
      <c r="GS30" s="9">
        <v>6.5129999999999999</v>
      </c>
      <c r="GT30" s="9">
        <v>3.407</v>
      </c>
      <c r="GU30" s="9">
        <v>3.0739999999999998</v>
      </c>
      <c r="GV30" s="9">
        <v>2.1930000000000001</v>
      </c>
      <c r="GW30" s="9">
        <v>0.88100000000000001</v>
      </c>
      <c r="GX30" s="9">
        <v>35.332999999999998</v>
      </c>
      <c r="GY30" s="9">
        <v>20.518000000000001</v>
      </c>
      <c r="GZ30" s="9">
        <v>14.814</v>
      </c>
      <c r="HA30" s="9">
        <v>270.27100000000002</v>
      </c>
      <c r="HB30" s="9">
        <v>141.33699999999999</v>
      </c>
      <c r="HC30" s="9">
        <v>128.934</v>
      </c>
      <c r="HD30" s="9">
        <v>80.498999999999995</v>
      </c>
      <c r="HE30" s="9">
        <v>49.628999999999998</v>
      </c>
      <c r="HF30" s="9">
        <v>30.87</v>
      </c>
      <c r="HG30" s="9">
        <v>189.77099999999999</v>
      </c>
      <c r="HH30" s="9">
        <v>91.707999999999998</v>
      </c>
      <c r="HI30" s="9">
        <v>98.063999999999993</v>
      </c>
      <c r="HJ30" s="9">
        <v>89.111000000000004</v>
      </c>
      <c r="HK30" s="9">
        <v>55.534999999999997</v>
      </c>
      <c r="HL30" s="9">
        <v>33.576000000000001</v>
      </c>
      <c r="HM30" s="9">
        <v>196.99199999999999</v>
      </c>
      <c r="HN30" s="9">
        <v>97.466999999999999</v>
      </c>
      <c r="HO30" s="9">
        <v>99.525999999999996</v>
      </c>
      <c r="HP30" s="9">
        <v>199.691</v>
      </c>
      <c r="HQ30" s="9">
        <v>98.22</v>
      </c>
      <c r="HR30" s="9">
        <v>101.47</v>
      </c>
      <c r="HS30" s="9">
        <v>2823.6779999999999</v>
      </c>
      <c r="HT30" s="9">
        <v>1541.5219999999999</v>
      </c>
      <c r="HU30" s="9">
        <v>1282.1559999999999</v>
      </c>
      <c r="HV30" s="9">
        <v>2214.5160000000001</v>
      </c>
      <c r="HW30" s="9">
        <v>1364.6959999999999</v>
      </c>
      <c r="HX30" s="9">
        <v>849.82</v>
      </c>
      <c r="HY30" s="9">
        <v>609.16200000000003</v>
      </c>
      <c r="HZ30" s="9">
        <v>176.82599999999999</v>
      </c>
      <c r="IA30" s="9">
        <v>432.33600000000001</v>
      </c>
      <c r="IB30" s="9">
        <v>377.38499999999999</v>
      </c>
      <c r="IC30" s="9">
        <v>223.518</v>
      </c>
      <c r="ID30" s="9">
        <v>153.86699999999999</v>
      </c>
      <c r="IE30" s="9">
        <v>48.040999999999997</v>
      </c>
      <c r="IF30" s="9">
        <v>26.228999999999999</v>
      </c>
      <c r="IG30" s="9">
        <v>21.812999999999999</v>
      </c>
      <c r="IH30" s="9">
        <v>24.544</v>
      </c>
      <c r="II30" s="9">
        <v>18.157</v>
      </c>
      <c r="IJ30" s="9">
        <v>6.3869999999999996</v>
      </c>
      <c r="IK30" s="9">
        <v>13.606</v>
      </c>
      <c r="IL30" s="9">
        <v>10.62</v>
      </c>
      <c r="IM30" s="9">
        <v>2.9860000000000002</v>
      </c>
      <c r="IN30" s="9">
        <v>10.938000000000001</v>
      </c>
      <c r="IO30" s="9">
        <v>7.5369999999999999</v>
      </c>
      <c r="IP30" s="9">
        <v>3.4009999999999998</v>
      </c>
      <c r="IQ30" s="9">
        <v>23.497</v>
      </c>
    </row>
    <row r="31" spans="1:251">
      <c r="A31" s="10">
        <v>42430</v>
      </c>
      <c r="B31" s="9">
        <v>11945.499</v>
      </c>
      <c r="C31" s="9">
        <v>6399.3239999999996</v>
      </c>
      <c r="D31" s="9">
        <v>5546.1760000000004</v>
      </c>
      <c r="E31" s="9">
        <v>8165.5540000000001</v>
      </c>
      <c r="F31" s="9">
        <v>5209.9930000000004</v>
      </c>
      <c r="G31" s="9">
        <v>2955.56</v>
      </c>
      <c r="H31" s="9">
        <v>3779.9459999999999</v>
      </c>
      <c r="I31" s="9">
        <v>1189.3309999999999</v>
      </c>
      <c r="J31" s="9">
        <v>2590.6149999999998</v>
      </c>
      <c r="K31" s="9">
        <v>1752.1079999999999</v>
      </c>
      <c r="L31" s="9">
        <v>929.51599999999996</v>
      </c>
      <c r="M31" s="9">
        <v>822.59199999999998</v>
      </c>
      <c r="N31" s="9">
        <v>352.41300000000001</v>
      </c>
      <c r="O31" s="9">
        <v>200.41</v>
      </c>
      <c r="P31" s="9">
        <v>152.00299999999999</v>
      </c>
      <c r="Q31" s="9">
        <v>136.065</v>
      </c>
      <c r="R31" s="9">
        <v>108.491</v>
      </c>
      <c r="S31" s="9">
        <v>27.574000000000002</v>
      </c>
      <c r="T31" s="9">
        <v>74.676000000000002</v>
      </c>
      <c r="U31" s="9">
        <v>61.112000000000002</v>
      </c>
      <c r="V31" s="9">
        <v>13.563000000000001</v>
      </c>
      <c r="W31" s="9">
        <v>61.39</v>
      </c>
      <c r="X31" s="9">
        <v>47.378999999999998</v>
      </c>
      <c r="Y31" s="9">
        <v>14.010999999999999</v>
      </c>
      <c r="Z31" s="9">
        <v>216.34700000000001</v>
      </c>
      <c r="AA31" s="9">
        <v>91.918000000000006</v>
      </c>
      <c r="AB31" s="9">
        <v>124.429</v>
      </c>
      <c r="AC31" s="9">
        <v>1552.1790000000001</v>
      </c>
      <c r="AD31" s="9">
        <v>812.43700000000001</v>
      </c>
      <c r="AE31" s="9">
        <v>739.74199999999996</v>
      </c>
      <c r="AF31" s="9">
        <v>577.68700000000001</v>
      </c>
      <c r="AG31" s="9">
        <v>431.17399999999998</v>
      </c>
      <c r="AH31" s="9">
        <v>146.512</v>
      </c>
      <c r="AI31" s="9">
        <v>974.49199999999996</v>
      </c>
      <c r="AJ31" s="9">
        <v>381.26299999999998</v>
      </c>
      <c r="AK31" s="9">
        <v>593.22900000000004</v>
      </c>
      <c r="AL31" s="9">
        <v>680.54499999999996</v>
      </c>
      <c r="AM31" s="9">
        <v>511.99599999999998</v>
      </c>
      <c r="AN31" s="9">
        <v>168.54900000000001</v>
      </c>
      <c r="AO31" s="9">
        <v>1071.5630000000001</v>
      </c>
      <c r="AP31" s="9">
        <v>417.52</v>
      </c>
      <c r="AQ31" s="9">
        <v>654.04200000000003</v>
      </c>
      <c r="AR31" s="9">
        <v>1049.1679999999999</v>
      </c>
      <c r="AS31" s="9">
        <v>442.375</v>
      </c>
      <c r="AT31" s="9">
        <v>606.79300000000001</v>
      </c>
      <c r="AU31" s="9">
        <v>11488.477000000001</v>
      </c>
      <c r="AV31" s="9">
        <v>6115.5739999999996</v>
      </c>
      <c r="AW31" s="9">
        <v>5372.9030000000002</v>
      </c>
      <c r="AX31" s="9">
        <v>7969.1009999999997</v>
      </c>
      <c r="AY31" s="9">
        <v>5061.201</v>
      </c>
      <c r="AZ31" s="9">
        <v>2907.8989999999999</v>
      </c>
      <c r="BA31" s="9">
        <v>3519.3760000000002</v>
      </c>
      <c r="BB31" s="9">
        <v>1054.373</v>
      </c>
      <c r="BC31" s="9">
        <v>2465.0030000000002</v>
      </c>
      <c r="BD31" s="9">
        <v>1712.4459999999999</v>
      </c>
      <c r="BE31" s="9">
        <v>902.74</v>
      </c>
      <c r="BF31" s="9">
        <v>809.70500000000004</v>
      </c>
      <c r="BG31" s="9">
        <v>333.69</v>
      </c>
      <c r="BH31" s="9">
        <v>187.685</v>
      </c>
      <c r="BI31" s="9">
        <v>146.00399999999999</v>
      </c>
      <c r="BJ31" s="9">
        <v>132.827</v>
      </c>
      <c r="BK31" s="9">
        <v>105.762</v>
      </c>
      <c r="BL31" s="9">
        <v>27.065000000000001</v>
      </c>
      <c r="BM31" s="9">
        <v>71.766999999999996</v>
      </c>
      <c r="BN31" s="9">
        <v>58.713000000000001</v>
      </c>
      <c r="BO31" s="9">
        <v>13.054</v>
      </c>
      <c r="BP31" s="9">
        <v>61.06</v>
      </c>
      <c r="BQ31" s="9">
        <v>47.05</v>
      </c>
      <c r="BR31" s="9">
        <v>14.010999999999999</v>
      </c>
      <c r="BS31" s="9">
        <v>200.86199999999999</v>
      </c>
      <c r="BT31" s="9">
        <v>81.923000000000002</v>
      </c>
      <c r="BU31" s="9">
        <v>118.93899999999999</v>
      </c>
      <c r="BV31" s="9">
        <v>1524.8330000000001</v>
      </c>
      <c r="BW31" s="9">
        <v>793.80899999999997</v>
      </c>
      <c r="BX31" s="9">
        <v>731.024</v>
      </c>
      <c r="BY31" s="9">
        <v>571.57399999999996</v>
      </c>
      <c r="BZ31" s="9">
        <v>425.589</v>
      </c>
      <c r="CA31" s="9">
        <v>145.98599999999999</v>
      </c>
      <c r="CB31" s="9">
        <v>953.25900000000001</v>
      </c>
      <c r="CC31" s="9">
        <v>368.22</v>
      </c>
      <c r="CD31" s="9">
        <v>585.03800000000001</v>
      </c>
      <c r="CE31" s="9">
        <v>672.03599999999994</v>
      </c>
      <c r="CF31" s="9">
        <v>504.52300000000002</v>
      </c>
      <c r="CG31" s="9">
        <v>167.51400000000001</v>
      </c>
      <c r="CH31" s="9">
        <v>1040.4090000000001</v>
      </c>
      <c r="CI31" s="9">
        <v>398.21800000000002</v>
      </c>
      <c r="CJ31" s="9">
        <v>642.19200000000001</v>
      </c>
      <c r="CK31" s="9">
        <v>1025.0260000000001</v>
      </c>
      <c r="CL31" s="9">
        <v>426.93299999999999</v>
      </c>
      <c r="CM31" s="9">
        <v>598.09299999999996</v>
      </c>
      <c r="CN31" s="9">
        <v>1853.2719999999999</v>
      </c>
      <c r="CO31" s="9">
        <v>944.24400000000003</v>
      </c>
      <c r="CP31" s="9">
        <v>909.029</v>
      </c>
      <c r="CQ31" s="9">
        <v>854.29700000000003</v>
      </c>
      <c r="CR31" s="9">
        <v>501.38200000000001</v>
      </c>
      <c r="CS31" s="9">
        <v>352.916</v>
      </c>
      <c r="CT31" s="9">
        <v>998.97500000000002</v>
      </c>
      <c r="CU31" s="9">
        <v>442.86200000000002</v>
      </c>
      <c r="CV31" s="9">
        <v>556.11300000000006</v>
      </c>
      <c r="CW31" s="9">
        <v>482.08600000000001</v>
      </c>
      <c r="CX31" s="9">
        <v>241.79</v>
      </c>
      <c r="CY31" s="9">
        <v>240.29599999999999</v>
      </c>
      <c r="CZ31" s="9">
        <v>87.245999999999995</v>
      </c>
      <c r="DA31" s="9">
        <v>44.994999999999997</v>
      </c>
      <c r="DB31" s="9">
        <v>42.250999999999998</v>
      </c>
      <c r="DC31" s="9">
        <v>20.599</v>
      </c>
      <c r="DD31" s="9">
        <v>15.27</v>
      </c>
      <c r="DE31" s="9">
        <v>5.3289999999999997</v>
      </c>
      <c r="DF31" s="9">
        <v>15.259</v>
      </c>
      <c r="DG31" s="9">
        <v>11.959</v>
      </c>
      <c r="DH31" s="9">
        <v>3.3</v>
      </c>
      <c r="DI31" s="9">
        <v>5.34</v>
      </c>
      <c r="DJ31" s="9">
        <v>3.3109999999999999</v>
      </c>
      <c r="DK31" s="9">
        <v>2.0299999999999998</v>
      </c>
      <c r="DL31" s="9">
        <v>66.647000000000006</v>
      </c>
      <c r="DM31" s="9">
        <v>29.725000000000001</v>
      </c>
      <c r="DN31" s="9">
        <v>36.921999999999997</v>
      </c>
      <c r="DO31" s="9">
        <v>436.37299999999999</v>
      </c>
      <c r="DP31" s="9">
        <v>215.553</v>
      </c>
      <c r="DQ31" s="9">
        <v>220.82</v>
      </c>
      <c r="DR31" s="9">
        <v>100.25700000000001</v>
      </c>
      <c r="DS31" s="9">
        <v>66.414000000000001</v>
      </c>
      <c r="DT31" s="9">
        <v>33.841999999999999</v>
      </c>
      <c r="DU31" s="9">
        <v>336.11599999999999</v>
      </c>
      <c r="DV31" s="9">
        <v>149.13800000000001</v>
      </c>
      <c r="DW31" s="9">
        <v>186.97800000000001</v>
      </c>
      <c r="DX31" s="9">
        <v>115.172</v>
      </c>
      <c r="DY31" s="9">
        <v>78.340999999999994</v>
      </c>
      <c r="DZ31" s="9">
        <v>36.831000000000003</v>
      </c>
      <c r="EA31" s="9">
        <v>366.91399999999999</v>
      </c>
      <c r="EB31" s="9">
        <v>163.44900000000001</v>
      </c>
      <c r="EC31" s="9">
        <v>203.465</v>
      </c>
      <c r="ED31" s="9">
        <v>351.375</v>
      </c>
      <c r="EE31" s="9">
        <v>161.09800000000001</v>
      </c>
      <c r="EF31" s="9">
        <v>190.27699999999999</v>
      </c>
      <c r="EG31" s="9">
        <v>655.86199999999997</v>
      </c>
      <c r="EH31" s="9">
        <v>315.61900000000003</v>
      </c>
      <c r="EI31" s="9">
        <v>340.24299999999999</v>
      </c>
      <c r="EJ31" s="9">
        <v>150.75800000000001</v>
      </c>
      <c r="EK31" s="9">
        <v>97.168999999999997</v>
      </c>
      <c r="EL31" s="9">
        <v>53.588999999999999</v>
      </c>
      <c r="EM31" s="9">
        <v>505.10399999999998</v>
      </c>
      <c r="EN31" s="9">
        <v>218.45099999999999</v>
      </c>
      <c r="EO31" s="9">
        <v>286.654</v>
      </c>
      <c r="EP31" s="9">
        <v>195.822</v>
      </c>
      <c r="EQ31" s="9">
        <v>89.921000000000006</v>
      </c>
      <c r="ER31" s="9">
        <v>105.901</v>
      </c>
      <c r="ES31" s="9">
        <v>36.701999999999998</v>
      </c>
      <c r="ET31" s="9">
        <v>13.433</v>
      </c>
      <c r="EU31" s="9">
        <v>23.268999999999998</v>
      </c>
      <c r="EV31" s="9">
        <v>3.6269999999999998</v>
      </c>
      <c r="EW31" s="9">
        <v>1.7889999999999999</v>
      </c>
      <c r="EX31" s="9">
        <v>1.8380000000000001</v>
      </c>
      <c r="EY31" s="9">
        <v>3.121</v>
      </c>
      <c r="EZ31" s="9">
        <v>1.7889999999999999</v>
      </c>
      <c r="FA31" s="9">
        <v>1.3320000000000001</v>
      </c>
      <c r="FB31" s="9">
        <v>0.50600000000000001</v>
      </c>
      <c r="FC31" s="9">
        <v>0</v>
      </c>
      <c r="FD31" s="9">
        <v>0.50600000000000001</v>
      </c>
      <c r="FE31" s="9">
        <v>33.075000000000003</v>
      </c>
      <c r="FF31" s="9">
        <v>11.644</v>
      </c>
      <c r="FG31" s="9">
        <v>21.431000000000001</v>
      </c>
      <c r="FH31" s="9">
        <v>177.245</v>
      </c>
      <c r="FI31" s="9">
        <v>82.167000000000002</v>
      </c>
      <c r="FJ31" s="9">
        <v>95.078000000000003</v>
      </c>
      <c r="FK31" s="9">
        <v>19.63</v>
      </c>
      <c r="FL31" s="9">
        <v>13.69</v>
      </c>
      <c r="FM31" s="9">
        <v>5.9409999999999998</v>
      </c>
      <c r="FN31" s="9">
        <v>157.614</v>
      </c>
      <c r="FO31" s="9">
        <v>68.477000000000004</v>
      </c>
      <c r="FP31" s="9">
        <v>89.137</v>
      </c>
      <c r="FQ31" s="9">
        <v>22.370999999999999</v>
      </c>
      <c r="FR31" s="9">
        <v>14.994999999999999</v>
      </c>
      <c r="FS31" s="9">
        <v>7.3769999999999998</v>
      </c>
      <c r="FT31" s="9">
        <v>173.45099999999999</v>
      </c>
      <c r="FU31" s="9">
        <v>74.926000000000002</v>
      </c>
      <c r="FV31" s="9">
        <v>98.525000000000006</v>
      </c>
      <c r="FW31" s="9">
        <v>160.73599999999999</v>
      </c>
      <c r="FX31" s="9">
        <v>70.266000000000005</v>
      </c>
      <c r="FY31" s="9">
        <v>90.468999999999994</v>
      </c>
      <c r="FZ31" s="9">
        <v>1197.4110000000001</v>
      </c>
      <c r="GA31" s="9">
        <v>628.625</v>
      </c>
      <c r="GB31" s="9">
        <v>568.78599999999994</v>
      </c>
      <c r="GC31" s="9">
        <v>703.53899999999999</v>
      </c>
      <c r="GD31" s="9">
        <v>404.21300000000002</v>
      </c>
      <c r="GE31" s="9">
        <v>299.32600000000002</v>
      </c>
      <c r="GF31" s="9">
        <v>493.87099999999998</v>
      </c>
      <c r="GG31" s="9">
        <v>224.41200000000001</v>
      </c>
      <c r="GH31" s="9">
        <v>269.459</v>
      </c>
      <c r="GI31" s="9">
        <v>286.26400000000001</v>
      </c>
      <c r="GJ31" s="9">
        <v>151.869</v>
      </c>
      <c r="GK31" s="9">
        <v>134.39500000000001</v>
      </c>
      <c r="GL31" s="9">
        <v>50.543999999999997</v>
      </c>
      <c r="GM31" s="9">
        <v>31.562000000000001</v>
      </c>
      <c r="GN31" s="9">
        <v>18.981999999999999</v>
      </c>
      <c r="GO31" s="9">
        <v>16.972000000000001</v>
      </c>
      <c r="GP31" s="9">
        <v>13.481</v>
      </c>
      <c r="GQ31" s="9">
        <v>3.4910000000000001</v>
      </c>
      <c r="GR31" s="9">
        <v>12.138</v>
      </c>
      <c r="GS31" s="9">
        <v>10.170999999999999</v>
      </c>
      <c r="GT31" s="9">
        <v>1.9670000000000001</v>
      </c>
      <c r="GU31" s="9">
        <v>4.8339999999999996</v>
      </c>
      <c r="GV31" s="9">
        <v>3.3109999999999999</v>
      </c>
      <c r="GW31" s="9">
        <v>1.524</v>
      </c>
      <c r="GX31" s="9">
        <v>33.572000000000003</v>
      </c>
      <c r="GY31" s="9">
        <v>18.081</v>
      </c>
      <c r="GZ31" s="9">
        <v>15.491</v>
      </c>
      <c r="HA31" s="9">
        <v>259.12799999999999</v>
      </c>
      <c r="HB31" s="9">
        <v>133.386</v>
      </c>
      <c r="HC31" s="9">
        <v>125.742</v>
      </c>
      <c r="HD31" s="9">
        <v>80.626000000000005</v>
      </c>
      <c r="HE31" s="9">
        <v>52.725000000000001</v>
      </c>
      <c r="HF31" s="9">
        <v>27.902000000000001</v>
      </c>
      <c r="HG31" s="9">
        <v>178.50200000000001</v>
      </c>
      <c r="HH31" s="9">
        <v>80.661000000000001</v>
      </c>
      <c r="HI31" s="9">
        <v>97.840999999999994</v>
      </c>
      <c r="HJ31" s="9">
        <v>92.801000000000002</v>
      </c>
      <c r="HK31" s="9">
        <v>63.345999999999997</v>
      </c>
      <c r="HL31" s="9">
        <v>29.454000000000001</v>
      </c>
      <c r="HM31" s="9">
        <v>193.464</v>
      </c>
      <c r="HN31" s="9">
        <v>88.522999999999996</v>
      </c>
      <c r="HO31" s="9">
        <v>104.94</v>
      </c>
      <c r="HP31" s="9">
        <v>190.64</v>
      </c>
      <c r="HQ31" s="9">
        <v>90.831999999999994</v>
      </c>
      <c r="HR31" s="9">
        <v>99.808000000000007</v>
      </c>
      <c r="HS31" s="9">
        <v>2810.076</v>
      </c>
      <c r="HT31" s="9">
        <v>1538.2629999999999</v>
      </c>
      <c r="HU31" s="9">
        <v>1271.8130000000001</v>
      </c>
      <c r="HV31" s="9">
        <v>2168.2170000000001</v>
      </c>
      <c r="HW31" s="9">
        <v>1337.57</v>
      </c>
      <c r="HX31" s="9">
        <v>830.64700000000005</v>
      </c>
      <c r="HY31" s="9">
        <v>641.86</v>
      </c>
      <c r="HZ31" s="9">
        <v>200.69300000000001</v>
      </c>
      <c r="IA31" s="9">
        <v>441.166</v>
      </c>
      <c r="IB31" s="9">
        <v>403.01499999999999</v>
      </c>
      <c r="IC31" s="9">
        <v>242.392</v>
      </c>
      <c r="ID31" s="9">
        <v>160.62299999999999</v>
      </c>
      <c r="IE31" s="9">
        <v>69.206999999999994</v>
      </c>
      <c r="IF31" s="9">
        <v>41.468000000000004</v>
      </c>
      <c r="IG31" s="9">
        <v>27.738</v>
      </c>
      <c r="IH31" s="9">
        <v>29.37</v>
      </c>
      <c r="II31" s="9">
        <v>22.431999999999999</v>
      </c>
      <c r="IJ31" s="9">
        <v>6.9379999999999997</v>
      </c>
      <c r="IK31" s="9">
        <v>13.026999999999999</v>
      </c>
      <c r="IL31" s="9">
        <v>10.539</v>
      </c>
      <c r="IM31" s="9">
        <v>2.488</v>
      </c>
      <c r="IN31" s="9">
        <v>16.343</v>
      </c>
      <c r="IO31" s="9">
        <v>11.893000000000001</v>
      </c>
      <c r="IP31" s="9">
        <v>4.45</v>
      </c>
      <c r="IQ31" s="9">
        <v>39.837000000000003</v>
      </c>
    </row>
    <row r="32" spans="1:251">
      <c r="A32" s="10">
        <v>42461</v>
      </c>
      <c r="B32" s="9">
        <v>11968.512000000001</v>
      </c>
      <c r="C32" s="9">
        <v>6400.9530000000004</v>
      </c>
      <c r="D32" s="9">
        <v>5567.5590000000002</v>
      </c>
      <c r="E32" s="9">
        <v>8147.643</v>
      </c>
      <c r="F32" s="9">
        <v>5170.0249999999996</v>
      </c>
      <c r="G32" s="9">
        <v>2977.6190000000001</v>
      </c>
      <c r="H32" s="9">
        <v>3820.8679999999999</v>
      </c>
      <c r="I32" s="9">
        <v>1230.9280000000001</v>
      </c>
      <c r="J32" s="9">
        <v>2589.94</v>
      </c>
      <c r="K32" s="9">
        <v>1770.665</v>
      </c>
      <c r="L32" s="9">
        <v>972.49900000000002</v>
      </c>
      <c r="M32" s="9">
        <v>798.16499999999996</v>
      </c>
      <c r="N32" s="9">
        <v>353.52499999999998</v>
      </c>
      <c r="O32" s="9">
        <v>212.63900000000001</v>
      </c>
      <c r="P32" s="9">
        <v>140.886</v>
      </c>
      <c r="Q32" s="9">
        <v>135.119</v>
      </c>
      <c r="R32" s="9">
        <v>104.607</v>
      </c>
      <c r="S32" s="9">
        <v>30.512</v>
      </c>
      <c r="T32" s="9">
        <v>74.811000000000007</v>
      </c>
      <c r="U32" s="9">
        <v>56.883000000000003</v>
      </c>
      <c r="V32" s="9">
        <v>17.927</v>
      </c>
      <c r="W32" s="9">
        <v>60.308</v>
      </c>
      <c r="X32" s="9">
        <v>47.723999999999997</v>
      </c>
      <c r="Y32" s="9">
        <v>12.584</v>
      </c>
      <c r="Z32" s="9">
        <v>218.40600000000001</v>
      </c>
      <c r="AA32" s="9">
        <v>108.03100000000001</v>
      </c>
      <c r="AB32" s="9">
        <v>110.375</v>
      </c>
      <c r="AC32" s="9">
        <v>1568.5409999999999</v>
      </c>
      <c r="AD32" s="9">
        <v>849.98500000000001</v>
      </c>
      <c r="AE32" s="9">
        <v>718.55499999999995</v>
      </c>
      <c r="AF32" s="9">
        <v>571.70899999999995</v>
      </c>
      <c r="AG32" s="9">
        <v>434.27499999999998</v>
      </c>
      <c r="AH32" s="9">
        <v>137.434</v>
      </c>
      <c r="AI32" s="9">
        <v>996.83199999999999</v>
      </c>
      <c r="AJ32" s="9">
        <v>415.71</v>
      </c>
      <c r="AK32" s="9">
        <v>581.12199999999996</v>
      </c>
      <c r="AL32" s="9">
        <v>668.32500000000005</v>
      </c>
      <c r="AM32" s="9">
        <v>510.57900000000001</v>
      </c>
      <c r="AN32" s="9">
        <v>157.74600000000001</v>
      </c>
      <c r="AO32" s="9">
        <v>1102.3399999999999</v>
      </c>
      <c r="AP32" s="9">
        <v>461.92</v>
      </c>
      <c r="AQ32" s="9">
        <v>640.41899999999998</v>
      </c>
      <c r="AR32" s="9">
        <v>1071.6420000000001</v>
      </c>
      <c r="AS32" s="9">
        <v>472.59300000000002</v>
      </c>
      <c r="AT32" s="9">
        <v>599.04899999999998</v>
      </c>
      <c r="AU32" s="9">
        <v>11512.659</v>
      </c>
      <c r="AV32" s="9">
        <v>6122.1170000000002</v>
      </c>
      <c r="AW32" s="9">
        <v>5390.5420000000004</v>
      </c>
      <c r="AX32" s="9">
        <v>7949.1440000000002</v>
      </c>
      <c r="AY32" s="9">
        <v>5023.3450000000003</v>
      </c>
      <c r="AZ32" s="9">
        <v>2925.799</v>
      </c>
      <c r="BA32" s="9">
        <v>3563.5149999999999</v>
      </c>
      <c r="BB32" s="9">
        <v>1098.7719999999999</v>
      </c>
      <c r="BC32" s="9">
        <v>2464.7429999999999</v>
      </c>
      <c r="BD32" s="9">
        <v>1722.5809999999999</v>
      </c>
      <c r="BE32" s="9">
        <v>939.79300000000001</v>
      </c>
      <c r="BF32" s="9">
        <v>782.78800000000001</v>
      </c>
      <c r="BG32" s="9">
        <v>332.315</v>
      </c>
      <c r="BH32" s="9">
        <v>196.869</v>
      </c>
      <c r="BI32" s="9">
        <v>135.446</v>
      </c>
      <c r="BJ32" s="9">
        <v>131.429</v>
      </c>
      <c r="BK32" s="9">
        <v>100.917</v>
      </c>
      <c r="BL32" s="9">
        <v>30.512</v>
      </c>
      <c r="BM32" s="9">
        <v>71.647000000000006</v>
      </c>
      <c r="BN32" s="9">
        <v>53.72</v>
      </c>
      <c r="BO32" s="9">
        <v>17.927</v>
      </c>
      <c r="BP32" s="9">
        <v>59.780999999999999</v>
      </c>
      <c r="BQ32" s="9">
        <v>47.197000000000003</v>
      </c>
      <c r="BR32" s="9">
        <v>12.584</v>
      </c>
      <c r="BS32" s="9">
        <v>200.886</v>
      </c>
      <c r="BT32" s="9">
        <v>95.951999999999998</v>
      </c>
      <c r="BU32" s="9">
        <v>104.934</v>
      </c>
      <c r="BV32" s="9">
        <v>1538.712</v>
      </c>
      <c r="BW32" s="9">
        <v>830.52499999999998</v>
      </c>
      <c r="BX32" s="9">
        <v>708.18600000000004</v>
      </c>
      <c r="BY32" s="9">
        <v>564.68799999999999</v>
      </c>
      <c r="BZ32" s="9">
        <v>428.255</v>
      </c>
      <c r="CA32" s="9">
        <v>136.43299999999999</v>
      </c>
      <c r="CB32" s="9">
        <v>974.024</v>
      </c>
      <c r="CC32" s="9">
        <v>402.27</v>
      </c>
      <c r="CD32" s="9">
        <v>571.75400000000002</v>
      </c>
      <c r="CE32" s="9">
        <v>658.44399999999996</v>
      </c>
      <c r="CF32" s="9">
        <v>501.69900000000001</v>
      </c>
      <c r="CG32" s="9">
        <v>156.745</v>
      </c>
      <c r="CH32" s="9">
        <v>1064.1369999999999</v>
      </c>
      <c r="CI32" s="9">
        <v>438.09399999999999</v>
      </c>
      <c r="CJ32" s="9">
        <v>626.04300000000001</v>
      </c>
      <c r="CK32" s="9">
        <v>1045.671</v>
      </c>
      <c r="CL32" s="9">
        <v>455.99</v>
      </c>
      <c r="CM32" s="9">
        <v>589.68100000000004</v>
      </c>
      <c r="CN32" s="9">
        <v>1863.3989999999999</v>
      </c>
      <c r="CO32" s="9">
        <v>940.12300000000005</v>
      </c>
      <c r="CP32" s="9">
        <v>923.27700000000004</v>
      </c>
      <c r="CQ32" s="9">
        <v>863.15499999999997</v>
      </c>
      <c r="CR32" s="9">
        <v>488.88799999999998</v>
      </c>
      <c r="CS32" s="9">
        <v>374.26799999999997</v>
      </c>
      <c r="CT32" s="9">
        <v>1000.244</v>
      </c>
      <c r="CU32" s="9">
        <v>451.23500000000001</v>
      </c>
      <c r="CV32" s="9">
        <v>549.00900000000001</v>
      </c>
      <c r="CW32" s="9">
        <v>457.37900000000002</v>
      </c>
      <c r="CX32" s="9">
        <v>236.864</v>
      </c>
      <c r="CY32" s="9">
        <v>220.51499999999999</v>
      </c>
      <c r="CZ32" s="9">
        <v>68.700999999999993</v>
      </c>
      <c r="DA32" s="9">
        <v>36.902000000000001</v>
      </c>
      <c r="DB32" s="9">
        <v>31.798999999999999</v>
      </c>
      <c r="DC32" s="9">
        <v>11.997999999999999</v>
      </c>
      <c r="DD32" s="9">
        <v>9.141</v>
      </c>
      <c r="DE32" s="9">
        <v>2.8570000000000002</v>
      </c>
      <c r="DF32" s="9">
        <v>9.5549999999999997</v>
      </c>
      <c r="DG32" s="9">
        <v>7.5359999999999996</v>
      </c>
      <c r="DH32" s="9">
        <v>2.02</v>
      </c>
      <c r="DI32" s="9">
        <v>2.4430000000000001</v>
      </c>
      <c r="DJ32" s="9">
        <v>1.605</v>
      </c>
      <c r="DK32" s="9">
        <v>0.83799999999999997</v>
      </c>
      <c r="DL32" s="9">
        <v>56.703000000000003</v>
      </c>
      <c r="DM32" s="9">
        <v>27.760999999999999</v>
      </c>
      <c r="DN32" s="9">
        <v>28.942</v>
      </c>
      <c r="DO32" s="9">
        <v>422.15</v>
      </c>
      <c r="DP32" s="9">
        <v>220.23599999999999</v>
      </c>
      <c r="DQ32" s="9">
        <v>201.91399999999999</v>
      </c>
      <c r="DR32" s="9">
        <v>92.965999999999994</v>
      </c>
      <c r="DS32" s="9">
        <v>65.977000000000004</v>
      </c>
      <c r="DT32" s="9">
        <v>26.989000000000001</v>
      </c>
      <c r="DU32" s="9">
        <v>329.18400000000003</v>
      </c>
      <c r="DV32" s="9">
        <v>154.26</v>
      </c>
      <c r="DW32" s="9">
        <v>174.92500000000001</v>
      </c>
      <c r="DX32" s="9">
        <v>99.703000000000003</v>
      </c>
      <c r="DY32" s="9">
        <v>71.162000000000006</v>
      </c>
      <c r="DZ32" s="9">
        <v>28.541</v>
      </c>
      <c r="EA32" s="9">
        <v>357.67599999999999</v>
      </c>
      <c r="EB32" s="9">
        <v>165.702</v>
      </c>
      <c r="EC32" s="9">
        <v>191.97399999999999</v>
      </c>
      <c r="ED32" s="9">
        <v>338.74</v>
      </c>
      <c r="EE32" s="9">
        <v>161.79499999999999</v>
      </c>
      <c r="EF32" s="9">
        <v>176.94399999999999</v>
      </c>
      <c r="EG32" s="9">
        <v>654.09</v>
      </c>
      <c r="EH32" s="9">
        <v>313.38299999999998</v>
      </c>
      <c r="EI32" s="9">
        <v>340.70699999999999</v>
      </c>
      <c r="EJ32" s="9">
        <v>161.34700000000001</v>
      </c>
      <c r="EK32" s="9">
        <v>101.473</v>
      </c>
      <c r="EL32" s="9">
        <v>59.874000000000002</v>
      </c>
      <c r="EM32" s="9">
        <v>492.74299999999999</v>
      </c>
      <c r="EN32" s="9">
        <v>211.91</v>
      </c>
      <c r="EO32" s="9">
        <v>280.83300000000003</v>
      </c>
      <c r="EP32" s="9">
        <v>186.41499999999999</v>
      </c>
      <c r="EQ32" s="9">
        <v>93.444999999999993</v>
      </c>
      <c r="ER32" s="9">
        <v>92.97</v>
      </c>
      <c r="ES32" s="9">
        <v>30.15</v>
      </c>
      <c r="ET32" s="9">
        <v>16.073</v>
      </c>
      <c r="EU32" s="9">
        <v>14.077</v>
      </c>
      <c r="EV32" s="9">
        <v>3.2570000000000001</v>
      </c>
      <c r="EW32" s="9">
        <v>2.3370000000000002</v>
      </c>
      <c r="EX32" s="9">
        <v>0.92</v>
      </c>
      <c r="EY32" s="9">
        <v>2.581</v>
      </c>
      <c r="EZ32" s="9">
        <v>2.16</v>
      </c>
      <c r="FA32" s="9">
        <v>0.42199999999999999</v>
      </c>
      <c r="FB32" s="9">
        <v>0.67500000000000004</v>
      </c>
      <c r="FC32" s="9">
        <v>0.17699999999999999</v>
      </c>
      <c r="FD32" s="9">
        <v>0.498</v>
      </c>
      <c r="FE32" s="9">
        <v>26.893000000000001</v>
      </c>
      <c r="FF32" s="9">
        <v>13.737</v>
      </c>
      <c r="FG32" s="9">
        <v>13.157</v>
      </c>
      <c r="FH32" s="9">
        <v>170.721</v>
      </c>
      <c r="FI32" s="9">
        <v>85.95</v>
      </c>
      <c r="FJ32" s="9">
        <v>84.771000000000001</v>
      </c>
      <c r="FK32" s="9">
        <v>22.922000000000001</v>
      </c>
      <c r="FL32" s="9">
        <v>16.728999999999999</v>
      </c>
      <c r="FM32" s="9">
        <v>6.1929999999999996</v>
      </c>
      <c r="FN32" s="9">
        <v>147.79900000000001</v>
      </c>
      <c r="FO32" s="9">
        <v>69.221000000000004</v>
      </c>
      <c r="FP32" s="9">
        <v>78.578000000000003</v>
      </c>
      <c r="FQ32" s="9">
        <v>25.187000000000001</v>
      </c>
      <c r="FR32" s="9">
        <v>18.074000000000002</v>
      </c>
      <c r="FS32" s="9">
        <v>7.1130000000000004</v>
      </c>
      <c r="FT32" s="9">
        <v>161.22800000000001</v>
      </c>
      <c r="FU32" s="9">
        <v>75.370999999999995</v>
      </c>
      <c r="FV32" s="9">
        <v>85.856999999999999</v>
      </c>
      <c r="FW32" s="9">
        <v>150.38</v>
      </c>
      <c r="FX32" s="9">
        <v>71.381</v>
      </c>
      <c r="FY32" s="9">
        <v>78.998999999999995</v>
      </c>
      <c r="FZ32" s="9">
        <v>1209.309</v>
      </c>
      <c r="GA32" s="9">
        <v>626.74</v>
      </c>
      <c r="GB32" s="9">
        <v>582.56899999999996</v>
      </c>
      <c r="GC32" s="9">
        <v>701.80799999999999</v>
      </c>
      <c r="GD32" s="9">
        <v>387.41500000000002</v>
      </c>
      <c r="GE32" s="9">
        <v>314.39299999999997</v>
      </c>
      <c r="GF32" s="9">
        <v>507.50099999999998</v>
      </c>
      <c r="GG32" s="9">
        <v>239.32499999999999</v>
      </c>
      <c r="GH32" s="9">
        <v>268.17599999999999</v>
      </c>
      <c r="GI32" s="9">
        <v>270.964</v>
      </c>
      <c r="GJ32" s="9">
        <v>143.41900000000001</v>
      </c>
      <c r="GK32" s="9">
        <v>127.545</v>
      </c>
      <c r="GL32" s="9">
        <v>38.551000000000002</v>
      </c>
      <c r="GM32" s="9">
        <v>20.827999999999999</v>
      </c>
      <c r="GN32" s="9">
        <v>17.722999999999999</v>
      </c>
      <c r="GO32" s="9">
        <v>8.7409999999999997</v>
      </c>
      <c r="GP32" s="9">
        <v>6.8040000000000003</v>
      </c>
      <c r="GQ32" s="9">
        <v>1.9370000000000001</v>
      </c>
      <c r="GR32" s="9">
        <v>6.9740000000000002</v>
      </c>
      <c r="GS32" s="9">
        <v>5.3760000000000003</v>
      </c>
      <c r="GT32" s="9">
        <v>1.5980000000000001</v>
      </c>
      <c r="GU32" s="9">
        <v>1.7669999999999999</v>
      </c>
      <c r="GV32" s="9">
        <v>1.4279999999999999</v>
      </c>
      <c r="GW32" s="9">
        <v>0.33900000000000002</v>
      </c>
      <c r="GX32" s="9">
        <v>29.809000000000001</v>
      </c>
      <c r="GY32" s="9">
        <v>14.023999999999999</v>
      </c>
      <c r="GZ32" s="9">
        <v>15.785</v>
      </c>
      <c r="HA32" s="9">
        <v>251.43</v>
      </c>
      <c r="HB32" s="9">
        <v>134.286</v>
      </c>
      <c r="HC32" s="9">
        <v>117.143</v>
      </c>
      <c r="HD32" s="9">
        <v>70.043999999999997</v>
      </c>
      <c r="HE32" s="9">
        <v>49.247999999999998</v>
      </c>
      <c r="HF32" s="9">
        <v>20.795999999999999</v>
      </c>
      <c r="HG32" s="9">
        <v>181.386</v>
      </c>
      <c r="HH32" s="9">
        <v>85.039000000000001</v>
      </c>
      <c r="HI32" s="9">
        <v>96.346999999999994</v>
      </c>
      <c r="HJ32" s="9">
        <v>74.516999999999996</v>
      </c>
      <c r="HK32" s="9">
        <v>53.088000000000001</v>
      </c>
      <c r="HL32" s="9">
        <v>21.428000000000001</v>
      </c>
      <c r="HM32" s="9">
        <v>196.44800000000001</v>
      </c>
      <c r="HN32" s="9">
        <v>90.331000000000003</v>
      </c>
      <c r="HO32" s="9">
        <v>106.116</v>
      </c>
      <c r="HP32" s="9">
        <v>188.36</v>
      </c>
      <c r="HQ32" s="9">
        <v>90.414000000000001</v>
      </c>
      <c r="HR32" s="9">
        <v>97.944999999999993</v>
      </c>
      <c r="HS32" s="9">
        <v>2817.5</v>
      </c>
      <c r="HT32" s="9">
        <v>1545.251</v>
      </c>
      <c r="HU32" s="9">
        <v>1272.248</v>
      </c>
      <c r="HV32" s="9">
        <v>2163.2629999999999</v>
      </c>
      <c r="HW32" s="9">
        <v>1336.0309999999999</v>
      </c>
      <c r="HX32" s="9">
        <v>827.23199999999997</v>
      </c>
      <c r="HY32" s="9">
        <v>654.23699999999997</v>
      </c>
      <c r="HZ32" s="9">
        <v>209.221</v>
      </c>
      <c r="IA32" s="9">
        <v>445.01600000000002</v>
      </c>
      <c r="IB32" s="9">
        <v>402.23200000000003</v>
      </c>
      <c r="IC32" s="9">
        <v>245.72900000000001</v>
      </c>
      <c r="ID32" s="9">
        <v>156.50299999999999</v>
      </c>
      <c r="IE32" s="9">
        <v>67.64</v>
      </c>
      <c r="IF32" s="9">
        <v>44.509</v>
      </c>
      <c r="IG32" s="9">
        <v>23.131</v>
      </c>
      <c r="IH32" s="9">
        <v>29.381</v>
      </c>
      <c r="II32" s="9">
        <v>22.279</v>
      </c>
      <c r="IJ32" s="9">
        <v>7.1020000000000003</v>
      </c>
      <c r="IK32" s="9">
        <v>13.747</v>
      </c>
      <c r="IL32" s="9">
        <v>11.179</v>
      </c>
      <c r="IM32" s="9">
        <v>2.5680000000000001</v>
      </c>
      <c r="IN32" s="9">
        <v>15.635</v>
      </c>
      <c r="IO32" s="9">
        <v>11.101000000000001</v>
      </c>
      <c r="IP32" s="9">
        <v>4.5339999999999998</v>
      </c>
      <c r="IQ32" s="9">
        <v>38.259</v>
      </c>
    </row>
    <row r="33" spans="1:251">
      <c r="A33" s="10">
        <v>42491</v>
      </c>
      <c r="B33" s="9">
        <v>11999.949000000001</v>
      </c>
      <c r="C33" s="9">
        <v>6420.8029999999999</v>
      </c>
      <c r="D33" s="9">
        <v>5579.1459999999997</v>
      </c>
      <c r="E33" s="9">
        <v>8170.78</v>
      </c>
      <c r="F33" s="9">
        <v>5194.5870000000004</v>
      </c>
      <c r="G33" s="9">
        <v>2976.1930000000002</v>
      </c>
      <c r="H33" s="9">
        <v>3829.1689999999999</v>
      </c>
      <c r="I33" s="9">
        <v>1226.2170000000001</v>
      </c>
      <c r="J33" s="9">
        <v>2602.953</v>
      </c>
      <c r="K33" s="9">
        <v>1779.0219999999999</v>
      </c>
      <c r="L33" s="9">
        <v>970.76599999999996</v>
      </c>
      <c r="M33" s="9">
        <v>808.255</v>
      </c>
      <c r="N33" s="9">
        <v>340.988</v>
      </c>
      <c r="O33" s="9">
        <v>198.024</v>
      </c>
      <c r="P33" s="9">
        <v>142.964</v>
      </c>
      <c r="Q33" s="9">
        <v>136.32599999999999</v>
      </c>
      <c r="R33" s="9">
        <v>104.10299999999999</v>
      </c>
      <c r="S33" s="9">
        <v>32.223999999999997</v>
      </c>
      <c r="T33" s="9">
        <v>72.043999999999997</v>
      </c>
      <c r="U33" s="9">
        <v>53.366</v>
      </c>
      <c r="V33" s="9">
        <v>18.678000000000001</v>
      </c>
      <c r="W33" s="9">
        <v>64.281999999999996</v>
      </c>
      <c r="X33" s="9">
        <v>50.737000000000002</v>
      </c>
      <c r="Y33" s="9">
        <v>13.545</v>
      </c>
      <c r="Z33" s="9">
        <v>204.66200000000001</v>
      </c>
      <c r="AA33" s="9">
        <v>93.921999999999997</v>
      </c>
      <c r="AB33" s="9">
        <v>110.74</v>
      </c>
      <c r="AC33" s="9">
        <v>1577.9359999999999</v>
      </c>
      <c r="AD33" s="9">
        <v>855.10400000000004</v>
      </c>
      <c r="AE33" s="9">
        <v>722.83199999999999</v>
      </c>
      <c r="AF33" s="9">
        <v>607.13900000000001</v>
      </c>
      <c r="AG33" s="9">
        <v>458.97399999999999</v>
      </c>
      <c r="AH33" s="9">
        <v>148.16499999999999</v>
      </c>
      <c r="AI33" s="9">
        <v>970.79600000000005</v>
      </c>
      <c r="AJ33" s="9">
        <v>396.13</v>
      </c>
      <c r="AK33" s="9">
        <v>574.66600000000005</v>
      </c>
      <c r="AL33" s="9">
        <v>705.48800000000006</v>
      </c>
      <c r="AM33" s="9">
        <v>533.44299999999998</v>
      </c>
      <c r="AN33" s="9">
        <v>172.04499999999999</v>
      </c>
      <c r="AO33" s="9">
        <v>1073.5329999999999</v>
      </c>
      <c r="AP33" s="9">
        <v>437.32400000000001</v>
      </c>
      <c r="AQ33" s="9">
        <v>636.21</v>
      </c>
      <c r="AR33" s="9">
        <v>1042.8409999999999</v>
      </c>
      <c r="AS33" s="9">
        <v>449.49599999999998</v>
      </c>
      <c r="AT33" s="9">
        <v>593.34500000000003</v>
      </c>
      <c r="AU33" s="9">
        <v>11541.137000000001</v>
      </c>
      <c r="AV33" s="9">
        <v>6138.4769999999999</v>
      </c>
      <c r="AW33" s="9">
        <v>5402.6589999999997</v>
      </c>
      <c r="AX33" s="9">
        <v>7983.2470000000003</v>
      </c>
      <c r="AY33" s="9">
        <v>5054.7070000000003</v>
      </c>
      <c r="AZ33" s="9">
        <v>2928.54</v>
      </c>
      <c r="BA33" s="9">
        <v>3557.89</v>
      </c>
      <c r="BB33" s="9">
        <v>1083.77</v>
      </c>
      <c r="BC33" s="9">
        <v>2474.1190000000001</v>
      </c>
      <c r="BD33" s="9">
        <v>1731.4110000000001</v>
      </c>
      <c r="BE33" s="9">
        <v>936.74599999999998</v>
      </c>
      <c r="BF33" s="9">
        <v>794.66499999999996</v>
      </c>
      <c r="BG33" s="9">
        <v>319.97699999999998</v>
      </c>
      <c r="BH33" s="9">
        <v>182.90799999999999</v>
      </c>
      <c r="BI33" s="9">
        <v>137.06800000000001</v>
      </c>
      <c r="BJ33" s="9">
        <v>131.55600000000001</v>
      </c>
      <c r="BK33" s="9">
        <v>99.938000000000002</v>
      </c>
      <c r="BL33" s="9">
        <v>31.617999999999999</v>
      </c>
      <c r="BM33" s="9">
        <v>68.503</v>
      </c>
      <c r="BN33" s="9">
        <v>50.430999999999997</v>
      </c>
      <c r="BO33" s="9">
        <v>18.073</v>
      </c>
      <c r="BP33" s="9">
        <v>63.052</v>
      </c>
      <c r="BQ33" s="9">
        <v>49.506999999999998</v>
      </c>
      <c r="BR33" s="9">
        <v>13.545</v>
      </c>
      <c r="BS33" s="9">
        <v>188.42099999999999</v>
      </c>
      <c r="BT33" s="9">
        <v>82.971000000000004</v>
      </c>
      <c r="BU33" s="9">
        <v>105.45</v>
      </c>
      <c r="BV33" s="9">
        <v>1545.0509999999999</v>
      </c>
      <c r="BW33" s="9">
        <v>831.41600000000005</v>
      </c>
      <c r="BX33" s="9">
        <v>713.63499999999999</v>
      </c>
      <c r="BY33" s="9">
        <v>599.346</v>
      </c>
      <c r="BZ33" s="9">
        <v>451.52499999999998</v>
      </c>
      <c r="CA33" s="9">
        <v>147.822</v>
      </c>
      <c r="CB33" s="9">
        <v>945.70500000000004</v>
      </c>
      <c r="CC33" s="9">
        <v>379.89100000000002</v>
      </c>
      <c r="CD33" s="9">
        <v>565.81299999999999</v>
      </c>
      <c r="CE33" s="9">
        <v>693.13900000000001</v>
      </c>
      <c r="CF33" s="9">
        <v>521.82899999999995</v>
      </c>
      <c r="CG33" s="9">
        <v>171.31100000000001</v>
      </c>
      <c r="CH33" s="9">
        <v>1038.2719999999999</v>
      </c>
      <c r="CI33" s="9">
        <v>414.91800000000001</v>
      </c>
      <c r="CJ33" s="9">
        <v>623.35400000000004</v>
      </c>
      <c r="CK33" s="9">
        <v>1014.208</v>
      </c>
      <c r="CL33" s="9">
        <v>430.322</v>
      </c>
      <c r="CM33" s="9">
        <v>583.88599999999997</v>
      </c>
      <c r="CN33" s="9">
        <v>1864.3150000000001</v>
      </c>
      <c r="CO33" s="9">
        <v>949.33500000000004</v>
      </c>
      <c r="CP33" s="9">
        <v>914.98</v>
      </c>
      <c r="CQ33" s="9">
        <v>840.755</v>
      </c>
      <c r="CR33" s="9">
        <v>488.911</v>
      </c>
      <c r="CS33" s="9">
        <v>351.84399999999999</v>
      </c>
      <c r="CT33" s="9">
        <v>1023.559</v>
      </c>
      <c r="CU33" s="9">
        <v>460.42399999999998</v>
      </c>
      <c r="CV33" s="9">
        <v>563.13499999999999</v>
      </c>
      <c r="CW33" s="9">
        <v>459.03899999999999</v>
      </c>
      <c r="CX33" s="9">
        <v>235.96100000000001</v>
      </c>
      <c r="CY33" s="9">
        <v>223.078</v>
      </c>
      <c r="CZ33" s="9">
        <v>71.064999999999998</v>
      </c>
      <c r="DA33" s="9">
        <v>35.518999999999998</v>
      </c>
      <c r="DB33" s="9">
        <v>35.545000000000002</v>
      </c>
      <c r="DC33" s="9">
        <v>15.427</v>
      </c>
      <c r="DD33" s="9">
        <v>11.092000000000001</v>
      </c>
      <c r="DE33" s="9">
        <v>4.3360000000000003</v>
      </c>
      <c r="DF33" s="9">
        <v>11.255000000000001</v>
      </c>
      <c r="DG33" s="9">
        <v>8.7070000000000007</v>
      </c>
      <c r="DH33" s="9">
        <v>2.548</v>
      </c>
      <c r="DI33" s="9">
        <v>4.1719999999999997</v>
      </c>
      <c r="DJ33" s="9">
        <v>2.3849999999999998</v>
      </c>
      <c r="DK33" s="9">
        <v>1.788</v>
      </c>
      <c r="DL33" s="9">
        <v>55.637999999999998</v>
      </c>
      <c r="DM33" s="9">
        <v>24.428000000000001</v>
      </c>
      <c r="DN33" s="9">
        <v>31.21</v>
      </c>
      <c r="DO33" s="9">
        <v>421.69200000000001</v>
      </c>
      <c r="DP33" s="9">
        <v>219.36600000000001</v>
      </c>
      <c r="DQ33" s="9">
        <v>202.327</v>
      </c>
      <c r="DR33" s="9">
        <v>99.867999999999995</v>
      </c>
      <c r="DS33" s="9">
        <v>70.048000000000002</v>
      </c>
      <c r="DT33" s="9">
        <v>29.818999999999999</v>
      </c>
      <c r="DU33" s="9">
        <v>321.82499999999999</v>
      </c>
      <c r="DV33" s="9">
        <v>149.31700000000001</v>
      </c>
      <c r="DW33" s="9">
        <v>172.50800000000001</v>
      </c>
      <c r="DX33" s="9">
        <v>108.999</v>
      </c>
      <c r="DY33" s="9">
        <v>75.703000000000003</v>
      </c>
      <c r="DZ33" s="9">
        <v>33.295999999999999</v>
      </c>
      <c r="EA33" s="9">
        <v>350.04</v>
      </c>
      <c r="EB33" s="9">
        <v>160.25800000000001</v>
      </c>
      <c r="EC33" s="9">
        <v>189.78200000000001</v>
      </c>
      <c r="ED33" s="9">
        <v>333.07900000000001</v>
      </c>
      <c r="EE33" s="9">
        <v>158.024</v>
      </c>
      <c r="EF33" s="9">
        <v>175.05500000000001</v>
      </c>
      <c r="EG33" s="9">
        <v>660.61800000000005</v>
      </c>
      <c r="EH33" s="9">
        <v>318.642</v>
      </c>
      <c r="EI33" s="9">
        <v>341.97699999999998</v>
      </c>
      <c r="EJ33" s="9">
        <v>146.87100000000001</v>
      </c>
      <c r="EK33" s="9">
        <v>92.930999999999997</v>
      </c>
      <c r="EL33" s="9">
        <v>53.941000000000003</v>
      </c>
      <c r="EM33" s="9">
        <v>513.74699999999996</v>
      </c>
      <c r="EN33" s="9">
        <v>225.71100000000001</v>
      </c>
      <c r="EO33" s="9">
        <v>288.036</v>
      </c>
      <c r="EP33" s="9">
        <v>195.90100000000001</v>
      </c>
      <c r="EQ33" s="9">
        <v>97.432000000000002</v>
      </c>
      <c r="ER33" s="9">
        <v>98.468999999999994</v>
      </c>
      <c r="ES33" s="9">
        <v>36.225000000000001</v>
      </c>
      <c r="ET33" s="9">
        <v>17.154</v>
      </c>
      <c r="EU33" s="9">
        <v>19.071000000000002</v>
      </c>
      <c r="EV33" s="9">
        <v>2.5880000000000001</v>
      </c>
      <c r="EW33" s="9">
        <v>2.23</v>
      </c>
      <c r="EX33" s="9">
        <v>0.35799999999999998</v>
      </c>
      <c r="EY33" s="9">
        <v>2.0659999999999998</v>
      </c>
      <c r="EZ33" s="9">
        <v>1.708</v>
      </c>
      <c r="FA33" s="9">
        <v>0.35799999999999998</v>
      </c>
      <c r="FB33" s="9">
        <v>0.52200000000000002</v>
      </c>
      <c r="FC33" s="9">
        <v>0.52200000000000002</v>
      </c>
      <c r="FD33" s="9">
        <v>0</v>
      </c>
      <c r="FE33" s="9">
        <v>33.637</v>
      </c>
      <c r="FF33" s="9">
        <v>14.923999999999999</v>
      </c>
      <c r="FG33" s="9">
        <v>18.713000000000001</v>
      </c>
      <c r="FH33" s="9">
        <v>175.32400000000001</v>
      </c>
      <c r="FI33" s="9">
        <v>89.012</v>
      </c>
      <c r="FJ33" s="9">
        <v>86.311999999999998</v>
      </c>
      <c r="FK33" s="9">
        <v>19.619</v>
      </c>
      <c r="FL33" s="9">
        <v>15.382</v>
      </c>
      <c r="FM33" s="9">
        <v>4.2370000000000001</v>
      </c>
      <c r="FN33" s="9">
        <v>155.70500000000001</v>
      </c>
      <c r="FO33" s="9">
        <v>73.629000000000005</v>
      </c>
      <c r="FP33" s="9">
        <v>82.075000000000003</v>
      </c>
      <c r="FQ33" s="9">
        <v>20.75</v>
      </c>
      <c r="FR33" s="9">
        <v>16.513000000000002</v>
      </c>
      <c r="FS33" s="9">
        <v>4.2370000000000001</v>
      </c>
      <c r="FT33" s="9">
        <v>175.15100000000001</v>
      </c>
      <c r="FU33" s="9">
        <v>80.918999999999997</v>
      </c>
      <c r="FV33" s="9">
        <v>94.231999999999999</v>
      </c>
      <c r="FW33" s="9">
        <v>157.77099999999999</v>
      </c>
      <c r="FX33" s="9">
        <v>75.337999999999994</v>
      </c>
      <c r="FY33" s="9">
        <v>82.433000000000007</v>
      </c>
      <c r="FZ33" s="9">
        <v>1203.6959999999999</v>
      </c>
      <c r="GA33" s="9">
        <v>630.69299999999998</v>
      </c>
      <c r="GB33" s="9">
        <v>573.00300000000004</v>
      </c>
      <c r="GC33" s="9">
        <v>693.88400000000001</v>
      </c>
      <c r="GD33" s="9">
        <v>395.98</v>
      </c>
      <c r="GE33" s="9">
        <v>297.904</v>
      </c>
      <c r="GF33" s="9">
        <v>509.81200000000001</v>
      </c>
      <c r="GG33" s="9">
        <v>234.71299999999999</v>
      </c>
      <c r="GH33" s="9">
        <v>275.09899999999999</v>
      </c>
      <c r="GI33" s="9">
        <v>263.13799999999998</v>
      </c>
      <c r="GJ33" s="9">
        <v>138.529</v>
      </c>
      <c r="GK33" s="9">
        <v>124.60899999999999</v>
      </c>
      <c r="GL33" s="9">
        <v>34.840000000000003</v>
      </c>
      <c r="GM33" s="9">
        <v>18.366</v>
      </c>
      <c r="GN33" s="9">
        <v>16.474</v>
      </c>
      <c r="GO33" s="9">
        <v>12.839</v>
      </c>
      <c r="GP33" s="9">
        <v>8.8620000000000001</v>
      </c>
      <c r="GQ33" s="9">
        <v>3.9780000000000002</v>
      </c>
      <c r="GR33" s="9">
        <v>9.1890000000000001</v>
      </c>
      <c r="GS33" s="9">
        <v>6.9989999999999997</v>
      </c>
      <c r="GT33" s="9">
        <v>2.19</v>
      </c>
      <c r="GU33" s="9">
        <v>3.6509999999999998</v>
      </c>
      <c r="GV33" s="9">
        <v>1.863</v>
      </c>
      <c r="GW33" s="9">
        <v>1.788</v>
      </c>
      <c r="GX33" s="9">
        <v>22.001000000000001</v>
      </c>
      <c r="GY33" s="9">
        <v>9.5039999999999996</v>
      </c>
      <c r="GZ33" s="9">
        <v>12.497</v>
      </c>
      <c r="HA33" s="9">
        <v>246.369</v>
      </c>
      <c r="HB33" s="9">
        <v>130.35400000000001</v>
      </c>
      <c r="HC33" s="9">
        <v>116.015</v>
      </c>
      <c r="HD33" s="9">
        <v>80.248000000000005</v>
      </c>
      <c r="HE33" s="9">
        <v>54.665999999999997</v>
      </c>
      <c r="HF33" s="9">
        <v>25.582000000000001</v>
      </c>
      <c r="HG33" s="9">
        <v>166.12</v>
      </c>
      <c r="HH33" s="9">
        <v>75.688000000000002</v>
      </c>
      <c r="HI33" s="9">
        <v>90.432000000000002</v>
      </c>
      <c r="HJ33" s="9">
        <v>88.248999999999995</v>
      </c>
      <c r="HK33" s="9">
        <v>59.19</v>
      </c>
      <c r="HL33" s="9">
        <v>29.059000000000001</v>
      </c>
      <c r="HM33" s="9">
        <v>174.88900000000001</v>
      </c>
      <c r="HN33" s="9">
        <v>79.338999999999999</v>
      </c>
      <c r="HO33" s="9">
        <v>95.55</v>
      </c>
      <c r="HP33" s="9">
        <v>175.309</v>
      </c>
      <c r="HQ33" s="9">
        <v>82.686999999999998</v>
      </c>
      <c r="HR33" s="9">
        <v>92.622</v>
      </c>
      <c r="HS33" s="9">
        <v>2812.7869999999998</v>
      </c>
      <c r="HT33" s="9">
        <v>1537.146</v>
      </c>
      <c r="HU33" s="9">
        <v>1275.6410000000001</v>
      </c>
      <c r="HV33" s="9">
        <v>2177.6280000000002</v>
      </c>
      <c r="HW33" s="9">
        <v>1348.3530000000001</v>
      </c>
      <c r="HX33" s="9">
        <v>829.27499999999998</v>
      </c>
      <c r="HY33" s="9">
        <v>635.15899999999999</v>
      </c>
      <c r="HZ33" s="9">
        <v>188.79300000000001</v>
      </c>
      <c r="IA33" s="9">
        <v>446.36599999999999</v>
      </c>
      <c r="IB33" s="9">
        <v>407.61900000000003</v>
      </c>
      <c r="IC33" s="9">
        <v>251.685</v>
      </c>
      <c r="ID33" s="9">
        <v>155.934</v>
      </c>
      <c r="IE33" s="9">
        <v>67.397000000000006</v>
      </c>
      <c r="IF33" s="9">
        <v>43.472000000000001</v>
      </c>
      <c r="IG33" s="9">
        <v>23.925000000000001</v>
      </c>
      <c r="IH33" s="9">
        <v>33.378</v>
      </c>
      <c r="II33" s="9">
        <v>26.63</v>
      </c>
      <c r="IJ33" s="9">
        <v>6.7480000000000002</v>
      </c>
      <c r="IK33" s="9">
        <v>14.191000000000001</v>
      </c>
      <c r="IL33" s="9">
        <v>11.029</v>
      </c>
      <c r="IM33" s="9">
        <v>3.1629999999999998</v>
      </c>
      <c r="IN33" s="9">
        <v>19.187000000000001</v>
      </c>
      <c r="IO33" s="9">
        <v>15.601000000000001</v>
      </c>
      <c r="IP33" s="9">
        <v>3.5859999999999999</v>
      </c>
      <c r="IQ33" s="9">
        <v>34.018999999999998</v>
      </c>
    </row>
    <row r="34" spans="1:251">
      <c r="A34" s="10">
        <v>42522</v>
      </c>
      <c r="B34" s="9">
        <v>11991.257</v>
      </c>
      <c r="C34" s="9">
        <v>6406.05</v>
      </c>
      <c r="D34" s="9">
        <v>5585.2070000000003</v>
      </c>
      <c r="E34" s="9">
        <v>8189.7650000000003</v>
      </c>
      <c r="F34" s="9">
        <v>5208.4120000000003</v>
      </c>
      <c r="G34" s="9">
        <v>2981.3530000000001</v>
      </c>
      <c r="H34" s="9">
        <v>3801.4920000000002</v>
      </c>
      <c r="I34" s="9">
        <v>1197.6379999999999</v>
      </c>
      <c r="J34" s="9">
        <v>2603.8539999999998</v>
      </c>
      <c r="K34" s="9">
        <v>1886.2619999999999</v>
      </c>
      <c r="L34" s="9">
        <v>1013.5839999999999</v>
      </c>
      <c r="M34" s="9">
        <v>872.678</v>
      </c>
      <c r="N34" s="9">
        <v>384.17099999999999</v>
      </c>
      <c r="O34" s="9">
        <v>225.78</v>
      </c>
      <c r="P34" s="9">
        <v>158.392</v>
      </c>
      <c r="Q34" s="9">
        <v>156.726</v>
      </c>
      <c r="R34" s="9">
        <v>117.66800000000001</v>
      </c>
      <c r="S34" s="9">
        <v>39.058</v>
      </c>
      <c r="T34" s="9">
        <v>79.31</v>
      </c>
      <c r="U34" s="9">
        <v>58.444000000000003</v>
      </c>
      <c r="V34" s="9">
        <v>20.866</v>
      </c>
      <c r="W34" s="9">
        <v>77.415999999999997</v>
      </c>
      <c r="X34" s="9">
        <v>59.223999999999997</v>
      </c>
      <c r="Y34" s="9">
        <v>18.192</v>
      </c>
      <c r="Z34" s="9">
        <v>227.446</v>
      </c>
      <c r="AA34" s="9">
        <v>108.11199999999999</v>
      </c>
      <c r="AB34" s="9">
        <v>119.334</v>
      </c>
      <c r="AC34" s="9">
        <v>1673.03</v>
      </c>
      <c r="AD34" s="9">
        <v>889.33100000000002</v>
      </c>
      <c r="AE34" s="9">
        <v>783.69899999999996</v>
      </c>
      <c r="AF34" s="9">
        <v>637.93399999999997</v>
      </c>
      <c r="AG34" s="9">
        <v>478.16800000000001</v>
      </c>
      <c r="AH34" s="9">
        <v>159.76599999999999</v>
      </c>
      <c r="AI34" s="9">
        <v>1035.096</v>
      </c>
      <c r="AJ34" s="9">
        <v>411.16300000000001</v>
      </c>
      <c r="AK34" s="9">
        <v>623.93399999999997</v>
      </c>
      <c r="AL34" s="9">
        <v>748.43399999999997</v>
      </c>
      <c r="AM34" s="9">
        <v>562.28599999999994</v>
      </c>
      <c r="AN34" s="9">
        <v>186.148</v>
      </c>
      <c r="AO34" s="9">
        <v>1137.828</v>
      </c>
      <c r="AP34" s="9">
        <v>451.298</v>
      </c>
      <c r="AQ34" s="9">
        <v>686.53</v>
      </c>
      <c r="AR34" s="9">
        <v>1114.4059999999999</v>
      </c>
      <c r="AS34" s="9">
        <v>469.60700000000003</v>
      </c>
      <c r="AT34" s="9">
        <v>644.79999999999995</v>
      </c>
      <c r="AU34" s="9">
        <v>11526.885</v>
      </c>
      <c r="AV34" s="9">
        <v>6119.652</v>
      </c>
      <c r="AW34" s="9">
        <v>5407.2330000000002</v>
      </c>
      <c r="AX34" s="9">
        <v>7997.7449999999999</v>
      </c>
      <c r="AY34" s="9">
        <v>5058.7820000000002</v>
      </c>
      <c r="AZ34" s="9">
        <v>2938.9630000000002</v>
      </c>
      <c r="BA34" s="9">
        <v>3529.1390000000001</v>
      </c>
      <c r="BB34" s="9">
        <v>1060.8699999999999</v>
      </c>
      <c r="BC34" s="9">
        <v>2468.2689999999998</v>
      </c>
      <c r="BD34" s="9">
        <v>1837.588</v>
      </c>
      <c r="BE34" s="9">
        <v>983.21199999999999</v>
      </c>
      <c r="BF34" s="9">
        <v>854.37699999999995</v>
      </c>
      <c r="BG34" s="9">
        <v>365.64</v>
      </c>
      <c r="BH34" s="9">
        <v>212.84899999999999</v>
      </c>
      <c r="BI34" s="9">
        <v>152.791</v>
      </c>
      <c r="BJ34" s="9">
        <v>154.06100000000001</v>
      </c>
      <c r="BK34" s="9">
        <v>115.363</v>
      </c>
      <c r="BL34" s="9">
        <v>38.698</v>
      </c>
      <c r="BM34" s="9">
        <v>77.418999999999997</v>
      </c>
      <c r="BN34" s="9">
        <v>56.774000000000001</v>
      </c>
      <c r="BO34" s="9">
        <v>20.645</v>
      </c>
      <c r="BP34" s="9">
        <v>76.641999999999996</v>
      </c>
      <c r="BQ34" s="9">
        <v>58.588999999999999</v>
      </c>
      <c r="BR34" s="9">
        <v>18.053000000000001</v>
      </c>
      <c r="BS34" s="9">
        <v>211.57900000000001</v>
      </c>
      <c r="BT34" s="9">
        <v>97.486000000000004</v>
      </c>
      <c r="BU34" s="9">
        <v>114.093</v>
      </c>
      <c r="BV34" s="9">
        <v>1639.229</v>
      </c>
      <c r="BW34" s="9">
        <v>868.81500000000005</v>
      </c>
      <c r="BX34" s="9">
        <v>770.41399999999999</v>
      </c>
      <c r="BY34" s="9">
        <v>632.56600000000003</v>
      </c>
      <c r="BZ34" s="9">
        <v>473.40499999999997</v>
      </c>
      <c r="CA34" s="9">
        <v>159.16200000000001</v>
      </c>
      <c r="CB34" s="9">
        <v>1006.663</v>
      </c>
      <c r="CC34" s="9">
        <v>395.411</v>
      </c>
      <c r="CD34" s="9">
        <v>611.25199999999995</v>
      </c>
      <c r="CE34" s="9">
        <v>741.154</v>
      </c>
      <c r="CF34" s="9">
        <v>555.74900000000002</v>
      </c>
      <c r="CG34" s="9">
        <v>185.405</v>
      </c>
      <c r="CH34" s="9">
        <v>1096.4349999999999</v>
      </c>
      <c r="CI34" s="9">
        <v>427.46300000000002</v>
      </c>
      <c r="CJ34" s="9">
        <v>668.97199999999998</v>
      </c>
      <c r="CK34" s="9">
        <v>1084.0820000000001</v>
      </c>
      <c r="CL34" s="9">
        <v>452.185</v>
      </c>
      <c r="CM34" s="9">
        <v>631.89700000000005</v>
      </c>
      <c r="CN34" s="9">
        <v>1841.2860000000001</v>
      </c>
      <c r="CO34" s="9">
        <v>924.91</v>
      </c>
      <c r="CP34" s="9">
        <v>916.37599999999998</v>
      </c>
      <c r="CQ34" s="9">
        <v>845.34199999999998</v>
      </c>
      <c r="CR34" s="9">
        <v>490.67200000000003</v>
      </c>
      <c r="CS34" s="9">
        <v>354.67</v>
      </c>
      <c r="CT34" s="9">
        <v>995.94399999999996</v>
      </c>
      <c r="CU34" s="9">
        <v>434.238</v>
      </c>
      <c r="CV34" s="9">
        <v>561.70600000000002</v>
      </c>
      <c r="CW34" s="9">
        <v>489.87</v>
      </c>
      <c r="CX34" s="9">
        <v>248.22200000000001</v>
      </c>
      <c r="CY34" s="9">
        <v>241.64699999999999</v>
      </c>
      <c r="CZ34" s="9">
        <v>98.394999999999996</v>
      </c>
      <c r="DA34" s="9">
        <v>53.648000000000003</v>
      </c>
      <c r="DB34" s="9">
        <v>44.746000000000002</v>
      </c>
      <c r="DC34" s="9">
        <v>22.593</v>
      </c>
      <c r="DD34" s="9">
        <v>16.341999999999999</v>
      </c>
      <c r="DE34" s="9">
        <v>6.2510000000000003</v>
      </c>
      <c r="DF34" s="9">
        <v>14.372999999999999</v>
      </c>
      <c r="DG34" s="9">
        <v>10.055</v>
      </c>
      <c r="DH34" s="9">
        <v>4.319</v>
      </c>
      <c r="DI34" s="9">
        <v>8.2200000000000006</v>
      </c>
      <c r="DJ34" s="9">
        <v>6.2869999999999999</v>
      </c>
      <c r="DK34" s="9">
        <v>1.9330000000000001</v>
      </c>
      <c r="DL34" s="9">
        <v>75.802000000000007</v>
      </c>
      <c r="DM34" s="9">
        <v>37.307000000000002</v>
      </c>
      <c r="DN34" s="9">
        <v>38.494999999999997</v>
      </c>
      <c r="DO34" s="9">
        <v>449.65199999999999</v>
      </c>
      <c r="DP34" s="9">
        <v>229.239</v>
      </c>
      <c r="DQ34" s="9">
        <v>220.41200000000001</v>
      </c>
      <c r="DR34" s="9">
        <v>104.898</v>
      </c>
      <c r="DS34" s="9">
        <v>67.382999999999996</v>
      </c>
      <c r="DT34" s="9">
        <v>37.515000000000001</v>
      </c>
      <c r="DU34" s="9">
        <v>344.75400000000002</v>
      </c>
      <c r="DV34" s="9">
        <v>161.85599999999999</v>
      </c>
      <c r="DW34" s="9">
        <v>182.89699999999999</v>
      </c>
      <c r="DX34" s="9">
        <v>116.167</v>
      </c>
      <c r="DY34" s="9">
        <v>75.555000000000007</v>
      </c>
      <c r="DZ34" s="9">
        <v>40.612000000000002</v>
      </c>
      <c r="EA34" s="9">
        <v>373.702</v>
      </c>
      <c r="EB34" s="9">
        <v>172.66800000000001</v>
      </c>
      <c r="EC34" s="9">
        <v>201.035</v>
      </c>
      <c r="ED34" s="9">
        <v>359.12700000000001</v>
      </c>
      <c r="EE34" s="9">
        <v>171.911</v>
      </c>
      <c r="EF34" s="9">
        <v>187.21600000000001</v>
      </c>
      <c r="EG34" s="9">
        <v>646.64599999999996</v>
      </c>
      <c r="EH34" s="9">
        <v>307.233</v>
      </c>
      <c r="EI34" s="9">
        <v>339.41300000000001</v>
      </c>
      <c r="EJ34" s="9">
        <v>138.16399999999999</v>
      </c>
      <c r="EK34" s="9">
        <v>88.572999999999993</v>
      </c>
      <c r="EL34" s="9">
        <v>49.591000000000001</v>
      </c>
      <c r="EM34" s="9">
        <v>508.48200000000003</v>
      </c>
      <c r="EN34" s="9">
        <v>218.66</v>
      </c>
      <c r="EO34" s="9">
        <v>289.822</v>
      </c>
      <c r="EP34" s="9">
        <v>202.31100000000001</v>
      </c>
      <c r="EQ34" s="9">
        <v>98.933000000000007</v>
      </c>
      <c r="ER34" s="9">
        <v>103.379</v>
      </c>
      <c r="ES34" s="9">
        <v>51.44</v>
      </c>
      <c r="ET34" s="9">
        <v>24.385000000000002</v>
      </c>
      <c r="EU34" s="9">
        <v>27.055</v>
      </c>
      <c r="EV34" s="9">
        <v>6.8620000000000001</v>
      </c>
      <c r="EW34" s="9">
        <v>3.97</v>
      </c>
      <c r="EX34" s="9">
        <v>2.8919999999999999</v>
      </c>
      <c r="EY34" s="9">
        <v>5.1050000000000004</v>
      </c>
      <c r="EZ34" s="9">
        <v>2.702</v>
      </c>
      <c r="FA34" s="9">
        <v>2.4039999999999999</v>
      </c>
      <c r="FB34" s="9">
        <v>1.756</v>
      </c>
      <c r="FC34" s="9">
        <v>1.268</v>
      </c>
      <c r="FD34" s="9">
        <v>0.48799999999999999</v>
      </c>
      <c r="FE34" s="9">
        <v>44.578000000000003</v>
      </c>
      <c r="FF34" s="9">
        <v>20.414999999999999</v>
      </c>
      <c r="FG34" s="9">
        <v>24.163</v>
      </c>
      <c r="FH34" s="9">
        <v>179.99100000000001</v>
      </c>
      <c r="FI34" s="9">
        <v>89.813000000000002</v>
      </c>
      <c r="FJ34" s="9">
        <v>90.177000000000007</v>
      </c>
      <c r="FK34" s="9">
        <v>17.452000000000002</v>
      </c>
      <c r="FL34" s="9">
        <v>14.132999999999999</v>
      </c>
      <c r="FM34" s="9">
        <v>3.319</v>
      </c>
      <c r="FN34" s="9">
        <v>162.53899999999999</v>
      </c>
      <c r="FO34" s="9">
        <v>75.680000000000007</v>
      </c>
      <c r="FP34" s="9">
        <v>86.858000000000004</v>
      </c>
      <c r="FQ34" s="9">
        <v>21.018000000000001</v>
      </c>
      <c r="FR34" s="9">
        <v>15.282999999999999</v>
      </c>
      <c r="FS34" s="9">
        <v>5.734</v>
      </c>
      <c r="FT34" s="9">
        <v>181.29400000000001</v>
      </c>
      <c r="FU34" s="9">
        <v>83.649000000000001</v>
      </c>
      <c r="FV34" s="9">
        <v>97.644000000000005</v>
      </c>
      <c r="FW34" s="9">
        <v>167.64400000000001</v>
      </c>
      <c r="FX34" s="9">
        <v>78.382000000000005</v>
      </c>
      <c r="FY34" s="9">
        <v>89.262</v>
      </c>
      <c r="FZ34" s="9">
        <v>1194.6400000000001</v>
      </c>
      <c r="GA34" s="9">
        <v>617.67700000000002</v>
      </c>
      <c r="GB34" s="9">
        <v>576.96299999999997</v>
      </c>
      <c r="GC34" s="9">
        <v>707.178</v>
      </c>
      <c r="GD34" s="9">
        <v>402.09899999999999</v>
      </c>
      <c r="GE34" s="9">
        <v>305.07900000000001</v>
      </c>
      <c r="GF34" s="9">
        <v>487.46199999999999</v>
      </c>
      <c r="GG34" s="9">
        <v>215.578</v>
      </c>
      <c r="GH34" s="9">
        <v>271.88400000000001</v>
      </c>
      <c r="GI34" s="9">
        <v>287.55799999999999</v>
      </c>
      <c r="GJ34" s="9">
        <v>149.29</v>
      </c>
      <c r="GK34" s="9">
        <v>138.268</v>
      </c>
      <c r="GL34" s="9">
        <v>46.954999999999998</v>
      </c>
      <c r="GM34" s="9">
        <v>29.263999999999999</v>
      </c>
      <c r="GN34" s="9">
        <v>17.690999999999999</v>
      </c>
      <c r="GO34" s="9">
        <v>15.731999999999999</v>
      </c>
      <c r="GP34" s="9">
        <v>12.372</v>
      </c>
      <c r="GQ34" s="9">
        <v>3.359</v>
      </c>
      <c r="GR34" s="9">
        <v>9.2680000000000007</v>
      </c>
      <c r="GS34" s="9">
        <v>7.3529999999999998</v>
      </c>
      <c r="GT34" s="9">
        <v>1.915</v>
      </c>
      <c r="GU34" s="9">
        <v>6.4640000000000004</v>
      </c>
      <c r="GV34" s="9">
        <v>5.0190000000000001</v>
      </c>
      <c r="GW34" s="9">
        <v>1.4450000000000001</v>
      </c>
      <c r="GX34" s="9">
        <v>31.222999999999999</v>
      </c>
      <c r="GY34" s="9">
        <v>16.891999999999999</v>
      </c>
      <c r="GZ34" s="9">
        <v>14.332000000000001</v>
      </c>
      <c r="HA34" s="9">
        <v>269.661</v>
      </c>
      <c r="HB34" s="9">
        <v>139.42599999999999</v>
      </c>
      <c r="HC34" s="9">
        <v>130.23500000000001</v>
      </c>
      <c r="HD34" s="9">
        <v>87.445999999999998</v>
      </c>
      <c r="HE34" s="9">
        <v>53.25</v>
      </c>
      <c r="HF34" s="9">
        <v>34.195999999999998</v>
      </c>
      <c r="HG34" s="9">
        <v>182.215</v>
      </c>
      <c r="HH34" s="9">
        <v>86.176000000000002</v>
      </c>
      <c r="HI34" s="9">
        <v>96.039000000000001</v>
      </c>
      <c r="HJ34" s="9">
        <v>95.15</v>
      </c>
      <c r="HK34" s="9">
        <v>60.271999999999998</v>
      </c>
      <c r="HL34" s="9">
        <v>34.878</v>
      </c>
      <c r="HM34" s="9">
        <v>192.40799999999999</v>
      </c>
      <c r="HN34" s="9">
        <v>89.018000000000001</v>
      </c>
      <c r="HO34" s="9">
        <v>103.39</v>
      </c>
      <c r="HP34" s="9">
        <v>191.483</v>
      </c>
      <c r="HQ34" s="9">
        <v>93.528999999999996</v>
      </c>
      <c r="HR34" s="9">
        <v>97.953999999999994</v>
      </c>
      <c r="HS34" s="9">
        <v>2840.6390000000001</v>
      </c>
      <c r="HT34" s="9">
        <v>1554.866</v>
      </c>
      <c r="HU34" s="9">
        <v>1285.7729999999999</v>
      </c>
      <c r="HV34" s="9">
        <v>2198.252</v>
      </c>
      <c r="HW34" s="9">
        <v>1363.463</v>
      </c>
      <c r="HX34" s="9">
        <v>834.78899999999999</v>
      </c>
      <c r="HY34" s="9">
        <v>642.38699999999994</v>
      </c>
      <c r="HZ34" s="9">
        <v>191.404</v>
      </c>
      <c r="IA34" s="9">
        <v>450.98399999999998</v>
      </c>
      <c r="IB34" s="9">
        <v>446.89699999999999</v>
      </c>
      <c r="IC34" s="9">
        <v>273.447</v>
      </c>
      <c r="ID34" s="9">
        <v>173.45</v>
      </c>
      <c r="IE34" s="9">
        <v>68.738</v>
      </c>
      <c r="IF34" s="9">
        <v>44.802999999999997</v>
      </c>
      <c r="IG34" s="9">
        <v>23.934000000000001</v>
      </c>
      <c r="IH34" s="9">
        <v>35.457000000000001</v>
      </c>
      <c r="II34" s="9">
        <v>25.561</v>
      </c>
      <c r="IJ34" s="9">
        <v>9.8960000000000008</v>
      </c>
      <c r="IK34" s="9">
        <v>20.111000000000001</v>
      </c>
      <c r="IL34" s="9">
        <v>13.778</v>
      </c>
      <c r="IM34" s="9">
        <v>6.3319999999999999</v>
      </c>
      <c r="IN34" s="9">
        <v>15.347</v>
      </c>
      <c r="IO34" s="9">
        <v>11.782999999999999</v>
      </c>
      <c r="IP34" s="9">
        <v>3.5640000000000001</v>
      </c>
      <c r="IQ34" s="9">
        <v>33.28</v>
      </c>
    </row>
    <row r="35" spans="1:251">
      <c r="A35" s="10">
        <v>42552</v>
      </c>
      <c r="B35" s="9">
        <v>11995.33</v>
      </c>
      <c r="C35" s="9">
        <v>6412.6710000000003</v>
      </c>
      <c r="D35" s="9">
        <v>5582.6589999999997</v>
      </c>
      <c r="E35" s="9">
        <v>8193.0169999999998</v>
      </c>
      <c r="F35" s="9">
        <v>5204.1390000000001</v>
      </c>
      <c r="G35" s="9">
        <v>2988.8780000000002</v>
      </c>
      <c r="H35" s="9">
        <v>3802.3119999999999</v>
      </c>
      <c r="I35" s="9">
        <v>1208.5319999999999</v>
      </c>
      <c r="J35" s="9">
        <v>2593.7809999999999</v>
      </c>
      <c r="K35" s="9">
        <v>1895.8050000000001</v>
      </c>
      <c r="L35" s="9">
        <v>1009.527</v>
      </c>
      <c r="M35" s="9">
        <v>886.27800000000002</v>
      </c>
      <c r="N35" s="9">
        <v>370.33600000000001</v>
      </c>
      <c r="O35" s="9">
        <v>218.15600000000001</v>
      </c>
      <c r="P35" s="9">
        <v>152.18</v>
      </c>
      <c r="Q35" s="9">
        <v>159.53200000000001</v>
      </c>
      <c r="R35" s="9">
        <v>122.068</v>
      </c>
      <c r="S35" s="9">
        <v>37.465000000000003</v>
      </c>
      <c r="T35" s="9">
        <v>84.97</v>
      </c>
      <c r="U35" s="9">
        <v>63.819000000000003</v>
      </c>
      <c r="V35" s="9">
        <v>21.15</v>
      </c>
      <c r="W35" s="9">
        <v>74.563000000000002</v>
      </c>
      <c r="X35" s="9">
        <v>58.247999999999998</v>
      </c>
      <c r="Y35" s="9">
        <v>16.315000000000001</v>
      </c>
      <c r="Z35" s="9">
        <v>210.803</v>
      </c>
      <c r="AA35" s="9">
        <v>96.088999999999999</v>
      </c>
      <c r="AB35" s="9">
        <v>114.715</v>
      </c>
      <c r="AC35" s="9">
        <v>1685.318</v>
      </c>
      <c r="AD35" s="9">
        <v>879.99400000000003</v>
      </c>
      <c r="AE35" s="9">
        <v>805.32399999999996</v>
      </c>
      <c r="AF35" s="9">
        <v>634.81500000000005</v>
      </c>
      <c r="AG35" s="9">
        <v>467.87</v>
      </c>
      <c r="AH35" s="9">
        <v>166.94499999999999</v>
      </c>
      <c r="AI35" s="9">
        <v>1050.5029999999999</v>
      </c>
      <c r="AJ35" s="9">
        <v>412.12400000000002</v>
      </c>
      <c r="AK35" s="9">
        <v>638.38</v>
      </c>
      <c r="AL35" s="9">
        <v>752.84500000000003</v>
      </c>
      <c r="AM35" s="9">
        <v>557.53800000000001</v>
      </c>
      <c r="AN35" s="9">
        <v>195.30699999999999</v>
      </c>
      <c r="AO35" s="9">
        <v>1142.96</v>
      </c>
      <c r="AP35" s="9">
        <v>451.98899999999998</v>
      </c>
      <c r="AQ35" s="9">
        <v>690.971</v>
      </c>
      <c r="AR35" s="9">
        <v>1135.473</v>
      </c>
      <c r="AS35" s="9">
        <v>475.94299999999998</v>
      </c>
      <c r="AT35" s="9">
        <v>659.53</v>
      </c>
      <c r="AU35" s="9">
        <v>11524.161</v>
      </c>
      <c r="AV35" s="9">
        <v>6125.0590000000002</v>
      </c>
      <c r="AW35" s="9">
        <v>5399.1019999999999</v>
      </c>
      <c r="AX35" s="9">
        <v>7993.9970000000003</v>
      </c>
      <c r="AY35" s="9">
        <v>5052.866</v>
      </c>
      <c r="AZ35" s="9">
        <v>2941.1309999999999</v>
      </c>
      <c r="BA35" s="9">
        <v>3530.165</v>
      </c>
      <c r="BB35" s="9">
        <v>1072.193</v>
      </c>
      <c r="BC35" s="9">
        <v>2457.971</v>
      </c>
      <c r="BD35" s="9">
        <v>1843.106</v>
      </c>
      <c r="BE35" s="9">
        <v>972.10500000000002</v>
      </c>
      <c r="BF35" s="9">
        <v>871</v>
      </c>
      <c r="BG35" s="9">
        <v>346.60199999999998</v>
      </c>
      <c r="BH35" s="9">
        <v>202.50200000000001</v>
      </c>
      <c r="BI35" s="9">
        <v>144.1</v>
      </c>
      <c r="BJ35" s="9">
        <v>153.50800000000001</v>
      </c>
      <c r="BK35" s="9">
        <v>118.075</v>
      </c>
      <c r="BL35" s="9">
        <v>35.433</v>
      </c>
      <c r="BM35" s="9">
        <v>81.054000000000002</v>
      </c>
      <c r="BN35" s="9">
        <v>60.781999999999996</v>
      </c>
      <c r="BO35" s="9">
        <v>20.271999999999998</v>
      </c>
      <c r="BP35" s="9">
        <v>72.453999999999994</v>
      </c>
      <c r="BQ35" s="9">
        <v>57.292999999999999</v>
      </c>
      <c r="BR35" s="9">
        <v>15.161</v>
      </c>
      <c r="BS35" s="9">
        <v>193.09399999999999</v>
      </c>
      <c r="BT35" s="9">
        <v>84.427000000000007</v>
      </c>
      <c r="BU35" s="9">
        <v>108.667</v>
      </c>
      <c r="BV35" s="9">
        <v>1650.452</v>
      </c>
      <c r="BW35" s="9">
        <v>853.697</v>
      </c>
      <c r="BX35" s="9">
        <v>796.75400000000002</v>
      </c>
      <c r="BY35" s="9">
        <v>627.00599999999997</v>
      </c>
      <c r="BZ35" s="9">
        <v>460.721</v>
      </c>
      <c r="CA35" s="9">
        <v>166.285</v>
      </c>
      <c r="CB35" s="9">
        <v>1023.446</v>
      </c>
      <c r="CC35" s="9">
        <v>392.97699999999998</v>
      </c>
      <c r="CD35" s="9">
        <v>630.46900000000005</v>
      </c>
      <c r="CE35" s="9">
        <v>740.226</v>
      </c>
      <c r="CF35" s="9">
        <v>547.61099999999999</v>
      </c>
      <c r="CG35" s="9">
        <v>192.61600000000001</v>
      </c>
      <c r="CH35" s="9">
        <v>1102.8789999999999</v>
      </c>
      <c r="CI35" s="9">
        <v>424.495</v>
      </c>
      <c r="CJ35" s="9">
        <v>678.38499999999999</v>
      </c>
      <c r="CK35" s="9">
        <v>1104.5</v>
      </c>
      <c r="CL35" s="9">
        <v>453.75900000000001</v>
      </c>
      <c r="CM35" s="9">
        <v>650.74099999999999</v>
      </c>
      <c r="CN35" s="9">
        <v>1841.2190000000001</v>
      </c>
      <c r="CO35" s="9">
        <v>937.46900000000005</v>
      </c>
      <c r="CP35" s="9">
        <v>903.75</v>
      </c>
      <c r="CQ35" s="9">
        <v>852.625</v>
      </c>
      <c r="CR35" s="9">
        <v>496.59500000000003</v>
      </c>
      <c r="CS35" s="9">
        <v>356.03</v>
      </c>
      <c r="CT35" s="9">
        <v>988.59400000000005</v>
      </c>
      <c r="CU35" s="9">
        <v>440.875</v>
      </c>
      <c r="CV35" s="9">
        <v>547.71900000000005</v>
      </c>
      <c r="CW35" s="9">
        <v>488.96800000000002</v>
      </c>
      <c r="CX35" s="9">
        <v>245.91200000000001</v>
      </c>
      <c r="CY35" s="9">
        <v>243.05600000000001</v>
      </c>
      <c r="CZ35" s="9">
        <v>80.103999999999999</v>
      </c>
      <c r="DA35" s="9">
        <v>41.478999999999999</v>
      </c>
      <c r="DB35" s="9">
        <v>38.625</v>
      </c>
      <c r="DC35" s="9">
        <v>17.503</v>
      </c>
      <c r="DD35" s="9">
        <v>13.836</v>
      </c>
      <c r="DE35" s="9">
        <v>3.6669999999999998</v>
      </c>
      <c r="DF35" s="9">
        <v>10.803000000000001</v>
      </c>
      <c r="DG35" s="9">
        <v>8.7840000000000007</v>
      </c>
      <c r="DH35" s="9">
        <v>2.0190000000000001</v>
      </c>
      <c r="DI35" s="9">
        <v>6.7</v>
      </c>
      <c r="DJ35" s="9">
        <v>5.0519999999999996</v>
      </c>
      <c r="DK35" s="9">
        <v>1.647</v>
      </c>
      <c r="DL35" s="9">
        <v>62.601999999999997</v>
      </c>
      <c r="DM35" s="9">
        <v>27.643000000000001</v>
      </c>
      <c r="DN35" s="9">
        <v>34.959000000000003</v>
      </c>
      <c r="DO35" s="9">
        <v>455.54700000000003</v>
      </c>
      <c r="DP35" s="9">
        <v>226.45500000000001</v>
      </c>
      <c r="DQ35" s="9">
        <v>229.09200000000001</v>
      </c>
      <c r="DR35" s="9">
        <v>103.197</v>
      </c>
      <c r="DS35" s="9">
        <v>69.218999999999994</v>
      </c>
      <c r="DT35" s="9">
        <v>33.978000000000002</v>
      </c>
      <c r="DU35" s="9">
        <v>352.35</v>
      </c>
      <c r="DV35" s="9">
        <v>157.23599999999999</v>
      </c>
      <c r="DW35" s="9">
        <v>195.114</v>
      </c>
      <c r="DX35" s="9">
        <v>116.238</v>
      </c>
      <c r="DY35" s="9">
        <v>78.722999999999999</v>
      </c>
      <c r="DZ35" s="9">
        <v>37.514000000000003</v>
      </c>
      <c r="EA35" s="9">
        <v>372.73099999999999</v>
      </c>
      <c r="EB35" s="9">
        <v>167.18799999999999</v>
      </c>
      <c r="EC35" s="9">
        <v>205.542</v>
      </c>
      <c r="ED35" s="9">
        <v>363.15300000000002</v>
      </c>
      <c r="EE35" s="9">
        <v>166.02</v>
      </c>
      <c r="EF35" s="9">
        <v>197.13300000000001</v>
      </c>
      <c r="EG35" s="9">
        <v>649.49800000000005</v>
      </c>
      <c r="EH35" s="9">
        <v>313.11200000000002</v>
      </c>
      <c r="EI35" s="9">
        <v>336.38600000000002</v>
      </c>
      <c r="EJ35" s="9">
        <v>148.173</v>
      </c>
      <c r="EK35" s="9">
        <v>97.316999999999993</v>
      </c>
      <c r="EL35" s="9">
        <v>50.856000000000002</v>
      </c>
      <c r="EM35" s="9">
        <v>501.32499999999999</v>
      </c>
      <c r="EN35" s="9">
        <v>215.79400000000001</v>
      </c>
      <c r="EO35" s="9">
        <v>285.52999999999997</v>
      </c>
      <c r="EP35" s="9">
        <v>211.76400000000001</v>
      </c>
      <c r="EQ35" s="9">
        <v>97.373999999999995</v>
      </c>
      <c r="ER35" s="9">
        <v>114.39</v>
      </c>
      <c r="ES35" s="9">
        <v>37.113</v>
      </c>
      <c r="ET35" s="9">
        <v>18.715</v>
      </c>
      <c r="EU35" s="9">
        <v>18.396999999999998</v>
      </c>
      <c r="EV35" s="9">
        <v>3.95</v>
      </c>
      <c r="EW35" s="9">
        <v>2.6320000000000001</v>
      </c>
      <c r="EX35" s="9">
        <v>1.3180000000000001</v>
      </c>
      <c r="EY35" s="9">
        <v>1.7949999999999999</v>
      </c>
      <c r="EZ35" s="9">
        <v>1.0289999999999999</v>
      </c>
      <c r="FA35" s="9">
        <v>0.76500000000000001</v>
      </c>
      <c r="FB35" s="9">
        <v>2.1549999999999998</v>
      </c>
      <c r="FC35" s="9">
        <v>1.603</v>
      </c>
      <c r="FD35" s="9">
        <v>0.55200000000000005</v>
      </c>
      <c r="FE35" s="9">
        <v>33.162999999999997</v>
      </c>
      <c r="FF35" s="9">
        <v>16.082999999999998</v>
      </c>
      <c r="FG35" s="9">
        <v>17.079999999999998</v>
      </c>
      <c r="FH35" s="9">
        <v>197.96100000000001</v>
      </c>
      <c r="FI35" s="9">
        <v>89.61</v>
      </c>
      <c r="FJ35" s="9">
        <v>108.351</v>
      </c>
      <c r="FK35" s="9">
        <v>25.087</v>
      </c>
      <c r="FL35" s="9">
        <v>16.146000000000001</v>
      </c>
      <c r="FM35" s="9">
        <v>8.9420000000000002</v>
      </c>
      <c r="FN35" s="9">
        <v>172.874</v>
      </c>
      <c r="FO35" s="9">
        <v>73.463999999999999</v>
      </c>
      <c r="FP35" s="9">
        <v>99.409000000000006</v>
      </c>
      <c r="FQ35" s="9">
        <v>28.315999999999999</v>
      </c>
      <c r="FR35" s="9">
        <v>18.056000000000001</v>
      </c>
      <c r="FS35" s="9">
        <v>10.26</v>
      </c>
      <c r="FT35" s="9">
        <v>183.44900000000001</v>
      </c>
      <c r="FU35" s="9">
        <v>79.317999999999998</v>
      </c>
      <c r="FV35" s="9">
        <v>104.131</v>
      </c>
      <c r="FW35" s="9">
        <v>174.66800000000001</v>
      </c>
      <c r="FX35" s="9">
        <v>74.494</v>
      </c>
      <c r="FY35" s="9">
        <v>100.175</v>
      </c>
      <c r="FZ35" s="9">
        <v>1191.721</v>
      </c>
      <c r="GA35" s="9">
        <v>624.35799999999995</v>
      </c>
      <c r="GB35" s="9">
        <v>567.36300000000006</v>
      </c>
      <c r="GC35" s="9">
        <v>704.452</v>
      </c>
      <c r="GD35" s="9">
        <v>399.27699999999999</v>
      </c>
      <c r="GE35" s="9">
        <v>305.17399999999998</v>
      </c>
      <c r="GF35" s="9">
        <v>487.27</v>
      </c>
      <c r="GG35" s="9">
        <v>225.08</v>
      </c>
      <c r="GH35" s="9">
        <v>262.18900000000002</v>
      </c>
      <c r="GI35" s="9">
        <v>277.20400000000001</v>
      </c>
      <c r="GJ35" s="9">
        <v>148.53800000000001</v>
      </c>
      <c r="GK35" s="9">
        <v>128.666</v>
      </c>
      <c r="GL35" s="9">
        <v>42.991999999999997</v>
      </c>
      <c r="GM35" s="9">
        <v>22.763999999999999</v>
      </c>
      <c r="GN35" s="9">
        <v>20.228000000000002</v>
      </c>
      <c r="GO35" s="9">
        <v>13.553000000000001</v>
      </c>
      <c r="GP35" s="9">
        <v>11.204000000000001</v>
      </c>
      <c r="GQ35" s="9">
        <v>2.3490000000000002</v>
      </c>
      <c r="GR35" s="9">
        <v>9.0079999999999991</v>
      </c>
      <c r="GS35" s="9">
        <v>7.7539999999999996</v>
      </c>
      <c r="GT35" s="9">
        <v>1.254</v>
      </c>
      <c r="GU35" s="9">
        <v>4.5439999999999996</v>
      </c>
      <c r="GV35" s="9">
        <v>3.4489999999999998</v>
      </c>
      <c r="GW35" s="9">
        <v>1.095</v>
      </c>
      <c r="GX35" s="9">
        <v>29.439</v>
      </c>
      <c r="GY35" s="9">
        <v>11.56</v>
      </c>
      <c r="GZ35" s="9">
        <v>17.879000000000001</v>
      </c>
      <c r="HA35" s="9">
        <v>257.58600000000001</v>
      </c>
      <c r="HB35" s="9">
        <v>136.845</v>
      </c>
      <c r="HC35" s="9">
        <v>120.741</v>
      </c>
      <c r="HD35" s="9">
        <v>78.11</v>
      </c>
      <c r="HE35" s="9">
        <v>53.073</v>
      </c>
      <c r="HF35" s="9">
        <v>25.036000000000001</v>
      </c>
      <c r="HG35" s="9">
        <v>179.476</v>
      </c>
      <c r="HH35" s="9">
        <v>83.771000000000001</v>
      </c>
      <c r="HI35" s="9">
        <v>95.704999999999998</v>
      </c>
      <c r="HJ35" s="9">
        <v>87.921999999999997</v>
      </c>
      <c r="HK35" s="9">
        <v>60.667000000000002</v>
      </c>
      <c r="HL35" s="9">
        <v>27.254999999999999</v>
      </c>
      <c r="HM35" s="9">
        <v>189.28200000000001</v>
      </c>
      <c r="HN35" s="9">
        <v>87.87</v>
      </c>
      <c r="HO35" s="9">
        <v>101.411</v>
      </c>
      <c r="HP35" s="9">
        <v>188.48400000000001</v>
      </c>
      <c r="HQ35" s="9">
        <v>91.525999999999996</v>
      </c>
      <c r="HR35" s="9">
        <v>96.959000000000003</v>
      </c>
      <c r="HS35" s="9">
        <v>2860.77</v>
      </c>
      <c r="HT35" s="9">
        <v>1558.9949999999999</v>
      </c>
      <c r="HU35" s="9">
        <v>1301.7750000000001</v>
      </c>
      <c r="HV35" s="9">
        <v>2217.0610000000001</v>
      </c>
      <c r="HW35" s="9">
        <v>1364.5540000000001</v>
      </c>
      <c r="HX35" s="9">
        <v>852.50800000000004</v>
      </c>
      <c r="HY35" s="9">
        <v>643.70899999999995</v>
      </c>
      <c r="HZ35" s="9">
        <v>194.44200000000001</v>
      </c>
      <c r="IA35" s="9">
        <v>449.267</v>
      </c>
      <c r="IB35" s="9">
        <v>442.26299999999998</v>
      </c>
      <c r="IC35" s="9">
        <v>249.92400000000001</v>
      </c>
      <c r="ID35" s="9">
        <v>192.339</v>
      </c>
      <c r="IE35" s="9">
        <v>69.090999999999994</v>
      </c>
      <c r="IF35" s="9">
        <v>43.106000000000002</v>
      </c>
      <c r="IG35" s="9">
        <v>25.984999999999999</v>
      </c>
      <c r="IH35" s="9">
        <v>34.856000000000002</v>
      </c>
      <c r="II35" s="9">
        <v>25.547000000000001</v>
      </c>
      <c r="IJ35" s="9">
        <v>9.3079999999999998</v>
      </c>
      <c r="IK35" s="9">
        <v>17.434000000000001</v>
      </c>
      <c r="IL35" s="9">
        <v>11.757999999999999</v>
      </c>
      <c r="IM35" s="9">
        <v>5.6760000000000002</v>
      </c>
      <c r="IN35" s="9">
        <v>17.422000000000001</v>
      </c>
      <c r="IO35" s="9">
        <v>13.79</v>
      </c>
      <c r="IP35" s="9">
        <v>3.6320000000000001</v>
      </c>
      <c r="IQ35" s="9">
        <v>34.234999999999999</v>
      </c>
    </row>
    <row r="36" spans="1:251">
      <c r="A36" s="10">
        <v>42583</v>
      </c>
      <c r="B36" s="9">
        <v>11895.61</v>
      </c>
      <c r="C36" s="9">
        <v>6358.451</v>
      </c>
      <c r="D36" s="9">
        <v>5537.1589999999997</v>
      </c>
      <c r="E36" s="9">
        <v>8100.1549999999997</v>
      </c>
      <c r="F36" s="9">
        <v>5159.76</v>
      </c>
      <c r="G36" s="9">
        <v>2940.395</v>
      </c>
      <c r="H36" s="9">
        <v>3795.4549999999999</v>
      </c>
      <c r="I36" s="9">
        <v>1198.691</v>
      </c>
      <c r="J36" s="9">
        <v>2596.7640000000001</v>
      </c>
      <c r="K36" s="9">
        <v>1822.191</v>
      </c>
      <c r="L36" s="9">
        <v>991.19200000000001</v>
      </c>
      <c r="M36" s="9">
        <v>830.99900000000002</v>
      </c>
      <c r="N36" s="9">
        <v>342.964</v>
      </c>
      <c r="O36" s="9">
        <v>203.714</v>
      </c>
      <c r="P36" s="9">
        <v>139.25</v>
      </c>
      <c r="Q36" s="9">
        <v>135.238</v>
      </c>
      <c r="R36" s="9">
        <v>106.164</v>
      </c>
      <c r="S36" s="9">
        <v>29.074000000000002</v>
      </c>
      <c r="T36" s="9">
        <v>70.706000000000003</v>
      </c>
      <c r="U36" s="9">
        <v>56.198</v>
      </c>
      <c r="V36" s="9">
        <v>14.507999999999999</v>
      </c>
      <c r="W36" s="9">
        <v>64.533000000000001</v>
      </c>
      <c r="X36" s="9">
        <v>49.966000000000001</v>
      </c>
      <c r="Y36" s="9">
        <v>14.567</v>
      </c>
      <c r="Z36" s="9">
        <v>207.726</v>
      </c>
      <c r="AA36" s="9">
        <v>97.55</v>
      </c>
      <c r="AB36" s="9">
        <v>110.176</v>
      </c>
      <c r="AC36" s="9">
        <v>1630.1990000000001</v>
      </c>
      <c r="AD36" s="9">
        <v>877.25800000000004</v>
      </c>
      <c r="AE36" s="9">
        <v>752.94100000000003</v>
      </c>
      <c r="AF36" s="9">
        <v>620.38</v>
      </c>
      <c r="AG36" s="9">
        <v>469.22300000000001</v>
      </c>
      <c r="AH36" s="9">
        <v>151.15700000000001</v>
      </c>
      <c r="AI36" s="9">
        <v>1009.819</v>
      </c>
      <c r="AJ36" s="9">
        <v>408.03500000000003</v>
      </c>
      <c r="AK36" s="9">
        <v>601.78399999999999</v>
      </c>
      <c r="AL36" s="9">
        <v>719.78300000000002</v>
      </c>
      <c r="AM36" s="9">
        <v>545.55899999999997</v>
      </c>
      <c r="AN36" s="9">
        <v>174.22499999999999</v>
      </c>
      <c r="AO36" s="9">
        <v>1102.4079999999999</v>
      </c>
      <c r="AP36" s="9">
        <v>445.63299999999998</v>
      </c>
      <c r="AQ36" s="9">
        <v>656.77499999999998</v>
      </c>
      <c r="AR36" s="9">
        <v>1080.5250000000001</v>
      </c>
      <c r="AS36" s="9">
        <v>464.233</v>
      </c>
      <c r="AT36" s="9">
        <v>616.29100000000005</v>
      </c>
      <c r="AU36" s="9">
        <v>11438.607</v>
      </c>
      <c r="AV36" s="9">
        <v>6077.2120000000004</v>
      </c>
      <c r="AW36" s="9">
        <v>5361.3950000000004</v>
      </c>
      <c r="AX36" s="9">
        <v>7901.9440000000004</v>
      </c>
      <c r="AY36" s="9">
        <v>5008.21</v>
      </c>
      <c r="AZ36" s="9">
        <v>2893.7339999999999</v>
      </c>
      <c r="BA36" s="9">
        <v>3536.663</v>
      </c>
      <c r="BB36" s="9">
        <v>1069.002</v>
      </c>
      <c r="BC36" s="9">
        <v>2467.6610000000001</v>
      </c>
      <c r="BD36" s="9">
        <v>1782.09</v>
      </c>
      <c r="BE36" s="9">
        <v>966.20600000000002</v>
      </c>
      <c r="BF36" s="9">
        <v>815.88400000000001</v>
      </c>
      <c r="BG36" s="9">
        <v>325.03199999999998</v>
      </c>
      <c r="BH36" s="9">
        <v>190.733</v>
      </c>
      <c r="BI36" s="9">
        <v>134.298</v>
      </c>
      <c r="BJ36" s="9">
        <v>131.50899999999999</v>
      </c>
      <c r="BK36" s="9">
        <v>102.584</v>
      </c>
      <c r="BL36" s="9">
        <v>28.925000000000001</v>
      </c>
      <c r="BM36" s="9">
        <v>68.385000000000005</v>
      </c>
      <c r="BN36" s="9">
        <v>54.024999999999999</v>
      </c>
      <c r="BO36" s="9">
        <v>14.36</v>
      </c>
      <c r="BP36" s="9">
        <v>63.124000000000002</v>
      </c>
      <c r="BQ36" s="9">
        <v>48.558999999999997</v>
      </c>
      <c r="BR36" s="9">
        <v>14.565</v>
      </c>
      <c r="BS36" s="9">
        <v>193.523</v>
      </c>
      <c r="BT36" s="9">
        <v>88.15</v>
      </c>
      <c r="BU36" s="9">
        <v>105.373</v>
      </c>
      <c r="BV36" s="9">
        <v>1601.982</v>
      </c>
      <c r="BW36" s="9">
        <v>860.22799999999995</v>
      </c>
      <c r="BX36" s="9">
        <v>741.75400000000002</v>
      </c>
      <c r="BY36" s="9">
        <v>614.29200000000003</v>
      </c>
      <c r="BZ36" s="9">
        <v>464.22699999999998</v>
      </c>
      <c r="CA36" s="9">
        <v>150.065</v>
      </c>
      <c r="CB36" s="9">
        <v>987.69</v>
      </c>
      <c r="CC36" s="9">
        <v>396.00099999999998</v>
      </c>
      <c r="CD36" s="9">
        <v>591.68899999999996</v>
      </c>
      <c r="CE36" s="9">
        <v>710.78099999999995</v>
      </c>
      <c r="CF36" s="9">
        <v>537.79700000000003</v>
      </c>
      <c r="CG36" s="9">
        <v>172.98400000000001</v>
      </c>
      <c r="CH36" s="9">
        <v>1071.309</v>
      </c>
      <c r="CI36" s="9">
        <v>428.40899999999999</v>
      </c>
      <c r="CJ36" s="9">
        <v>642.9</v>
      </c>
      <c r="CK36" s="9">
        <v>1056.075</v>
      </c>
      <c r="CL36" s="9">
        <v>450.02600000000001</v>
      </c>
      <c r="CM36" s="9">
        <v>606.04899999999998</v>
      </c>
      <c r="CN36" s="9">
        <v>1786.415</v>
      </c>
      <c r="CO36" s="9">
        <v>906.15300000000002</v>
      </c>
      <c r="CP36" s="9">
        <v>880.26099999999997</v>
      </c>
      <c r="CQ36" s="9">
        <v>796.62300000000005</v>
      </c>
      <c r="CR36" s="9">
        <v>472.05500000000001</v>
      </c>
      <c r="CS36" s="9">
        <v>324.56799999999998</v>
      </c>
      <c r="CT36" s="9">
        <v>989.79200000000003</v>
      </c>
      <c r="CU36" s="9">
        <v>434.09800000000001</v>
      </c>
      <c r="CV36" s="9">
        <v>555.69299999999998</v>
      </c>
      <c r="CW36" s="9">
        <v>465.709</v>
      </c>
      <c r="CX36" s="9">
        <v>245.69900000000001</v>
      </c>
      <c r="CY36" s="9">
        <v>220.01</v>
      </c>
      <c r="CZ36" s="9">
        <v>76.941999999999993</v>
      </c>
      <c r="DA36" s="9">
        <v>41.984999999999999</v>
      </c>
      <c r="DB36" s="9">
        <v>34.957000000000001</v>
      </c>
      <c r="DC36" s="9">
        <v>14.706</v>
      </c>
      <c r="DD36" s="9">
        <v>12.22</v>
      </c>
      <c r="DE36" s="9">
        <v>2.4860000000000002</v>
      </c>
      <c r="DF36" s="9">
        <v>10.962999999999999</v>
      </c>
      <c r="DG36" s="9">
        <v>9.9990000000000006</v>
      </c>
      <c r="DH36" s="9">
        <v>0.96299999999999997</v>
      </c>
      <c r="DI36" s="9">
        <v>3.7429999999999999</v>
      </c>
      <c r="DJ36" s="9">
        <v>2.2210000000000001</v>
      </c>
      <c r="DK36" s="9">
        <v>1.522</v>
      </c>
      <c r="DL36" s="9">
        <v>62.237000000000002</v>
      </c>
      <c r="DM36" s="9">
        <v>29.765000000000001</v>
      </c>
      <c r="DN36" s="9">
        <v>32.472000000000001</v>
      </c>
      <c r="DO36" s="9">
        <v>433.66300000000001</v>
      </c>
      <c r="DP36" s="9">
        <v>227.696</v>
      </c>
      <c r="DQ36" s="9">
        <v>205.96700000000001</v>
      </c>
      <c r="DR36" s="9">
        <v>104.096</v>
      </c>
      <c r="DS36" s="9">
        <v>68.186999999999998</v>
      </c>
      <c r="DT36" s="9">
        <v>35.908000000000001</v>
      </c>
      <c r="DU36" s="9">
        <v>329.56799999999998</v>
      </c>
      <c r="DV36" s="9">
        <v>159.50899999999999</v>
      </c>
      <c r="DW36" s="9">
        <v>170.059</v>
      </c>
      <c r="DX36" s="9">
        <v>114.23699999999999</v>
      </c>
      <c r="DY36" s="9">
        <v>76.576999999999998</v>
      </c>
      <c r="DZ36" s="9">
        <v>37.659999999999997</v>
      </c>
      <c r="EA36" s="9">
        <v>351.47199999999998</v>
      </c>
      <c r="EB36" s="9">
        <v>169.12100000000001</v>
      </c>
      <c r="EC36" s="9">
        <v>182.35</v>
      </c>
      <c r="ED36" s="9">
        <v>340.53</v>
      </c>
      <c r="EE36" s="9">
        <v>169.50800000000001</v>
      </c>
      <c r="EF36" s="9">
        <v>171.02199999999999</v>
      </c>
      <c r="EG36" s="9">
        <v>624.91600000000005</v>
      </c>
      <c r="EH36" s="9">
        <v>298.13200000000001</v>
      </c>
      <c r="EI36" s="9">
        <v>326.78399999999999</v>
      </c>
      <c r="EJ36" s="9">
        <v>124.569</v>
      </c>
      <c r="EK36" s="9">
        <v>82.843000000000004</v>
      </c>
      <c r="EL36" s="9">
        <v>41.725999999999999</v>
      </c>
      <c r="EM36" s="9">
        <v>500.34699999999998</v>
      </c>
      <c r="EN36" s="9">
        <v>215.28899999999999</v>
      </c>
      <c r="EO36" s="9">
        <v>285.05799999999999</v>
      </c>
      <c r="EP36" s="9">
        <v>187.42</v>
      </c>
      <c r="EQ36" s="9">
        <v>88.408000000000001</v>
      </c>
      <c r="ER36" s="9">
        <v>99.012</v>
      </c>
      <c r="ES36" s="9">
        <v>30.323</v>
      </c>
      <c r="ET36" s="9">
        <v>15.08</v>
      </c>
      <c r="EU36" s="9">
        <v>15.243</v>
      </c>
      <c r="EV36" s="9">
        <v>3.0310000000000001</v>
      </c>
      <c r="EW36" s="9">
        <v>2.2869999999999999</v>
      </c>
      <c r="EX36" s="9">
        <v>0.74399999999999999</v>
      </c>
      <c r="EY36" s="9">
        <v>2.8809999999999998</v>
      </c>
      <c r="EZ36" s="9">
        <v>2.14</v>
      </c>
      <c r="FA36" s="9">
        <v>0.74199999999999999</v>
      </c>
      <c r="FB36" s="9">
        <v>0.15</v>
      </c>
      <c r="FC36" s="9">
        <v>0.14699999999999999</v>
      </c>
      <c r="FD36" s="9">
        <v>2E-3</v>
      </c>
      <c r="FE36" s="9">
        <v>27.292000000000002</v>
      </c>
      <c r="FF36" s="9">
        <v>12.792999999999999</v>
      </c>
      <c r="FG36" s="9">
        <v>14.499000000000001</v>
      </c>
      <c r="FH36" s="9">
        <v>172.20699999999999</v>
      </c>
      <c r="FI36" s="9">
        <v>81.162000000000006</v>
      </c>
      <c r="FJ36" s="9">
        <v>91.043999999999997</v>
      </c>
      <c r="FK36" s="9">
        <v>16.718</v>
      </c>
      <c r="FL36" s="9">
        <v>11.146000000000001</v>
      </c>
      <c r="FM36" s="9">
        <v>5.5720000000000001</v>
      </c>
      <c r="FN36" s="9">
        <v>155.489</v>
      </c>
      <c r="FO36" s="9">
        <v>70.016999999999996</v>
      </c>
      <c r="FP36" s="9">
        <v>85.471999999999994</v>
      </c>
      <c r="FQ36" s="9">
        <v>18.922999999999998</v>
      </c>
      <c r="FR36" s="9">
        <v>13.343999999999999</v>
      </c>
      <c r="FS36" s="9">
        <v>5.5789999999999997</v>
      </c>
      <c r="FT36" s="9">
        <v>168.49700000000001</v>
      </c>
      <c r="FU36" s="9">
        <v>75.063000000000002</v>
      </c>
      <c r="FV36" s="9">
        <v>93.433999999999997</v>
      </c>
      <c r="FW36" s="9">
        <v>158.37</v>
      </c>
      <c r="FX36" s="9">
        <v>72.156000000000006</v>
      </c>
      <c r="FY36" s="9">
        <v>86.213999999999999</v>
      </c>
      <c r="FZ36" s="9">
        <v>1161.498</v>
      </c>
      <c r="GA36" s="9">
        <v>608.02099999999996</v>
      </c>
      <c r="GB36" s="9">
        <v>553.47699999999998</v>
      </c>
      <c r="GC36" s="9">
        <v>672.05399999999997</v>
      </c>
      <c r="GD36" s="9">
        <v>389.21199999999999</v>
      </c>
      <c r="GE36" s="9">
        <v>282.84199999999998</v>
      </c>
      <c r="GF36" s="9">
        <v>489.44499999999999</v>
      </c>
      <c r="GG36" s="9">
        <v>218.81</v>
      </c>
      <c r="GH36" s="9">
        <v>270.63499999999999</v>
      </c>
      <c r="GI36" s="9">
        <v>278.28899999999999</v>
      </c>
      <c r="GJ36" s="9">
        <v>157.291</v>
      </c>
      <c r="GK36" s="9">
        <v>120.998</v>
      </c>
      <c r="GL36" s="9">
        <v>46.619</v>
      </c>
      <c r="GM36" s="9">
        <v>26.905000000000001</v>
      </c>
      <c r="GN36" s="9">
        <v>19.713999999999999</v>
      </c>
      <c r="GO36" s="9">
        <v>11.673999999999999</v>
      </c>
      <c r="GP36" s="9">
        <v>9.9329999999999998</v>
      </c>
      <c r="GQ36" s="9">
        <v>1.7410000000000001</v>
      </c>
      <c r="GR36" s="9">
        <v>8.0809999999999995</v>
      </c>
      <c r="GS36" s="9">
        <v>7.86</v>
      </c>
      <c r="GT36" s="9">
        <v>0.221</v>
      </c>
      <c r="GU36" s="9">
        <v>3.593</v>
      </c>
      <c r="GV36" s="9">
        <v>2.073</v>
      </c>
      <c r="GW36" s="9">
        <v>1.52</v>
      </c>
      <c r="GX36" s="9">
        <v>34.945</v>
      </c>
      <c r="GY36" s="9">
        <v>16.972000000000001</v>
      </c>
      <c r="GZ36" s="9">
        <v>17.972999999999999</v>
      </c>
      <c r="HA36" s="9">
        <v>261.45699999999999</v>
      </c>
      <c r="HB36" s="9">
        <v>146.53399999999999</v>
      </c>
      <c r="HC36" s="9">
        <v>114.923</v>
      </c>
      <c r="HD36" s="9">
        <v>87.378</v>
      </c>
      <c r="HE36" s="9">
        <v>57.040999999999997</v>
      </c>
      <c r="HF36" s="9">
        <v>30.335999999999999</v>
      </c>
      <c r="HG36" s="9">
        <v>174.07900000000001</v>
      </c>
      <c r="HH36" s="9">
        <v>89.492999999999995</v>
      </c>
      <c r="HI36" s="9">
        <v>84.585999999999999</v>
      </c>
      <c r="HJ36" s="9">
        <v>95.313999999999993</v>
      </c>
      <c r="HK36" s="9">
        <v>63.232999999999997</v>
      </c>
      <c r="HL36" s="9">
        <v>32.081000000000003</v>
      </c>
      <c r="HM36" s="9">
        <v>182.97499999999999</v>
      </c>
      <c r="HN36" s="9">
        <v>94.058000000000007</v>
      </c>
      <c r="HO36" s="9">
        <v>88.917000000000002</v>
      </c>
      <c r="HP36" s="9">
        <v>182.16</v>
      </c>
      <c r="HQ36" s="9">
        <v>97.352000000000004</v>
      </c>
      <c r="HR36" s="9">
        <v>84.808000000000007</v>
      </c>
      <c r="HS36" s="9">
        <v>2822.79</v>
      </c>
      <c r="HT36" s="9">
        <v>1540.3620000000001</v>
      </c>
      <c r="HU36" s="9">
        <v>1282.4280000000001</v>
      </c>
      <c r="HV36" s="9">
        <v>2183.8130000000001</v>
      </c>
      <c r="HW36" s="9">
        <v>1351.6179999999999</v>
      </c>
      <c r="HX36" s="9">
        <v>832.19600000000003</v>
      </c>
      <c r="HY36" s="9">
        <v>638.976</v>
      </c>
      <c r="HZ36" s="9">
        <v>188.744</v>
      </c>
      <c r="IA36" s="9">
        <v>450.23200000000003</v>
      </c>
      <c r="IB36" s="9">
        <v>443.53399999999999</v>
      </c>
      <c r="IC36" s="9">
        <v>258.78699999999998</v>
      </c>
      <c r="ID36" s="9">
        <v>184.74700000000001</v>
      </c>
      <c r="IE36" s="9">
        <v>64.481999999999999</v>
      </c>
      <c r="IF36" s="9">
        <v>37.555999999999997</v>
      </c>
      <c r="IG36" s="9">
        <v>26.927</v>
      </c>
      <c r="IH36" s="9">
        <v>30.234000000000002</v>
      </c>
      <c r="II36" s="9">
        <v>23.433</v>
      </c>
      <c r="IJ36" s="9">
        <v>6.8010000000000002</v>
      </c>
      <c r="IK36" s="9">
        <v>12.207000000000001</v>
      </c>
      <c r="IL36" s="9">
        <v>9.8859999999999992</v>
      </c>
      <c r="IM36" s="9">
        <v>2.3210000000000002</v>
      </c>
      <c r="IN36" s="9">
        <v>18.027000000000001</v>
      </c>
      <c r="IO36" s="9">
        <v>13.547000000000001</v>
      </c>
      <c r="IP36" s="9">
        <v>4.4809999999999999</v>
      </c>
      <c r="IQ36" s="9">
        <v>34.247999999999998</v>
      </c>
    </row>
    <row r="37" spans="1:251">
      <c r="A37" s="10">
        <v>42614</v>
      </c>
      <c r="B37" s="9">
        <v>11932.423000000001</v>
      </c>
      <c r="C37" s="9">
        <v>6362.4390000000003</v>
      </c>
      <c r="D37" s="9">
        <v>5569.9840000000004</v>
      </c>
      <c r="E37" s="9">
        <v>8069.7179999999998</v>
      </c>
      <c r="F37" s="9">
        <v>5127.442</v>
      </c>
      <c r="G37" s="9">
        <v>2942.2759999999998</v>
      </c>
      <c r="H37" s="9">
        <v>3862.7049999999999</v>
      </c>
      <c r="I37" s="9">
        <v>1234.9970000000001</v>
      </c>
      <c r="J37" s="9">
        <v>2627.7080000000001</v>
      </c>
      <c r="K37" s="9">
        <v>1765.818</v>
      </c>
      <c r="L37" s="9">
        <v>938.50199999999995</v>
      </c>
      <c r="M37" s="9">
        <v>827.31600000000003</v>
      </c>
      <c r="N37" s="9">
        <v>360.85300000000001</v>
      </c>
      <c r="O37" s="9">
        <v>211.00700000000001</v>
      </c>
      <c r="P37" s="9">
        <v>149.846</v>
      </c>
      <c r="Q37" s="9">
        <v>146.023</v>
      </c>
      <c r="R37" s="9">
        <v>115.41200000000001</v>
      </c>
      <c r="S37" s="9">
        <v>30.611000000000001</v>
      </c>
      <c r="T37" s="9">
        <v>74.667000000000002</v>
      </c>
      <c r="U37" s="9">
        <v>59.819000000000003</v>
      </c>
      <c r="V37" s="9">
        <v>14.848000000000001</v>
      </c>
      <c r="W37" s="9">
        <v>71.355999999999995</v>
      </c>
      <c r="X37" s="9">
        <v>55.594000000000001</v>
      </c>
      <c r="Y37" s="9">
        <v>15.763</v>
      </c>
      <c r="Z37" s="9">
        <v>214.83</v>
      </c>
      <c r="AA37" s="9">
        <v>95.593999999999994</v>
      </c>
      <c r="AB37" s="9">
        <v>119.236</v>
      </c>
      <c r="AC37" s="9">
        <v>1569.0360000000001</v>
      </c>
      <c r="AD37" s="9">
        <v>820.18100000000004</v>
      </c>
      <c r="AE37" s="9">
        <v>748.85500000000002</v>
      </c>
      <c r="AF37" s="9">
        <v>586.63599999999997</v>
      </c>
      <c r="AG37" s="9">
        <v>438.91699999999997</v>
      </c>
      <c r="AH37" s="9">
        <v>147.72</v>
      </c>
      <c r="AI37" s="9">
        <v>982.4</v>
      </c>
      <c r="AJ37" s="9">
        <v>381.26400000000001</v>
      </c>
      <c r="AK37" s="9">
        <v>601.13599999999997</v>
      </c>
      <c r="AL37" s="9">
        <v>690.49900000000002</v>
      </c>
      <c r="AM37" s="9">
        <v>521.06100000000004</v>
      </c>
      <c r="AN37" s="9">
        <v>169.43799999999999</v>
      </c>
      <c r="AO37" s="9">
        <v>1075.319</v>
      </c>
      <c r="AP37" s="9">
        <v>417.44099999999997</v>
      </c>
      <c r="AQ37" s="9">
        <v>657.87800000000004</v>
      </c>
      <c r="AR37" s="9">
        <v>1057.067</v>
      </c>
      <c r="AS37" s="9">
        <v>441.08300000000003</v>
      </c>
      <c r="AT37" s="9">
        <v>615.98400000000004</v>
      </c>
      <c r="AU37" s="9">
        <v>11484.63</v>
      </c>
      <c r="AV37" s="9">
        <v>6084.1090000000004</v>
      </c>
      <c r="AW37" s="9">
        <v>5400.5209999999997</v>
      </c>
      <c r="AX37" s="9">
        <v>7881.6440000000002</v>
      </c>
      <c r="AY37" s="9">
        <v>4981.9030000000002</v>
      </c>
      <c r="AZ37" s="9">
        <v>2899.74</v>
      </c>
      <c r="BA37" s="9">
        <v>3602.9859999999999</v>
      </c>
      <c r="BB37" s="9">
        <v>1102.2059999999999</v>
      </c>
      <c r="BC37" s="9">
        <v>2500.7800000000002</v>
      </c>
      <c r="BD37" s="9">
        <v>1723.4880000000001</v>
      </c>
      <c r="BE37" s="9">
        <v>913.149</v>
      </c>
      <c r="BF37" s="9">
        <v>810.33799999999997</v>
      </c>
      <c r="BG37" s="9">
        <v>344.39800000000002</v>
      </c>
      <c r="BH37" s="9">
        <v>200.93700000000001</v>
      </c>
      <c r="BI37" s="9">
        <v>143.46199999999999</v>
      </c>
      <c r="BJ37" s="9">
        <v>143.43899999999999</v>
      </c>
      <c r="BK37" s="9">
        <v>112.834</v>
      </c>
      <c r="BL37" s="9">
        <v>30.605</v>
      </c>
      <c r="BM37" s="9">
        <v>72.38</v>
      </c>
      <c r="BN37" s="9">
        <v>57.533000000000001</v>
      </c>
      <c r="BO37" s="9">
        <v>14.847</v>
      </c>
      <c r="BP37" s="9">
        <v>71.06</v>
      </c>
      <c r="BQ37" s="9">
        <v>55.301000000000002</v>
      </c>
      <c r="BR37" s="9">
        <v>15.759</v>
      </c>
      <c r="BS37" s="9">
        <v>200.959</v>
      </c>
      <c r="BT37" s="9">
        <v>88.102999999999994</v>
      </c>
      <c r="BU37" s="9">
        <v>112.85599999999999</v>
      </c>
      <c r="BV37" s="9">
        <v>1538.7829999999999</v>
      </c>
      <c r="BW37" s="9">
        <v>801.67</v>
      </c>
      <c r="BX37" s="9">
        <v>737.11300000000006</v>
      </c>
      <c r="BY37" s="9">
        <v>581.053</v>
      </c>
      <c r="BZ37" s="9">
        <v>434.49200000000002</v>
      </c>
      <c r="CA37" s="9">
        <v>146.56200000000001</v>
      </c>
      <c r="CB37" s="9">
        <v>957.73</v>
      </c>
      <c r="CC37" s="9">
        <v>367.17899999999997</v>
      </c>
      <c r="CD37" s="9">
        <v>590.55100000000004</v>
      </c>
      <c r="CE37" s="9">
        <v>682.44399999999996</v>
      </c>
      <c r="CF37" s="9">
        <v>514.16800000000001</v>
      </c>
      <c r="CG37" s="9">
        <v>168.27500000000001</v>
      </c>
      <c r="CH37" s="9">
        <v>1041.0440000000001</v>
      </c>
      <c r="CI37" s="9">
        <v>398.98099999999999</v>
      </c>
      <c r="CJ37" s="9">
        <v>642.06299999999999</v>
      </c>
      <c r="CK37" s="9">
        <v>1030.1099999999999</v>
      </c>
      <c r="CL37" s="9">
        <v>424.71199999999999</v>
      </c>
      <c r="CM37" s="9">
        <v>605.39800000000002</v>
      </c>
      <c r="CN37" s="9">
        <v>1811.5409999999999</v>
      </c>
      <c r="CO37" s="9">
        <v>918.24699999999996</v>
      </c>
      <c r="CP37" s="9">
        <v>893.29399999999998</v>
      </c>
      <c r="CQ37" s="9">
        <v>784.173</v>
      </c>
      <c r="CR37" s="9">
        <v>466.62900000000002</v>
      </c>
      <c r="CS37" s="9">
        <v>317.54500000000002</v>
      </c>
      <c r="CT37" s="9">
        <v>1027.3679999999999</v>
      </c>
      <c r="CU37" s="9">
        <v>451.61799999999999</v>
      </c>
      <c r="CV37" s="9">
        <v>575.75</v>
      </c>
      <c r="CW37" s="9">
        <v>457.63400000000001</v>
      </c>
      <c r="CX37" s="9">
        <v>227.50200000000001</v>
      </c>
      <c r="CY37" s="9">
        <v>230.13200000000001</v>
      </c>
      <c r="CZ37" s="9">
        <v>82.108000000000004</v>
      </c>
      <c r="DA37" s="9">
        <v>41.984999999999999</v>
      </c>
      <c r="DB37" s="9">
        <v>40.122999999999998</v>
      </c>
      <c r="DC37" s="9">
        <v>19.481999999999999</v>
      </c>
      <c r="DD37" s="9">
        <v>14.259</v>
      </c>
      <c r="DE37" s="9">
        <v>5.2220000000000004</v>
      </c>
      <c r="DF37" s="9">
        <v>14.122999999999999</v>
      </c>
      <c r="DG37" s="9">
        <v>10.407</v>
      </c>
      <c r="DH37" s="9">
        <v>3.7160000000000002</v>
      </c>
      <c r="DI37" s="9">
        <v>5.3579999999999997</v>
      </c>
      <c r="DJ37" s="9">
        <v>3.8519999999999999</v>
      </c>
      <c r="DK37" s="9">
        <v>1.506</v>
      </c>
      <c r="DL37" s="9">
        <v>62.627000000000002</v>
      </c>
      <c r="DM37" s="9">
        <v>27.725999999999999</v>
      </c>
      <c r="DN37" s="9">
        <v>34.901000000000003</v>
      </c>
      <c r="DO37" s="9">
        <v>422.39299999999997</v>
      </c>
      <c r="DP37" s="9">
        <v>207.96700000000001</v>
      </c>
      <c r="DQ37" s="9">
        <v>214.42599999999999</v>
      </c>
      <c r="DR37" s="9">
        <v>95.718000000000004</v>
      </c>
      <c r="DS37" s="9">
        <v>65.656999999999996</v>
      </c>
      <c r="DT37" s="9">
        <v>30.06</v>
      </c>
      <c r="DU37" s="9">
        <v>326.67599999999999</v>
      </c>
      <c r="DV37" s="9">
        <v>142.31</v>
      </c>
      <c r="DW37" s="9">
        <v>184.36600000000001</v>
      </c>
      <c r="DX37" s="9">
        <v>107.83</v>
      </c>
      <c r="DY37" s="9">
        <v>74.789000000000001</v>
      </c>
      <c r="DZ37" s="9">
        <v>33.042000000000002</v>
      </c>
      <c r="EA37" s="9">
        <v>349.80399999999997</v>
      </c>
      <c r="EB37" s="9">
        <v>152.71299999999999</v>
      </c>
      <c r="EC37" s="9">
        <v>197.09100000000001</v>
      </c>
      <c r="ED37" s="9">
        <v>340.79899999999998</v>
      </c>
      <c r="EE37" s="9">
        <v>152.71700000000001</v>
      </c>
      <c r="EF37" s="9">
        <v>188.08199999999999</v>
      </c>
      <c r="EG37" s="9">
        <v>640.37400000000002</v>
      </c>
      <c r="EH37" s="9">
        <v>305.38299999999998</v>
      </c>
      <c r="EI37" s="9">
        <v>334.99099999999999</v>
      </c>
      <c r="EJ37" s="9">
        <v>129.55500000000001</v>
      </c>
      <c r="EK37" s="9">
        <v>85.766999999999996</v>
      </c>
      <c r="EL37" s="9">
        <v>43.786999999999999</v>
      </c>
      <c r="EM37" s="9">
        <v>510.81900000000002</v>
      </c>
      <c r="EN37" s="9">
        <v>219.61600000000001</v>
      </c>
      <c r="EO37" s="9">
        <v>291.20299999999997</v>
      </c>
      <c r="EP37" s="9">
        <v>189.92</v>
      </c>
      <c r="EQ37" s="9">
        <v>86.888999999999996</v>
      </c>
      <c r="ER37" s="9">
        <v>103.03100000000001</v>
      </c>
      <c r="ES37" s="9">
        <v>36.847000000000001</v>
      </c>
      <c r="ET37" s="9">
        <v>17.478999999999999</v>
      </c>
      <c r="EU37" s="9">
        <v>19.367999999999999</v>
      </c>
      <c r="EV37" s="9">
        <v>3.6480000000000001</v>
      </c>
      <c r="EW37" s="9">
        <v>3.3580000000000001</v>
      </c>
      <c r="EX37" s="9">
        <v>0.28999999999999998</v>
      </c>
      <c r="EY37" s="9">
        <v>3.0659999999999998</v>
      </c>
      <c r="EZ37" s="9">
        <v>2.7810000000000001</v>
      </c>
      <c r="FA37" s="9">
        <v>0.28499999999999998</v>
      </c>
      <c r="FB37" s="9">
        <v>0.58099999999999996</v>
      </c>
      <c r="FC37" s="9">
        <v>0.57699999999999996</v>
      </c>
      <c r="FD37" s="9">
        <v>5.0000000000000001E-3</v>
      </c>
      <c r="FE37" s="9">
        <v>33.198999999999998</v>
      </c>
      <c r="FF37" s="9">
        <v>14.12</v>
      </c>
      <c r="FG37" s="9">
        <v>19.079000000000001</v>
      </c>
      <c r="FH37" s="9">
        <v>175.066</v>
      </c>
      <c r="FI37" s="9">
        <v>78.593000000000004</v>
      </c>
      <c r="FJ37" s="9">
        <v>96.472999999999999</v>
      </c>
      <c r="FK37" s="9">
        <v>17.823</v>
      </c>
      <c r="FL37" s="9">
        <v>12.257999999999999</v>
      </c>
      <c r="FM37" s="9">
        <v>5.5650000000000004</v>
      </c>
      <c r="FN37" s="9">
        <v>157.24299999999999</v>
      </c>
      <c r="FO37" s="9">
        <v>66.334999999999994</v>
      </c>
      <c r="FP37" s="9">
        <v>90.908000000000001</v>
      </c>
      <c r="FQ37" s="9">
        <v>20.396999999999998</v>
      </c>
      <c r="FR37" s="9">
        <v>14.818</v>
      </c>
      <c r="FS37" s="9">
        <v>5.5789999999999997</v>
      </c>
      <c r="FT37" s="9">
        <v>169.523</v>
      </c>
      <c r="FU37" s="9">
        <v>72.070999999999998</v>
      </c>
      <c r="FV37" s="9">
        <v>97.451999999999998</v>
      </c>
      <c r="FW37" s="9">
        <v>160.309</v>
      </c>
      <c r="FX37" s="9">
        <v>69.116</v>
      </c>
      <c r="FY37" s="9">
        <v>91.192999999999998</v>
      </c>
      <c r="FZ37" s="9">
        <v>1171.1669999999999</v>
      </c>
      <c r="GA37" s="9">
        <v>612.86400000000003</v>
      </c>
      <c r="GB37" s="9">
        <v>558.30399999999997</v>
      </c>
      <c r="GC37" s="9">
        <v>654.61900000000003</v>
      </c>
      <c r="GD37" s="9">
        <v>380.86099999999999</v>
      </c>
      <c r="GE37" s="9">
        <v>273.75700000000001</v>
      </c>
      <c r="GF37" s="9">
        <v>516.54899999999998</v>
      </c>
      <c r="GG37" s="9">
        <v>232.00200000000001</v>
      </c>
      <c r="GH37" s="9">
        <v>284.54700000000003</v>
      </c>
      <c r="GI37" s="9">
        <v>267.714</v>
      </c>
      <c r="GJ37" s="9">
        <v>140.613</v>
      </c>
      <c r="GK37" s="9">
        <v>127.102</v>
      </c>
      <c r="GL37" s="9">
        <v>45.262</v>
      </c>
      <c r="GM37" s="9">
        <v>24.507000000000001</v>
      </c>
      <c r="GN37" s="9">
        <v>20.754999999999999</v>
      </c>
      <c r="GO37" s="9">
        <v>15.834</v>
      </c>
      <c r="GP37" s="9">
        <v>10.901</v>
      </c>
      <c r="GQ37" s="9">
        <v>4.9320000000000004</v>
      </c>
      <c r="GR37" s="9">
        <v>11.057</v>
      </c>
      <c r="GS37" s="9">
        <v>7.6260000000000003</v>
      </c>
      <c r="GT37" s="9">
        <v>3.431</v>
      </c>
      <c r="GU37" s="9">
        <v>4.7770000000000001</v>
      </c>
      <c r="GV37" s="9">
        <v>3.2749999999999999</v>
      </c>
      <c r="GW37" s="9">
        <v>1.5009999999999999</v>
      </c>
      <c r="GX37" s="9">
        <v>29.428000000000001</v>
      </c>
      <c r="GY37" s="9">
        <v>13.605</v>
      </c>
      <c r="GZ37" s="9">
        <v>15.821999999999999</v>
      </c>
      <c r="HA37" s="9">
        <v>247.327</v>
      </c>
      <c r="HB37" s="9">
        <v>129.374</v>
      </c>
      <c r="HC37" s="9">
        <v>117.953</v>
      </c>
      <c r="HD37" s="9">
        <v>77.894999999999996</v>
      </c>
      <c r="HE37" s="9">
        <v>53.399000000000001</v>
      </c>
      <c r="HF37" s="9">
        <v>24.495000000000001</v>
      </c>
      <c r="HG37" s="9">
        <v>169.43299999999999</v>
      </c>
      <c r="HH37" s="9">
        <v>75.974999999999994</v>
      </c>
      <c r="HI37" s="9">
        <v>93.457999999999998</v>
      </c>
      <c r="HJ37" s="9">
        <v>87.433000000000007</v>
      </c>
      <c r="HK37" s="9">
        <v>59.97</v>
      </c>
      <c r="HL37" s="9">
        <v>27.463000000000001</v>
      </c>
      <c r="HM37" s="9">
        <v>180.28100000000001</v>
      </c>
      <c r="HN37" s="9">
        <v>80.643000000000001</v>
      </c>
      <c r="HO37" s="9">
        <v>99.638000000000005</v>
      </c>
      <c r="HP37" s="9">
        <v>180.49</v>
      </c>
      <c r="HQ37" s="9">
        <v>83.600999999999999</v>
      </c>
      <c r="HR37" s="9">
        <v>96.888999999999996</v>
      </c>
      <c r="HS37" s="9">
        <v>2827.107</v>
      </c>
      <c r="HT37" s="9">
        <v>1541.3019999999999</v>
      </c>
      <c r="HU37" s="9">
        <v>1285.8050000000001</v>
      </c>
      <c r="HV37" s="9">
        <v>2184.085</v>
      </c>
      <c r="HW37" s="9">
        <v>1343.432</v>
      </c>
      <c r="HX37" s="9">
        <v>840.65300000000002</v>
      </c>
      <c r="HY37" s="9">
        <v>643.02200000000005</v>
      </c>
      <c r="HZ37" s="9">
        <v>197.87</v>
      </c>
      <c r="IA37" s="9">
        <v>445.15199999999999</v>
      </c>
      <c r="IB37" s="9">
        <v>413.923</v>
      </c>
      <c r="IC37" s="9">
        <v>238.745</v>
      </c>
      <c r="ID37" s="9">
        <v>175.178</v>
      </c>
      <c r="IE37" s="9">
        <v>70.623999999999995</v>
      </c>
      <c r="IF37" s="9">
        <v>43.066000000000003</v>
      </c>
      <c r="IG37" s="9">
        <v>27.558</v>
      </c>
      <c r="IH37" s="9">
        <v>31.335999999999999</v>
      </c>
      <c r="II37" s="9">
        <v>26.853000000000002</v>
      </c>
      <c r="IJ37" s="9">
        <v>4.4820000000000002</v>
      </c>
      <c r="IK37" s="9">
        <v>12.659000000000001</v>
      </c>
      <c r="IL37" s="9">
        <v>11.013999999999999</v>
      </c>
      <c r="IM37" s="9">
        <v>1.645</v>
      </c>
      <c r="IN37" s="9">
        <v>18.675999999999998</v>
      </c>
      <c r="IO37" s="9">
        <v>15.839</v>
      </c>
      <c r="IP37" s="9">
        <v>2.8370000000000002</v>
      </c>
      <c r="IQ37" s="9">
        <v>39.287999999999997</v>
      </c>
    </row>
    <row r="38" spans="1:251">
      <c r="A38" s="10">
        <v>42644</v>
      </c>
      <c r="B38" s="9">
        <v>11964.188</v>
      </c>
      <c r="C38" s="9">
        <v>6387.2380000000003</v>
      </c>
      <c r="D38" s="9">
        <v>5576.951</v>
      </c>
      <c r="E38" s="9">
        <v>8111.1559999999999</v>
      </c>
      <c r="F38" s="9">
        <v>5167.0600000000004</v>
      </c>
      <c r="G38" s="9">
        <v>2944.096</v>
      </c>
      <c r="H38" s="9">
        <v>3853.0320000000002</v>
      </c>
      <c r="I38" s="9">
        <v>1220.1769999999999</v>
      </c>
      <c r="J38" s="9">
        <v>2632.855</v>
      </c>
      <c r="K38" s="9">
        <v>1726.684</v>
      </c>
      <c r="L38" s="9">
        <v>931.226</v>
      </c>
      <c r="M38" s="9">
        <v>795.45899999999995</v>
      </c>
      <c r="N38" s="9">
        <v>314.07900000000001</v>
      </c>
      <c r="O38" s="9">
        <v>182.66</v>
      </c>
      <c r="P38" s="9">
        <v>131.41900000000001</v>
      </c>
      <c r="Q38" s="9">
        <v>116.483</v>
      </c>
      <c r="R38" s="9">
        <v>89.977999999999994</v>
      </c>
      <c r="S38" s="9">
        <v>26.504999999999999</v>
      </c>
      <c r="T38" s="9">
        <v>60.73</v>
      </c>
      <c r="U38" s="9">
        <v>47.011000000000003</v>
      </c>
      <c r="V38" s="9">
        <v>13.718999999999999</v>
      </c>
      <c r="W38" s="9">
        <v>55.753</v>
      </c>
      <c r="X38" s="9">
        <v>42.966999999999999</v>
      </c>
      <c r="Y38" s="9">
        <v>12.786</v>
      </c>
      <c r="Z38" s="9">
        <v>197.596</v>
      </c>
      <c r="AA38" s="9">
        <v>92.683000000000007</v>
      </c>
      <c r="AB38" s="9">
        <v>104.914</v>
      </c>
      <c r="AC38" s="9">
        <v>1549.991</v>
      </c>
      <c r="AD38" s="9">
        <v>829.73699999999997</v>
      </c>
      <c r="AE38" s="9">
        <v>720.25400000000002</v>
      </c>
      <c r="AF38" s="9">
        <v>580.98500000000001</v>
      </c>
      <c r="AG38" s="9">
        <v>441.02100000000002</v>
      </c>
      <c r="AH38" s="9">
        <v>139.964</v>
      </c>
      <c r="AI38" s="9">
        <v>969.00599999999997</v>
      </c>
      <c r="AJ38" s="9">
        <v>388.71600000000001</v>
      </c>
      <c r="AK38" s="9">
        <v>580.29</v>
      </c>
      <c r="AL38" s="9">
        <v>666.18</v>
      </c>
      <c r="AM38" s="9">
        <v>507.22800000000001</v>
      </c>
      <c r="AN38" s="9">
        <v>158.952</v>
      </c>
      <c r="AO38" s="9">
        <v>1060.5039999999999</v>
      </c>
      <c r="AP38" s="9">
        <v>423.99700000000001</v>
      </c>
      <c r="AQ38" s="9">
        <v>636.50699999999995</v>
      </c>
      <c r="AR38" s="9">
        <v>1029.7349999999999</v>
      </c>
      <c r="AS38" s="9">
        <v>435.726</v>
      </c>
      <c r="AT38" s="9">
        <v>594.00900000000001</v>
      </c>
      <c r="AU38" s="9">
        <v>11506.758</v>
      </c>
      <c r="AV38" s="9">
        <v>6104.6019999999999</v>
      </c>
      <c r="AW38" s="9">
        <v>5402.1559999999999</v>
      </c>
      <c r="AX38" s="9">
        <v>7909.9229999999998</v>
      </c>
      <c r="AY38" s="9">
        <v>5012.0450000000001</v>
      </c>
      <c r="AZ38" s="9">
        <v>2897.8780000000002</v>
      </c>
      <c r="BA38" s="9">
        <v>3596.8359999999998</v>
      </c>
      <c r="BB38" s="9">
        <v>1092.557</v>
      </c>
      <c r="BC38" s="9">
        <v>2504.2779999999998</v>
      </c>
      <c r="BD38" s="9">
        <v>1680.354</v>
      </c>
      <c r="BE38" s="9">
        <v>900.09100000000001</v>
      </c>
      <c r="BF38" s="9">
        <v>780.26400000000001</v>
      </c>
      <c r="BG38" s="9">
        <v>290.346</v>
      </c>
      <c r="BH38" s="9">
        <v>166.684</v>
      </c>
      <c r="BI38" s="9">
        <v>123.661</v>
      </c>
      <c r="BJ38" s="9">
        <v>110.089</v>
      </c>
      <c r="BK38" s="9">
        <v>85.088999999999999</v>
      </c>
      <c r="BL38" s="9">
        <v>25</v>
      </c>
      <c r="BM38" s="9">
        <v>56.664999999999999</v>
      </c>
      <c r="BN38" s="9">
        <v>44.054000000000002</v>
      </c>
      <c r="BO38" s="9">
        <v>12.612</v>
      </c>
      <c r="BP38" s="9">
        <v>53.423999999999999</v>
      </c>
      <c r="BQ38" s="9">
        <v>41.034999999999997</v>
      </c>
      <c r="BR38" s="9">
        <v>12.388999999999999</v>
      </c>
      <c r="BS38" s="9">
        <v>180.25700000000001</v>
      </c>
      <c r="BT38" s="9">
        <v>81.594999999999999</v>
      </c>
      <c r="BU38" s="9">
        <v>98.661000000000001</v>
      </c>
      <c r="BV38" s="9">
        <v>1519.5609999999999</v>
      </c>
      <c r="BW38" s="9">
        <v>807.95100000000002</v>
      </c>
      <c r="BX38" s="9">
        <v>711.61</v>
      </c>
      <c r="BY38" s="9">
        <v>573.245</v>
      </c>
      <c r="BZ38" s="9">
        <v>435.00599999999997</v>
      </c>
      <c r="CA38" s="9">
        <v>138.239</v>
      </c>
      <c r="CB38" s="9">
        <v>946.31600000000003</v>
      </c>
      <c r="CC38" s="9">
        <v>372.94499999999999</v>
      </c>
      <c r="CD38" s="9">
        <v>573.37099999999998</v>
      </c>
      <c r="CE38" s="9">
        <v>653.13499999999999</v>
      </c>
      <c r="CF38" s="9">
        <v>497.41199999999998</v>
      </c>
      <c r="CG38" s="9">
        <v>155.72300000000001</v>
      </c>
      <c r="CH38" s="9">
        <v>1027.2190000000001</v>
      </c>
      <c r="CI38" s="9">
        <v>402.67899999999997</v>
      </c>
      <c r="CJ38" s="9">
        <v>624.54</v>
      </c>
      <c r="CK38" s="9">
        <v>1002.981</v>
      </c>
      <c r="CL38" s="9">
        <v>416.99900000000002</v>
      </c>
      <c r="CM38" s="9">
        <v>585.98299999999995</v>
      </c>
      <c r="CN38" s="9">
        <v>1805.91</v>
      </c>
      <c r="CO38" s="9">
        <v>905.03300000000002</v>
      </c>
      <c r="CP38" s="9">
        <v>900.87800000000004</v>
      </c>
      <c r="CQ38" s="9">
        <v>801.84699999999998</v>
      </c>
      <c r="CR38" s="9">
        <v>462.85300000000001</v>
      </c>
      <c r="CS38" s="9">
        <v>338.99400000000003</v>
      </c>
      <c r="CT38" s="9">
        <v>1004.063</v>
      </c>
      <c r="CU38" s="9">
        <v>442.18</v>
      </c>
      <c r="CV38" s="9">
        <v>561.88400000000001</v>
      </c>
      <c r="CW38" s="9">
        <v>448.55700000000002</v>
      </c>
      <c r="CX38" s="9">
        <v>228.535</v>
      </c>
      <c r="CY38" s="9">
        <v>220.02199999999999</v>
      </c>
      <c r="CZ38" s="9">
        <v>69.248000000000005</v>
      </c>
      <c r="DA38" s="9">
        <v>36.704000000000001</v>
      </c>
      <c r="DB38" s="9">
        <v>32.542999999999999</v>
      </c>
      <c r="DC38" s="9">
        <v>12.401999999999999</v>
      </c>
      <c r="DD38" s="9">
        <v>8.0619999999999994</v>
      </c>
      <c r="DE38" s="9">
        <v>4.34</v>
      </c>
      <c r="DF38" s="9">
        <v>8.7780000000000005</v>
      </c>
      <c r="DG38" s="9">
        <v>6.1340000000000003</v>
      </c>
      <c r="DH38" s="9">
        <v>2.6440000000000001</v>
      </c>
      <c r="DI38" s="9">
        <v>3.6240000000000001</v>
      </c>
      <c r="DJ38" s="9">
        <v>1.9279999999999999</v>
      </c>
      <c r="DK38" s="9">
        <v>1.696</v>
      </c>
      <c r="DL38" s="9">
        <v>56.844999999999999</v>
      </c>
      <c r="DM38" s="9">
        <v>28.641999999999999</v>
      </c>
      <c r="DN38" s="9">
        <v>28.204000000000001</v>
      </c>
      <c r="DO38" s="9">
        <v>412.17500000000001</v>
      </c>
      <c r="DP38" s="9">
        <v>212.197</v>
      </c>
      <c r="DQ38" s="9">
        <v>199.97800000000001</v>
      </c>
      <c r="DR38" s="9">
        <v>98.808999999999997</v>
      </c>
      <c r="DS38" s="9">
        <v>69.710999999999999</v>
      </c>
      <c r="DT38" s="9">
        <v>29.097999999999999</v>
      </c>
      <c r="DU38" s="9">
        <v>313.36599999999999</v>
      </c>
      <c r="DV38" s="9">
        <v>142.48599999999999</v>
      </c>
      <c r="DW38" s="9">
        <v>170.881</v>
      </c>
      <c r="DX38" s="9">
        <v>106.999</v>
      </c>
      <c r="DY38" s="9">
        <v>75.216999999999999</v>
      </c>
      <c r="DZ38" s="9">
        <v>31.782</v>
      </c>
      <c r="EA38" s="9">
        <v>341.55799999999999</v>
      </c>
      <c r="EB38" s="9">
        <v>153.31800000000001</v>
      </c>
      <c r="EC38" s="9">
        <v>188.24</v>
      </c>
      <c r="ED38" s="9">
        <v>322.14499999999998</v>
      </c>
      <c r="EE38" s="9">
        <v>148.62</v>
      </c>
      <c r="EF38" s="9">
        <v>173.52500000000001</v>
      </c>
      <c r="EG38" s="9">
        <v>625.12800000000004</v>
      </c>
      <c r="EH38" s="9">
        <v>291.495</v>
      </c>
      <c r="EI38" s="9">
        <v>333.63299999999998</v>
      </c>
      <c r="EJ38" s="9">
        <v>127.19199999999999</v>
      </c>
      <c r="EK38" s="9">
        <v>82.581000000000003</v>
      </c>
      <c r="EL38" s="9">
        <v>44.610999999999997</v>
      </c>
      <c r="EM38" s="9">
        <v>497.93599999999998</v>
      </c>
      <c r="EN38" s="9">
        <v>208.91399999999999</v>
      </c>
      <c r="EO38" s="9">
        <v>289.02199999999999</v>
      </c>
      <c r="EP38" s="9">
        <v>181.453</v>
      </c>
      <c r="EQ38" s="9">
        <v>77.95</v>
      </c>
      <c r="ER38" s="9">
        <v>103.503</v>
      </c>
      <c r="ES38" s="9">
        <v>30.004999999999999</v>
      </c>
      <c r="ET38" s="9">
        <v>14.461</v>
      </c>
      <c r="EU38" s="9">
        <v>15.544</v>
      </c>
      <c r="EV38" s="9">
        <v>2.7130000000000001</v>
      </c>
      <c r="EW38" s="9">
        <v>2.2290000000000001</v>
      </c>
      <c r="EX38" s="9">
        <v>0.48399999999999999</v>
      </c>
      <c r="EY38" s="9">
        <v>2.258</v>
      </c>
      <c r="EZ38" s="9">
        <v>1.7809999999999999</v>
      </c>
      <c r="FA38" s="9">
        <v>0.47599999999999998</v>
      </c>
      <c r="FB38" s="9">
        <v>0.45500000000000002</v>
      </c>
      <c r="FC38" s="9">
        <v>0.44800000000000001</v>
      </c>
      <c r="FD38" s="9">
        <v>7.0000000000000001E-3</v>
      </c>
      <c r="FE38" s="9">
        <v>27.292000000000002</v>
      </c>
      <c r="FF38" s="9">
        <v>12.231999999999999</v>
      </c>
      <c r="FG38" s="9">
        <v>15.06</v>
      </c>
      <c r="FH38" s="9">
        <v>164.20500000000001</v>
      </c>
      <c r="FI38" s="9">
        <v>71.406999999999996</v>
      </c>
      <c r="FJ38" s="9">
        <v>92.798000000000002</v>
      </c>
      <c r="FK38" s="9">
        <v>14.965</v>
      </c>
      <c r="FL38" s="9">
        <v>11.896000000000001</v>
      </c>
      <c r="FM38" s="9">
        <v>3.069</v>
      </c>
      <c r="FN38" s="9">
        <v>149.24</v>
      </c>
      <c r="FO38" s="9">
        <v>59.512</v>
      </c>
      <c r="FP38" s="9">
        <v>89.728999999999999</v>
      </c>
      <c r="FQ38" s="9">
        <v>16.545000000000002</v>
      </c>
      <c r="FR38" s="9">
        <v>13.455</v>
      </c>
      <c r="FS38" s="9">
        <v>3.09</v>
      </c>
      <c r="FT38" s="9">
        <v>164.90899999999999</v>
      </c>
      <c r="FU38" s="9">
        <v>64.495000000000005</v>
      </c>
      <c r="FV38" s="9">
        <v>100.414</v>
      </c>
      <c r="FW38" s="9">
        <v>151.49799999999999</v>
      </c>
      <c r="FX38" s="9">
        <v>61.292999999999999</v>
      </c>
      <c r="FY38" s="9">
        <v>90.204999999999998</v>
      </c>
      <c r="FZ38" s="9">
        <v>1180.7819999999999</v>
      </c>
      <c r="GA38" s="9">
        <v>613.53700000000003</v>
      </c>
      <c r="GB38" s="9">
        <v>567.245</v>
      </c>
      <c r="GC38" s="9">
        <v>674.654</v>
      </c>
      <c r="GD38" s="9">
        <v>380.27100000000002</v>
      </c>
      <c r="GE38" s="9">
        <v>294.38299999999998</v>
      </c>
      <c r="GF38" s="9">
        <v>506.12799999999999</v>
      </c>
      <c r="GG38" s="9">
        <v>233.26599999999999</v>
      </c>
      <c r="GH38" s="9">
        <v>272.86200000000002</v>
      </c>
      <c r="GI38" s="9">
        <v>267.10399999999998</v>
      </c>
      <c r="GJ38" s="9">
        <v>150.58500000000001</v>
      </c>
      <c r="GK38" s="9">
        <v>116.51900000000001</v>
      </c>
      <c r="GL38" s="9">
        <v>39.243000000000002</v>
      </c>
      <c r="GM38" s="9">
        <v>22.242999999999999</v>
      </c>
      <c r="GN38" s="9">
        <v>17</v>
      </c>
      <c r="GO38" s="9">
        <v>9.6890000000000001</v>
      </c>
      <c r="GP38" s="9">
        <v>5.8330000000000002</v>
      </c>
      <c r="GQ38" s="9">
        <v>3.8559999999999999</v>
      </c>
      <c r="GR38" s="9">
        <v>6.5209999999999999</v>
      </c>
      <c r="GS38" s="9">
        <v>4.3529999999999998</v>
      </c>
      <c r="GT38" s="9">
        <v>2.1680000000000001</v>
      </c>
      <c r="GU38" s="9">
        <v>3.169</v>
      </c>
      <c r="GV38" s="9">
        <v>1.48</v>
      </c>
      <c r="GW38" s="9">
        <v>1.6890000000000001</v>
      </c>
      <c r="GX38" s="9">
        <v>29.553000000000001</v>
      </c>
      <c r="GY38" s="9">
        <v>16.41</v>
      </c>
      <c r="GZ38" s="9">
        <v>13.143000000000001</v>
      </c>
      <c r="HA38" s="9">
        <v>247.97</v>
      </c>
      <c r="HB38" s="9">
        <v>140.79</v>
      </c>
      <c r="HC38" s="9">
        <v>107.181</v>
      </c>
      <c r="HD38" s="9">
        <v>83.843999999999994</v>
      </c>
      <c r="HE38" s="9">
        <v>57.814999999999998</v>
      </c>
      <c r="HF38" s="9">
        <v>26.029</v>
      </c>
      <c r="HG38" s="9">
        <v>164.126</v>
      </c>
      <c r="HH38" s="9">
        <v>82.974000000000004</v>
      </c>
      <c r="HI38" s="9">
        <v>81.152000000000001</v>
      </c>
      <c r="HJ38" s="9">
        <v>90.453999999999994</v>
      </c>
      <c r="HK38" s="9">
        <v>61.762</v>
      </c>
      <c r="HL38" s="9">
        <v>28.692</v>
      </c>
      <c r="HM38" s="9">
        <v>176.65</v>
      </c>
      <c r="HN38" s="9">
        <v>88.823999999999998</v>
      </c>
      <c r="HO38" s="9">
        <v>87.825999999999993</v>
      </c>
      <c r="HP38" s="9">
        <v>170.64699999999999</v>
      </c>
      <c r="HQ38" s="9">
        <v>87.326999999999998</v>
      </c>
      <c r="HR38" s="9">
        <v>83.32</v>
      </c>
      <c r="HS38" s="9">
        <v>2837.3240000000001</v>
      </c>
      <c r="HT38" s="9">
        <v>1542.5840000000001</v>
      </c>
      <c r="HU38" s="9">
        <v>1294.74</v>
      </c>
      <c r="HV38" s="9">
        <v>2181.4349999999999</v>
      </c>
      <c r="HW38" s="9">
        <v>1350.479</v>
      </c>
      <c r="HX38" s="9">
        <v>830.95600000000002</v>
      </c>
      <c r="HY38" s="9">
        <v>655.88900000000001</v>
      </c>
      <c r="HZ38" s="9">
        <v>192.10499999999999</v>
      </c>
      <c r="IA38" s="9">
        <v>463.78399999999999</v>
      </c>
      <c r="IB38" s="9">
        <v>408.36599999999999</v>
      </c>
      <c r="IC38" s="9">
        <v>235.148</v>
      </c>
      <c r="ID38" s="9">
        <v>173.21799999999999</v>
      </c>
      <c r="IE38" s="9">
        <v>59.265999999999998</v>
      </c>
      <c r="IF38" s="9">
        <v>35.395000000000003</v>
      </c>
      <c r="IG38" s="9">
        <v>23.870999999999999</v>
      </c>
      <c r="IH38" s="9">
        <v>27.984000000000002</v>
      </c>
      <c r="II38" s="9">
        <v>21.867999999999999</v>
      </c>
      <c r="IJ38" s="9">
        <v>6.1159999999999997</v>
      </c>
      <c r="IK38" s="9">
        <v>11.262</v>
      </c>
      <c r="IL38" s="9">
        <v>9.2319999999999993</v>
      </c>
      <c r="IM38" s="9">
        <v>2.0289999999999999</v>
      </c>
      <c r="IN38" s="9">
        <v>16.722999999999999</v>
      </c>
      <c r="IO38" s="9">
        <v>12.635999999999999</v>
      </c>
      <c r="IP38" s="9">
        <v>4.0869999999999997</v>
      </c>
      <c r="IQ38" s="9">
        <v>31.282</v>
      </c>
    </row>
    <row r="39" spans="1:251">
      <c r="A39" s="10">
        <v>42675</v>
      </c>
      <c r="B39" s="9">
        <v>12032.8</v>
      </c>
      <c r="C39" s="9">
        <v>6413</v>
      </c>
      <c r="D39" s="9">
        <v>5619.8</v>
      </c>
      <c r="E39" s="9">
        <v>8215.7829999999994</v>
      </c>
      <c r="F39" s="9">
        <v>5226.6880000000001</v>
      </c>
      <c r="G39" s="9">
        <v>2989.096</v>
      </c>
      <c r="H39" s="9">
        <v>3817.0160000000001</v>
      </c>
      <c r="I39" s="9">
        <v>1186.3119999999999</v>
      </c>
      <c r="J39" s="9">
        <v>2630.7049999999999</v>
      </c>
      <c r="K39" s="9">
        <v>1784.3789999999999</v>
      </c>
      <c r="L39" s="9">
        <v>952.68299999999999</v>
      </c>
      <c r="M39" s="9">
        <v>831.69600000000003</v>
      </c>
      <c r="N39" s="9">
        <v>306.94900000000001</v>
      </c>
      <c r="O39" s="9">
        <v>182.304</v>
      </c>
      <c r="P39" s="9">
        <v>124.645</v>
      </c>
      <c r="Q39" s="9">
        <v>125.982</v>
      </c>
      <c r="R39" s="9">
        <v>97.016999999999996</v>
      </c>
      <c r="S39" s="9">
        <v>28.965</v>
      </c>
      <c r="T39" s="9">
        <v>72.195999999999998</v>
      </c>
      <c r="U39" s="9">
        <v>52.896999999999998</v>
      </c>
      <c r="V39" s="9">
        <v>19.298999999999999</v>
      </c>
      <c r="W39" s="9">
        <v>53.786000000000001</v>
      </c>
      <c r="X39" s="9">
        <v>44.12</v>
      </c>
      <c r="Y39" s="9">
        <v>9.6660000000000004</v>
      </c>
      <c r="Z39" s="9">
        <v>180.96700000000001</v>
      </c>
      <c r="AA39" s="9">
        <v>85.287000000000006</v>
      </c>
      <c r="AB39" s="9">
        <v>95.68</v>
      </c>
      <c r="AC39" s="9">
        <v>1608.85</v>
      </c>
      <c r="AD39" s="9">
        <v>844.15899999999999</v>
      </c>
      <c r="AE39" s="9">
        <v>764.69100000000003</v>
      </c>
      <c r="AF39" s="9">
        <v>595.09199999999998</v>
      </c>
      <c r="AG39" s="9">
        <v>443.43599999999998</v>
      </c>
      <c r="AH39" s="9">
        <v>151.65600000000001</v>
      </c>
      <c r="AI39" s="9">
        <v>1013.758</v>
      </c>
      <c r="AJ39" s="9">
        <v>400.72300000000001</v>
      </c>
      <c r="AK39" s="9">
        <v>613.03499999999997</v>
      </c>
      <c r="AL39" s="9">
        <v>690.78099999999995</v>
      </c>
      <c r="AM39" s="9">
        <v>517.99</v>
      </c>
      <c r="AN39" s="9">
        <v>172.79</v>
      </c>
      <c r="AO39" s="9">
        <v>1093.598</v>
      </c>
      <c r="AP39" s="9">
        <v>434.69200000000001</v>
      </c>
      <c r="AQ39" s="9">
        <v>658.90599999999995</v>
      </c>
      <c r="AR39" s="9">
        <v>1085.953</v>
      </c>
      <c r="AS39" s="9">
        <v>453.62</v>
      </c>
      <c r="AT39" s="9">
        <v>632.33399999999995</v>
      </c>
      <c r="AU39" s="9">
        <v>11565.674000000001</v>
      </c>
      <c r="AV39" s="9">
        <v>6125.8509999999997</v>
      </c>
      <c r="AW39" s="9">
        <v>5439.8239999999996</v>
      </c>
      <c r="AX39" s="9">
        <v>8015.4830000000002</v>
      </c>
      <c r="AY39" s="9">
        <v>5072.527</v>
      </c>
      <c r="AZ39" s="9">
        <v>2942.9560000000001</v>
      </c>
      <c r="BA39" s="9">
        <v>3550.192</v>
      </c>
      <c r="BB39" s="9">
        <v>1053.3240000000001</v>
      </c>
      <c r="BC39" s="9">
        <v>2496.8679999999999</v>
      </c>
      <c r="BD39" s="9">
        <v>1737.777</v>
      </c>
      <c r="BE39" s="9">
        <v>920.78599999999994</v>
      </c>
      <c r="BF39" s="9">
        <v>816.99099999999999</v>
      </c>
      <c r="BG39" s="9">
        <v>285.54500000000002</v>
      </c>
      <c r="BH39" s="9">
        <v>166.005</v>
      </c>
      <c r="BI39" s="9">
        <v>119.54</v>
      </c>
      <c r="BJ39" s="9">
        <v>119.672</v>
      </c>
      <c r="BK39" s="9">
        <v>91.135999999999996</v>
      </c>
      <c r="BL39" s="9">
        <v>28.536000000000001</v>
      </c>
      <c r="BM39" s="9">
        <v>69.215999999999994</v>
      </c>
      <c r="BN39" s="9">
        <v>50.338000000000001</v>
      </c>
      <c r="BO39" s="9">
        <v>18.878</v>
      </c>
      <c r="BP39" s="9">
        <v>50.456000000000003</v>
      </c>
      <c r="BQ39" s="9">
        <v>40.798000000000002</v>
      </c>
      <c r="BR39" s="9">
        <v>9.6579999999999995</v>
      </c>
      <c r="BS39" s="9">
        <v>165.87299999999999</v>
      </c>
      <c r="BT39" s="9">
        <v>74.869</v>
      </c>
      <c r="BU39" s="9">
        <v>91.004000000000005</v>
      </c>
      <c r="BV39" s="9">
        <v>1578.8989999999999</v>
      </c>
      <c r="BW39" s="9">
        <v>823.94200000000001</v>
      </c>
      <c r="BX39" s="9">
        <v>754.95699999999999</v>
      </c>
      <c r="BY39" s="9">
        <v>591.32600000000002</v>
      </c>
      <c r="BZ39" s="9">
        <v>440.17899999999997</v>
      </c>
      <c r="CA39" s="9">
        <v>151.14699999999999</v>
      </c>
      <c r="CB39" s="9">
        <v>987.57299999999998</v>
      </c>
      <c r="CC39" s="9">
        <v>383.76299999999998</v>
      </c>
      <c r="CD39" s="9">
        <v>603.80999999999995</v>
      </c>
      <c r="CE39" s="9">
        <v>680.95799999999997</v>
      </c>
      <c r="CF39" s="9">
        <v>509.10399999999998</v>
      </c>
      <c r="CG39" s="9">
        <v>171.85400000000001</v>
      </c>
      <c r="CH39" s="9">
        <v>1056.818</v>
      </c>
      <c r="CI39" s="9">
        <v>411.68099999999998</v>
      </c>
      <c r="CJ39" s="9">
        <v>645.13699999999994</v>
      </c>
      <c r="CK39" s="9">
        <v>1056.789</v>
      </c>
      <c r="CL39" s="9">
        <v>434.101</v>
      </c>
      <c r="CM39" s="9">
        <v>622.68799999999999</v>
      </c>
      <c r="CN39" s="9">
        <v>1794.8689999999999</v>
      </c>
      <c r="CO39" s="9">
        <v>905.23199999999997</v>
      </c>
      <c r="CP39" s="9">
        <v>889.63699999999994</v>
      </c>
      <c r="CQ39" s="9">
        <v>799.16899999999998</v>
      </c>
      <c r="CR39" s="9">
        <v>465.49599999999998</v>
      </c>
      <c r="CS39" s="9">
        <v>333.673</v>
      </c>
      <c r="CT39" s="9">
        <v>995.70100000000002</v>
      </c>
      <c r="CU39" s="9">
        <v>439.73599999999999</v>
      </c>
      <c r="CV39" s="9">
        <v>555.96400000000006</v>
      </c>
      <c r="CW39" s="9">
        <v>501.04700000000003</v>
      </c>
      <c r="CX39" s="9">
        <v>254.24799999999999</v>
      </c>
      <c r="CY39" s="9">
        <v>246.79900000000001</v>
      </c>
      <c r="CZ39" s="9">
        <v>66.933000000000007</v>
      </c>
      <c r="DA39" s="9">
        <v>40.835000000000001</v>
      </c>
      <c r="DB39" s="9">
        <v>26.097999999999999</v>
      </c>
      <c r="DC39" s="9">
        <v>17.629000000000001</v>
      </c>
      <c r="DD39" s="9">
        <v>11.363</v>
      </c>
      <c r="DE39" s="9">
        <v>6.266</v>
      </c>
      <c r="DF39" s="9">
        <v>15</v>
      </c>
      <c r="DG39" s="9">
        <v>9.3450000000000006</v>
      </c>
      <c r="DH39" s="9">
        <v>5.6539999999999999</v>
      </c>
      <c r="DI39" s="9">
        <v>2.629</v>
      </c>
      <c r="DJ39" s="9">
        <v>2.0169999999999999</v>
      </c>
      <c r="DK39" s="9">
        <v>0.61199999999999999</v>
      </c>
      <c r="DL39" s="9">
        <v>49.304000000000002</v>
      </c>
      <c r="DM39" s="9">
        <v>29.472000000000001</v>
      </c>
      <c r="DN39" s="9">
        <v>19.832000000000001</v>
      </c>
      <c r="DO39" s="9">
        <v>472.017</v>
      </c>
      <c r="DP39" s="9">
        <v>236.76599999999999</v>
      </c>
      <c r="DQ39" s="9">
        <v>235.251</v>
      </c>
      <c r="DR39" s="9">
        <v>103.352</v>
      </c>
      <c r="DS39" s="9">
        <v>71.88</v>
      </c>
      <c r="DT39" s="9">
        <v>31.472000000000001</v>
      </c>
      <c r="DU39" s="9">
        <v>368.66500000000002</v>
      </c>
      <c r="DV39" s="9">
        <v>164.886</v>
      </c>
      <c r="DW39" s="9">
        <v>203.779</v>
      </c>
      <c r="DX39" s="9">
        <v>113.961</v>
      </c>
      <c r="DY39" s="9">
        <v>78.802000000000007</v>
      </c>
      <c r="DZ39" s="9">
        <v>35.158999999999999</v>
      </c>
      <c r="EA39" s="9">
        <v>387.08499999999998</v>
      </c>
      <c r="EB39" s="9">
        <v>175.44499999999999</v>
      </c>
      <c r="EC39" s="9">
        <v>211.64</v>
      </c>
      <c r="ED39" s="9">
        <v>383.66500000000002</v>
      </c>
      <c r="EE39" s="9">
        <v>174.23099999999999</v>
      </c>
      <c r="EF39" s="9">
        <v>209.43299999999999</v>
      </c>
      <c r="EG39" s="9">
        <v>621.28099999999995</v>
      </c>
      <c r="EH39" s="9">
        <v>298.26</v>
      </c>
      <c r="EI39" s="9">
        <v>323.02100000000002</v>
      </c>
      <c r="EJ39" s="9">
        <v>131.69999999999999</v>
      </c>
      <c r="EK39" s="9">
        <v>83.665000000000006</v>
      </c>
      <c r="EL39" s="9">
        <v>48.036000000000001</v>
      </c>
      <c r="EM39" s="9">
        <v>489.58100000000002</v>
      </c>
      <c r="EN39" s="9">
        <v>214.595</v>
      </c>
      <c r="EO39" s="9">
        <v>274.98599999999999</v>
      </c>
      <c r="EP39" s="9">
        <v>204.39099999999999</v>
      </c>
      <c r="EQ39" s="9">
        <v>90.77</v>
      </c>
      <c r="ER39" s="9">
        <v>113.62</v>
      </c>
      <c r="ES39" s="9">
        <v>30.427</v>
      </c>
      <c r="ET39" s="9">
        <v>17.550999999999998</v>
      </c>
      <c r="EU39" s="9">
        <v>12.875999999999999</v>
      </c>
      <c r="EV39" s="9">
        <v>2.6269999999999998</v>
      </c>
      <c r="EW39" s="9">
        <v>1.4490000000000001</v>
      </c>
      <c r="EX39" s="9">
        <v>1.1779999999999999</v>
      </c>
      <c r="EY39" s="9">
        <v>1.56</v>
      </c>
      <c r="EZ39" s="9">
        <v>0.97499999999999998</v>
      </c>
      <c r="FA39" s="9">
        <v>0.58599999999999997</v>
      </c>
      <c r="FB39" s="9">
        <v>1.0660000000000001</v>
      </c>
      <c r="FC39" s="9">
        <v>0.47399999999999998</v>
      </c>
      <c r="FD39" s="9">
        <v>0.59199999999999997</v>
      </c>
      <c r="FE39" s="9">
        <v>27.8</v>
      </c>
      <c r="FF39" s="9">
        <v>16.103000000000002</v>
      </c>
      <c r="FG39" s="9">
        <v>11.698</v>
      </c>
      <c r="FH39" s="9">
        <v>189.89</v>
      </c>
      <c r="FI39" s="9">
        <v>82.409000000000006</v>
      </c>
      <c r="FJ39" s="9">
        <v>107.48099999999999</v>
      </c>
      <c r="FK39" s="9">
        <v>13.561999999999999</v>
      </c>
      <c r="FL39" s="9">
        <v>10.212999999999999</v>
      </c>
      <c r="FM39" s="9">
        <v>3.3490000000000002</v>
      </c>
      <c r="FN39" s="9">
        <v>176.328</v>
      </c>
      <c r="FO39" s="9">
        <v>72.195999999999998</v>
      </c>
      <c r="FP39" s="9">
        <v>104.13200000000001</v>
      </c>
      <c r="FQ39" s="9">
        <v>15.584</v>
      </c>
      <c r="FR39" s="9">
        <v>11.625</v>
      </c>
      <c r="FS39" s="9">
        <v>3.9590000000000001</v>
      </c>
      <c r="FT39" s="9">
        <v>188.80699999999999</v>
      </c>
      <c r="FU39" s="9">
        <v>79.144999999999996</v>
      </c>
      <c r="FV39" s="9">
        <v>109.661</v>
      </c>
      <c r="FW39" s="9">
        <v>177.88900000000001</v>
      </c>
      <c r="FX39" s="9">
        <v>73.17</v>
      </c>
      <c r="FY39" s="9">
        <v>104.718</v>
      </c>
      <c r="FZ39" s="9">
        <v>1173.588</v>
      </c>
      <c r="GA39" s="9">
        <v>606.97199999999998</v>
      </c>
      <c r="GB39" s="9">
        <v>566.61599999999999</v>
      </c>
      <c r="GC39" s="9">
        <v>667.46900000000005</v>
      </c>
      <c r="GD39" s="9">
        <v>381.83100000000002</v>
      </c>
      <c r="GE39" s="9">
        <v>285.63799999999998</v>
      </c>
      <c r="GF39" s="9">
        <v>506.12</v>
      </c>
      <c r="GG39" s="9">
        <v>225.14099999999999</v>
      </c>
      <c r="GH39" s="9">
        <v>280.97899999999998</v>
      </c>
      <c r="GI39" s="9">
        <v>296.65600000000001</v>
      </c>
      <c r="GJ39" s="9">
        <v>163.477</v>
      </c>
      <c r="GK39" s="9">
        <v>133.178</v>
      </c>
      <c r="GL39" s="9">
        <v>36.506</v>
      </c>
      <c r="GM39" s="9">
        <v>23.283000000000001</v>
      </c>
      <c r="GN39" s="9">
        <v>13.222</v>
      </c>
      <c r="GO39" s="9">
        <v>15.002000000000001</v>
      </c>
      <c r="GP39" s="9">
        <v>9.9139999999999997</v>
      </c>
      <c r="GQ39" s="9">
        <v>5.0880000000000001</v>
      </c>
      <c r="GR39" s="9">
        <v>13.439</v>
      </c>
      <c r="GS39" s="9">
        <v>8.3710000000000004</v>
      </c>
      <c r="GT39" s="9">
        <v>5.069</v>
      </c>
      <c r="GU39" s="9">
        <v>1.5629999999999999</v>
      </c>
      <c r="GV39" s="9">
        <v>1.5429999999999999</v>
      </c>
      <c r="GW39" s="9">
        <v>1.9E-2</v>
      </c>
      <c r="GX39" s="9">
        <v>21.504000000000001</v>
      </c>
      <c r="GY39" s="9">
        <v>13.369</v>
      </c>
      <c r="GZ39" s="9">
        <v>8.1340000000000003</v>
      </c>
      <c r="HA39" s="9">
        <v>282.12700000000001</v>
      </c>
      <c r="HB39" s="9">
        <v>154.357</v>
      </c>
      <c r="HC39" s="9">
        <v>127.77</v>
      </c>
      <c r="HD39" s="9">
        <v>89.79</v>
      </c>
      <c r="HE39" s="9">
        <v>61.667000000000002</v>
      </c>
      <c r="HF39" s="9">
        <v>28.123999999999999</v>
      </c>
      <c r="HG39" s="9">
        <v>192.33699999999999</v>
      </c>
      <c r="HH39" s="9">
        <v>92.69</v>
      </c>
      <c r="HI39" s="9">
        <v>99.647000000000006</v>
      </c>
      <c r="HJ39" s="9">
        <v>98.376999999999995</v>
      </c>
      <c r="HK39" s="9">
        <v>67.177000000000007</v>
      </c>
      <c r="HL39" s="9">
        <v>31.2</v>
      </c>
      <c r="HM39" s="9">
        <v>198.279</v>
      </c>
      <c r="HN39" s="9">
        <v>96.3</v>
      </c>
      <c r="HO39" s="9">
        <v>101.979</v>
      </c>
      <c r="HP39" s="9">
        <v>205.77600000000001</v>
      </c>
      <c r="HQ39" s="9">
        <v>101.06100000000001</v>
      </c>
      <c r="HR39" s="9">
        <v>104.715</v>
      </c>
      <c r="HS39" s="9">
        <v>2871.2950000000001</v>
      </c>
      <c r="HT39" s="9">
        <v>1561.752</v>
      </c>
      <c r="HU39" s="9">
        <v>1309.5429999999999</v>
      </c>
      <c r="HV39" s="9">
        <v>2224.2640000000001</v>
      </c>
      <c r="HW39" s="9">
        <v>1372.79</v>
      </c>
      <c r="HX39" s="9">
        <v>851.47400000000005</v>
      </c>
      <c r="HY39" s="9">
        <v>647.03099999999995</v>
      </c>
      <c r="HZ39" s="9">
        <v>188.96199999999999</v>
      </c>
      <c r="IA39" s="9">
        <v>458.06900000000002</v>
      </c>
      <c r="IB39" s="9">
        <v>406.12799999999999</v>
      </c>
      <c r="IC39" s="9">
        <v>235.59200000000001</v>
      </c>
      <c r="ID39" s="9">
        <v>170.53700000000001</v>
      </c>
      <c r="IE39" s="9">
        <v>56.622999999999998</v>
      </c>
      <c r="IF39" s="9">
        <v>32.284999999999997</v>
      </c>
      <c r="IG39" s="9">
        <v>24.337</v>
      </c>
      <c r="IH39" s="9">
        <v>25.369</v>
      </c>
      <c r="II39" s="9">
        <v>19.952999999999999</v>
      </c>
      <c r="IJ39" s="9">
        <v>5.4160000000000004</v>
      </c>
      <c r="IK39" s="9">
        <v>11.515000000000001</v>
      </c>
      <c r="IL39" s="9">
        <v>8.8629999999999995</v>
      </c>
      <c r="IM39" s="9">
        <v>2.6520000000000001</v>
      </c>
      <c r="IN39" s="9">
        <v>13.853999999999999</v>
      </c>
      <c r="IO39" s="9">
        <v>11.09</v>
      </c>
      <c r="IP39" s="9">
        <v>2.7650000000000001</v>
      </c>
      <c r="IQ39" s="9">
        <v>31.254000000000001</v>
      </c>
    </row>
    <row r="40" spans="1:251">
      <c r="A40" s="10">
        <v>42705</v>
      </c>
      <c r="B40" s="9">
        <v>12128.271000000001</v>
      </c>
      <c r="C40" s="9">
        <v>6467.4650000000001</v>
      </c>
      <c r="D40" s="9">
        <v>5660.8059999999996</v>
      </c>
      <c r="E40" s="9">
        <v>8329.7440000000006</v>
      </c>
      <c r="F40" s="9">
        <v>5294.0780000000004</v>
      </c>
      <c r="G40" s="9">
        <v>3035.6660000000002</v>
      </c>
      <c r="H40" s="9">
        <v>3798.527</v>
      </c>
      <c r="I40" s="9">
        <v>1173.3869999999999</v>
      </c>
      <c r="J40" s="9">
        <v>2625.14</v>
      </c>
      <c r="K40" s="9">
        <v>1881.829</v>
      </c>
      <c r="L40" s="9">
        <v>987.21799999999996</v>
      </c>
      <c r="M40" s="9">
        <v>894.61099999999999</v>
      </c>
      <c r="N40" s="9">
        <v>316.99099999999999</v>
      </c>
      <c r="O40" s="9">
        <v>173.535</v>
      </c>
      <c r="P40" s="9">
        <v>143.45599999999999</v>
      </c>
      <c r="Q40" s="9">
        <v>119.342</v>
      </c>
      <c r="R40" s="9">
        <v>91.763000000000005</v>
      </c>
      <c r="S40" s="9">
        <v>27.577999999999999</v>
      </c>
      <c r="T40" s="9">
        <v>67.492999999999995</v>
      </c>
      <c r="U40" s="9">
        <v>52.281999999999996</v>
      </c>
      <c r="V40" s="9">
        <v>15.212</v>
      </c>
      <c r="W40" s="9">
        <v>51.847999999999999</v>
      </c>
      <c r="X40" s="9">
        <v>39.481999999999999</v>
      </c>
      <c r="Y40" s="9">
        <v>12.367000000000001</v>
      </c>
      <c r="Z40" s="9">
        <v>197.649</v>
      </c>
      <c r="AA40" s="9">
        <v>81.772000000000006</v>
      </c>
      <c r="AB40" s="9">
        <v>115.877</v>
      </c>
      <c r="AC40" s="9">
        <v>1708.9059999999999</v>
      </c>
      <c r="AD40" s="9">
        <v>890.77700000000004</v>
      </c>
      <c r="AE40" s="9">
        <v>818.12900000000002</v>
      </c>
      <c r="AF40" s="9">
        <v>615.11</v>
      </c>
      <c r="AG40" s="9">
        <v>455.74299999999999</v>
      </c>
      <c r="AH40" s="9">
        <v>159.36799999999999</v>
      </c>
      <c r="AI40" s="9">
        <v>1093.796</v>
      </c>
      <c r="AJ40" s="9">
        <v>435.03500000000003</v>
      </c>
      <c r="AK40" s="9">
        <v>658.76099999999997</v>
      </c>
      <c r="AL40" s="9">
        <v>704.65599999999995</v>
      </c>
      <c r="AM40" s="9">
        <v>524.16099999999994</v>
      </c>
      <c r="AN40" s="9">
        <v>180.495</v>
      </c>
      <c r="AO40" s="9">
        <v>1177.173</v>
      </c>
      <c r="AP40" s="9">
        <v>463.05700000000002</v>
      </c>
      <c r="AQ40" s="9">
        <v>714.11599999999999</v>
      </c>
      <c r="AR40" s="9">
        <v>1161.289</v>
      </c>
      <c r="AS40" s="9">
        <v>487.31599999999997</v>
      </c>
      <c r="AT40" s="9">
        <v>673.97299999999996</v>
      </c>
      <c r="AU40" s="9">
        <v>11661.527</v>
      </c>
      <c r="AV40" s="9">
        <v>6178.518</v>
      </c>
      <c r="AW40" s="9">
        <v>5483.009</v>
      </c>
      <c r="AX40" s="9">
        <v>8120.1779999999999</v>
      </c>
      <c r="AY40" s="9">
        <v>5136.1009999999997</v>
      </c>
      <c r="AZ40" s="9">
        <v>2984.0770000000002</v>
      </c>
      <c r="BA40" s="9">
        <v>3541.3490000000002</v>
      </c>
      <c r="BB40" s="9">
        <v>1042.4169999999999</v>
      </c>
      <c r="BC40" s="9">
        <v>2498.9319999999998</v>
      </c>
      <c r="BD40" s="9">
        <v>1838.3520000000001</v>
      </c>
      <c r="BE40" s="9">
        <v>957.85299999999995</v>
      </c>
      <c r="BF40" s="9">
        <v>880.49900000000002</v>
      </c>
      <c r="BG40" s="9">
        <v>300.24400000000003</v>
      </c>
      <c r="BH40" s="9">
        <v>162.37799999999999</v>
      </c>
      <c r="BI40" s="9">
        <v>137.86600000000001</v>
      </c>
      <c r="BJ40" s="9">
        <v>115.652</v>
      </c>
      <c r="BK40" s="9">
        <v>88.489000000000004</v>
      </c>
      <c r="BL40" s="9">
        <v>27.163</v>
      </c>
      <c r="BM40" s="9">
        <v>65.617999999999995</v>
      </c>
      <c r="BN40" s="9">
        <v>50.41</v>
      </c>
      <c r="BO40" s="9">
        <v>15.208</v>
      </c>
      <c r="BP40" s="9">
        <v>50.033999999999999</v>
      </c>
      <c r="BQ40" s="9">
        <v>38.079000000000001</v>
      </c>
      <c r="BR40" s="9">
        <v>11.955</v>
      </c>
      <c r="BS40" s="9">
        <v>184.59200000000001</v>
      </c>
      <c r="BT40" s="9">
        <v>73.888999999999996</v>
      </c>
      <c r="BU40" s="9">
        <v>110.703</v>
      </c>
      <c r="BV40" s="9">
        <v>1677.095</v>
      </c>
      <c r="BW40" s="9">
        <v>868.88199999999995</v>
      </c>
      <c r="BX40" s="9">
        <v>808.21299999999997</v>
      </c>
      <c r="BY40" s="9">
        <v>609.54499999999996</v>
      </c>
      <c r="BZ40" s="9">
        <v>451.18200000000002</v>
      </c>
      <c r="CA40" s="9">
        <v>158.363</v>
      </c>
      <c r="CB40" s="9">
        <v>1067.549</v>
      </c>
      <c r="CC40" s="9">
        <v>417.69900000000001</v>
      </c>
      <c r="CD40" s="9">
        <v>649.85</v>
      </c>
      <c r="CE40" s="9">
        <v>696.24099999999999</v>
      </c>
      <c r="CF40" s="9">
        <v>517.16499999999996</v>
      </c>
      <c r="CG40" s="9">
        <v>179.077</v>
      </c>
      <c r="CH40" s="9">
        <v>1142.1110000000001</v>
      </c>
      <c r="CI40" s="9">
        <v>440.68799999999999</v>
      </c>
      <c r="CJ40" s="9">
        <v>701.42200000000003</v>
      </c>
      <c r="CK40" s="9">
        <v>1133.1669999999999</v>
      </c>
      <c r="CL40" s="9">
        <v>468.10899999999998</v>
      </c>
      <c r="CM40" s="9">
        <v>665.05799999999999</v>
      </c>
      <c r="CN40" s="9">
        <v>1885.2639999999999</v>
      </c>
      <c r="CO40" s="9">
        <v>953.93700000000001</v>
      </c>
      <c r="CP40" s="9">
        <v>931.32799999999997</v>
      </c>
      <c r="CQ40" s="9">
        <v>866.86500000000001</v>
      </c>
      <c r="CR40" s="9">
        <v>512.26</v>
      </c>
      <c r="CS40" s="9">
        <v>354.60500000000002</v>
      </c>
      <c r="CT40" s="9">
        <v>1018.399</v>
      </c>
      <c r="CU40" s="9">
        <v>441.67599999999999</v>
      </c>
      <c r="CV40" s="9">
        <v>576.72199999999998</v>
      </c>
      <c r="CW40" s="9">
        <v>577.73599999999999</v>
      </c>
      <c r="CX40" s="9">
        <v>290.96100000000001</v>
      </c>
      <c r="CY40" s="9">
        <v>286.77499999999998</v>
      </c>
      <c r="CZ40" s="9">
        <v>68.754999999999995</v>
      </c>
      <c r="DA40" s="9">
        <v>38.4</v>
      </c>
      <c r="DB40" s="9">
        <v>30.355</v>
      </c>
      <c r="DC40" s="9">
        <v>12.96</v>
      </c>
      <c r="DD40" s="9">
        <v>11.157999999999999</v>
      </c>
      <c r="DE40" s="9">
        <v>1.802</v>
      </c>
      <c r="DF40" s="9">
        <v>9.4760000000000009</v>
      </c>
      <c r="DG40" s="9">
        <v>8.1519999999999992</v>
      </c>
      <c r="DH40" s="9">
        <v>1.3240000000000001</v>
      </c>
      <c r="DI40" s="9">
        <v>3.4830000000000001</v>
      </c>
      <c r="DJ40" s="9">
        <v>3.0049999999999999</v>
      </c>
      <c r="DK40" s="9">
        <v>0.47799999999999998</v>
      </c>
      <c r="DL40" s="9">
        <v>55.795000000000002</v>
      </c>
      <c r="DM40" s="9">
        <v>27.242000000000001</v>
      </c>
      <c r="DN40" s="9">
        <v>28.553000000000001</v>
      </c>
      <c r="DO40" s="9">
        <v>552.08799999999997</v>
      </c>
      <c r="DP40" s="9">
        <v>276.21100000000001</v>
      </c>
      <c r="DQ40" s="9">
        <v>275.87599999999998</v>
      </c>
      <c r="DR40" s="9">
        <v>107.224</v>
      </c>
      <c r="DS40" s="9">
        <v>75.701999999999998</v>
      </c>
      <c r="DT40" s="9">
        <v>31.523</v>
      </c>
      <c r="DU40" s="9">
        <v>444.863</v>
      </c>
      <c r="DV40" s="9">
        <v>200.51</v>
      </c>
      <c r="DW40" s="9">
        <v>244.35400000000001</v>
      </c>
      <c r="DX40" s="9">
        <v>115.505</v>
      </c>
      <c r="DY40" s="9">
        <v>83.197999999999993</v>
      </c>
      <c r="DZ40" s="9">
        <v>32.305999999999997</v>
      </c>
      <c r="EA40" s="9">
        <v>462.23200000000003</v>
      </c>
      <c r="EB40" s="9">
        <v>207.762</v>
      </c>
      <c r="EC40" s="9">
        <v>254.46899999999999</v>
      </c>
      <c r="ED40" s="9">
        <v>454.34</v>
      </c>
      <c r="EE40" s="9">
        <v>208.66200000000001</v>
      </c>
      <c r="EF40" s="9">
        <v>245.678</v>
      </c>
      <c r="EG40" s="9">
        <v>657.09500000000003</v>
      </c>
      <c r="EH40" s="9">
        <v>320.06400000000002</v>
      </c>
      <c r="EI40" s="9">
        <v>337.03199999999998</v>
      </c>
      <c r="EJ40" s="9">
        <v>148.53200000000001</v>
      </c>
      <c r="EK40" s="9">
        <v>96.662999999999997</v>
      </c>
      <c r="EL40" s="9">
        <v>51.869</v>
      </c>
      <c r="EM40" s="9">
        <v>508.56299999999999</v>
      </c>
      <c r="EN40" s="9">
        <v>223.40100000000001</v>
      </c>
      <c r="EO40" s="9">
        <v>285.16300000000001</v>
      </c>
      <c r="EP40" s="9">
        <v>267.44</v>
      </c>
      <c r="EQ40" s="9">
        <v>126.357</v>
      </c>
      <c r="ER40" s="9">
        <v>141.083</v>
      </c>
      <c r="ES40" s="9">
        <v>30.065000000000001</v>
      </c>
      <c r="ET40" s="9">
        <v>16.472000000000001</v>
      </c>
      <c r="EU40" s="9">
        <v>13.593</v>
      </c>
      <c r="EV40" s="9">
        <v>1.6639999999999999</v>
      </c>
      <c r="EW40" s="9">
        <v>1.3839999999999999</v>
      </c>
      <c r="EX40" s="9">
        <v>0.28000000000000003</v>
      </c>
      <c r="EY40" s="9">
        <v>1.4730000000000001</v>
      </c>
      <c r="EZ40" s="9">
        <v>1.2050000000000001</v>
      </c>
      <c r="FA40" s="9">
        <v>0.26800000000000002</v>
      </c>
      <c r="FB40" s="9">
        <v>0.191</v>
      </c>
      <c r="FC40" s="9">
        <v>0.17899999999999999</v>
      </c>
      <c r="FD40" s="9">
        <v>1.2E-2</v>
      </c>
      <c r="FE40" s="9">
        <v>28.401</v>
      </c>
      <c r="FF40" s="9">
        <v>15.087999999999999</v>
      </c>
      <c r="FG40" s="9">
        <v>13.313000000000001</v>
      </c>
      <c r="FH40" s="9">
        <v>254.9</v>
      </c>
      <c r="FI40" s="9">
        <v>120.107</v>
      </c>
      <c r="FJ40" s="9">
        <v>134.79300000000001</v>
      </c>
      <c r="FK40" s="9">
        <v>19.026</v>
      </c>
      <c r="FL40" s="9">
        <v>14.122</v>
      </c>
      <c r="FM40" s="9">
        <v>4.9029999999999996</v>
      </c>
      <c r="FN40" s="9">
        <v>235.874</v>
      </c>
      <c r="FO40" s="9">
        <v>105.98399999999999</v>
      </c>
      <c r="FP40" s="9">
        <v>129.88999999999999</v>
      </c>
      <c r="FQ40" s="9">
        <v>20.661000000000001</v>
      </c>
      <c r="FR40" s="9">
        <v>15.46</v>
      </c>
      <c r="FS40" s="9">
        <v>5.2009999999999996</v>
      </c>
      <c r="FT40" s="9">
        <v>246.779</v>
      </c>
      <c r="FU40" s="9">
        <v>110.89700000000001</v>
      </c>
      <c r="FV40" s="9">
        <v>135.88200000000001</v>
      </c>
      <c r="FW40" s="9">
        <v>237.34700000000001</v>
      </c>
      <c r="FX40" s="9">
        <v>107.18899999999999</v>
      </c>
      <c r="FY40" s="9">
        <v>130.15799999999999</v>
      </c>
      <c r="FZ40" s="9">
        <v>1228.1690000000001</v>
      </c>
      <c r="GA40" s="9">
        <v>633.87300000000005</v>
      </c>
      <c r="GB40" s="9">
        <v>594.29600000000005</v>
      </c>
      <c r="GC40" s="9">
        <v>718.33299999999997</v>
      </c>
      <c r="GD40" s="9">
        <v>415.59699999999998</v>
      </c>
      <c r="GE40" s="9">
        <v>302.73599999999999</v>
      </c>
      <c r="GF40" s="9">
        <v>509.83600000000001</v>
      </c>
      <c r="GG40" s="9">
        <v>218.27600000000001</v>
      </c>
      <c r="GH40" s="9">
        <v>291.56</v>
      </c>
      <c r="GI40" s="9">
        <v>310.29599999999999</v>
      </c>
      <c r="GJ40" s="9">
        <v>164.60400000000001</v>
      </c>
      <c r="GK40" s="9">
        <v>145.69200000000001</v>
      </c>
      <c r="GL40" s="9">
        <v>38.689</v>
      </c>
      <c r="GM40" s="9">
        <v>21.927</v>
      </c>
      <c r="GN40" s="9">
        <v>16.762</v>
      </c>
      <c r="GO40" s="9">
        <v>11.295999999999999</v>
      </c>
      <c r="GP40" s="9">
        <v>9.7739999999999991</v>
      </c>
      <c r="GQ40" s="9">
        <v>1.522</v>
      </c>
      <c r="GR40" s="9">
        <v>8.0030000000000001</v>
      </c>
      <c r="GS40" s="9">
        <v>6.9470000000000001</v>
      </c>
      <c r="GT40" s="9">
        <v>1.056</v>
      </c>
      <c r="GU40" s="9">
        <v>3.2919999999999998</v>
      </c>
      <c r="GV40" s="9">
        <v>2.8260000000000001</v>
      </c>
      <c r="GW40" s="9">
        <v>0.46600000000000003</v>
      </c>
      <c r="GX40" s="9">
        <v>27.393999999999998</v>
      </c>
      <c r="GY40" s="9">
        <v>12.154</v>
      </c>
      <c r="GZ40" s="9">
        <v>15.24</v>
      </c>
      <c r="HA40" s="9">
        <v>297.18799999999999</v>
      </c>
      <c r="HB40" s="9">
        <v>156.10499999999999</v>
      </c>
      <c r="HC40" s="9">
        <v>141.083</v>
      </c>
      <c r="HD40" s="9">
        <v>88.197999999999993</v>
      </c>
      <c r="HE40" s="9">
        <v>61.579000000000001</v>
      </c>
      <c r="HF40" s="9">
        <v>26.619</v>
      </c>
      <c r="HG40" s="9">
        <v>208.989</v>
      </c>
      <c r="HH40" s="9">
        <v>94.525000000000006</v>
      </c>
      <c r="HI40" s="9">
        <v>114.464</v>
      </c>
      <c r="HJ40" s="9">
        <v>94.843999999999994</v>
      </c>
      <c r="HK40" s="9">
        <v>67.739000000000004</v>
      </c>
      <c r="HL40" s="9">
        <v>27.105</v>
      </c>
      <c r="HM40" s="9">
        <v>215.452</v>
      </c>
      <c r="HN40" s="9">
        <v>96.864999999999995</v>
      </c>
      <c r="HO40" s="9">
        <v>118.587</v>
      </c>
      <c r="HP40" s="9">
        <v>216.99299999999999</v>
      </c>
      <c r="HQ40" s="9">
        <v>101.473</v>
      </c>
      <c r="HR40" s="9">
        <v>115.52</v>
      </c>
      <c r="HS40" s="9">
        <v>2877.9110000000001</v>
      </c>
      <c r="HT40" s="9">
        <v>1559.883</v>
      </c>
      <c r="HU40" s="9">
        <v>1318.027</v>
      </c>
      <c r="HV40" s="9">
        <v>2228.364</v>
      </c>
      <c r="HW40" s="9">
        <v>1367.597</v>
      </c>
      <c r="HX40" s="9">
        <v>860.76700000000005</v>
      </c>
      <c r="HY40" s="9">
        <v>649.54600000000005</v>
      </c>
      <c r="HZ40" s="9">
        <v>192.286</v>
      </c>
      <c r="IA40" s="9">
        <v>457.26</v>
      </c>
      <c r="IB40" s="9">
        <v>436.45400000000001</v>
      </c>
      <c r="IC40" s="9">
        <v>246.869</v>
      </c>
      <c r="ID40" s="9">
        <v>189.58500000000001</v>
      </c>
      <c r="IE40" s="9">
        <v>63.286000000000001</v>
      </c>
      <c r="IF40" s="9">
        <v>33.430999999999997</v>
      </c>
      <c r="IG40" s="9">
        <v>29.855</v>
      </c>
      <c r="IH40" s="9">
        <v>26.667999999999999</v>
      </c>
      <c r="II40" s="9">
        <v>21.084</v>
      </c>
      <c r="IJ40" s="9">
        <v>5.585</v>
      </c>
      <c r="IK40" s="9">
        <v>13.71</v>
      </c>
      <c r="IL40" s="9">
        <v>10.496</v>
      </c>
      <c r="IM40" s="9">
        <v>3.214</v>
      </c>
      <c r="IN40" s="9">
        <v>12.958</v>
      </c>
      <c r="IO40" s="9">
        <v>10.587999999999999</v>
      </c>
      <c r="IP40" s="9">
        <v>2.37</v>
      </c>
      <c r="IQ40" s="9">
        <v>36.618000000000002</v>
      </c>
    </row>
    <row r="41" spans="1:251">
      <c r="A41" s="10">
        <v>42736</v>
      </c>
      <c r="B41" s="9">
        <v>11864.305</v>
      </c>
      <c r="C41" s="9">
        <v>6339.9939999999997</v>
      </c>
      <c r="D41" s="9">
        <v>5524.3109999999997</v>
      </c>
      <c r="E41" s="9">
        <v>8094.7790000000005</v>
      </c>
      <c r="F41" s="9">
        <v>5180.884</v>
      </c>
      <c r="G41" s="9">
        <v>2913.895</v>
      </c>
      <c r="H41" s="9">
        <v>3769.5259999999998</v>
      </c>
      <c r="I41" s="9">
        <v>1159.1099999999999</v>
      </c>
      <c r="J41" s="9">
        <v>2610.4160000000002</v>
      </c>
      <c r="K41" s="9">
        <v>1830.1869999999999</v>
      </c>
      <c r="L41" s="9">
        <v>953.75</v>
      </c>
      <c r="M41" s="9">
        <v>876.43700000000001</v>
      </c>
      <c r="N41" s="9">
        <v>347.95400000000001</v>
      </c>
      <c r="O41" s="9">
        <v>198.077</v>
      </c>
      <c r="P41" s="9">
        <v>149.87700000000001</v>
      </c>
      <c r="Q41" s="9">
        <v>147.578</v>
      </c>
      <c r="R41" s="9">
        <v>107.874</v>
      </c>
      <c r="S41" s="9">
        <v>39.704000000000001</v>
      </c>
      <c r="T41" s="9">
        <v>84.799000000000007</v>
      </c>
      <c r="U41" s="9">
        <v>58.351999999999997</v>
      </c>
      <c r="V41" s="9">
        <v>26.446999999999999</v>
      </c>
      <c r="W41" s="9">
        <v>62.777999999999999</v>
      </c>
      <c r="X41" s="9">
        <v>49.521999999999998</v>
      </c>
      <c r="Y41" s="9">
        <v>13.256</v>
      </c>
      <c r="Z41" s="9">
        <v>200.376</v>
      </c>
      <c r="AA41" s="9">
        <v>90.203000000000003</v>
      </c>
      <c r="AB41" s="9">
        <v>110.173</v>
      </c>
      <c r="AC41" s="9">
        <v>1634.903</v>
      </c>
      <c r="AD41" s="9">
        <v>832.75400000000002</v>
      </c>
      <c r="AE41" s="9">
        <v>802.149</v>
      </c>
      <c r="AF41" s="9">
        <v>572.79600000000005</v>
      </c>
      <c r="AG41" s="9">
        <v>415.505</v>
      </c>
      <c r="AH41" s="9">
        <v>157.291</v>
      </c>
      <c r="AI41" s="9">
        <v>1062.107</v>
      </c>
      <c r="AJ41" s="9">
        <v>417.24900000000002</v>
      </c>
      <c r="AK41" s="9">
        <v>644.85699999999997</v>
      </c>
      <c r="AL41" s="9">
        <v>686.40099999999995</v>
      </c>
      <c r="AM41" s="9">
        <v>500.23700000000002</v>
      </c>
      <c r="AN41" s="9">
        <v>186.16399999999999</v>
      </c>
      <c r="AO41" s="9">
        <v>1143.7860000000001</v>
      </c>
      <c r="AP41" s="9">
        <v>453.51299999999998</v>
      </c>
      <c r="AQ41" s="9">
        <v>690.27300000000002</v>
      </c>
      <c r="AR41" s="9">
        <v>1146.9059999999999</v>
      </c>
      <c r="AS41" s="9">
        <v>475.601</v>
      </c>
      <c r="AT41" s="9">
        <v>671.30499999999995</v>
      </c>
      <c r="AU41" s="9">
        <v>11420.308000000001</v>
      </c>
      <c r="AV41" s="9">
        <v>6066.5550000000003</v>
      </c>
      <c r="AW41" s="9">
        <v>5353.7520000000004</v>
      </c>
      <c r="AX41" s="9">
        <v>7894.4409999999998</v>
      </c>
      <c r="AY41" s="9">
        <v>5031.7579999999998</v>
      </c>
      <c r="AZ41" s="9">
        <v>2862.683</v>
      </c>
      <c r="BA41" s="9">
        <v>3525.8670000000002</v>
      </c>
      <c r="BB41" s="9">
        <v>1034.797</v>
      </c>
      <c r="BC41" s="9">
        <v>2491.069</v>
      </c>
      <c r="BD41" s="9">
        <v>1789.539</v>
      </c>
      <c r="BE41" s="9">
        <v>922.1</v>
      </c>
      <c r="BF41" s="9">
        <v>867.43899999999996</v>
      </c>
      <c r="BG41" s="9">
        <v>327.33600000000001</v>
      </c>
      <c r="BH41" s="9">
        <v>180.80699999999999</v>
      </c>
      <c r="BI41" s="9">
        <v>146.529</v>
      </c>
      <c r="BJ41" s="9">
        <v>141.75299999999999</v>
      </c>
      <c r="BK41" s="9">
        <v>102.066</v>
      </c>
      <c r="BL41" s="9">
        <v>39.686999999999998</v>
      </c>
      <c r="BM41" s="9">
        <v>80.649000000000001</v>
      </c>
      <c r="BN41" s="9">
        <v>54.206000000000003</v>
      </c>
      <c r="BO41" s="9">
        <v>26.443000000000001</v>
      </c>
      <c r="BP41" s="9">
        <v>61.104999999999997</v>
      </c>
      <c r="BQ41" s="9">
        <v>47.86</v>
      </c>
      <c r="BR41" s="9">
        <v>13.244</v>
      </c>
      <c r="BS41" s="9">
        <v>185.58199999999999</v>
      </c>
      <c r="BT41" s="9">
        <v>78.741</v>
      </c>
      <c r="BU41" s="9">
        <v>106.842</v>
      </c>
      <c r="BV41" s="9">
        <v>1607.643</v>
      </c>
      <c r="BW41" s="9">
        <v>812.08299999999997</v>
      </c>
      <c r="BX41" s="9">
        <v>795.56</v>
      </c>
      <c r="BY41" s="9">
        <v>570.92899999999997</v>
      </c>
      <c r="BZ41" s="9">
        <v>413.767</v>
      </c>
      <c r="CA41" s="9">
        <v>157.16200000000001</v>
      </c>
      <c r="CB41" s="9">
        <v>1036.7139999999999</v>
      </c>
      <c r="CC41" s="9">
        <v>398.31599999999997</v>
      </c>
      <c r="CD41" s="9">
        <v>638.399</v>
      </c>
      <c r="CE41" s="9">
        <v>679.30600000000004</v>
      </c>
      <c r="CF41" s="9">
        <v>493.28500000000003</v>
      </c>
      <c r="CG41" s="9">
        <v>186.02099999999999</v>
      </c>
      <c r="CH41" s="9">
        <v>1110.2329999999999</v>
      </c>
      <c r="CI41" s="9">
        <v>428.815</v>
      </c>
      <c r="CJ41" s="9">
        <v>681.41800000000001</v>
      </c>
      <c r="CK41" s="9">
        <v>1117.3630000000001</v>
      </c>
      <c r="CL41" s="9">
        <v>452.52199999999999</v>
      </c>
      <c r="CM41" s="9">
        <v>664.84100000000001</v>
      </c>
      <c r="CN41" s="9">
        <v>1861.973</v>
      </c>
      <c r="CO41" s="9">
        <v>933.39200000000005</v>
      </c>
      <c r="CP41" s="9">
        <v>928.58100000000002</v>
      </c>
      <c r="CQ41" s="9">
        <v>859.851</v>
      </c>
      <c r="CR41" s="9">
        <v>507.26400000000001</v>
      </c>
      <c r="CS41" s="9">
        <v>352.58699999999999</v>
      </c>
      <c r="CT41" s="9">
        <v>1002.122</v>
      </c>
      <c r="CU41" s="9">
        <v>426.12799999999999</v>
      </c>
      <c r="CV41" s="9">
        <v>575.99400000000003</v>
      </c>
      <c r="CW41" s="9">
        <v>536.93499999999995</v>
      </c>
      <c r="CX41" s="9">
        <v>256.21600000000001</v>
      </c>
      <c r="CY41" s="9">
        <v>280.71899999999999</v>
      </c>
      <c r="CZ41" s="9">
        <v>79.567999999999998</v>
      </c>
      <c r="DA41" s="9">
        <v>38.655999999999999</v>
      </c>
      <c r="DB41" s="9">
        <v>40.911999999999999</v>
      </c>
      <c r="DC41" s="9">
        <v>16.602</v>
      </c>
      <c r="DD41" s="9">
        <v>8.7460000000000004</v>
      </c>
      <c r="DE41" s="9">
        <v>7.8559999999999999</v>
      </c>
      <c r="DF41" s="9">
        <v>11.877000000000001</v>
      </c>
      <c r="DG41" s="9">
        <v>5.1139999999999999</v>
      </c>
      <c r="DH41" s="9">
        <v>6.7629999999999999</v>
      </c>
      <c r="DI41" s="9">
        <v>4.7249999999999996</v>
      </c>
      <c r="DJ41" s="9">
        <v>3.6320000000000001</v>
      </c>
      <c r="DK41" s="9">
        <v>1.093</v>
      </c>
      <c r="DL41" s="9">
        <v>62.966000000000001</v>
      </c>
      <c r="DM41" s="9">
        <v>29.91</v>
      </c>
      <c r="DN41" s="9">
        <v>33.055999999999997</v>
      </c>
      <c r="DO41" s="9">
        <v>507.447</v>
      </c>
      <c r="DP41" s="9">
        <v>238.952</v>
      </c>
      <c r="DQ41" s="9">
        <v>268.49599999999998</v>
      </c>
      <c r="DR41" s="9">
        <v>108.422</v>
      </c>
      <c r="DS41" s="9">
        <v>67.603999999999999</v>
      </c>
      <c r="DT41" s="9">
        <v>40.819000000000003</v>
      </c>
      <c r="DU41" s="9">
        <v>399.02499999999998</v>
      </c>
      <c r="DV41" s="9">
        <v>171.34800000000001</v>
      </c>
      <c r="DW41" s="9">
        <v>227.67699999999999</v>
      </c>
      <c r="DX41" s="9">
        <v>117.197</v>
      </c>
      <c r="DY41" s="9">
        <v>73.165000000000006</v>
      </c>
      <c r="DZ41" s="9">
        <v>44.031999999999996</v>
      </c>
      <c r="EA41" s="9">
        <v>419.738</v>
      </c>
      <c r="EB41" s="9">
        <v>183.05099999999999</v>
      </c>
      <c r="EC41" s="9">
        <v>236.68700000000001</v>
      </c>
      <c r="ED41" s="9">
        <v>410.90199999999999</v>
      </c>
      <c r="EE41" s="9">
        <v>176.46199999999999</v>
      </c>
      <c r="EF41" s="9">
        <v>234.44</v>
      </c>
      <c r="EG41" s="9">
        <v>664.99</v>
      </c>
      <c r="EH41" s="9">
        <v>317.47800000000001</v>
      </c>
      <c r="EI41" s="9">
        <v>347.512</v>
      </c>
      <c r="EJ41" s="9">
        <v>156.089</v>
      </c>
      <c r="EK41" s="9">
        <v>99.441000000000003</v>
      </c>
      <c r="EL41" s="9">
        <v>56.646999999999998</v>
      </c>
      <c r="EM41" s="9">
        <v>508.90100000000001</v>
      </c>
      <c r="EN41" s="9">
        <v>218.036</v>
      </c>
      <c r="EO41" s="9">
        <v>290.86500000000001</v>
      </c>
      <c r="EP41" s="9">
        <v>230.73</v>
      </c>
      <c r="EQ41" s="9">
        <v>111.279</v>
      </c>
      <c r="ER41" s="9">
        <v>119.45099999999999</v>
      </c>
      <c r="ES41" s="9">
        <v>31.308</v>
      </c>
      <c r="ET41" s="9">
        <v>17.991</v>
      </c>
      <c r="EU41" s="9">
        <v>13.317</v>
      </c>
      <c r="EV41" s="9">
        <v>3.6110000000000002</v>
      </c>
      <c r="EW41" s="9">
        <v>2.5089999999999999</v>
      </c>
      <c r="EX41" s="9">
        <v>1.101</v>
      </c>
      <c r="EY41" s="9">
        <v>2.7109999999999999</v>
      </c>
      <c r="EZ41" s="9">
        <v>1.625</v>
      </c>
      <c r="FA41" s="9">
        <v>1.087</v>
      </c>
      <c r="FB41" s="9">
        <v>0.89900000000000002</v>
      </c>
      <c r="FC41" s="9">
        <v>0.88500000000000001</v>
      </c>
      <c r="FD41" s="9">
        <v>1.4E-2</v>
      </c>
      <c r="FE41" s="9">
        <v>27.696999999999999</v>
      </c>
      <c r="FF41" s="9">
        <v>15.481</v>
      </c>
      <c r="FG41" s="9">
        <v>12.215999999999999</v>
      </c>
      <c r="FH41" s="9">
        <v>217.596</v>
      </c>
      <c r="FI41" s="9">
        <v>102.10899999999999</v>
      </c>
      <c r="FJ41" s="9">
        <v>115.48699999999999</v>
      </c>
      <c r="FK41" s="9">
        <v>25.303000000000001</v>
      </c>
      <c r="FL41" s="9">
        <v>16.274000000000001</v>
      </c>
      <c r="FM41" s="9">
        <v>9.0280000000000005</v>
      </c>
      <c r="FN41" s="9">
        <v>192.29300000000001</v>
      </c>
      <c r="FO41" s="9">
        <v>85.834999999999994</v>
      </c>
      <c r="FP41" s="9">
        <v>106.458</v>
      </c>
      <c r="FQ41" s="9">
        <v>26.510999999999999</v>
      </c>
      <c r="FR41" s="9">
        <v>17.440999999999999</v>
      </c>
      <c r="FS41" s="9">
        <v>9.07</v>
      </c>
      <c r="FT41" s="9">
        <v>204.21899999999999</v>
      </c>
      <c r="FU41" s="9">
        <v>93.837000000000003</v>
      </c>
      <c r="FV41" s="9">
        <v>110.381</v>
      </c>
      <c r="FW41" s="9">
        <v>195.005</v>
      </c>
      <c r="FX41" s="9">
        <v>87.459000000000003</v>
      </c>
      <c r="FY41" s="9">
        <v>107.545</v>
      </c>
      <c r="FZ41" s="9">
        <v>1196.9829999999999</v>
      </c>
      <c r="GA41" s="9">
        <v>615.91499999999996</v>
      </c>
      <c r="GB41" s="9">
        <v>581.06899999999996</v>
      </c>
      <c r="GC41" s="9">
        <v>703.76300000000003</v>
      </c>
      <c r="GD41" s="9">
        <v>407.82299999999998</v>
      </c>
      <c r="GE41" s="9">
        <v>295.93900000000002</v>
      </c>
      <c r="GF41" s="9">
        <v>493.221</v>
      </c>
      <c r="GG41" s="9">
        <v>208.09200000000001</v>
      </c>
      <c r="GH41" s="9">
        <v>285.12900000000002</v>
      </c>
      <c r="GI41" s="9">
        <v>306.20499999999998</v>
      </c>
      <c r="GJ41" s="9">
        <v>144.93700000000001</v>
      </c>
      <c r="GK41" s="9">
        <v>161.268</v>
      </c>
      <c r="GL41" s="9">
        <v>48.26</v>
      </c>
      <c r="GM41" s="9">
        <v>20.664999999999999</v>
      </c>
      <c r="GN41" s="9">
        <v>27.594000000000001</v>
      </c>
      <c r="GO41" s="9">
        <v>12.991</v>
      </c>
      <c r="GP41" s="9">
        <v>6.2359999999999998</v>
      </c>
      <c r="GQ41" s="9">
        <v>6.7549999999999999</v>
      </c>
      <c r="GR41" s="9">
        <v>9.1649999999999991</v>
      </c>
      <c r="GS41" s="9">
        <v>3.4889999999999999</v>
      </c>
      <c r="GT41" s="9">
        <v>5.6760000000000002</v>
      </c>
      <c r="GU41" s="9">
        <v>3.8260000000000001</v>
      </c>
      <c r="GV41" s="9">
        <v>2.7469999999999999</v>
      </c>
      <c r="GW41" s="9">
        <v>1.079</v>
      </c>
      <c r="GX41" s="9">
        <v>35.268999999999998</v>
      </c>
      <c r="GY41" s="9">
        <v>14.429</v>
      </c>
      <c r="GZ41" s="9">
        <v>20.84</v>
      </c>
      <c r="HA41" s="9">
        <v>289.85199999999998</v>
      </c>
      <c r="HB41" s="9">
        <v>136.84299999999999</v>
      </c>
      <c r="HC41" s="9">
        <v>153.00899999999999</v>
      </c>
      <c r="HD41" s="9">
        <v>83.12</v>
      </c>
      <c r="HE41" s="9">
        <v>51.329000000000001</v>
      </c>
      <c r="HF41" s="9">
        <v>31.79</v>
      </c>
      <c r="HG41" s="9">
        <v>206.732</v>
      </c>
      <c r="HH41" s="9">
        <v>85.513000000000005</v>
      </c>
      <c r="HI41" s="9">
        <v>121.21899999999999</v>
      </c>
      <c r="HJ41" s="9">
        <v>90.686000000000007</v>
      </c>
      <c r="HK41" s="9">
        <v>55.722999999999999</v>
      </c>
      <c r="HL41" s="9">
        <v>34.963000000000001</v>
      </c>
      <c r="HM41" s="9">
        <v>215.51900000000001</v>
      </c>
      <c r="HN41" s="9">
        <v>89.213999999999999</v>
      </c>
      <c r="HO41" s="9">
        <v>126.30500000000001</v>
      </c>
      <c r="HP41" s="9">
        <v>215.89699999999999</v>
      </c>
      <c r="HQ41" s="9">
        <v>89.003</v>
      </c>
      <c r="HR41" s="9">
        <v>126.89400000000001</v>
      </c>
      <c r="HS41" s="9">
        <v>2805.3609999999999</v>
      </c>
      <c r="HT41" s="9">
        <v>1527.615</v>
      </c>
      <c r="HU41" s="9">
        <v>1277.7460000000001</v>
      </c>
      <c r="HV41" s="9">
        <v>2161.8440000000001</v>
      </c>
      <c r="HW41" s="9">
        <v>1339.1120000000001</v>
      </c>
      <c r="HX41" s="9">
        <v>822.73199999999997</v>
      </c>
      <c r="HY41" s="9">
        <v>643.51700000000005</v>
      </c>
      <c r="HZ41" s="9">
        <v>188.50299999999999</v>
      </c>
      <c r="IA41" s="9">
        <v>455.01400000000001</v>
      </c>
      <c r="IB41" s="9">
        <v>421.82499999999999</v>
      </c>
      <c r="IC41" s="9">
        <v>236.94499999999999</v>
      </c>
      <c r="ID41" s="9">
        <v>184.88</v>
      </c>
      <c r="IE41" s="9">
        <v>72.27</v>
      </c>
      <c r="IF41" s="9">
        <v>41.808999999999997</v>
      </c>
      <c r="IG41" s="9">
        <v>30.46</v>
      </c>
      <c r="IH41" s="9">
        <v>38.682000000000002</v>
      </c>
      <c r="II41" s="9">
        <v>29.384</v>
      </c>
      <c r="IJ41" s="9">
        <v>9.298</v>
      </c>
      <c r="IK41" s="9">
        <v>20.135999999999999</v>
      </c>
      <c r="IL41" s="9">
        <v>14.596</v>
      </c>
      <c r="IM41" s="9">
        <v>5.5389999999999997</v>
      </c>
      <c r="IN41" s="9">
        <v>18.545999999999999</v>
      </c>
      <c r="IO41" s="9">
        <v>14.788</v>
      </c>
      <c r="IP41" s="9">
        <v>3.7589999999999999</v>
      </c>
      <c r="IQ41" s="9">
        <v>33.587000000000003</v>
      </c>
    </row>
    <row r="42" spans="1:251">
      <c r="A42" s="10">
        <v>42767</v>
      </c>
      <c r="B42" s="9">
        <v>12062.092000000001</v>
      </c>
      <c r="C42" s="9">
        <v>6448.9120000000003</v>
      </c>
      <c r="D42" s="9">
        <v>5613.1809999999996</v>
      </c>
      <c r="E42" s="9">
        <v>8263.4850000000006</v>
      </c>
      <c r="F42" s="9">
        <v>5273.5339999999997</v>
      </c>
      <c r="G42" s="9">
        <v>2989.951</v>
      </c>
      <c r="H42" s="9">
        <v>3798.607</v>
      </c>
      <c r="I42" s="9">
        <v>1175.3779999999999</v>
      </c>
      <c r="J42" s="9">
        <v>2623.23</v>
      </c>
      <c r="K42" s="9">
        <v>1846.51</v>
      </c>
      <c r="L42" s="9">
        <v>976.101</v>
      </c>
      <c r="M42" s="9">
        <v>870.40899999999999</v>
      </c>
      <c r="N42" s="9">
        <v>380.423</v>
      </c>
      <c r="O42" s="9">
        <v>210.267</v>
      </c>
      <c r="P42" s="9">
        <v>170.15600000000001</v>
      </c>
      <c r="Q42" s="9">
        <v>159.125</v>
      </c>
      <c r="R42" s="9">
        <v>113.831</v>
      </c>
      <c r="S42" s="9">
        <v>45.295000000000002</v>
      </c>
      <c r="T42" s="9">
        <v>83.869</v>
      </c>
      <c r="U42" s="9">
        <v>55.658999999999999</v>
      </c>
      <c r="V42" s="9">
        <v>28.21</v>
      </c>
      <c r="W42" s="9">
        <v>75.257000000000005</v>
      </c>
      <c r="X42" s="9">
        <v>58.171999999999997</v>
      </c>
      <c r="Y42" s="9">
        <v>17.085000000000001</v>
      </c>
      <c r="Z42" s="9">
        <v>221.298</v>
      </c>
      <c r="AA42" s="9">
        <v>96.436999999999998</v>
      </c>
      <c r="AB42" s="9">
        <v>124.861</v>
      </c>
      <c r="AC42" s="9">
        <v>1637.8050000000001</v>
      </c>
      <c r="AD42" s="9">
        <v>859.22199999999998</v>
      </c>
      <c r="AE42" s="9">
        <v>778.58299999999997</v>
      </c>
      <c r="AF42" s="9">
        <v>596.89499999999998</v>
      </c>
      <c r="AG42" s="9">
        <v>443.86099999999999</v>
      </c>
      <c r="AH42" s="9">
        <v>153.035</v>
      </c>
      <c r="AI42" s="9">
        <v>1040.9100000000001</v>
      </c>
      <c r="AJ42" s="9">
        <v>415.36099999999999</v>
      </c>
      <c r="AK42" s="9">
        <v>625.54899999999998</v>
      </c>
      <c r="AL42" s="9">
        <v>714.64800000000002</v>
      </c>
      <c r="AM42" s="9">
        <v>527.37599999999998</v>
      </c>
      <c r="AN42" s="9">
        <v>187.27099999999999</v>
      </c>
      <c r="AO42" s="9">
        <v>1131.8620000000001</v>
      </c>
      <c r="AP42" s="9">
        <v>448.72399999999999</v>
      </c>
      <c r="AQ42" s="9">
        <v>683.13800000000003</v>
      </c>
      <c r="AR42" s="9">
        <v>1124.779</v>
      </c>
      <c r="AS42" s="9">
        <v>471.02</v>
      </c>
      <c r="AT42" s="9">
        <v>653.75900000000001</v>
      </c>
      <c r="AU42" s="9">
        <v>11591.531000000001</v>
      </c>
      <c r="AV42" s="9">
        <v>6165.4430000000002</v>
      </c>
      <c r="AW42" s="9">
        <v>5426.0879999999997</v>
      </c>
      <c r="AX42" s="9">
        <v>8057.7780000000002</v>
      </c>
      <c r="AY42" s="9">
        <v>5119.8469999999998</v>
      </c>
      <c r="AZ42" s="9">
        <v>2937.931</v>
      </c>
      <c r="BA42" s="9">
        <v>3533.7530000000002</v>
      </c>
      <c r="BB42" s="9">
        <v>1045.597</v>
      </c>
      <c r="BC42" s="9">
        <v>2488.1559999999999</v>
      </c>
      <c r="BD42" s="9">
        <v>1806.2439999999999</v>
      </c>
      <c r="BE42" s="9">
        <v>949.14400000000001</v>
      </c>
      <c r="BF42" s="9">
        <v>857.1</v>
      </c>
      <c r="BG42" s="9">
        <v>358.101</v>
      </c>
      <c r="BH42" s="9">
        <v>195.12100000000001</v>
      </c>
      <c r="BI42" s="9">
        <v>162.97999999999999</v>
      </c>
      <c r="BJ42" s="9">
        <v>153.51900000000001</v>
      </c>
      <c r="BK42" s="9">
        <v>109.04</v>
      </c>
      <c r="BL42" s="9">
        <v>44.478999999999999</v>
      </c>
      <c r="BM42" s="9">
        <v>81.608000000000004</v>
      </c>
      <c r="BN42" s="9">
        <v>53.796999999999997</v>
      </c>
      <c r="BO42" s="9">
        <v>27.812000000000001</v>
      </c>
      <c r="BP42" s="9">
        <v>71.911000000000001</v>
      </c>
      <c r="BQ42" s="9">
        <v>55.243000000000002</v>
      </c>
      <c r="BR42" s="9">
        <v>16.667000000000002</v>
      </c>
      <c r="BS42" s="9">
        <v>204.58199999999999</v>
      </c>
      <c r="BT42" s="9">
        <v>86.081000000000003</v>
      </c>
      <c r="BU42" s="9">
        <v>118.501</v>
      </c>
      <c r="BV42" s="9">
        <v>1614.934</v>
      </c>
      <c r="BW42" s="9">
        <v>844.226</v>
      </c>
      <c r="BX42" s="9">
        <v>770.70699999999999</v>
      </c>
      <c r="BY42" s="9">
        <v>593.77599999999995</v>
      </c>
      <c r="BZ42" s="9">
        <v>440.87</v>
      </c>
      <c r="CA42" s="9">
        <v>152.90600000000001</v>
      </c>
      <c r="CB42" s="9">
        <v>1021.158</v>
      </c>
      <c r="CC42" s="9">
        <v>403.35700000000003</v>
      </c>
      <c r="CD42" s="9">
        <v>617.80100000000004</v>
      </c>
      <c r="CE42" s="9">
        <v>706.47799999999995</v>
      </c>
      <c r="CF42" s="9">
        <v>520.14800000000002</v>
      </c>
      <c r="CG42" s="9">
        <v>186.33</v>
      </c>
      <c r="CH42" s="9">
        <v>1099.7660000000001</v>
      </c>
      <c r="CI42" s="9">
        <v>428.99599999999998</v>
      </c>
      <c r="CJ42" s="9">
        <v>670.77099999999996</v>
      </c>
      <c r="CK42" s="9">
        <v>1102.7660000000001</v>
      </c>
      <c r="CL42" s="9">
        <v>457.15300000000002</v>
      </c>
      <c r="CM42" s="9">
        <v>645.61300000000006</v>
      </c>
      <c r="CN42" s="9">
        <v>1835.07</v>
      </c>
      <c r="CO42" s="9">
        <v>933.78499999999997</v>
      </c>
      <c r="CP42" s="9">
        <v>901.28499999999997</v>
      </c>
      <c r="CQ42" s="9">
        <v>848.09699999999998</v>
      </c>
      <c r="CR42" s="9">
        <v>507.44</v>
      </c>
      <c r="CS42" s="9">
        <v>340.65699999999998</v>
      </c>
      <c r="CT42" s="9">
        <v>986.97299999999996</v>
      </c>
      <c r="CU42" s="9">
        <v>426.34500000000003</v>
      </c>
      <c r="CV42" s="9">
        <v>560.62800000000004</v>
      </c>
      <c r="CW42" s="9">
        <v>522.51800000000003</v>
      </c>
      <c r="CX42" s="9">
        <v>265.702</v>
      </c>
      <c r="CY42" s="9">
        <v>256.815</v>
      </c>
      <c r="CZ42" s="9">
        <v>88.632000000000005</v>
      </c>
      <c r="DA42" s="9">
        <v>46.335999999999999</v>
      </c>
      <c r="DB42" s="9">
        <v>42.295999999999999</v>
      </c>
      <c r="DC42" s="9">
        <v>17.734999999999999</v>
      </c>
      <c r="DD42" s="9">
        <v>10.935</v>
      </c>
      <c r="DE42" s="9">
        <v>6.7990000000000004</v>
      </c>
      <c r="DF42" s="9">
        <v>13.917</v>
      </c>
      <c r="DG42" s="9">
        <v>7.1689999999999996</v>
      </c>
      <c r="DH42" s="9">
        <v>6.7480000000000002</v>
      </c>
      <c r="DI42" s="9">
        <v>3.8180000000000001</v>
      </c>
      <c r="DJ42" s="9">
        <v>3.7669999999999999</v>
      </c>
      <c r="DK42" s="9">
        <v>5.0999999999999997E-2</v>
      </c>
      <c r="DL42" s="9">
        <v>70.897000000000006</v>
      </c>
      <c r="DM42" s="9">
        <v>35.4</v>
      </c>
      <c r="DN42" s="9">
        <v>35.497</v>
      </c>
      <c r="DO42" s="9">
        <v>484.74099999999999</v>
      </c>
      <c r="DP42" s="9">
        <v>247.30600000000001</v>
      </c>
      <c r="DQ42" s="9">
        <v>237.434</v>
      </c>
      <c r="DR42" s="9">
        <v>108.88500000000001</v>
      </c>
      <c r="DS42" s="9">
        <v>74.668999999999997</v>
      </c>
      <c r="DT42" s="9">
        <v>34.216000000000001</v>
      </c>
      <c r="DU42" s="9">
        <v>375.85599999999999</v>
      </c>
      <c r="DV42" s="9">
        <v>172.637</v>
      </c>
      <c r="DW42" s="9">
        <v>203.21899999999999</v>
      </c>
      <c r="DX42" s="9">
        <v>119.73699999999999</v>
      </c>
      <c r="DY42" s="9">
        <v>80.801000000000002</v>
      </c>
      <c r="DZ42" s="9">
        <v>38.936</v>
      </c>
      <c r="EA42" s="9">
        <v>402.78100000000001</v>
      </c>
      <c r="EB42" s="9">
        <v>184.90100000000001</v>
      </c>
      <c r="EC42" s="9">
        <v>217.88</v>
      </c>
      <c r="ED42" s="9">
        <v>389.77300000000002</v>
      </c>
      <c r="EE42" s="9">
        <v>179.80600000000001</v>
      </c>
      <c r="EF42" s="9">
        <v>209.96700000000001</v>
      </c>
      <c r="EG42" s="9">
        <v>642.904</v>
      </c>
      <c r="EH42" s="9">
        <v>310.38799999999998</v>
      </c>
      <c r="EI42" s="9">
        <v>332.51600000000002</v>
      </c>
      <c r="EJ42" s="9">
        <v>150.364</v>
      </c>
      <c r="EK42" s="9">
        <v>101.896</v>
      </c>
      <c r="EL42" s="9">
        <v>48.468000000000004</v>
      </c>
      <c r="EM42" s="9">
        <v>492.54</v>
      </c>
      <c r="EN42" s="9">
        <v>208.49199999999999</v>
      </c>
      <c r="EO42" s="9">
        <v>284.048</v>
      </c>
      <c r="EP42" s="9">
        <v>225.31299999999999</v>
      </c>
      <c r="EQ42" s="9">
        <v>106.67700000000001</v>
      </c>
      <c r="ER42" s="9">
        <v>118.636</v>
      </c>
      <c r="ES42" s="9">
        <v>42.107999999999997</v>
      </c>
      <c r="ET42" s="9">
        <v>23.923999999999999</v>
      </c>
      <c r="EU42" s="9">
        <v>18.184000000000001</v>
      </c>
      <c r="EV42" s="9">
        <v>4.641</v>
      </c>
      <c r="EW42" s="9">
        <v>2.5489999999999999</v>
      </c>
      <c r="EX42" s="9">
        <v>2.0920000000000001</v>
      </c>
      <c r="EY42" s="9">
        <v>4.0640000000000001</v>
      </c>
      <c r="EZ42" s="9">
        <v>1.9890000000000001</v>
      </c>
      <c r="FA42" s="9">
        <v>2.0750000000000002</v>
      </c>
      <c r="FB42" s="9">
        <v>0.57699999999999996</v>
      </c>
      <c r="FC42" s="9">
        <v>0.56000000000000005</v>
      </c>
      <c r="FD42" s="9">
        <v>1.7000000000000001E-2</v>
      </c>
      <c r="FE42" s="9">
        <v>37.466999999999999</v>
      </c>
      <c r="FF42" s="9">
        <v>21.375</v>
      </c>
      <c r="FG42" s="9">
        <v>16.091999999999999</v>
      </c>
      <c r="FH42" s="9">
        <v>207.52</v>
      </c>
      <c r="FI42" s="9">
        <v>97.757999999999996</v>
      </c>
      <c r="FJ42" s="9">
        <v>109.762</v>
      </c>
      <c r="FK42" s="9">
        <v>23.550999999999998</v>
      </c>
      <c r="FL42" s="9">
        <v>15.641999999999999</v>
      </c>
      <c r="FM42" s="9">
        <v>7.9089999999999998</v>
      </c>
      <c r="FN42" s="9">
        <v>183.97</v>
      </c>
      <c r="FO42" s="9">
        <v>82.116</v>
      </c>
      <c r="FP42" s="9">
        <v>101.854</v>
      </c>
      <c r="FQ42" s="9">
        <v>25.408999999999999</v>
      </c>
      <c r="FR42" s="9">
        <v>16.763000000000002</v>
      </c>
      <c r="FS42" s="9">
        <v>8.6449999999999996</v>
      </c>
      <c r="FT42" s="9">
        <v>199.905</v>
      </c>
      <c r="FU42" s="9">
        <v>89.914000000000001</v>
      </c>
      <c r="FV42" s="9">
        <v>109.991</v>
      </c>
      <c r="FW42" s="9">
        <v>188.03399999999999</v>
      </c>
      <c r="FX42" s="9">
        <v>84.105000000000004</v>
      </c>
      <c r="FY42" s="9">
        <v>103.929</v>
      </c>
      <c r="FZ42" s="9">
        <v>1192.1659999999999</v>
      </c>
      <c r="GA42" s="9">
        <v>623.39700000000005</v>
      </c>
      <c r="GB42" s="9">
        <v>568.76900000000001</v>
      </c>
      <c r="GC42" s="9">
        <v>697.73299999999995</v>
      </c>
      <c r="GD42" s="9">
        <v>405.54399999999998</v>
      </c>
      <c r="GE42" s="9">
        <v>292.18900000000002</v>
      </c>
      <c r="GF42" s="9">
        <v>494.43299999999999</v>
      </c>
      <c r="GG42" s="9">
        <v>217.85300000000001</v>
      </c>
      <c r="GH42" s="9">
        <v>276.58</v>
      </c>
      <c r="GI42" s="9">
        <v>297.20400000000001</v>
      </c>
      <c r="GJ42" s="9">
        <v>159.02600000000001</v>
      </c>
      <c r="GK42" s="9">
        <v>138.179</v>
      </c>
      <c r="GL42" s="9">
        <v>46.524000000000001</v>
      </c>
      <c r="GM42" s="9">
        <v>22.411999999999999</v>
      </c>
      <c r="GN42" s="9">
        <v>24.111999999999998</v>
      </c>
      <c r="GO42" s="9">
        <v>13.093999999999999</v>
      </c>
      <c r="GP42" s="9">
        <v>8.3859999999999992</v>
      </c>
      <c r="GQ42" s="9">
        <v>4.7069999999999999</v>
      </c>
      <c r="GR42" s="9">
        <v>9.8529999999999998</v>
      </c>
      <c r="GS42" s="9">
        <v>5.18</v>
      </c>
      <c r="GT42" s="9">
        <v>4.673</v>
      </c>
      <c r="GU42" s="9">
        <v>3.2410000000000001</v>
      </c>
      <c r="GV42" s="9">
        <v>3.2069999999999999</v>
      </c>
      <c r="GW42" s="9">
        <v>3.4000000000000002E-2</v>
      </c>
      <c r="GX42" s="9">
        <v>33.43</v>
      </c>
      <c r="GY42" s="9">
        <v>14.025</v>
      </c>
      <c r="GZ42" s="9">
        <v>19.405000000000001</v>
      </c>
      <c r="HA42" s="9">
        <v>277.221</v>
      </c>
      <c r="HB42" s="9">
        <v>149.54900000000001</v>
      </c>
      <c r="HC42" s="9">
        <v>127.672</v>
      </c>
      <c r="HD42" s="9">
        <v>85.334000000000003</v>
      </c>
      <c r="HE42" s="9">
        <v>59.027000000000001</v>
      </c>
      <c r="HF42" s="9">
        <v>26.306999999999999</v>
      </c>
      <c r="HG42" s="9">
        <v>191.886</v>
      </c>
      <c r="HH42" s="9">
        <v>90.521000000000001</v>
      </c>
      <c r="HI42" s="9">
        <v>101.36499999999999</v>
      </c>
      <c r="HJ42" s="9">
        <v>94.328000000000003</v>
      </c>
      <c r="HK42" s="9">
        <v>64.037999999999997</v>
      </c>
      <c r="HL42" s="9">
        <v>30.29</v>
      </c>
      <c r="HM42" s="9">
        <v>202.876</v>
      </c>
      <c r="HN42" s="9">
        <v>94.986999999999995</v>
      </c>
      <c r="HO42" s="9">
        <v>107.889</v>
      </c>
      <c r="HP42" s="9">
        <v>201.739</v>
      </c>
      <c r="HQ42" s="9">
        <v>95.700999999999993</v>
      </c>
      <c r="HR42" s="9">
        <v>106.038</v>
      </c>
      <c r="HS42" s="9">
        <v>2851.5650000000001</v>
      </c>
      <c r="HT42" s="9">
        <v>1551.009</v>
      </c>
      <c r="HU42" s="9">
        <v>1300.556</v>
      </c>
      <c r="HV42" s="9">
        <v>2208.9299999999998</v>
      </c>
      <c r="HW42" s="9">
        <v>1353.751</v>
      </c>
      <c r="HX42" s="9">
        <v>855.17899999999997</v>
      </c>
      <c r="HY42" s="9">
        <v>642.63499999999999</v>
      </c>
      <c r="HZ42" s="9">
        <v>197.25800000000001</v>
      </c>
      <c r="IA42" s="9">
        <v>445.37700000000001</v>
      </c>
      <c r="IB42" s="9">
        <v>424.45800000000003</v>
      </c>
      <c r="IC42" s="9">
        <v>243.12</v>
      </c>
      <c r="ID42" s="9">
        <v>181.33799999999999</v>
      </c>
      <c r="IE42" s="9">
        <v>74.643000000000001</v>
      </c>
      <c r="IF42" s="9">
        <v>41.317</v>
      </c>
      <c r="IG42" s="9">
        <v>33.326000000000001</v>
      </c>
      <c r="IH42" s="9">
        <v>43.176000000000002</v>
      </c>
      <c r="II42" s="9">
        <v>29.062000000000001</v>
      </c>
      <c r="IJ42" s="9">
        <v>14.115</v>
      </c>
      <c r="IK42" s="9">
        <v>19.667000000000002</v>
      </c>
      <c r="IL42" s="9">
        <v>13.289</v>
      </c>
      <c r="IM42" s="9">
        <v>6.3780000000000001</v>
      </c>
      <c r="IN42" s="9">
        <v>23.509</v>
      </c>
      <c r="IO42" s="9">
        <v>15.773</v>
      </c>
      <c r="IP42" s="9">
        <v>7.7370000000000001</v>
      </c>
      <c r="IQ42" s="9">
        <v>31.466999999999999</v>
      </c>
    </row>
    <row r="43" spans="1:251">
      <c r="A43" s="10">
        <v>42795</v>
      </c>
      <c r="B43" s="9">
        <v>12079.572</v>
      </c>
      <c r="C43" s="9">
        <v>6443.6940000000004</v>
      </c>
      <c r="D43" s="9">
        <v>5635.8770000000004</v>
      </c>
      <c r="E43" s="9">
        <v>8228.7520000000004</v>
      </c>
      <c r="F43" s="9">
        <v>5236.5219999999999</v>
      </c>
      <c r="G43" s="9">
        <v>2992.23</v>
      </c>
      <c r="H43" s="9">
        <v>3850.82</v>
      </c>
      <c r="I43" s="9">
        <v>1207.173</v>
      </c>
      <c r="J43" s="9">
        <v>2643.6469999999999</v>
      </c>
      <c r="K43" s="9">
        <v>1794.4290000000001</v>
      </c>
      <c r="L43" s="9">
        <v>949.78200000000004</v>
      </c>
      <c r="M43" s="9">
        <v>844.64700000000005</v>
      </c>
      <c r="N43" s="9">
        <v>366.87900000000002</v>
      </c>
      <c r="O43" s="9">
        <v>212.661</v>
      </c>
      <c r="P43" s="9">
        <v>154.21799999999999</v>
      </c>
      <c r="Q43" s="9">
        <v>133.43299999999999</v>
      </c>
      <c r="R43" s="9">
        <v>108.14100000000001</v>
      </c>
      <c r="S43" s="9">
        <v>25.292000000000002</v>
      </c>
      <c r="T43" s="9">
        <v>75.718000000000004</v>
      </c>
      <c r="U43" s="9">
        <v>60.213999999999999</v>
      </c>
      <c r="V43" s="9">
        <v>15.504</v>
      </c>
      <c r="W43" s="9">
        <v>57.715000000000003</v>
      </c>
      <c r="X43" s="9">
        <v>47.927</v>
      </c>
      <c r="Y43" s="9">
        <v>9.7880000000000003</v>
      </c>
      <c r="Z43" s="9">
        <v>233.446</v>
      </c>
      <c r="AA43" s="9">
        <v>104.52</v>
      </c>
      <c r="AB43" s="9">
        <v>128.92699999999999</v>
      </c>
      <c r="AC43" s="9">
        <v>1586.087</v>
      </c>
      <c r="AD43" s="9">
        <v>830.90700000000004</v>
      </c>
      <c r="AE43" s="9">
        <v>755.18100000000004</v>
      </c>
      <c r="AF43" s="9">
        <v>577.08000000000004</v>
      </c>
      <c r="AG43" s="9">
        <v>434.745</v>
      </c>
      <c r="AH43" s="9">
        <v>142.33500000000001</v>
      </c>
      <c r="AI43" s="9">
        <v>1009.0069999999999</v>
      </c>
      <c r="AJ43" s="9">
        <v>396.16199999999998</v>
      </c>
      <c r="AK43" s="9">
        <v>612.84500000000003</v>
      </c>
      <c r="AL43" s="9">
        <v>672.67399999999998</v>
      </c>
      <c r="AM43" s="9">
        <v>509.94900000000001</v>
      </c>
      <c r="AN43" s="9">
        <v>162.72499999999999</v>
      </c>
      <c r="AO43" s="9">
        <v>1121.7560000000001</v>
      </c>
      <c r="AP43" s="9">
        <v>439.83300000000003</v>
      </c>
      <c r="AQ43" s="9">
        <v>681.92200000000003</v>
      </c>
      <c r="AR43" s="9">
        <v>1084.7249999999999</v>
      </c>
      <c r="AS43" s="9">
        <v>456.37599999999998</v>
      </c>
      <c r="AT43" s="9">
        <v>628.34900000000005</v>
      </c>
      <c r="AU43" s="9">
        <v>11609.477000000001</v>
      </c>
      <c r="AV43" s="9">
        <v>6160.9610000000002</v>
      </c>
      <c r="AW43" s="9">
        <v>5448.5159999999996</v>
      </c>
      <c r="AX43" s="9">
        <v>8028.5290000000005</v>
      </c>
      <c r="AY43" s="9">
        <v>5088.5940000000001</v>
      </c>
      <c r="AZ43" s="9">
        <v>2939.9349999999999</v>
      </c>
      <c r="BA43" s="9">
        <v>3580.9479999999999</v>
      </c>
      <c r="BB43" s="9">
        <v>1072.367</v>
      </c>
      <c r="BC43" s="9">
        <v>2508.5810000000001</v>
      </c>
      <c r="BD43" s="9">
        <v>1753.8779999999999</v>
      </c>
      <c r="BE43" s="9">
        <v>919.27200000000005</v>
      </c>
      <c r="BF43" s="9">
        <v>834.60599999999999</v>
      </c>
      <c r="BG43" s="9">
        <v>344.12299999999999</v>
      </c>
      <c r="BH43" s="9">
        <v>193.864</v>
      </c>
      <c r="BI43" s="9">
        <v>150.25899999999999</v>
      </c>
      <c r="BJ43" s="9">
        <v>130.678</v>
      </c>
      <c r="BK43" s="9">
        <v>105.408</v>
      </c>
      <c r="BL43" s="9">
        <v>25.27</v>
      </c>
      <c r="BM43" s="9">
        <v>74.507000000000005</v>
      </c>
      <c r="BN43" s="9">
        <v>59.009</v>
      </c>
      <c r="BO43" s="9">
        <v>15.497999999999999</v>
      </c>
      <c r="BP43" s="9">
        <v>56.170999999999999</v>
      </c>
      <c r="BQ43" s="9">
        <v>46.399000000000001</v>
      </c>
      <c r="BR43" s="9">
        <v>9.7720000000000002</v>
      </c>
      <c r="BS43" s="9">
        <v>213.446</v>
      </c>
      <c r="BT43" s="9">
        <v>88.456000000000003</v>
      </c>
      <c r="BU43" s="9">
        <v>124.989</v>
      </c>
      <c r="BV43" s="9">
        <v>1561.5340000000001</v>
      </c>
      <c r="BW43" s="9">
        <v>814.00300000000004</v>
      </c>
      <c r="BX43" s="9">
        <v>747.53099999999995</v>
      </c>
      <c r="BY43" s="9">
        <v>573.56700000000001</v>
      </c>
      <c r="BZ43" s="9">
        <v>431.74700000000001</v>
      </c>
      <c r="CA43" s="9">
        <v>141.82</v>
      </c>
      <c r="CB43" s="9">
        <v>987.96699999999998</v>
      </c>
      <c r="CC43" s="9">
        <v>382.25599999999997</v>
      </c>
      <c r="CD43" s="9">
        <v>605.71100000000001</v>
      </c>
      <c r="CE43" s="9">
        <v>666.84</v>
      </c>
      <c r="CF43" s="9">
        <v>504.65</v>
      </c>
      <c r="CG43" s="9">
        <v>162.191</v>
      </c>
      <c r="CH43" s="9">
        <v>1087.038</v>
      </c>
      <c r="CI43" s="9">
        <v>414.62200000000001</v>
      </c>
      <c r="CJ43" s="9">
        <v>672.41499999999996</v>
      </c>
      <c r="CK43" s="9">
        <v>1062.4739999999999</v>
      </c>
      <c r="CL43" s="9">
        <v>441.26499999999999</v>
      </c>
      <c r="CM43" s="9">
        <v>621.20899999999995</v>
      </c>
      <c r="CN43" s="9">
        <v>1835.0340000000001</v>
      </c>
      <c r="CO43" s="9">
        <v>942.952</v>
      </c>
      <c r="CP43" s="9">
        <v>892.08199999999999</v>
      </c>
      <c r="CQ43" s="9">
        <v>837.64700000000005</v>
      </c>
      <c r="CR43" s="9">
        <v>511.42</v>
      </c>
      <c r="CS43" s="9">
        <v>326.22800000000001</v>
      </c>
      <c r="CT43" s="9">
        <v>997.38699999999994</v>
      </c>
      <c r="CU43" s="9">
        <v>431.53300000000002</v>
      </c>
      <c r="CV43" s="9">
        <v>565.85400000000004</v>
      </c>
      <c r="CW43" s="9">
        <v>483.16399999999999</v>
      </c>
      <c r="CX43" s="9">
        <v>244.089</v>
      </c>
      <c r="CY43" s="9">
        <v>239.07499999999999</v>
      </c>
      <c r="CZ43" s="9">
        <v>83.352000000000004</v>
      </c>
      <c r="DA43" s="9">
        <v>43.805</v>
      </c>
      <c r="DB43" s="9">
        <v>39.546999999999997</v>
      </c>
      <c r="DC43" s="9">
        <v>19.082999999999998</v>
      </c>
      <c r="DD43" s="9">
        <v>13.58</v>
      </c>
      <c r="DE43" s="9">
        <v>5.5030000000000001</v>
      </c>
      <c r="DF43" s="9">
        <v>12.773999999999999</v>
      </c>
      <c r="DG43" s="9">
        <v>10.148</v>
      </c>
      <c r="DH43" s="9">
        <v>2.6259999999999999</v>
      </c>
      <c r="DI43" s="9">
        <v>6.3090000000000002</v>
      </c>
      <c r="DJ43" s="9">
        <v>3.4319999999999999</v>
      </c>
      <c r="DK43" s="9">
        <v>2.8780000000000001</v>
      </c>
      <c r="DL43" s="9">
        <v>64.269000000000005</v>
      </c>
      <c r="DM43" s="9">
        <v>30.225000000000001</v>
      </c>
      <c r="DN43" s="9">
        <v>34.043999999999997</v>
      </c>
      <c r="DO43" s="9">
        <v>442.66</v>
      </c>
      <c r="DP43" s="9">
        <v>224.53</v>
      </c>
      <c r="DQ43" s="9">
        <v>218.13</v>
      </c>
      <c r="DR43" s="9">
        <v>101.995</v>
      </c>
      <c r="DS43" s="9">
        <v>69.53</v>
      </c>
      <c r="DT43" s="9">
        <v>32.463999999999999</v>
      </c>
      <c r="DU43" s="9">
        <v>340.66500000000002</v>
      </c>
      <c r="DV43" s="9">
        <v>154.999</v>
      </c>
      <c r="DW43" s="9">
        <v>185.666</v>
      </c>
      <c r="DX43" s="9">
        <v>115.318</v>
      </c>
      <c r="DY43" s="9">
        <v>78.52</v>
      </c>
      <c r="DZ43" s="9">
        <v>36.798000000000002</v>
      </c>
      <c r="EA43" s="9">
        <v>367.846</v>
      </c>
      <c r="EB43" s="9">
        <v>165.56899999999999</v>
      </c>
      <c r="EC43" s="9">
        <v>202.27699999999999</v>
      </c>
      <c r="ED43" s="9">
        <v>353.43900000000002</v>
      </c>
      <c r="EE43" s="9">
        <v>165.148</v>
      </c>
      <c r="EF43" s="9">
        <v>188.292</v>
      </c>
      <c r="EG43" s="9">
        <v>640.79499999999996</v>
      </c>
      <c r="EH43" s="9">
        <v>307.94900000000001</v>
      </c>
      <c r="EI43" s="9">
        <v>332.846</v>
      </c>
      <c r="EJ43" s="9">
        <v>150.61500000000001</v>
      </c>
      <c r="EK43" s="9">
        <v>99.34</v>
      </c>
      <c r="EL43" s="9">
        <v>51.274999999999999</v>
      </c>
      <c r="EM43" s="9">
        <v>490.18</v>
      </c>
      <c r="EN43" s="9">
        <v>208.60900000000001</v>
      </c>
      <c r="EO43" s="9">
        <v>281.57100000000003</v>
      </c>
      <c r="EP43" s="9">
        <v>201.92599999999999</v>
      </c>
      <c r="EQ43" s="9">
        <v>100.187</v>
      </c>
      <c r="ER43" s="9">
        <v>101.739</v>
      </c>
      <c r="ES43" s="9">
        <v>37.777000000000001</v>
      </c>
      <c r="ET43" s="9">
        <v>18.312000000000001</v>
      </c>
      <c r="EU43" s="9">
        <v>19.465</v>
      </c>
      <c r="EV43" s="9">
        <v>5.0330000000000004</v>
      </c>
      <c r="EW43" s="9">
        <v>4.21</v>
      </c>
      <c r="EX43" s="9">
        <v>0.82299999999999995</v>
      </c>
      <c r="EY43" s="9">
        <v>4.4470000000000001</v>
      </c>
      <c r="EZ43" s="9">
        <v>3.6429999999999998</v>
      </c>
      <c r="FA43" s="9">
        <v>0.80400000000000005</v>
      </c>
      <c r="FB43" s="9">
        <v>0.58599999999999997</v>
      </c>
      <c r="FC43" s="9">
        <v>0.56699999999999995</v>
      </c>
      <c r="FD43" s="9">
        <v>1.9E-2</v>
      </c>
      <c r="FE43" s="9">
        <v>32.744999999999997</v>
      </c>
      <c r="FF43" s="9">
        <v>14.102</v>
      </c>
      <c r="FG43" s="9">
        <v>18.641999999999999</v>
      </c>
      <c r="FH43" s="9">
        <v>182.64099999999999</v>
      </c>
      <c r="FI43" s="9">
        <v>90.64</v>
      </c>
      <c r="FJ43" s="9">
        <v>92.001000000000005</v>
      </c>
      <c r="FK43" s="9">
        <v>18.805</v>
      </c>
      <c r="FL43" s="9">
        <v>14.010999999999999</v>
      </c>
      <c r="FM43" s="9">
        <v>4.7939999999999996</v>
      </c>
      <c r="FN43" s="9">
        <v>163.83600000000001</v>
      </c>
      <c r="FO43" s="9">
        <v>76.629000000000005</v>
      </c>
      <c r="FP43" s="9">
        <v>87.206999999999994</v>
      </c>
      <c r="FQ43" s="9">
        <v>21.59</v>
      </c>
      <c r="FR43" s="9">
        <v>16.481000000000002</v>
      </c>
      <c r="FS43" s="9">
        <v>5.109</v>
      </c>
      <c r="FT43" s="9">
        <v>180.33600000000001</v>
      </c>
      <c r="FU43" s="9">
        <v>83.706000000000003</v>
      </c>
      <c r="FV43" s="9">
        <v>96.63</v>
      </c>
      <c r="FW43" s="9">
        <v>168.28200000000001</v>
      </c>
      <c r="FX43" s="9">
        <v>80.272000000000006</v>
      </c>
      <c r="FY43" s="9">
        <v>88.010999999999996</v>
      </c>
      <c r="FZ43" s="9">
        <v>1194.24</v>
      </c>
      <c r="GA43" s="9">
        <v>635.00300000000004</v>
      </c>
      <c r="GB43" s="9">
        <v>559.23599999999999</v>
      </c>
      <c r="GC43" s="9">
        <v>687.03200000000004</v>
      </c>
      <c r="GD43" s="9">
        <v>412.07900000000001</v>
      </c>
      <c r="GE43" s="9">
        <v>274.95299999999997</v>
      </c>
      <c r="GF43" s="9">
        <v>507.20699999999999</v>
      </c>
      <c r="GG43" s="9">
        <v>222.92400000000001</v>
      </c>
      <c r="GH43" s="9">
        <v>284.28399999999999</v>
      </c>
      <c r="GI43" s="9">
        <v>281.238</v>
      </c>
      <c r="GJ43" s="9">
        <v>143.90199999999999</v>
      </c>
      <c r="GK43" s="9">
        <v>137.33600000000001</v>
      </c>
      <c r="GL43" s="9">
        <v>45.575000000000003</v>
      </c>
      <c r="GM43" s="9">
        <v>25.492999999999999</v>
      </c>
      <c r="GN43" s="9">
        <v>20.082999999999998</v>
      </c>
      <c r="GO43" s="9">
        <v>14.051</v>
      </c>
      <c r="GP43" s="9">
        <v>9.3699999999999992</v>
      </c>
      <c r="GQ43" s="9">
        <v>4.681</v>
      </c>
      <c r="GR43" s="9">
        <v>8.327</v>
      </c>
      <c r="GS43" s="9">
        <v>6.5049999999999999</v>
      </c>
      <c r="GT43" s="9">
        <v>1.8220000000000001</v>
      </c>
      <c r="GU43" s="9">
        <v>5.7229999999999999</v>
      </c>
      <c r="GV43" s="9">
        <v>2.8650000000000002</v>
      </c>
      <c r="GW43" s="9">
        <v>2.859</v>
      </c>
      <c r="GX43" s="9">
        <v>31.524999999999999</v>
      </c>
      <c r="GY43" s="9">
        <v>16.123000000000001</v>
      </c>
      <c r="GZ43" s="9">
        <v>15.401999999999999</v>
      </c>
      <c r="HA43" s="9">
        <v>260.01900000000001</v>
      </c>
      <c r="HB43" s="9">
        <v>133.88999999999999</v>
      </c>
      <c r="HC43" s="9">
        <v>126.129</v>
      </c>
      <c r="HD43" s="9">
        <v>83.19</v>
      </c>
      <c r="HE43" s="9">
        <v>55.52</v>
      </c>
      <c r="HF43" s="9">
        <v>27.67</v>
      </c>
      <c r="HG43" s="9">
        <v>176.83</v>
      </c>
      <c r="HH43" s="9">
        <v>78.370999999999995</v>
      </c>
      <c r="HI43" s="9">
        <v>98.459000000000003</v>
      </c>
      <c r="HJ43" s="9">
        <v>93.727999999999994</v>
      </c>
      <c r="HK43" s="9">
        <v>62.039000000000001</v>
      </c>
      <c r="HL43" s="9">
        <v>31.689</v>
      </c>
      <c r="HM43" s="9">
        <v>187.51</v>
      </c>
      <c r="HN43" s="9">
        <v>81.863</v>
      </c>
      <c r="HO43" s="9">
        <v>105.64700000000001</v>
      </c>
      <c r="HP43" s="9">
        <v>185.15700000000001</v>
      </c>
      <c r="HQ43" s="9">
        <v>84.876000000000005</v>
      </c>
      <c r="HR43" s="9">
        <v>100.28100000000001</v>
      </c>
      <c r="HS43" s="9">
        <v>2849.3710000000001</v>
      </c>
      <c r="HT43" s="9">
        <v>1547.9459999999999</v>
      </c>
      <c r="HU43" s="9">
        <v>1301.425</v>
      </c>
      <c r="HV43" s="9">
        <v>2199.8020000000001</v>
      </c>
      <c r="HW43" s="9">
        <v>1341.354</v>
      </c>
      <c r="HX43" s="9">
        <v>858.447</v>
      </c>
      <c r="HY43" s="9">
        <v>649.57000000000005</v>
      </c>
      <c r="HZ43" s="9">
        <v>206.59100000000001</v>
      </c>
      <c r="IA43" s="9">
        <v>442.97800000000001</v>
      </c>
      <c r="IB43" s="9">
        <v>406.495</v>
      </c>
      <c r="IC43" s="9">
        <v>238.86699999999999</v>
      </c>
      <c r="ID43" s="9">
        <v>167.62799999999999</v>
      </c>
      <c r="IE43" s="9">
        <v>62.786999999999999</v>
      </c>
      <c r="IF43" s="9">
        <v>34.576000000000001</v>
      </c>
      <c r="IG43" s="9">
        <v>28.210999999999999</v>
      </c>
      <c r="IH43" s="9">
        <v>26.423999999999999</v>
      </c>
      <c r="II43" s="9">
        <v>21.437999999999999</v>
      </c>
      <c r="IJ43" s="9">
        <v>4.9859999999999998</v>
      </c>
      <c r="IK43" s="9">
        <v>17.266999999999999</v>
      </c>
      <c r="IL43" s="9">
        <v>14.106999999999999</v>
      </c>
      <c r="IM43" s="9">
        <v>3.1589999999999998</v>
      </c>
      <c r="IN43" s="9">
        <v>9.157</v>
      </c>
      <c r="IO43" s="9">
        <v>7.3310000000000004</v>
      </c>
      <c r="IP43" s="9">
        <v>1.827</v>
      </c>
      <c r="IQ43" s="9">
        <v>36.363</v>
      </c>
    </row>
    <row r="44" spans="1:251">
      <c r="A44" s="10">
        <v>42826</v>
      </c>
      <c r="B44" s="9">
        <v>12151.186</v>
      </c>
      <c r="C44" s="9">
        <v>6504.3590000000004</v>
      </c>
      <c r="D44" s="9">
        <v>5646.8280000000004</v>
      </c>
      <c r="E44" s="9">
        <v>8232.3490000000002</v>
      </c>
      <c r="F44" s="9">
        <v>5253.9290000000001</v>
      </c>
      <c r="G44" s="9">
        <v>2978.42</v>
      </c>
      <c r="H44" s="9">
        <v>3918.837</v>
      </c>
      <c r="I44" s="9">
        <v>1250.4290000000001</v>
      </c>
      <c r="J44" s="9">
        <v>2668.4079999999999</v>
      </c>
      <c r="K44" s="9">
        <v>1792.943</v>
      </c>
      <c r="L44" s="9">
        <v>926.90200000000004</v>
      </c>
      <c r="M44" s="9">
        <v>866.04100000000005</v>
      </c>
      <c r="N44" s="9">
        <v>294.62099999999998</v>
      </c>
      <c r="O44" s="9">
        <v>159.327</v>
      </c>
      <c r="P44" s="9">
        <v>135.29400000000001</v>
      </c>
      <c r="Q44" s="9">
        <v>98.287000000000006</v>
      </c>
      <c r="R44" s="9">
        <v>72.341999999999999</v>
      </c>
      <c r="S44" s="9">
        <v>25.945</v>
      </c>
      <c r="T44" s="9">
        <v>57.777000000000001</v>
      </c>
      <c r="U44" s="9">
        <v>43.305</v>
      </c>
      <c r="V44" s="9">
        <v>14.472</v>
      </c>
      <c r="W44" s="9">
        <v>40.51</v>
      </c>
      <c r="X44" s="9">
        <v>29.036999999999999</v>
      </c>
      <c r="Y44" s="9">
        <v>11.473000000000001</v>
      </c>
      <c r="Z44" s="9">
        <v>196.334</v>
      </c>
      <c r="AA44" s="9">
        <v>86.986000000000004</v>
      </c>
      <c r="AB44" s="9">
        <v>109.348</v>
      </c>
      <c r="AC44" s="9">
        <v>1633.325</v>
      </c>
      <c r="AD44" s="9">
        <v>841.85799999999995</v>
      </c>
      <c r="AE44" s="9">
        <v>791.46699999999998</v>
      </c>
      <c r="AF44" s="9">
        <v>587.66300000000001</v>
      </c>
      <c r="AG44" s="9">
        <v>434.31900000000002</v>
      </c>
      <c r="AH44" s="9">
        <v>153.34399999999999</v>
      </c>
      <c r="AI44" s="9">
        <v>1045.662</v>
      </c>
      <c r="AJ44" s="9">
        <v>407.53899999999999</v>
      </c>
      <c r="AK44" s="9">
        <v>638.12300000000005</v>
      </c>
      <c r="AL44" s="9">
        <v>658.76499999999999</v>
      </c>
      <c r="AM44" s="9">
        <v>484.94499999999999</v>
      </c>
      <c r="AN44" s="9">
        <v>173.821</v>
      </c>
      <c r="AO44" s="9">
        <v>1134.1780000000001</v>
      </c>
      <c r="AP44" s="9">
        <v>441.95699999999999</v>
      </c>
      <c r="AQ44" s="9">
        <v>692.221</v>
      </c>
      <c r="AR44" s="9">
        <v>1103.4380000000001</v>
      </c>
      <c r="AS44" s="9">
        <v>450.84399999999999</v>
      </c>
      <c r="AT44" s="9">
        <v>652.59500000000003</v>
      </c>
      <c r="AU44" s="9">
        <v>11678.879000000001</v>
      </c>
      <c r="AV44" s="9">
        <v>6210.268</v>
      </c>
      <c r="AW44" s="9">
        <v>5468.6109999999999</v>
      </c>
      <c r="AX44" s="9">
        <v>8023.2089999999998</v>
      </c>
      <c r="AY44" s="9">
        <v>5094.7359999999999</v>
      </c>
      <c r="AZ44" s="9">
        <v>2928.473</v>
      </c>
      <c r="BA44" s="9">
        <v>3655.6709999999998</v>
      </c>
      <c r="BB44" s="9">
        <v>1115.5319999999999</v>
      </c>
      <c r="BC44" s="9">
        <v>2540.1379999999999</v>
      </c>
      <c r="BD44" s="9">
        <v>1748.924</v>
      </c>
      <c r="BE44" s="9">
        <v>901.49599999999998</v>
      </c>
      <c r="BF44" s="9">
        <v>847.428</v>
      </c>
      <c r="BG44" s="9">
        <v>275.53100000000001</v>
      </c>
      <c r="BH44" s="9">
        <v>147.4</v>
      </c>
      <c r="BI44" s="9">
        <v>128.13</v>
      </c>
      <c r="BJ44" s="9">
        <v>94.843999999999994</v>
      </c>
      <c r="BK44" s="9">
        <v>69.879000000000005</v>
      </c>
      <c r="BL44" s="9">
        <v>24.965</v>
      </c>
      <c r="BM44" s="9">
        <v>56.381</v>
      </c>
      <c r="BN44" s="9">
        <v>41.914999999999999</v>
      </c>
      <c r="BO44" s="9">
        <v>14.465999999999999</v>
      </c>
      <c r="BP44" s="9">
        <v>38.463000000000001</v>
      </c>
      <c r="BQ44" s="9">
        <v>27.963999999999999</v>
      </c>
      <c r="BR44" s="9">
        <v>10.499000000000001</v>
      </c>
      <c r="BS44" s="9">
        <v>180.68700000000001</v>
      </c>
      <c r="BT44" s="9">
        <v>77.522000000000006</v>
      </c>
      <c r="BU44" s="9">
        <v>103.16500000000001</v>
      </c>
      <c r="BV44" s="9">
        <v>1605.7460000000001</v>
      </c>
      <c r="BW44" s="9">
        <v>826.59799999999996</v>
      </c>
      <c r="BX44" s="9">
        <v>779.14800000000002</v>
      </c>
      <c r="BY44" s="9">
        <v>584.75</v>
      </c>
      <c r="BZ44" s="9">
        <v>432.54599999999999</v>
      </c>
      <c r="CA44" s="9">
        <v>152.20400000000001</v>
      </c>
      <c r="CB44" s="9">
        <v>1020.996</v>
      </c>
      <c r="CC44" s="9">
        <v>394.05200000000002</v>
      </c>
      <c r="CD44" s="9">
        <v>626.94399999999996</v>
      </c>
      <c r="CE44" s="9">
        <v>652.43399999999997</v>
      </c>
      <c r="CF44" s="9">
        <v>480.73099999999999</v>
      </c>
      <c r="CG44" s="9">
        <v>171.70400000000001</v>
      </c>
      <c r="CH44" s="9">
        <v>1096.49</v>
      </c>
      <c r="CI44" s="9">
        <v>420.76600000000002</v>
      </c>
      <c r="CJ44" s="9">
        <v>675.72400000000005</v>
      </c>
      <c r="CK44" s="9">
        <v>1077.377</v>
      </c>
      <c r="CL44" s="9">
        <v>435.96699999999998</v>
      </c>
      <c r="CM44" s="9">
        <v>641.41</v>
      </c>
      <c r="CN44" s="9">
        <v>1844.383</v>
      </c>
      <c r="CO44" s="9">
        <v>957.23900000000003</v>
      </c>
      <c r="CP44" s="9">
        <v>887.14400000000001</v>
      </c>
      <c r="CQ44" s="9">
        <v>821.94600000000003</v>
      </c>
      <c r="CR44" s="9">
        <v>501.66199999999998</v>
      </c>
      <c r="CS44" s="9">
        <v>320.28399999999999</v>
      </c>
      <c r="CT44" s="9">
        <v>1022.437</v>
      </c>
      <c r="CU44" s="9">
        <v>455.57799999999997</v>
      </c>
      <c r="CV44" s="9">
        <v>566.86</v>
      </c>
      <c r="CW44" s="9">
        <v>491.78199999999998</v>
      </c>
      <c r="CX44" s="9">
        <v>248.32</v>
      </c>
      <c r="CY44" s="9">
        <v>243.46199999999999</v>
      </c>
      <c r="CZ44" s="9">
        <v>78.036000000000001</v>
      </c>
      <c r="DA44" s="9">
        <v>36.722000000000001</v>
      </c>
      <c r="DB44" s="9">
        <v>41.314</v>
      </c>
      <c r="DC44" s="9">
        <v>16.972000000000001</v>
      </c>
      <c r="DD44" s="9">
        <v>10.741</v>
      </c>
      <c r="DE44" s="9">
        <v>6.23</v>
      </c>
      <c r="DF44" s="9">
        <v>13.433999999999999</v>
      </c>
      <c r="DG44" s="9">
        <v>8.7759999999999998</v>
      </c>
      <c r="DH44" s="9">
        <v>4.6580000000000004</v>
      </c>
      <c r="DI44" s="9">
        <v>3.5379999999999998</v>
      </c>
      <c r="DJ44" s="9">
        <v>1.9650000000000001</v>
      </c>
      <c r="DK44" s="9">
        <v>1.573</v>
      </c>
      <c r="DL44" s="9">
        <v>61.064</v>
      </c>
      <c r="DM44" s="9">
        <v>25.981000000000002</v>
      </c>
      <c r="DN44" s="9">
        <v>35.082999999999998</v>
      </c>
      <c r="DO44" s="9">
        <v>455.15600000000001</v>
      </c>
      <c r="DP44" s="9">
        <v>229.995</v>
      </c>
      <c r="DQ44" s="9">
        <v>225.161</v>
      </c>
      <c r="DR44" s="9">
        <v>97.66</v>
      </c>
      <c r="DS44" s="9">
        <v>68.572000000000003</v>
      </c>
      <c r="DT44" s="9">
        <v>29.088000000000001</v>
      </c>
      <c r="DU44" s="9">
        <v>357.49599999999998</v>
      </c>
      <c r="DV44" s="9">
        <v>161.423</v>
      </c>
      <c r="DW44" s="9">
        <v>196.072</v>
      </c>
      <c r="DX44" s="9">
        <v>109.52200000000001</v>
      </c>
      <c r="DY44" s="9">
        <v>75.623000000000005</v>
      </c>
      <c r="DZ44" s="9">
        <v>33.899000000000001</v>
      </c>
      <c r="EA44" s="9">
        <v>382.26</v>
      </c>
      <c r="EB44" s="9">
        <v>172.69800000000001</v>
      </c>
      <c r="EC44" s="9">
        <v>209.56299999999999</v>
      </c>
      <c r="ED44" s="9">
        <v>370.92899999999997</v>
      </c>
      <c r="EE44" s="9">
        <v>170.2</v>
      </c>
      <c r="EF44" s="9">
        <v>200.73</v>
      </c>
      <c r="EG44" s="9">
        <v>650.21299999999997</v>
      </c>
      <c r="EH44" s="9">
        <v>320.86900000000003</v>
      </c>
      <c r="EI44" s="9">
        <v>329.34300000000002</v>
      </c>
      <c r="EJ44" s="9">
        <v>152.315</v>
      </c>
      <c r="EK44" s="9">
        <v>101.526</v>
      </c>
      <c r="EL44" s="9">
        <v>50.79</v>
      </c>
      <c r="EM44" s="9">
        <v>497.89699999999999</v>
      </c>
      <c r="EN44" s="9">
        <v>219.34399999999999</v>
      </c>
      <c r="EO44" s="9">
        <v>278.553</v>
      </c>
      <c r="EP44" s="9">
        <v>204.197</v>
      </c>
      <c r="EQ44" s="9">
        <v>101.001</v>
      </c>
      <c r="ER44" s="9">
        <v>103.196</v>
      </c>
      <c r="ES44" s="9">
        <v>33.661000000000001</v>
      </c>
      <c r="ET44" s="9">
        <v>14.898</v>
      </c>
      <c r="EU44" s="9">
        <v>18.763000000000002</v>
      </c>
      <c r="EV44" s="9">
        <v>2.1930000000000001</v>
      </c>
      <c r="EW44" s="9">
        <v>1.734</v>
      </c>
      <c r="EX44" s="9">
        <v>0.45900000000000002</v>
      </c>
      <c r="EY44" s="9">
        <v>2.044</v>
      </c>
      <c r="EZ44" s="9">
        <v>1.605</v>
      </c>
      <c r="FA44" s="9">
        <v>0.44</v>
      </c>
      <c r="FB44" s="9">
        <v>0.14899999999999999</v>
      </c>
      <c r="FC44" s="9">
        <v>0.129</v>
      </c>
      <c r="FD44" s="9">
        <v>1.9E-2</v>
      </c>
      <c r="FE44" s="9">
        <v>31.468</v>
      </c>
      <c r="FF44" s="9">
        <v>13.164</v>
      </c>
      <c r="FG44" s="9">
        <v>18.303999999999998</v>
      </c>
      <c r="FH44" s="9">
        <v>187.9</v>
      </c>
      <c r="FI44" s="9">
        <v>93.617000000000004</v>
      </c>
      <c r="FJ44" s="9">
        <v>94.283000000000001</v>
      </c>
      <c r="FK44" s="9">
        <v>13.928000000000001</v>
      </c>
      <c r="FL44" s="9">
        <v>10.989000000000001</v>
      </c>
      <c r="FM44" s="9">
        <v>2.9380000000000002</v>
      </c>
      <c r="FN44" s="9">
        <v>173.97200000000001</v>
      </c>
      <c r="FO44" s="9">
        <v>82.626999999999995</v>
      </c>
      <c r="FP44" s="9">
        <v>91.343999999999994</v>
      </c>
      <c r="FQ44" s="9">
        <v>15.394</v>
      </c>
      <c r="FR44" s="9">
        <v>11.968</v>
      </c>
      <c r="FS44" s="9">
        <v>3.4249999999999998</v>
      </c>
      <c r="FT44" s="9">
        <v>188.803</v>
      </c>
      <c r="FU44" s="9">
        <v>89.031999999999996</v>
      </c>
      <c r="FV44" s="9">
        <v>99.77</v>
      </c>
      <c r="FW44" s="9">
        <v>176.01599999999999</v>
      </c>
      <c r="FX44" s="9">
        <v>84.231999999999999</v>
      </c>
      <c r="FY44" s="9">
        <v>91.784000000000006</v>
      </c>
      <c r="FZ44" s="9">
        <v>1194.171</v>
      </c>
      <c r="GA44" s="9">
        <v>636.37</v>
      </c>
      <c r="GB44" s="9">
        <v>557.80100000000004</v>
      </c>
      <c r="GC44" s="9">
        <v>669.63</v>
      </c>
      <c r="GD44" s="9">
        <v>400.13600000000002</v>
      </c>
      <c r="GE44" s="9">
        <v>269.49400000000003</v>
      </c>
      <c r="GF44" s="9">
        <v>524.54</v>
      </c>
      <c r="GG44" s="9">
        <v>236.23400000000001</v>
      </c>
      <c r="GH44" s="9">
        <v>288.30599999999998</v>
      </c>
      <c r="GI44" s="9">
        <v>287.58499999999998</v>
      </c>
      <c r="GJ44" s="9">
        <v>147.31899999999999</v>
      </c>
      <c r="GK44" s="9">
        <v>140.26599999999999</v>
      </c>
      <c r="GL44" s="9">
        <v>44.375</v>
      </c>
      <c r="GM44" s="9">
        <v>21.824000000000002</v>
      </c>
      <c r="GN44" s="9">
        <v>22.550999999999998</v>
      </c>
      <c r="GO44" s="9">
        <v>14.779</v>
      </c>
      <c r="GP44" s="9">
        <v>9.0069999999999997</v>
      </c>
      <c r="GQ44" s="9">
        <v>5.7720000000000002</v>
      </c>
      <c r="GR44" s="9">
        <v>11.39</v>
      </c>
      <c r="GS44" s="9">
        <v>7.1710000000000003</v>
      </c>
      <c r="GT44" s="9">
        <v>4.218</v>
      </c>
      <c r="GU44" s="9">
        <v>3.3889999999999998</v>
      </c>
      <c r="GV44" s="9">
        <v>1.8360000000000001</v>
      </c>
      <c r="GW44" s="9">
        <v>1.5529999999999999</v>
      </c>
      <c r="GX44" s="9">
        <v>29.596</v>
      </c>
      <c r="GY44" s="9">
        <v>12.817</v>
      </c>
      <c r="GZ44" s="9">
        <v>16.779</v>
      </c>
      <c r="HA44" s="9">
        <v>267.25599999999997</v>
      </c>
      <c r="HB44" s="9">
        <v>136.37799999999999</v>
      </c>
      <c r="HC44" s="9">
        <v>130.87799999999999</v>
      </c>
      <c r="HD44" s="9">
        <v>83.733000000000004</v>
      </c>
      <c r="HE44" s="9">
        <v>57.582000000000001</v>
      </c>
      <c r="HF44" s="9">
        <v>26.15</v>
      </c>
      <c r="HG44" s="9">
        <v>183.524</v>
      </c>
      <c r="HH44" s="9">
        <v>78.796000000000006</v>
      </c>
      <c r="HI44" s="9">
        <v>104.72799999999999</v>
      </c>
      <c r="HJ44" s="9">
        <v>94.128</v>
      </c>
      <c r="HK44" s="9">
        <v>63.654000000000003</v>
      </c>
      <c r="HL44" s="9">
        <v>30.472999999999999</v>
      </c>
      <c r="HM44" s="9">
        <v>193.458</v>
      </c>
      <c r="HN44" s="9">
        <v>83.665000000000006</v>
      </c>
      <c r="HO44" s="9">
        <v>109.792</v>
      </c>
      <c r="HP44" s="9">
        <v>194.91300000000001</v>
      </c>
      <c r="HQ44" s="9">
        <v>85.966999999999999</v>
      </c>
      <c r="HR44" s="9">
        <v>108.946</v>
      </c>
      <c r="HS44" s="9">
        <v>2868.1480000000001</v>
      </c>
      <c r="HT44" s="9">
        <v>1561.6410000000001</v>
      </c>
      <c r="HU44" s="9">
        <v>1306.5060000000001</v>
      </c>
      <c r="HV44" s="9">
        <v>2187.9349999999999</v>
      </c>
      <c r="HW44" s="9">
        <v>1345.8130000000001</v>
      </c>
      <c r="HX44" s="9">
        <v>842.12199999999996</v>
      </c>
      <c r="HY44" s="9">
        <v>680.21299999999997</v>
      </c>
      <c r="HZ44" s="9">
        <v>215.82900000000001</v>
      </c>
      <c r="IA44" s="9">
        <v>464.38499999999999</v>
      </c>
      <c r="IB44" s="9">
        <v>408.39100000000002</v>
      </c>
      <c r="IC44" s="9">
        <v>228.696</v>
      </c>
      <c r="ID44" s="9">
        <v>179.69499999999999</v>
      </c>
      <c r="IE44" s="9">
        <v>55.662999999999997</v>
      </c>
      <c r="IF44" s="9">
        <v>33.844000000000001</v>
      </c>
      <c r="IG44" s="9">
        <v>21.818999999999999</v>
      </c>
      <c r="IH44" s="9">
        <v>23.372</v>
      </c>
      <c r="II44" s="9">
        <v>16.291</v>
      </c>
      <c r="IJ44" s="9">
        <v>7.08</v>
      </c>
      <c r="IK44" s="9">
        <v>14.282</v>
      </c>
      <c r="IL44" s="9">
        <v>10.186999999999999</v>
      </c>
      <c r="IM44" s="9">
        <v>4.0949999999999998</v>
      </c>
      <c r="IN44" s="9">
        <v>9.09</v>
      </c>
      <c r="IO44" s="9">
        <v>6.1040000000000001</v>
      </c>
      <c r="IP44" s="9">
        <v>2.9860000000000002</v>
      </c>
      <c r="IQ44" s="9">
        <v>32.290999999999997</v>
      </c>
    </row>
    <row r="45" spans="1:251">
      <c r="A45" s="10">
        <v>42856</v>
      </c>
      <c r="B45" s="9">
        <v>12230.12</v>
      </c>
      <c r="C45" s="9">
        <v>6510.1480000000001</v>
      </c>
      <c r="D45" s="9">
        <v>5719.9719999999998</v>
      </c>
      <c r="E45" s="9">
        <v>8324.6540000000005</v>
      </c>
      <c r="F45" s="9">
        <v>5291.3059999999996</v>
      </c>
      <c r="G45" s="9">
        <v>3033.348</v>
      </c>
      <c r="H45" s="9">
        <v>3905.4670000000001</v>
      </c>
      <c r="I45" s="9">
        <v>1218.8420000000001</v>
      </c>
      <c r="J45" s="9">
        <v>2686.6239999999998</v>
      </c>
      <c r="K45" s="9">
        <v>1814.7190000000001</v>
      </c>
      <c r="L45" s="9">
        <v>938.30700000000002</v>
      </c>
      <c r="M45" s="9">
        <v>876.41099999999994</v>
      </c>
      <c r="N45" s="9">
        <v>349.07900000000001</v>
      </c>
      <c r="O45" s="9">
        <v>196.27500000000001</v>
      </c>
      <c r="P45" s="9">
        <v>152.804</v>
      </c>
      <c r="Q45" s="9">
        <v>123.238</v>
      </c>
      <c r="R45" s="9">
        <v>92.623000000000005</v>
      </c>
      <c r="S45" s="9">
        <v>30.614000000000001</v>
      </c>
      <c r="T45" s="9">
        <v>67.671000000000006</v>
      </c>
      <c r="U45" s="9">
        <v>53.244</v>
      </c>
      <c r="V45" s="9">
        <v>14.427</v>
      </c>
      <c r="W45" s="9">
        <v>55.567</v>
      </c>
      <c r="X45" s="9">
        <v>39.378999999999998</v>
      </c>
      <c r="Y45" s="9">
        <v>16.187999999999999</v>
      </c>
      <c r="Z45" s="9">
        <v>225.84100000000001</v>
      </c>
      <c r="AA45" s="9">
        <v>103.652</v>
      </c>
      <c r="AB45" s="9">
        <v>122.18899999999999</v>
      </c>
      <c r="AC45" s="9">
        <v>1623.5419999999999</v>
      </c>
      <c r="AD45" s="9">
        <v>832.47</v>
      </c>
      <c r="AE45" s="9">
        <v>791.072</v>
      </c>
      <c r="AF45" s="9">
        <v>586.59900000000005</v>
      </c>
      <c r="AG45" s="9">
        <v>426.40100000000001</v>
      </c>
      <c r="AH45" s="9">
        <v>160.19800000000001</v>
      </c>
      <c r="AI45" s="9">
        <v>1036.943</v>
      </c>
      <c r="AJ45" s="9">
        <v>406.06900000000002</v>
      </c>
      <c r="AK45" s="9">
        <v>630.87400000000002</v>
      </c>
      <c r="AL45" s="9">
        <v>683.61599999999999</v>
      </c>
      <c r="AM45" s="9">
        <v>495.71600000000001</v>
      </c>
      <c r="AN45" s="9">
        <v>187.9</v>
      </c>
      <c r="AO45" s="9">
        <v>1131.1030000000001</v>
      </c>
      <c r="AP45" s="9">
        <v>442.59100000000001</v>
      </c>
      <c r="AQ45" s="9">
        <v>688.51099999999997</v>
      </c>
      <c r="AR45" s="9">
        <v>1104.614</v>
      </c>
      <c r="AS45" s="9">
        <v>459.31299999999999</v>
      </c>
      <c r="AT45" s="9">
        <v>645.30100000000004</v>
      </c>
      <c r="AU45" s="9">
        <v>11738.565000000001</v>
      </c>
      <c r="AV45" s="9">
        <v>6207.74</v>
      </c>
      <c r="AW45" s="9">
        <v>5530.8249999999998</v>
      </c>
      <c r="AX45" s="9">
        <v>8103.3710000000001</v>
      </c>
      <c r="AY45" s="9">
        <v>5126.8980000000001</v>
      </c>
      <c r="AZ45" s="9">
        <v>2976.473</v>
      </c>
      <c r="BA45" s="9">
        <v>3635.194</v>
      </c>
      <c r="BB45" s="9">
        <v>1080.8420000000001</v>
      </c>
      <c r="BC45" s="9">
        <v>2554.3519999999999</v>
      </c>
      <c r="BD45" s="9">
        <v>1774.7429999999999</v>
      </c>
      <c r="BE45" s="9">
        <v>911.07</v>
      </c>
      <c r="BF45" s="9">
        <v>863.673</v>
      </c>
      <c r="BG45" s="9">
        <v>331.16500000000002</v>
      </c>
      <c r="BH45" s="9">
        <v>183.22800000000001</v>
      </c>
      <c r="BI45" s="9">
        <v>147.93700000000001</v>
      </c>
      <c r="BJ45" s="9">
        <v>121.66200000000001</v>
      </c>
      <c r="BK45" s="9">
        <v>91.07</v>
      </c>
      <c r="BL45" s="9">
        <v>30.591999999999999</v>
      </c>
      <c r="BM45" s="9">
        <v>66.698999999999998</v>
      </c>
      <c r="BN45" s="9">
        <v>52.279000000000003</v>
      </c>
      <c r="BO45" s="9">
        <v>14.42</v>
      </c>
      <c r="BP45" s="9">
        <v>54.962000000000003</v>
      </c>
      <c r="BQ45" s="9">
        <v>38.790999999999997</v>
      </c>
      <c r="BR45" s="9">
        <v>16.172000000000001</v>
      </c>
      <c r="BS45" s="9">
        <v>209.50299999999999</v>
      </c>
      <c r="BT45" s="9">
        <v>92.159000000000006</v>
      </c>
      <c r="BU45" s="9">
        <v>117.345</v>
      </c>
      <c r="BV45" s="9">
        <v>1596.431</v>
      </c>
      <c r="BW45" s="9">
        <v>814.79600000000005</v>
      </c>
      <c r="BX45" s="9">
        <v>781.63499999999999</v>
      </c>
      <c r="BY45" s="9">
        <v>580.88</v>
      </c>
      <c r="BZ45" s="9">
        <v>421.47199999999998</v>
      </c>
      <c r="CA45" s="9">
        <v>159.40799999999999</v>
      </c>
      <c r="CB45" s="9">
        <v>1015.551</v>
      </c>
      <c r="CC45" s="9">
        <v>393.32400000000001</v>
      </c>
      <c r="CD45" s="9">
        <v>622.22699999999998</v>
      </c>
      <c r="CE45" s="9">
        <v>676.34699999999998</v>
      </c>
      <c r="CF45" s="9">
        <v>489.25599999999997</v>
      </c>
      <c r="CG45" s="9">
        <v>187.09100000000001</v>
      </c>
      <c r="CH45" s="9">
        <v>1098.395</v>
      </c>
      <c r="CI45" s="9">
        <v>421.81400000000002</v>
      </c>
      <c r="CJ45" s="9">
        <v>676.58100000000002</v>
      </c>
      <c r="CK45" s="9">
        <v>1082.25</v>
      </c>
      <c r="CL45" s="9">
        <v>445.60300000000001</v>
      </c>
      <c r="CM45" s="9">
        <v>636.64800000000002</v>
      </c>
      <c r="CN45" s="9">
        <v>1842.634</v>
      </c>
      <c r="CO45" s="9">
        <v>941.60400000000004</v>
      </c>
      <c r="CP45" s="9">
        <v>901.03099999999995</v>
      </c>
      <c r="CQ45" s="9">
        <v>831.11500000000001</v>
      </c>
      <c r="CR45" s="9">
        <v>498.89</v>
      </c>
      <c r="CS45" s="9">
        <v>332.22500000000002</v>
      </c>
      <c r="CT45" s="9">
        <v>1011.519</v>
      </c>
      <c r="CU45" s="9">
        <v>442.714</v>
      </c>
      <c r="CV45" s="9">
        <v>568.80499999999995</v>
      </c>
      <c r="CW45" s="9">
        <v>484.74900000000002</v>
      </c>
      <c r="CX45" s="9">
        <v>242.274</v>
      </c>
      <c r="CY45" s="9">
        <v>242.47399999999999</v>
      </c>
      <c r="CZ45" s="9">
        <v>71.141999999999996</v>
      </c>
      <c r="DA45" s="9">
        <v>36.902000000000001</v>
      </c>
      <c r="DB45" s="9">
        <v>34.24</v>
      </c>
      <c r="DC45" s="9">
        <v>12.166</v>
      </c>
      <c r="DD45" s="9">
        <v>9.8629999999999995</v>
      </c>
      <c r="DE45" s="9">
        <v>2.3029999999999999</v>
      </c>
      <c r="DF45" s="9">
        <v>7.9740000000000002</v>
      </c>
      <c r="DG45" s="9">
        <v>6.5049999999999999</v>
      </c>
      <c r="DH45" s="9">
        <v>1.4690000000000001</v>
      </c>
      <c r="DI45" s="9">
        <v>4.1920000000000002</v>
      </c>
      <c r="DJ45" s="9">
        <v>3.3580000000000001</v>
      </c>
      <c r="DK45" s="9">
        <v>0.83399999999999996</v>
      </c>
      <c r="DL45" s="9">
        <v>58.975999999999999</v>
      </c>
      <c r="DM45" s="9">
        <v>27.039000000000001</v>
      </c>
      <c r="DN45" s="9">
        <v>31.936</v>
      </c>
      <c r="DO45" s="9">
        <v>454.815</v>
      </c>
      <c r="DP45" s="9">
        <v>225.66399999999999</v>
      </c>
      <c r="DQ45" s="9">
        <v>229.15100000000001</v>
      </c>
      <c r="DR45" s="9">
        <v>96.665000000000006</v>
      </c>
      <c r="DS45" s="9">
        <v>66.02</v>
      </c>
      <c r="DT45" s="9">
        <v>30.645</v>
      </c>
      <c r="DU45" s="9">
        <v>358.15</v>
      </c>
      <c r="DV45" s="9">
        <v>159.64400000000001</v>
      </c>
      <c r="DW45" s="9">
        <v>198.505</v>
      </c>
      <c r="DX45" s="9">
        <v>106.136</v>
      </c>
      <c r="DY45" s="9">
        <v>73.768000000000001</v>
      </c>
      <c r="DZ45" s="9">
        <v>32.366999999999997</v>
      </c>
      <c r="EA45" s="9">
        <v>378.613</v>
      </c>
      <c r="EB45" s="9">
        <v>168.506</v>
      </c>
      <c r="EC45" s="9">
        <v>210.107</v>
      </c>
      <c r="ED45" s="9">
        <v>366.12400000000002</v>
      </c>
      <c r="EE45" s="9">
        <v>166.149</v>
      </c>
      <c r="EF45" s="9">
        <v>199.97499999999999</v>
      </c>
      <c r="EG45" s="9">
        <v>635.92899999999997</v>
      </c>
      <c r="EH45" s="9">
        <v>305.93700000000001</v>
      </c>
      <c r="EI45" s="9">
        <v>329.99099999999999</v>
      </c>
      <c r="EJ45" s="9">
        <v>147.374</v>
      </c>
      <c r="EK45" s="9">
        <v>97.855999999999995</v>
      </c>
      <c r="EL45" s="9">
        <v>49.518000000000001</v>
      </c>
      <c r="EM45" s="9">
        <v>488.55500000000001</v>
      </c>
      <c r="EN45" s="9">
        <v>208.08099999999999</v>
      </c>
      <c r="EO45" s="9">
        <v>280.47399999999999</v>
      </c>
      <c r="EP45" s="9">
        <v>203.44</v>
      </c>
      <c r="EQ45" s="9">
        <v>96.992000000000004</v>
      </c>
      <c r="ER45" s="9">
        <v>106.44799999999999</v>
      </c>
      <c r="ES45" s="9">
        <v>36.942999999999998</v>
      </c>
      <c r="ET45" s="9">
        <v>17.529</v>
      </c>
      <c r="EU45" s="9">
        <v>19.414999999999999</v>
      </c>
      <c r="EV45" s="9">
        <v>2.625</v>
      </c>
      <c r="EW45" s="9">
        <v>2.056</v>
      </c>
      <c r="EX45" s="9">
        <v>0.56899999999999995</v>
      </c>
      <c r="EY45" s="9">
        <v>0.82</v>
      </c>
      <c r="EZ45" s="9">
        <v>0.27100000000000002</v>
      </c>
      <c r="FA45" s="9">
        <v>0.55000000000000004</v>
      </c>
      <c r="FB45" s="9">
        <v>1.804</v>
      </c>
      <c r="FC45" s="9">
        <v>1.7849999999999999</v>
      </c>
      <c r="FD45" s="9">
        <v>1.9E-2</v>
      </c>
      <c r="FE45" s="9">
        <v>34.319000000000003</v>
      </c>
      <c r="FF45" s="9">
        <v>15.473000000000001</v>
      </c>
      <c r="FG45" s="9">
        <v>18.846</v>
      </c>
      <c r="FH45" s="9">
        <v>188.91499999999999</v>
      </c>
      <c r="FI45" s="9">
        <v>89.524000000000001</v>
      </c>
      <c r="FJ45" s="9">
        <v>99.391000000000005</v>
      </c>
      <c r="FK45" s="9">
        <v>20.715</v>
      </c>
      <c r="FL45" s="9">
        <v>15.948</v>
      </c>
      <c r="FM45" s="9">
        <v>4.7670000000000003</v>
      </c>
      <c r="FN45" s="9">
        <v>168.2</v>
      </c>
      <c r="FO45" s="9">
        <v>73.576999999999998</v>
      </c>
      <c r="FP45" s="9">
        <v>94.623999999999995</v>
      </c>
      <c r="FQ45" s="9">
        <v>22.751000000000001</v>
      </c>
      <c r="FR45" s="9">
        <v>17.928000000000001</v>
      </c>
      <c r="FS45" s="9">
        <v>4.8220000000000001</v>
      </c>
      <c r="FT45" s="9">
        <v>180.69</v>
      </c>
      <c r="FU45" s="9">
        <v>79.063999999999993</v>
      </c>
      <c r="FV45" s="9">
        <v>101.626</v>
      </c>
      <c r="FW45" s="9">
        <v>169.02099999999999</v>
      </c>
      <c r="FX45" s="9">
        <v>73.846999999999994</v>
      </c>
      <c r="FY45" s="9">
        <v>95.174000000000007</v>
      </c>
      <c r="FZ45" s="9">
        <v>1206.7059999999999</v>
      </c>
      <c r="GA45" s="9">
        <v>635.66600000000005</v>
      </c>
      <c r="GB45" s="9">
        <v>571.03899999999999</v>
      </c>
      <c r="GC45" s="9">
        <v>683.74099999999999</v>
      </c>
      <c r="GD45" s="9">
        <v>401.03399999999999</v>
      </c>
      <c r="GE45" s="9">
        <v>282.70800000000003</v>
      </c>
      <c r="GF45" s="9">
        <v>522.96400000000006</v>
      </c>
      <c r="GG45" s="9">
        <v>234.63300000000001</v>
      </c>
      <c r="GH45" s="9">
        <v>288.33199999999999</v>
      </c>
      <c r="GI45" s="9">
        <v>281.30799999999999</v>
      </c>
      <c r="GJ45" s="9">
        <v>145.28200000000001</v>
      </c>
      <c r="GK45" s="9">
        <v>136.02699999999999</v>
      </c>
      <c r="GL45" s="9">
        <v>34.198999999999998</v>
      </c>
      <c r="GM45" s="9">
        <v>19.373999999999999</v>
      </c>
      <c r="GN45" s="9">
        <v>14.824999999999999</v>
      </c>
      <c r="GO45" s="9">
        <v>9.5419999999999998</v>
      </c>
      <c r="GP45" s="9">
        <v>7.8079999999999998</v>
      </c>
      <c r="GQ45" s="9">
        <v>1.734</v>
      </c>
      <c r="GR45" s="9">
        <v>7.1539999999999999</v>
      </c>
      <c r="GS45" s="9">
        <v>6.234</v>
      </c>
      <c r="GT45" s="9">
        <v>0.91900000000000004</v>
      </c>
      <c r="GU45" s="9">
        <v>2.3879999999999999</v>
      </c>
      <c r="GV45" s="9">
        <v>1.573</v>
      </c>
      <c r="GW45" s="9">
        <v>0.81499999999999995</v>
      </c>
      <c r="GX45" s="9">
        <v>24.657</v>
      </c>
      <c r="GY45" s="9">
        <v>11.566000000000001</v>
      </c>
      <c r="GZ45" s="9">
        <v>13.090999999999999</v>
      </c>
      <c r="HA45" s="9">
        <v>265.89999999999998</v>
      </c>
      <c r="HB45" s="9">
        <v>136.13999999999999</v>
      </c>
      <c r="HC45" s="9">
        <v>129.76</v>
      </c>
      <c r="HD45" s="9">
        <v>75.950999999999993</v>
      </c>
      <c r="HE45" s="9">
        <v>50.072000000000003</v>
      </c>
      <c r="HF45" s="9">
        <v>25.878</v>
      </c>
      <c r="HG45" s="9">
        <v>189.94900000000001</v>
      </c>
      <c r="HH45" s="9">
        <v>86.067999999999998</v>
      </c>
      <c r="HI45" s="9">
        <v>103.881</v>
      </c>
      <c r="HJ45" s="9">
        <v>83.385000000000005</v>
      </c>
      <c r="HK45" s="9">
        <v>55.84</v>
      </c>
      <c r="HL45" s="9">
        <v>27.545000000000002</v>
      </c>
      <c r="HM45" s="9">
        <v>197.923</v>
      </c>
      <c r="HN45" s="9">
        <v>89.441999999999993</v>
      </c>
      <c r="HO45" s="9">
        <v>108.48099999999999</v>
      </c>
      <c r="HP45" s="9">
        <v>197.10300000000001</v>
      </c>
      <c r="HQ45" s="9">
        <v>92.302000000000007</v>
      </c>
      <c r="HR45" s="9">
        <v>104.801</v>
      </c>
      <c r="HS45" s="9">
        <v>2872.5459999999998</v>
      </c>
      <c r="HT45" s="9">
        <v>1555.1759999999999</v>
      </c>
      <c r="HU45" s="9">
        <v>1317.3689999999999</v>
      </c>
      <c r="HV45" s="9">
        <v>2198.0549999999998</v>
      </c>
      <c r="HW45" s="9">
        <v>1342.721</v>
      </c>
      <c r="HX45" s="9">
        <v>855.33399999999995</v>
      </c>
      <c r="HY45" s="9">
        <v>674.49099999999999</v>
      </c>
      <c r="HZ45" s="9">
        <v>212.45599999999999</v>
      </c>
      <c r="IA45" s="9">
        <v>462.03500000000003</v>
      </c>
      <c r="IB45" s="9">
        <v>420.738</v>
      </c>
      <c r="IC45" s="9">
        <v>234.441</v>
      </c>
      <c r="ID45" s="9">
        <v>186.297</v>
      </c>
      <c r="IE45" s="9">
        <v>67.977000000000004</v>
      </c>
      <c r="IF45" s="9">
        <v>38.298000000000002</v>
      </c>
      <c r="IG45" s="9">
        <v>29.678999999999998</v>
      </c>
      <c r="IH45" s="9">
        <v>28.591999999999999</v>
      </c>
      <c r="II45" s="9">
        <v>20.018000000000001</v>
      </c>
      <c r="IJ45" s="9">
        <v>8.5739999999999998</v>
      </c>
      <c r="IK45" s="9">
        <v>14.590999999999999</v>
      </c>
      <c r="IL45" s="9">
        <v>11.145</v>
      </c>
      <c r="IM45" s="9">
        <v>3.4470000000000001</v>
      </c>
      <c r="IN45" s="9">
        <v>14.000999999999999</v>
      </c>
      <c r="IO45" s="9">
        <v>8.8740000000000006</v>
      </c>
      <c r="IP45" s="9">
        <v>5.1269999999999998</v>
      </c>
      <c r="IQ45" s="9">
        <v>39.384999999999998</v>
      </c>
    </row>
    <row r="46" spans="1:251">
      <c r="A46" s="10">
        <v>42887</v>
      </c>
      <c r="B46" s="9">
        <v>12227.725</v>
      </c>
      <c r="C46" s="9">
        <v>6496.4309999999996</v>
      </c>
      <c r="D46" s="9">
        <v>5731.2939999999999</v>
      </c>
      <c r="E46" s="9">
        <v>8371.6839999999993</v>
      </c>
      <c r="F46" s="9">
        <v>5316.835</v>
      </c>
      <c r="G46" s="9">
        <v>3054.8490000000002</v>
      </c>
      <c r="H46" s="9">
        <v>3856.0410000000002</v>
      </c>
      <c r="I46" s="9">
        <v>1179.596</v>
      </c>
      <c r="J46" s="9">
        <v>2676.4450000000002</v>
      </c>
      <c r="K46" s="9">
        <v>1801.2460000000001</v>
      </c>
      <c r="L46" s="9">
        <v>942.04300000000001</v>
      </c>
      <c r="M46" s="9">
        <v>859.20299999999997</v>
      </c>
      <c r="N46" s="9">
        <v>325.43900000000002</v>
      </c>
      <c r="O46" s="9">
        <v>178.75299999999999</v>
      </c>
      <c r="P46" s="9">
        <v>146.68600000000001</v>
      </c>
      <c r="Q46" s="9">
        <v>121.485</v>
      </c>
      <c r="R46" s="9">
        <v>92.817999999999998</v>
      </c>
      <c r="S46" s="9">
        <v>28.666</v>
      </c>
      <c r="T46" s="9">
        <v>63.703000000000003</v>
      </c>
      <c r="U46" s="9">
        <v>49.368000000000002</v>
      </c>
      <c r="V46" s="9">
        <v>14.335000000000001</v>
      </c>
      <c r="W46" s="9">
        <v>57.781999999999996</v>
      </c>
      <c r="X46" s="9">
        <v>43.45</v>
      </c>
      <c r="Y46" s="9">
        <v>14.332000000000001</v>
      </c>
      <c r="Z46" s="9">
        <v>203.95500000000001</v>
      </c>
      <c r="AA46" s="9">
        <v>85.935000000000002</v>
      </c>
      <c r="AB46" s="9">
        <v>118.02</v>
      </c>
      <c r="AC46" s="9">
        <v>1621.711</v>
      </c>
      <c r="AD46" s="9">
        <v>842.89200000000005</v>
      </c>
      <c r="AE46" s="9">
        <v>778.81899999999996</v>
      </c>
      <c r="AF46" s="9">
        <v>600.16999999999996</v>
      </c>
      <c r="AG46" s="9">
        <v>447.012</v>
      </c>
      <c r="AH46" s="9">
        <v>153.15799999999999</v>
      </c>
      <c r="AI46" s="9">
        <v>1021.54</v>
      </c>
      <c r="AJ46" s="9">
        <v>395.87900000000002</v>
      </c>
      <c r="AK46" s="9">
        <v>625.66099999999994</v>
      </c>
      <c r="AL46" s="9">
        <v>696.31799999999998</v>
      </c>
      <c r="AM46" s="9">
        <v>519.06600000000003</v>
      </c>
      <c r="AN46" s="9">
        <v>177.251</v>
      </c>
      <c r="AO46" s="9">
        <v>1104.9280000000001</v>
      </c>
      <c r="AP46" s="9">
        <v>422.976</v>
      </c>
      <c r="AQ46" s="9">
        <v>681.952</v>
      </c>
      <c r="AR46" s="9">
        <v>1085.2429999999999</v>
      </c>
      <c r="AS46" s="9">
        <v>445.24700000000001</v>
      </c>
      <c r="AT46" s="9">
        <v>639.995</v>
      </c>
      <c r="AU46" s="9">
        <v>11731.169</v>
      </c>
      <c r="AV46" s="9">
        <v>6191.0150000000003</v>
      </c>
      <c r="AW46" s="9">
        <v>5540.1540000000005</v>
      </c>
      <c r="AX46" s="9">
        <v>8145.8509999999997</v>
      </c>
      <c r="AY46" s="9">
        <v>5146.7780000000002</v>
      </c>
      <c r="AZ46" s="9">
        <v>2999.0729999999999</v>
      </c>
      <c r="BA46" s="9">
        <v>3585.3180000000002</v>
      </c>
      <c r="BB46" s="9">
        <v>1044.2370000000001</v>
      </c>
      <c r="BC46" s="9">
        <v>2541.0810000000001</v>
      </c>
      <c r="BD46" s="9">
        <v>1762.837</v>
      </c>
      <c r="BE46" s="9">
        <v>917.00300000000004</v>
      </c>
      <c r="BF46" s="9">
        <v>845.83399999999995</v>
      </c>
      <c r="BG46" s="9">
        <v>310.01</v>
      </c>
      <c r="BH46" s="9">
        <v>168.90299999999999</v>
      </c>
      <c r="BI46" s="9">
        <v>141.108</v>
      </c>
      <c r="BJ46" s="9">
        <v>117.992</v>
      </c>
      <c r="BK46" s="9">
        <v>89.932000000000002</v>
      </c>
      <c r="BL46" s="9">
        <v>28.06</v>
      </c>
      <c r="BM46" s="9">
        <v>61.948999999999998</v>
      </c>
      <c r="BN46" s="9">
        <v>48.204000000000001</v>
      </c>
      <c r="BO46" s="9">
        <v>13.744999999999999</v>
      </c>
      <c r="BP46" s="9">
        <v>56.042999999999999</v>
      </c>
      <c r="BQ46" s="9">
        <v>41.726999999999997</v>
      </c>
      <c r="BR46" s="9">
        <v>14.316000000000001</v>
      </c>
      <c r="BS46" s="9">
        <v>192.018</v>
      </c>
      <c r="BT46" s="9">
        <v>78.971000000000004</v>
      </c>
      <c r="BU46" s="9">
        <v>113.047</v>
      </c>
      <c r="BV46" s="9">
        <v>1594.873</v>
      </c>
      <c r="BW46" s="9">
        <v>825.37199999999996</v>
      </c>
      <c r="BX46" s="9">
        <v>769.50099999999998</v>
      </c>
      <c r="BY46" s="9">
        <v>593.06899999999996</v>
      </c>
      <c r="BZ46" s="9">
        <v>441.58800000000002</v>
      </c>
      <c r="CA46" s="9">
        <v>151.482</v>
      </c>
      <c r="CB46" s="9">
        <v>1001.803</v>
      </c>
      <c r="CC46" s="9">
        <v>383.78399999999999</v>
      </c>
      <c r="CD46" s="9">
        <v>618.01900000000001</v>
      </c>
      <c r="CE46" s="9">
        <v>685.75</v>
      </c>
      <c r="CF46" s="9">
        <v>510.77699999999999</v>
      </c>
      <c r="CG46" s="9">
        <v>174.97300000000001</v>
      </c>
      <c r="CH46" s="9">
        <v>1077.087</v>
      </c>
      <c r="CI46" s="9">
        <v>406.226</v>
      </c>
      <c r="CJ46" s="9">
        <v>670.86199999999997</v>
      </c>
      <c r="CK46" s="9">
        <v>1063.752</v>
      </c>
      <c r="CL46" s="9">
        <v>431.988</v>
      </c>
      <c r="CM46" s="9">
        <v>631.76400000000001</v>
      </c>
      <c r="CN46" s="9">
        <v>1824.0640000000001</v>
      </c>
      <c r="CO46" s="9">
        <v>923.14099999999996</v>
      </c>
      <c r="CP46" s="9">
        <v>900.923</v>
      </c>
      <c r="CQ46" s="9">
        <v>825.98699999999997</v>
      </c>
      <c r="CR46" s="9">
        <v>500.46100000000001</v>
      </c>
      <c r="CS46" s="9">
        <v>325.52600000000001</v>
      </c>
      <c r="CT46" s="9">
        <v>998.077</v>
      </c>
      <c r="CU46" s="9">
        <v>422.68</v>
      </c>
      <c r="CV46" s="9">
        <v>575.39700000000005</v>
      </c>
      <c r="CW46" s="9">
        <v>471.96800000000002</v>
      </c>
      <c r="CX46" s="9">
        <v>229.15899999999999</v>
      </c>
      <c r="CY46" s="9">
        <v>242.809</v>
      </c>
      <c r="CZ46" s="9">
        <v>73.552999999999997</v>
      </c>
      <c r="DA46" s="9">
        <v>33.404000000000003</v>
      </c>
      <c r="DB46" s="9">
        <v>40.15</v>
      </c>
      <c r="DC46" s="9">
        <v>11.355</v>
      </c>
      <c r="DD46" s="9">
        <v>9.07</v>
      </c>
      <c r="DE46" s="9">
        <v>2.2839999999999998</v>
      </c>
      <c r="DF46" s="9">
        <v>7.0010000000000003</v>
      </c>
      <c r="DG46" s="9">
        <v>5.5220000000000002</v>
      </c>
      <c r="DH46" s="9">
        <v>1.4790000000000001</v>
      </c>
      <c r="DI46" s="9">
        <v>4.3540000000000001</v>
      </c>
      <c r="DJ46" s="9">
        <v>3.5489999999999999</v>
      </c>
      <c r="DK46" s="9">
        <v>0.80500000000000005</v>
      </c>
      <c r="DL46" s="9">
        <v>62.198999999999998</v>
      </c>
      <c r="DM46" s="9">
        <v>24.332999999999998</v>
      </c>
      <c r="DN46" s="9">
        <v>37.865000000000002</v>
      </c>
      <c r="DO46" s="9">
        <v>439.17200000000003</v>
      </c>
      <c r="DP46" s="9">
        <v>214.81299999999999</v>
      </c>
      <c r="DQ46" s="9">
        <v>224.35900000000001</v>
      </c>
      <c r="DR46" s="9">
        <v>96.694000000000003</v>
      </c>
      <c r="DS46" s="9">
        <v>66.948999999999998</v>
      </c>
      <c r="DT46" s="9">
        <v>29.745000000000001</v>
      </c>
      <c r="DU46" s="9">
        <v>342.47800000000001</v>
      </c>
      <c r="DV46" s="9">
        <v>147.864</v>
      </c>
      <c r="DW46" s="9">
        <v>194.614</v>
      </c>
      <c r="DX46" s="9">
        <v>105.253</v>
      </c>
      <c r="DY46" s="9">
        <v>73.167000000000002</v>
      </c>
      <c r="DZ46" s="9">
        <v>32.085999999999999</v>
      </c>
      <c r="EA46" s="9">
        <v>366.71499999999997</v>
      </c>
      <c r="EB46" s="9">
        <v>155.99199999999999</v>
      </c>
      <c r="EC46" s="9">
        <v>210.72300000000001</v>
      </c>
      <c r="ED46" s="9">
        <v>349.47899999999998</v>
      </c>
      <c r="EE46" s="9">
        <v>153.386</v>
      </c>
      <c r="EF46" s="9">
        <v>196.09299999999999</v>
      </c>
      <c r="EG46" s="9">
        <v>623.01499999999999</v>
      </c>
      <c r="EH46" s="9">
        <v>297.76499999999999</v>
      </c>
      <c r="EI46" s="9">
        <v>325.24900000000002</v>
      </c>
      <c r="EJ46" s="9">
        <v>142.79300000000001</v>
      </c>
      <c r="EK46" s="9">
        <v>95.88</v>
      </c>
      <c r="EL46" s="9">
        <v>46.912999999999997</v>
      </c>
      <c r="EM46" s="9">
        <v>480.22199999999998</v>
      </c>
      <c r="EN46" s="9">
        <v>201.886</v>
      </c>
      <c r="EO46" s="9">
        <v>278.33600000000001</v>
      </c>
      <c r="EP46" s="9">
        <v>188.27500000000001</v>
      </c>
      <c r="EQ46" s="9">
        <v>86.183000000000007</v>
      </c>
      <c r="ER46" s="9">
        <v>102.09099999999999</v>
      </c>
      <c r="ES46" s="9">
        <v>32.715000000000003</v>
      </c>
      <c r="ET46" s="9">
        <v>16.530999999999999</v>
      </c>
      <c r="EU46" s="9">
        <v>16.183</v>
      </c>
      <c r="EV46" s="9">
        <v>1.23</v>
      </c>
      <c r="EW46" s="9">
        <v>1.2030000000000001</v>
      </c>
      <c r="EX46" s="9">
        <v>2.7E-2</v>
      </c>
      <c r="EY46" s="9">
        <v>0.41099999999999998</v>
      </c>
      <c r="EZ46" s="9">
        <v>0.40400000000000003</v>
      </c>
      <c r="FA46" s="9">
        <v>8.0000000000000002E-3</v>
      </c>
      <c r="FB46" s="9">
        <v>0.81899999999999995</v>
      </c>
      <c r="FC46" s="9">
        <v>0.8</v>
      </c>
      <c r="FD46" s="9">
        <v>1.9E-2</v>
      </c>
      <c r="FE46" s="9">
        <v>31.484999999999999</v>
      </c>
      <c r="FF46" s="9">
        <v>15.327999999999999</v>
      </c>
      <c r="FG46" s="9">
        <v>16.155999999999999</v>
      </c>
      <c r="FH46" s="9">
        <v>172.61500000000001</v>
      </c>
      <c r="FI46" s="9">
        <v>79.308000000000007</v>
      </c>
      <c r="FJ46" s="9">
        <v>93.307000000000002</v>
      </c>
      <c r="FK46" s="9">
        <v>18.172000000000001</v>
      </c>
      <c r="FL46" s="9">
        <v>14.247999999999999</v>
      </c>
      <c r="FM46" s="9">
        <v>3.9249999999999998</v>
      </c>
      <c r="FN46" s="9">
        <v>154.44200000000001</v>
      </c>
      <c r="FO46" s="9">
        <v>65.06</v>
      </c>
      <c r="FP46" s="9">
        <v>89.382000000000005</v>
      </c>
      <c r="FQ46" s="9">
        <v>18.686</v>
      </c>
      <c r="FR46" s="9">
        <v>14.706</v>
      </c>
      <c r="FS46" s="9">
        <v>3.98</v>
      </c>
      <c r="FT46" s="9">
        <v>169.589</v>
      </c>
      <c r="FU46" s="9">
        <v>71.477999999999994</v>
      </c>
      <c r="FV46" s="9">
        <v>98.111000000000004</v>
      </c>
      <c r="FW46" s="9">
        <v>154.85300000000001</v>
      </c>
      <c r="FX46" s="9">
        <v>65.463999999999999</v>
      </c>
      <c r="FY46" s="9">
        <v>89.388999999999996</v>
      </c>
      <c r="FZ46" s="9">
        <v>1201.049</v>
      </c>
      <c r="GA46" s="9">
        <v>625.37599999999998</v>
      </c>
      <c r="GB46" s="9">
        <v>575.673</v>
      </c>
      <c r="GC46" s="9">
        <v>683.19299999999998</v>
      </c>
      <c r="GD46" s="9">
        <v>404.58100000000002</v>
      </c>
      <c r="GE46" s="9">
        <v>278.61200000000002</v>
      </c>
      <c r="GF46" s="9">
        <v>517.85599999999999</v>
      </c>
      <c r="GG46" s="9">
        <v>220.79499999999999</v>
      </c>
      <c r="GH46" s="9">
        <v>297.06099999999998</v>
      </c>
      <c r="GI46" s="9">
        <v>283.69299999999998</v>
      </c>
      <c r="GJ46" s="9">
        <v>142.976</v>
      </c>
      <c r="GK46" s="9">
        <v>140.71799999999999</v>
      </c>
      <c r="GL46" s="9">
        <v>40.838999999999999</v>
      </c>
      <c r="GM46" s="9">
        <v>16.872</v>
      </c>
      <c r="GN46" s="9">
        <v>23.966000000000001</v>
      </c>
      <c r="GO46" s="9">
        <v>10.125</v>
      </c>
      <c r="GP46" s="9">
        <v>7.867</v>
      </c>
      <c r="GQ46" s="9">
        <v>2.2570000000000001</v>
      </c>
      <c r="GR46" s="9">
        <v>6.59</v>
      </c>
      <c r="GS46" s="9">
        <v>5.1180000000000003</v>
      </c>
      <c r="GT46" s="9">
        <v>1.4710000000000001</v>
      </c>
      <c r="GU46" s="9">
        <v>3.5350000000000001</v>
      </c>
      <c r="GV46" s="9">
        <v>2.7490000000000001</v>
      </c>
      <c r="GW46" s="9">
        <v>0.78600000000000003</v>
      </c>
      <c r="GX46" s="9">
        <v>30.713999999999999</v>
      </c>
      <c r="GY46" s="9">
        <v>9.0050000000000008</v>
      </c>
      <c r="GZ46" s="9">
        <v>21.709</v>
      </c>
      <c r="HA46" s="9">
        <v>266.55700000000002</v>
      </c>
      <c r="HB46" s="9">
        <v>135.505</v>
      </c>
      <c r="HC46" s="9">
        <v>131.05199999999999</v>
      </c>
      <c r="HD46" s="9">
        <v>78.522000000000006</v>
      </c>
      <c r="HE46" s="9">
        <v>52.701000000000001</v>
      </c>
      <c r="HF46" s="9">
        <v>25.82</v>
      </c>
      <c r="HG46" s="9">
        <v>188.036</v>
      </c>
      <c r="HH46" s="9">
        <v>82.802999999999997</v>
      </c>
      <c r="HI46" s="9">
        <v>105.232</v>
      </c>
      <c r="HJ46" s="9">
        <v>86.566999999999993</v>
      </c>
      <c r="HK46" s="9">
        <v>58.460999999999999</v>
      </c>
      <c r="HL46" s="9">
        <v>28.106000000000002</v>
      </c>
      <c r="HM46" s="9">
        <v>197.126</v>
      </c>
      <c r="HN46" s="9">
        <v>84.513999999999996</v>
      </c>
      <c r="HO46" s="9">
        <v>112.61199999999999</v>
      </c>
      <c r="HP46" s="9">
        <v>194.625</v>
      </c>
      <c r="HQ46" s="9">
        <v>87.921999999999997</v>
      </c>
      <c r="HR46" s="9">
        <v>106.70399999999999</v>
      </c>
      <c r="HS46" s="9">
        <v>2882.9740000000002</v>
      </c>
      <c r="HT46" s="9">
        <v>1557.8920000000001</v>
      </c>
      <c r="HU46" s="9">
        <v>1325.0820000000001</v>
      </c>
      <c r="HV46" s="9">
        <v>2224.37</v>
      </c>
      <c r="HW46" s="9">
        <v>1356.6489999999999</v>
      </c>
      <c r="HX46" s="9">
        <v>867.721</v>
      </c>
      <c r="HY46" s="9">
        <v>658.60400000000004</v>
      </c>
      <c r="HZ46" s="9">
        <v>201.24299999999999</v>
      </c>
      <c r="IA46" s="9">
        <v>457.36099999999999</v>
      </c>
      <c r="IB46" s="9">
        <v>410.34300000000002</v>
      </c>
      <c r="IC46" s="9">
        <v>245.41200000000001</v>
      </c>
      <c r="ID46" s="9">
        <v>164.93100000000001</v>
      </c>
      <c r="IE46" s="9">
        <v>63.421999999999997</v>
      </c>
      <c r="IF46" s="9">
        <v>39.628</v>
      </c>
      <c r="IG46" s="9">
        <v>23.795000000000002</v>
      </c>
      <c r="IH46" s="9">
        <v>30.292000000000002</v>
      </c>
      <c r="II46" s="9">
        <v>24.957000000000001</v>
      </c>
      <c r="IJ46" s="9">
        <v>5.335</v>
      </c>
      <c r="IK46" s="9">
        <v>15.644</v>
      </c>
      <c r="IL46" s="9">
        <v>12.849</v>
      </c>
      <c r="IM46" s="9">
        <v>2.7949999999999999</v>
      </c>
      <c r="IN46" s="9">
        <v>14.648</v>
      </c>
      <c r="IO46" s="9">
        <v>12.108000000000001</v>
      </c>
      <c r="IP46" s="9">
        <v>2.54</v>
      </c>
      <c r="IQ46" s="9">
        <v>33.131</v>
      </c>
    </row>
    <row r="47" spans="1:251">
      <c r="A47" s="10">
        <v>42917</v>
      </c>
      <c r="B47" s="9">
        <v>12234.106</v>
      </c>
      <c r="C47" s="9">
        <v>6512.6980000000003</v>
      </c>
      <c r="D47" s="9">
        <v>5721.4080000000004</v>
      </c>
      <c r="E47" s="9">
        <v>8391.0239999999994</v>
      </c>
      <c r="F47" s="9">
        <v>5315.3329999999996</v>
      </c>
      <c r="G47" s="9">
        <v>3075.692</v>
      </c>
      <c r="H47" s="9">
        <v>3843.0819999999999</v>
      </c>
      <c r="I47" s="9">
        <v>1197.365</v>
      </c>
      <c r="J47" s="9">
        <v>2645.7159999999999</v>
      </c>
      <c r="K47" s="9">
        <v>1818.34</v>
      </c>
      <c r="L47" s="9">
        <v>969.25099999999998</v>
      </c>
      <c r="M47" s="9">
        <v>849.09</v>
      </c>
      <c r="N47" s="9">
        <v>356.85199999999998</v>
      </c>
      <c r="O47" s="9">
        <v>199.642</v>
      </c>
      <c r="P47" s="9">
        <v>157.21</v>
      </c>
      <c r="Q47" s="9">
        <v>136.69399999999999</v>
      </c>
      <c r="R47" s="9">
        <v>103.583</v>
      </c>
      <c r="S47" s="9">
        <v>33.110999999999997</v>
      </c>
      <c r="T47" s="9">
        <v>77.736000000000004</v>
      </c>
      <c r="U47" s="9">
        <v>59.680999999999997</v>
      </c>
      <c r="V47" s="9">
        <v>18.055</v>
      </c>
      <c r="W47" s="9">
        <v>58.957999999999998</v>
      </c>
      <c r="X47" s="9">
        <v>43.902000000000001</v>
      </c>
      <c r="Y47" s="9">
        <v>15.055999999999999</v>
      </c>
      <c r="Z47" s="9">
        <v>220.15799999999999</v>
      </c>
      <c r="AA47" s="9">
        <v>96.058999999999997</v>
      </c>
      <c r="AB47" s="9">
        <v>124.099</v>
      </c>
      <c r="AC47" s="9">
        <v>1622.508</v>
      </c>
      <c r="AD47" s="9">
        <v>857.56100000000004</v>
      </c>
      <c r="AE47" s="9">
        <v>764.947</v>
      </c>
      <c r="AF47" s="9">
        <v>608.73800000000006</v>
      </c>
      <c r="AG47" s="9">
        <v>447.58199999999999</v>
      </c>
      <c r="AH47" s="9">
        <v>161.15600000000001</v>
      </c>
      <c r="AI47" s="9">
        <v>1013.77</v>
      </c>
      <c r="AJ47" s="9">
        <v>409.97899999999998</v>
      </c>
      <c r="AK47" s="9">
        <v>603.79100000000005</v>
      </c>
      <c r="AL47" s="9">
        <v>712.88400000000001</v>
      </c>
      <c r="AM47" s="9">
        <v>524.505</v>
      </c>
      <c r="AN47" s="9">
        <v>188.37899999999999</v>
      </c>
      <c r="AO47" s="9">
        <v>1105.4559999999999</v>
      </c>
      <c r="AP47" s="9">
        <v>444.74599999999998</v>
      </c>
      <c r="AQ47" s="9">
        <v>660.71</v>
      </c>
      <c r="AR47" s="9">
        <v>1091.5050000000001</v>
      </c>
      <c r="AS47" s="9">
        <v>469.66</v>
      </c>
      <c r="AT47" s="9">
        <v>621.84500000000003</v>
      </c>
      <c r="AU47" s="9">
        <v>11730.562</v>
      </c>
      <c r="AV47" s="9">
        <v>6203.6890000000003</v>
      </c>
      <c r="AW47" s="9">
        <v>5526.8729999999996</v>
      </c>
      <c r="AX47" s="9">
        <v>8163.7179999999998</v>
      </c>
      <c r="AY47" s="9">
        <v>5142.8280000000004</v>
      </c>
      <c r="AZ47" s="9">
        <v>3020.89</v>
      </c>
      <c r="BA47" s="9">
        <v>3566.8440000000001</v>
      </c>
      <c r="BB47" s="9">
        <v>1060.8610000000001</v>
      </c>
      <c r="BC47" s="9">
        <v>2505.982</v>
      </c>
      <c r="BD47" s="9">
        <v>1781.895</v>
      </c>
      <c r="BE47" s="9">
        <v>945.846</v>
      </c>
      <c r="BF47" s="9">
        <v>836.04899999999998</v>
      </c>
      <c r="BG47" s="9">
        <v>338.959</v>
      </c>
      <c r="BH47" s="9">
        <v>187.69800000000001</v>
      </c>
      <c r="BI47" s="9">
        <v>151.26</v>
      </c>
      <c r="BJ47" s="9">
        <v>133.63900000000001</v>
      </c>
      <c r="BK47" s="9">
        <v>101.009</v>
      </c>
      <c r="BL47" s="9">
        <v>32.630000000000003</v>
      </c>
      <c r="BM47" s="9">
        <v>75.513999999999996</v>
      </c>
      <c r="BN47" s="9">
        <v>57.923999999999999</v>
      </c>
      <c r="BO47" s="9">
        <v>17.59</v>
      </c>
      <c r="BP47" s="9">
        <v>58.125</v>
      </c>
      <c r="BQ47" s="9">
        <v>43.085000000000001</v>
      </c>
      <c r="BR47" s="9">
        <v>15.04</v>
      </c>
      <c r="BS47" s="9">
        <v>205.32</v>
      </c>
      <c r="BT47" s="9">
        <v>86.688999999999993</v>
      </c>
      <c r="BU47" s="9">
        <v>118.63</v>
      </c>
      <c r="BV47" s="9">
        <v>1599.0160000000001</v>
      </c>
      <c r="BW47" s="9">
        <v>842.42399999999998</v>
      </c>
      <c r="BX47" s="9">
        <v>756.59199999999998</v>
      </c>
      <c r="BY47" s="9">
        <v>602.10699999999997</v>
      </c>
      <c r="BZ47" s="9">
        <v>442.41399999999999</v>
      </c>
      <c r="CA47" s="9">
        <v>159.69300000000001</v>
      </c>
      <c r="CB47" s="9">
        <v>996.90899999999999</v>
      </c>
      <c r="CC47" s="9">
        <v>400.01</v>
      </c>
      <c r="CD47" s="9">
        <v>596.89800000000002</v>
      </c>
      <c r="CE47" s="9">
        <v>703.63</v>
      </c>
      <c r="CF47" s="9">
        <v>517.19100000000003</v>
      </c>
      <c r="CG47" s="9">
        <v>186.43899999999999</v>
      </c>
      <c r="CH47" s="9">
        <v>1078.2650000000001</v>
      </c>
      <c r="CI47" s="9">
        <v>428.65600000000001</v>
      </c>
      <c r="CJ47" s="9">
        <v>649.61</v>
      </c>
      <c r="CK47" s="9">
        <v>1072.423</v>
      </c>
      <c r="CL47" s="9">
        <v>457.93400000000003</v>
      </c>
      <c r="CM47" s="9">
        <v>614.48800000000006</v>
      </c>
      <c r="CN47" s="9">
        <v>1845.46</v>
      </c>
      <c r="CO47" s="9">
        <v>940.86900000000003</v>
      </c>
      <c r="CP47" s="9">
        <v>904.59100000000001</v>
      </c>
      <c r="CQ47" s="9">
        <v>867.24599999999998</v>
      </c>
      <c r="CR47" s="9">
        <v>512.04700000000003</v>
      </c>
      <c r="CS47" s="9">
        <v>355.19900000000001</v>
      </c>
      <c r="CT47" s="9">
        <v>978.21400000000006</v>
      </c>
      <c r="CU47" s="9">
        <v>428.822</v>
      </c>
      <c r="CV47" s="9">
        <v>549.39200000000005</v>
      </c>
      <c r="CW47" s="9">
        <v>491.51</v>
      </c>
      <c r="CX47" s="9">
        <v>252.09399999999999</v>
      </c>
      <c r="CY47" s="9">
        <v>239.416</v>
      </c>
      <c r="CZ47" s="9">
        <v>85.081999999999994</v>
      </c>
      <c r="DA47" s="9">
        <v>45.136000000000003</v>
      </c>
      <c r="DB47" s="9">
        <v>39.945999999999998</v>
      </c>
      <c r="DC47" s="9">
        <v>19.167999999999999</v>
      </c>
      <c r="DD47" s="9">
        <v>13.882999999999999</v>
      </c>
      <c r="DE47" s="9">
        <v>5.2839999999999998</v>
      </c>
      <c r="DF47" s="9">
        <v>12.644</v>
      </c>
      <c r="DG47" s="9">
        <v>8.4160000000000004</v>
      </c>
      <c r="DH47" s="9">
        <v>4.2279999999999998</v>
      </c>
      <c r="DI47" s="9">
        <v>6.524</v>
      </c>
      <c r="DJ47" s="9">
        <v>5.4669999999999996</v>
      </c>
      <c r="DK47" s="9">
        <v>1.056</v>
      </c>
      <c r="DL47" s="9">
        <v>65.914000000000001</v>
      </c>
      <c r="DM47" s="9">
        <v>31.253</v>
      </c>
      <c r="DN47" s="9">
        <v>34.661000000000001</v>
      </c>
      <c r="DO47" s="9">
        <v>452.22399999999999</v>
      </c>
      <c r="DP47" s="9">
        <v>230.923</v>
      </c>
      <c r="DQ47" s="9">
        <v>221.30099999999999</v>
      </c>
      <c r="DR47" s="9">
        <v>109.736</v>
      </c>
      <c r="DS47" s="9">
        <v>73.125</v>
      </c>
      <c r="DT47" s="9">
        <v>36.610999999999997</v>
      </c>
      <c r="DU47" s="9">
        <v>342.48899999999998</v>
      </c>
      <c r="DV47" s="9">
        <v>157.79900000000001</v>
      </c>
      <c r="DW47" s="9">
        <v>184.69</v>
      </c>
      <c r="DX47" s="9">
        <v>123.675</v>
      </c>
      <c r="DY47" s="9">
        <v>82.507999999999996</v>
      </c>
      <c r="DZ47" s="9">
        <v>41.165999999999997</v>
      </c>
      <c r="EA47" s="9">
        <v>367.83499999999998</v>
      </c>
      <c r="EB47" s="9">
        <v>169.58600000000001</v>
      </c>
      <c r="EC47" s="9">
        <v>198.25</v>
      </c>
      <c r="ED47" s="9">
        <v>355.13200000000001</v>
      </c>
      <c r="EE47" s="9">
        <v>166.214</v>
      </c>
      <c r="EF47" s="9">
        <v>188.91800000000001</v>
      </c>
      <c r="EG47" s="9">
        <v>638.23900000000003</v>
      </c>
      <c r="EH47" s="9">
        <v>308.803</v>
      </c>
      <c r="EI47" s="9">
        <v>329.435</v>
      </c>
      <c r="EJ47" s="9">
        <v>157.91499999999999</v>
      </c>
      <c r="EK47" s="9">
        <v>102.9</v>
      </c>
      <c r="EL47" s="9">
        <v>55.014000000000003</v>
      </c>
      <c r="EM47" s="9">
        <v>480.32400000000001</v>
      </c>
      <c r="EN47" s="9">
        <v>205.90299999999999</v>
      </c>
      <c r="EO47" s="9">
        <v>274.42099999999999</v>
      </c>
      <c r="EP47" s="9">
        <v>195.63300000000001</v>
      </c>
      <c r="EQ47" s="9">
        <v>97.933000000000007</v>
      </c>
      <c r="ER47" s="9">
        <v>97.7</v>
      </c>
      <c r="ES47" s="9">
        <v>31.727</v>
      </c>
      <c r="ET47" s="9">
        <v>17.547999999999998</v>
      </c>
      <c r="EU47" s="9">
        <v>14.179</v>
      </c>
      <c r="EV47" s="9">
        <v>2.165</v>
      </c>
      <c r="EW47" s="9">
        <v>1.46</v>
      </c>
      <c r="EX47" s="9">
        <v>0.70499999999999996</v>
      </c>
      <c r="EY47" s="9">
        <v>1.444</v>
      </c>
      <c r="EZ47" s="9">
        <v>0.75800000000000001</v>
      </c>
      <c r="FA47" s="9">
        <v>0.68600000000000005</v>
      </c>
      <c r="FB47" s="9">
        <v>0.72099999999999997</v>
      </c>
      <c r="FC47" s="9">
        <v>0.70199999999999996</v>
      </c>
      <c r="FD47" s="9">
        <v>1.9E-2</v>
      </c>
      <c r="FE47" s="9">
        <v>29.561</v>
      </c>
      <c r="FF47" s="9">
        <v>16.087</v>
      </c>
      <c r="FG47" s="9">
        <v>13.474</v>
      </c>
      <c r="FH47" s="9">
        <v>181.08500000000001</v>
      </c>
      <c r="FI47" s="9">
        <v>89.540999999999997</v>
      </c>
      <c r="FJ47" s="9">
        <v>91.543000000000006</v>
      </c>
      <c r="FK47" s="9">
        <v>20.91</v>
      </c>
      <c r="FL47" s="9">
        <v>13.301</v>
      </c>
      <c r="FM47" s="9">
        <v>7.609</v>
      </c>
      <c r="FN47" s="9">
        <v>160.17500000000001</v>
      </c>
      <c r="FO47" s="9">
        <v>76.241</v>
      </c>
      <c r="FP47" s="9">
        <v>83.935000000000002</v>
      </c>
      <c r="FQ47" s="9">
        <v>22.42</v>
      </c>
      <c r="FR47" s="9">
        <v>14.077999999999999</v>
      </c>
      <c r="FS47" s="9">
        <v>8.3420000000000005</v>
      </c>
      <c r="FT47" s="9">
        <v>173.21299999999999</v>
      </c>
      <c r="FU47" s="9">
        <v>83.855000000000004</v>
      </c>
      <c r="FV47" s="9">
        <v>89.358000000000004</v>
      </c>
      <c r="FW47" s="9">
        <v>161.619</v>
      </c>
      <c r="FX47" s="9">
        <v>76.998999999999995</v>
      </c>
      <c r="FY47" s="9">
        <v>84.62</v>
      </c>
      <c r="FZ47" s="9">
        <v>1207.221</v>
      </c>
      <c r="GA47" s="9">
        <v>632.06600000000003</v>
      </c>
      <c r="GB47" s="9">
        <v>575.15499999999997</v>
      </c>
      <c r="GC47" s="9">
        <v>709.33100000000002</v>
      </c>
      <c r="GD47" s="9">
        <v>409.14699999999999</v>
      </c>
      <c r="GE47" s="9">
        <v>300.18400000000003</v>
      </c>
      <c r="GF47" s="9">
        <v>497.89</v>
      </c>
      <c r="GG47" s="9">
        <v>222.91900000000001</v>
      </c>
      <c r="GH47" s="9">
        <v>274.971</v>
      </c>
      <c r="GI47" s="9">
        <v>295.87700000000001</v>
      </c>
      <c r="GJ47" s="9">
        <v>154.161</v>
      </c>
      <c r="GK47" s="9">
        <v>141.71600000000001</v>
      </c>
      <c r="GL47" s="9">
        <v>53.354999999999997</v>
      </c>
      <c r="GM47" s="9">
        <v>27.588000000000001</v>
      </c>
      <c r="GN47" s="9">
        <v>25.766999999999999</v>
      </c>
      <c r="GO47" s="9">
        <v>17.001999999999999</v>
      </c>
      <c r="GP47" s="9">
        <v>12.423</v>
      </c>
      <c r="GQ47" s="9">
        <v>4.58</v>
      </c>
      <c r="GR47" s="9">
        <v>11.2</v>
      </c>
      <c r="GS47" s="9">
        <v>7.657</v>
      </c>
      <c r="GT47" s="9">
        <v>3.5419999999999998</v>
      </c>
      <c r="GU47" s="9">
        <v>5.8029999999999999</v>
      </c>
      <c r="GV47" s="9">
        <v>4.7649999999999997</v>
      </c>
      <c r="GW47" s="9">
        <v>1.0369999999999999</v>
      </c>
      <c r="GX47" s="9">
        <v>36.353000000000002</v>
      </c>
      <c r="GY47" s="9">
        <v>15.166</v>
      </c>
      <c r="GZ47" s="9">
        <v>21.187000000000001</v>
      </c>
      <c r="HA47" s="9">
        <v>271.13900000000001</v>
      </c>
      <c r="HB47" s="9">
        <v>141.38200000000001</v>
      </c>
      <c r="HC47" s="9">
        <v>129.75700000000001</v>
      </c>
      <c r="HD47" s="9">
        <v>88.825999999999993</v>
      </c>
      <c r="HE47" s="9">
        <v>59.823999999999998</v>
      </c>
      <c r="HF47" s="9">
        <v>29.001999999999999</v>
      </c>
      <c r="HG47" s="9">
        <v>182.31399999999999</v>
      </c>
      <c r="HH47" s="9">
        <v>81.558000000000007</v>
      </c>
      <c r="HI47" s="9">
        <v>100.755</v>
      </c>
      <c r="HJ47" s="9">
        <v>101.255</v>
      </c>
      <c r="HK47" s="9">
        <v>68.430999999999997</v>
      </c>
      <c r="HL47" s="9">
        <v>32.823999999999998</v>
      </c>
      <c r="HM47" s="9">
        <v>194.62200000000001</v>
      </c>
      <c r="HN47" s="9">
        <v>85.73</v>
      </c>
      <c r="HO47" s="9">
        <v>108.892</v>
      </c>
      <c r="HP47" s="9">
        <v>193.51300000000001</v>
      </c>
      <c r="HQ47" s="9">
        <v>89.215000000000003</v>
      </c>
      <c r="HR47" s="9">
        <v>104.298</v>
      </c>
      <c r="HS47" s="9">
        <v>2884.4029999999998</v>
      </c>
      <c r="HT47" s="9">
        <v>1554.2429999999999</v>
      </c>
      <c r="HU47" s="9">
        <v>1330.16</v>
      </c>
      <c r="HV47" s="9">
        <v>2218.913</v>
      </c>
      <c r="HW47" s="9">
        <v>1353.4179999999999</v>
      </c>
      <c r="HX47" s="9">
        <v>865.49599999999998</v>
      </c>
      <c r="HY47" s="9">
        <v>665.49</v>
      </c>
      <c r="HZ47" s="9">
        <v>200.82499999999999</v>
      </c>
      <c r="IA47" s="9">
        <v>464.66500000000002</v>
      </c>
      <c r="IB47" s="9">
        <v>421.44900000000001</v>
      </c>
      <c r="IC47" s="9">
        <v>245.29400000000001</v>
      </c>
      <c r="ID47" s="9">
        <v>176.155</v>
      </c>
      <c r="IE47" s="9">
        <v>70.566999999999993</v>
      </c>
      <c r="IF47" s="9">
        <v>35.246000000000002</v>
      </c>
      <c r="IG47" s="9">
        <v>35.320999999999998</v>
      </c>
      <c r="IH47" s="9">
        <v>32.723999999999997</v>
      </c>
      <c r="II47" s="9">
        <v>21.533000000000001</v>
      </c>
      <c r="IJ47" s="9">
        <v>11.191000000000001</v>
      </c>
      <c r="IK47" s="9">
        <v>18.390999999999998</v>
      </c>
      <c r="IL47" s="9">
        <v>13.18</v>
      </c>
      <c r="IM47" s="9">
        <v>5.21</v>
      </c>
      <c r="IN47" s="9">
        <v>14.333</v>
      </c>
      <c r="IO47" s="9">
        <v>8.3520000000000003</v>
      </c>
      <c r="IP47" s="9">
        <v>5.9809999999999999</v>
      </c>
      <c r="IQ47" s="9">
        <v>37.843000000000004</v>
      </c>
    </row>
    <row r="48" spans="1:251">
      <c r="A48" s="10">
        <v>42948</v>
      </c>
      <c r="B48" s="9">
        <v>12221.563</v>
      </c>
      <c r="C48" s="9">
        <v>6488.9160000000002</v>
      </c>
      <c r="D48" s="9">
        <v>5732.6469999999999</v>
      </c>
      <c r="E48" s="9">
        <v>8347.2270000000008</v>
      </c>
      <c r="F48" s="9">
        <v>5286.4059999999999</v>
      </c>
      <c r="G48" s="9">
        <v>3060.8209999999999</v>
      </c>
      <c r="H48" s="9">
        <v>3874.3359999999998</v>
      </c>
      <c r="I48" s="9">
        <v>1202.511</v>
      </c>
      <c r="J48" s="9">
        <v>2671.8249999999998</v>
      </c>
      <c r="K48" s="9">
        <v>1790.105</v>
      </c>
      <c r="L48" s="9">
        <v>946.79399999999998</v>
      </c>
      <c r="M48" s="9">
        <v>843.31200000000001</v>
      </c>
      <c r="N48" s="9">
        <v>341.21100000000001</v>
      </c>
      <c r="O48" s="9">
        <v>196.78700000000001</v>
      </c>
      <c r="P48" s="9">
        <v>144.42400000000001</v>
      </c>
      <c r="Q48" s="9">
        <v>139.874</v>
      </c>
      <c r="R48" s="9">
        <v>102.149</v>
      </c>
      <c r="S48" s="9">
        <v>37.725000000000001</v>
      </c>
      <c r="T48" s="9">
        <v>73.376000000000005</v>
      </c>
      <c r="U48" s="9">
        <v>56.875999999999998</v>
      </c>
      <c r="V48" s="9">
        <v>16.5</v>
      </c>
      <c r="W48" s="9">
        <v>66.498000000000005</v>
      </c>
      <c r="X48" s="9">
        <v>45.271999999999998</v>
      </c>
      <c r="Y48" s="9">
        <v>21.225000000000001</v>
      </c>
      <c r="Z48" s="9">
        <v>201.33699999999999</v>
      </c>
      <c r="AA48" s="9">
        <v>94.638000000000005</v>
      </c>
      <c r="AB48" s="9">
        <v>106.699</v>
      </c>
      <c r="AC48" s="9">
        <v>1591.8689999999999</v>
      </c>
      <c r="AD48" s="9">
        <v>832.02800000000002</v>
      </c>
      <c r="AE48" s="9">
        <v>759.84100000000001</v>
      </c>
      <c r="AF48" s="9">
        <v>579.84500000000003</v>
      </c>
      <c r="AG48" s="9">
        <v>435.91699999999997</v>
      </c>
      <c r="AH48" s="9">
        <v>143.928</v>
      </c>
      <c r="AI48" s="9">
        <v>1012.024</v>
      </c>
      <c r="AJ48" s="9">
        <v>396.11099999999999</v>
      </c>
      <c r="AK48" s="9">
        <v>615.91300000000001</v>
      </c>
      <c r="AL48" s="9">
        <v>686.68899999999996</v>
      </c>
      <c r="AM48" s="9">
        <v>510.87900000000002</v>
      </c>
      <c r="AN48" s="9">
        <v>175.81</v>
      </c>
      <c r="AO48" s="9">
        <v>1103.4169999999999</v>
      </c>
      <c r="AP48" s="9">
        <v>435.91500000000002</v>
      </c>
      <c r="AQ48" s="9">
        <v>667.50199999999995</v>
      </c>
      <c r="AR48" s="9">
        <v>1085.4000000000001</v>
      </c>
      <c r="AS48" s="9">
        <v>452.98700000000002</v>
      </c>
      <c r="AT48" s="9">
        <v>632.41300000000001</v>
      </c>
      <c r="AU48" s="9">
        <v>11721.653</v>
      </c>
      <c r="AV48" s="9">
        <v>6182.4340000000002</v>
      </c>
      <c r="AW48" s="9">
        <v>5539.2190000000001</v>
      </c>
      <c r="AX48" s="9">
        <v>8116.4880000000003</v>
      </c>
      <c r="AY48" s="9">
        <v>5112.6369999999997</v>
      </c>
      <c r="AZ48" s="9">
        <v>3003.85</v>
      </c>
      <c r="BA48" s="9">
        <v>3605.165</v>
      </c>
      <c r="BB48" s="9">
        <v>1069.796</v>
      </c>
      <c r="BC48" s="9">
        <v>2535.3690000000001</v>
      </c>
      <c r="BD48" s="9">
        <v>1747.894</v>
      </c>
      <c r="BE48" s="9">
        <v>917.16399999999999</v>
      </c>
      <c r="BF48" s="9">
        <v>830.73</v>
      </c>
      <c r="BG48" s="9">
        <v>318.57499999999999</v>
      </c>
      <c r="BH48" s="9">
        <v>179.28800000000001</v>
      </c>
      <c r="BI48" s="9">
        <v>139.28700000000001</v>
      </c>
      <c r="BJ48" s="9">
        <v>135.30600000000001</v>
      </c>
      <c r="BK48" s="9">
        <v>98.066000000000003</v>
      </c>
      <c r="BL48" s="9">
        <v>37.24</v>
      </c>
      <c r="BM48" s="9">
        <v>70.585999999999999</v>
      </c>
      <c r="BN48" s="9">
        <v>54.305999999999997</v>
      </c>
      <c r="BO48" s="9">
        <v>16.28</v>
      </c>
      <c r="BP48" s="9">
        <v>64.72</v>
      </c>
      <c r="BQ48" s="9">
        <v>43.76</v>
      </c>
      <c r="BR48" s="9">
        <v>20.96</v>
      </c>
      <c r="BS48" s="9">
        <v>183.26900000000001</v>
      </c>
      <c r="BT48" s="9">
        <v>81.221000000000004</v>
      </c>
      <c r="BU48" s="9">
        <v>102.047</v>
      </c>
      <c r="BV48" s="9">
        <v>1566.7670000000001</v>
      </c>
      <c r="BW48" s="9">
        <v>816.03099999999995</v>
      </c>
      <c r="BX48" s="9">
        <v>750.73599999999999</v>
      </c>
      <c r="BY48" s="9">
        <v>575.40300000000002</v>
      </c>
      <c r="BZ48" s="9">
        <v>431.82400000000001</v>
      </c>
      <c r="CA48" s="9">
        <v>143.57900000000001</v>
      </c>
      <c r="CB48" s="9">
        <v>991.36400000000003</v>
      </c>
      <c r="CC48" s="9">
        <v>384.20699999999999</v>
      </c>
      <c r="CD48" s="9">
        <v>607.15700000000004</v>
      </c>
      <c r="CE48" s="9">
        <v>677.70500000000004</v>
      </c>
      <c r="CF48" s="9">
        <v>502.72500000000002</v>
      </c>
      <c r="CG48" s="9">
        <v>174.98</v>
      </c>
      <c r="CH48" s="9">
        <v>1070.1890000000001</v>
      </c>
      <c r="CI48" s="9">
        <v>414.43900000000002</v>
      </c>
      <c r="CJ48" s="9">
        <v>655.75</v>
      </c>
      <c r="CK48" s="9">
        <v>1061.95</v>
      </c>
      <c r="CL48" s="9">
        <v>438.51299999999998</v>
      </c>
      <c r="CM48" s="9">
        <v>623.43700000000001</v>
      </c>
      <c r="CN48" s="9">
        <v>1823.8</v>
      </c>
      <c r="CO48" s="9">
        <v>922.452</v>
      </c>
      <c r="CP48" s="9">
        <v>901.34799999999996</v>
      </c>
      <c r="CQ48" s="9">
        <v>806.69500000000005</v>
      </c>
      <c r="CR48" s="9">
        <v>476.07499999999999</v>
      </c>
      <c r="CS48" s="9">
        <v>330.62</v>
      </c>
      <c r="CT48" s="9">
        <v>1017.105</v>
      </c>
      <c r="CU48" s="9">
        <v>446.37700000000001</v>
      </c>
      <c r="CV48" s="9">
        <v>570.72799999999995</v>
      </c>
      <c r="CW48" s="9">
        <v>476.55500000000001</v>
      </c>
      <c r="CX48" s="9">
        <v>239.767</v>
      </c>
      <c r="CY48" s="9">
        <v>236.78700000000001</v>
      </c>
      <c r="CZ48" s="9">
        <v>74.162000000000006</v>
      </c>
      <c r="DA48" s="9">
        <v>40.584000000000003</v>
      </c>
      <c r="DB48" s="9">
        <v>33.579000000000001</v>
      </c>
      <c r="DC48" s="9">
        <v>14.651</v>
      </c>
      <c r="DD48" s="9">
        <v>10.754</v>
      </c>
      <c r="DE48" s="9">
        <v>3.8969999999999998</v>
      </c>
      <c r="DF48" s="9">
        <v>11.519</v>
      </c>
      <c r="DG48" s="9">
        <v>8.7230000000000008</v>
      </c>
      <c r="DH48" s="9">
        <v>2.7959999999999998</v>
      </c>
      <c r="DI48" s="9">
        <v>3.1320000000000001</v>
      </c>
      <c r="DJ48" s="9">
        <v>2.0310000000000001</v>
      </c>
      <c r="DK48" s="9">
        <v>1.101</v>
      </c>
      <c r="DL48" s="9">
        <v>59.512</v>
      </c>
      <c r="DM48" s="9">
        <v>29.83</v>
      </c>
      <c r="DN48" s="9">
        <v>29.681000000000001</v>
      </c>
      <c r="DO48" s="9">
        <v>439.44200000000001</v>
      </c>
      <c r="DP48" s="9">
        <v>218.94499999999999</v>
      </c>
      <c r="DQ48" s="9">
        <v>220.49700000000001</v>
      </c>
      <c r="DR48" s="9">
        <v>93.855000000000004</v>
      </c>
      <c r="DS48" s="9">
        <v>65.459000000000003</v>
      </c>
      <c r="DT48" s="9">
        <v>28.396000000000001</v>
      </c>
      <c r="DU48" s="9">
        <v>345.58699999999999</v>
      </c>
      <c r="DV48" s="9">
        <v>153.48599999999999</v>
      </c>
      <c r="DW48" s="9">
        <v>192.101</v>
      </c>
      <c r="DX48" s="9">
        <v>103.688</v>
      </c>
      <c r="DY48" s="9">
        <v>72.914000000000001</v>
      </c>
      <c r="DZ48" s="9">
        <v>30.774000000000001</v>
      </c>
      <c r="EA48" s="9">
        <v>372.86700000000002</v>
      </c>
      <c r="EB48" s="9">
        <v>166.85400000000001</v>
      </c>
      <c r="EC48" s="9">
        <v>206.01400000000001</v>
      </c>
      <c r="ED48" s="9">
        <v>357.10500000000002</v>
      </c>
      <c r="EE48" s="9">
        <v>162.208</v>
      </c>
      <c r="EF48" s="9">
        <v>194.89699999999999</v>
      </c>
      <c r="EG48" s="9">
        <v>628.73900000000003</v>
      </c>
      <c r="EH48" s="9">
        <v>298.60300000000001</v>
      </c>
      <c r="EI48" s="9">
        <v>330.13600000000002</v>
      </c>
      <c r="EJ48" s="9">
        <v>136.86000000000001</v>
      </c>
      <c r="EK48" s="9">
        <v>90.89</v>
      </c>
      <c r="EL48" s="9">
        <v>45.97</v>
      </c>
      <c r="EM48" s="9">
        <v>491.87900000000002</v>
      </c>
      <c r="EN48" s="9">
        <v>207.71299999999999</v>
      </c>
      <c r="EO48" s="9">
        <v>284.166</v>
      </c>
      <c r="EP48" s="9">
        <v>193.208</v>
      </c>
      <c r="EQ48" s="9">
        <v>90.539000000000001</v>
      </c>
      <c r="ER48" s="9">
        <v>102.66800000000001</v>
      </c>
      <c r="ES48" s="9">
        <v>30.42</v>
      </c>
      <c r="ET48" s="9">
        <v>16.225999999999999</v>
      </c>
      <c r="EU48" s="9">
        <v>14.195</v>
      </c>
      <c r="EV48" s="9">
        <v>2.2730000000000001</v>
      </c>
      <c r="EW48" s="9">
        <v>1.6850000000000001</v>
      </c>
      <c r="EX48" s="9">
        <v>0.58799999999999997</v>
      </c>
      <c r="EY48" s="9">
        <v>2.1230000000000002</v>
      </c>
      <c r="EZ48" s="9">
        <v>1.5549999999999999</v>
      </c>
      <c r="FA48" s="9">
        <v>0.56899999999999995</v>
      </c>
      <c r="FB48" s="9">
        <v>0.14899999999999999</v>
      </c>
      <c r="FC48" s="9">
        <v>0.13</v>
      </c>
      <c r="FD48" s="9">
        <v>1.9E-2</v>
      </c>
      <c r="FE48" s="9">
        <v>28.148</v>
      </c>
      <c r="FF48" s="9">
        <v>14.541</v>
      </c>
      <c r="FG48" s="9">
        <v>13.606999999999999</v>
      </c>
      <c r="FH48" s="9">
        <v>175.22</v>
      </c>
      <c r="FI48" s="9">
        <v>81.759</v>
      </c>
      <c r="FJ48" s="9">
        <v>93.460999999999999</v>
      </c>
      <c r="FK48" s="9">
        <v>16.959</v>
      </c>
      <c r="FL48" s="9">
        <v>12.760999999999999</v>
      </c>
      <c r="FM48" s="9">
        <v>4.1980000000000004</v>
      </c>
      <c r="FN48" s="9">
        <v>158.262</v>
      </c>
      <c r="FO48" s="9">
        <v>68.998999999999995</v>
      </c>
      <c r="FP48" s="9">
        <v>89.263000000000005</v>
      </c>
      <c r="FQ48" s="9">
        <v>18.623000000000001</v>
      </c>
      <c r="FR48" s="9">
        <v>14.37</v>
      </c>
      <c r="FS48" s="9">
        <v>4.2530000000000001</v>
      </c>
      <c r="FT48" s="9">
        <v>174.584</v>
      </c>
      <c r="FU48" s="9">
        <v>76.168999999999997</v>
      </c>
      <c r="FV48" s="9">
        <v>98.415000000000006</v>
      </c>
      <c r="FW48" s="9">
        <v>160.38499999999999</v>
      </c>
      <c r="FX48" s="9">
        <v>70.554000000000002</v>
      </c>
      <c r="FY48" s="9">
        <v>89.831000000000003</v>
      </c>
      <c r="FZ48" s="9">
        <v>1195.0609999999999</v>
      </c>
      <c r="GA48" s="9">
        <v>623.84900000000005</v>
      </c>
      <c r="GB48" s="9">
        <v>571.21199999999999</v>
      </c>
      <c r="GC48" s="9">
        <v>669.83500000000004</v>
      </c>
      <c r="GD48" s="9">
        <v>385.185</v>
      </c>
      <c r="GE48" s="9">
        <v>284.64999999999998</v>
      </c>
      <c r="GF48" s="9">
        <v>525.226</v>
      </c>
      <c r="GG48" s="9">
        <v>238.66399999999999</v>
      </c>
      <c r="GH48" s="9">
        <v>286.56200000000001</v>
      </c>
      <c r="GI48" s="9">
        <v>283.34699999999998</v>
      </c>
      <c r="GJ48" s="9">
        <v>149.22800000000001</v>
      </c>
      <c r="GK48" s="9">
        <v>134.119</v>
      </c>
      <c r="GL48" s="9">
        <v>43.741999999999997</v>
      </c>
      <c r="GM48" s="9">
        <v>24.358000000000001</v>
      </c>
      <c r="GN48" s="9">
        <v>19.384</v>
      </c>
      <c r="GO48" s="9">
        <v>12.378</v>
      </c>
      <c r="GP48" s="9">
        <v>9.0690000000000008</v>
      </c>
      <c r="GQ48" s="9">
        <v>3.3090000000000002</v>
      </c>
      <c r="GR48" s="9">
        <v>9.3949999999999996</v>
      </c>
      <c r="GS48" s="9">
        <v>7.1680000000000001</v>
      </c>
      <c r="GT48" s="9">
        <v>2.2269999999999999</v>
      </c>
      <c r="GU48" s="9">
        <v>2.9830000000000001</v>
      </c>
      <c r="GV48" s="9">
        <v>1.901</v>
      </c>
      <c r="GW48" s="9">
        <v>1.0820000000000001</v>
      </c>
      <c r="GX48" s="9">
        <v>31.364000000000001</v>
      </c>
      <c r="GY48" s="9">
        <v>15.289</v>
      </c>
      <c r="GZ48" s="9">
        <v>16.074000000000002</v>
      </c>
      <c r="HA48" s="9">
        <v>264.22199999999998</v>
      </c>
      <c r="HB48" s="9">
        <v>137.185</v>
      </c>
      <c r="HC48" s="9">
        <v>127.036</v>
      </c>
      <c r="HD48" s="9">
        <v>76.897000000000006</v>
      </c>
      <c r="HE48" s="9">
        <v>52.698999999999998</v>
      </c>
      <c r="HF48" s="9">
        <v>24.198</v>
      </c>
      <c r="HG48" s="9">
        <v>187.32499999999999</v>
      </c>
      <c r="HH48" s="9">
        <v>84.486999999999995</v>
      </c>
      <c r="HI48" s="9">
        <v>102.83799999999999</v>
      </c>
      <c r="HJ48" s="9">
        <v>85.063999999999993</v>
      </c>
      <c r="HK48" s="9">
        <v>58.543999999999997</v>
      </c>
      <c r="HL48" s="9">
        <v>26.521000000000001</v>
      </c>
      <c r="HM48" s="9">
        <v>198.28299999999999</v>
      </c>
      <c r="HN48" s="9">
        <v>90.685000000000002</v>
      </c>
      <c r="HO48" s="9">
        <v>107.599</v>
      </c>
      <c r="HP48" s="9">
        <v>196.72</v>
      </c>
      <c r="HQ48" s="9">
        <v>91.655000000000001</v>
      </c>
      <c r="HR48" s="9">
        <v>105.065</v>
      </c>
      <c r="HS48" s="9">
        <v>2883.1779999999999</v>
      </c>
      <c r="HT48" s="9">
        <v>1555.5889999999999</v>
      </c>
      <c r="HU48" s="9">
        <v>1327.59</v>
      </c>
      <c r="HV48" s="9">
        <v>2236.9119999999998</v>
      </c>
      <c r="HW48" s="9">
        <v>1362.22</v>
      </c>
      <c r="HX48" s="9">
        <v>874.69200000000001</v>
      </c>
      <c r="HY48" s="9">
        <v>646.26599999999996</v>
      </c>
      <c r="HZ48" s="9">
        <v>193.369</v>
      </c>
      <c r="IA48" s="9">
        <v>452.89699999999999</v>
      </c>
      <c r="IB48" s="9">
        <v>395.779</v>
      </c>
      <c r="IC48" s="9">
        <v>227.66499999999999</v>
      </c>
      <c r="ID48" s="9">
        <v>168.114</v>
      </c>
      <c r="IE48" s="9">
        <v>62.744999999999997</v>
      </c>
      <c r="IF48" s="9">
        <v>36.179000000000002</v>
      </c>
      <c r="IG48" s="9">
        <v>26.565999999999999</v>
      </c>
      <c r="IH48" s="9">
        <v>30.643999999999998</v>
      </c>
      <c r="II48" s="9">
        <v>21.625</v>
      </c>
      <c r="IJ48" s="9">
        <v>9.0180000000000007</v>
      </c>
      <c r="IK48" s="9">
        <v>15.773</v>
      </c>
      <c r="IL48" s="9">
        <v>11.888999999999999</v>
      </c>
      <c r="IM48" s="9">
        <v>3.8849999999999998</v>
      </c>
      <c r="IN48" s="9">
        <v>14.87</v>
      </c>
      <c r="IO48" s="9">
        <v>9.7370000000000001</v>
      </c>
      <c r="IP48" s="9">
        <v>5.1340000000000003</v>
      </c>
      <c r="IQ48" s="9">
        <v>32.101999999999997</v>
      </c>
    </row>
    <row r="49" spans="1:251">
      <c r="A49" s="10">
        <v>42979</v>
      </c>
      <c r="B49" s="9">
        <v>12308.575999999999</v>
      </c>
      <c r="C49" s="9">
        <v>6525.018</v>
      </c>
      <c r="D49" s="9">
        <v>5783.5590000000002</v>
      </c>
      <c r="E49" s="9">
        <v>8387.3230000000003</v>
      </c>
      <c r="F49" s="9">
        <v>5323.2240000000002</v>
      </c>
      <c r="G49" s="9">
        <v>3064.0990000000002</v>
      </c>
      <c r="H49" s="9">
        <v>3921.2530000000002</v>
      </c>
      <c r="I49" s="9">
        <v>1201.7929999999999</v>
      </c>
      <c r="J49" s="9">
        <v>2719.46</v>
      </c>
      <c r="K49" s="9">
        <v>1730.306</v>
      </c>
      <c r="L49" s="9">
        <v>904.83199999999999</v>
      </c>
      <c r="M49" s="9">
        <v>825.47400000000005</v>
      </c>
      <c r="N49" s="9">
        <v>333.12700000000001</v>
      </c>
      <c r="O49" s="9">
        <v>189.006</v>
      </c>
      <c r="P49" s="9">
        <v>144.12</v>
      </c>
      <c r="Q49" s="9">
        <v>126.961</v>
      </c>
      <c r="R49" s="9">
        <v>101.011</v>
      </c>
      <c r="S49" s="9">
        <v>25.95</v>
      </c>
      <c r="T49" s="9">
        <v>65.168000000000006</v>
      </c>
      <c r="U49" s="9">
        <v>50.789000000000001</v>
      </c>
      <c r="V49" s="9">
        <v>14.379</v>
      </c>
      <c r="W49" s="9">
        <v>61.792999999999999</v>
      </c>
      <c r="X49" s="9">
        <v>50.222000000000001</v>
      </c>
      <c r="Y49" s="9">
        <v>11.571</v>
      </c>
      <c r="Z49" s="9">
        <v>206.166</v>
      </c>
      <c r="AA49" s="9">
        <v>87.995000000000005</v>
      </c>
      <c r="AB49" s="9">
        <v>118.17</v>
      </c>
      <c r="AC49" s="9">
        <v>1552.127</v>
      </c>
      <c r="AD49" s="9">
        <v>798.15300000000002</v>
      </c>
      <c r="AE49" s="9">
        <v>753.97400000000005</v>
      </c>
      <c r="AF49" s="9">
        <v>552.97799999999995</v>
      </c>
      <c r="AG49" s="9">
        <v>409.70299999999997</v>
      </c>
      <c r="AH49" s="9">
        <v>143.27500000000001</v>
      </c>
      <c r="AI49" s="9">
        <v>999.149</v>
      </c>
      <c r="AJ49" s="9">
        <v>388.45</v>
      </c>
      <c r="AK49" s="9">
        <v>610.69899999999996</v>
      </c>
      <c r="AL49" s="9">
        <v>645.90800000000002</v>
      </c>
      <c r="AM49" s="9">
        <v>482.08199999999999</v>
      </c>
      <c r="AN49" s="9">
        <v>163.82499999999999</v>
      </c>
      <c r="AO49" s="9">
        <v>1084.3989999999999</v>
      </c>
      <c r="AP49" s="9">
        <v>422.75</v>
      </c>
      <c r="AQ49" s="9">
        <v>661.64800000000002</v>
      </c>
      <c r="AR49" s="9">
        <v>1064.317</v>
      </c>
      <c r="AS49" s="9">
        <v>439.23899999999998</v>
      </c>
      <c r="AT49" s="9">
        <v>625.07799999999997</v>
      </c>
      <c r="AU49" s="9">
        <v>11813.191999999999</v>
      </c>
      <c r="AV49" s="9">
        <v>6221.9989999999998</v>
      </c>
      <c r="AW49" s="9">
        <v>5591.1930000000002</v>
      </c>
      <c r="AX49" s="9">
        <v>8155.1769999999997</v>
      </c>
      <c r="AY49" s="9">
        <v>5147.7659999999996</v>
      </c>
      <c r="AZ49" s="9">
        <v>3007.4110000000001</v>
      </c>
      <c r="BA49" s="9">
        <v>3658.0149999999999</v>
      </c>
      <c r="BB49" s="9">
        <v>1074.232</v>
      </c>
      <c r="BC49" s="9">
        <v>2583.7820000000002</v>
      </c>
      <c r="BD49" s="9">
        <v>1691.93</v>
      </c>
      <c r="BE49" s="9">
        <v>876.11599999999999</v>
      </c>
      <c r="BF49" s="9">
        <v>815.81399999999996</v>
      </c>
      <c r="BG49" s="9">
        <v>318.36599999999999</v>
      </c>
      <c r="BH49" s="9">
        <v>177.84700000000001</v>
      </c>
      <c r="BI49" s="9">
        <v>140.51900000000001</v>
      </c>
      <c r="BJ49" s="9">
        <v>123.809</v>
      </c>
      <c r="BK49" s="9">
        <v>98.257999999999996</v>
      </c>
      <c r="BL49" s="9">
        <v>25.550999999999998</v>
      </c>
      <c r="BM49" s="9">
        <v>63.957999999999998</v>
      </c>
      <c r="BN49" s="9">
        <v>49.963000000000001</v>
      </c>
      <c r="BO49" s="9">
        <v>13.996</v>
      </c>
      <c r="BP49" s="9">
        <v>59.85</v>
      </c>
      <c r="BQ49" s="9">
        <v>48.295000000000002</v>
      </c>
      <c r="BR49" s="9">
        <v>11.555</v>
      </c>
      <c r="BS49" s="9">
        <v>194.55699999999999</v>
      </c>
      <c r="BT49" s="9">
        <v>79.588999999999999</v>
      </c>
      <c r="BU49" s="9">
        <v>114.968</v>
      </c>
      <c r="BV49" s="9">
        <v>1525.354</v>
      </c>
      <c r="BW49" s="9">
        <v>778.84100000000001</v>
      </c>
      <c r="BX49" s="9">
        <v>746.51300000000003</v>
      </c>
      <c r="BY49" s="9">
        <v>546.46900000000005</v>
      </c>
      <c r="BZ49" s="9">
        <v>404.904</v>
      </c>
      <c r="CA49" s="9">
        <v>141.566</v>
      </c>
      <c r="CB49" s="9">
        <v>978.88499999999999</v>
      </c>
      <c r="CC49" s="9">
        <v>373.93700000000001</v>
      </c>
      <c r="CD49" s="9">
        <v>604.94799999999998</v>
      </c>
      <c r="CE49" s="9">
        <v>636.27200000000005</v>
      </c>
      <c r="CF49" s="9">
        <v>474.55200000000002</v>
      </c>
      <c r="CG49" s="9">
        <v>161.721</v>
      </c>
      <c r="CH49" s="9">
        <v>1055.6569999999999</v>
      </c>
      <c r="CI49" s="9">
        <v>401.56400000000002</v>
      </c>
      <c r="CJ49" s="9">
        <v>654.09299999999996</v>
      </c>
      <c r="CK49" s="9">
        <v>1042.8430000000001</v>
      </c>
      <c r="CL49" s="9">
        <v>423.899</v>
      </c>
      <c r="CM49" s="9">
        <v>618.94399999999996</v>
      </c>
      <c r="CN49" s="9">
        <v>1860.915</v>
      </c>
      <c r="CO49" s="9">
        <v>933.4</v>
      </c>
      <c r="CP49" s="9">
        <v>927.51499999999999</v>
      </c>
      <c r="CQ49" s="9">
        <v>809.65599999999995</v>
      </c>
      <c r="CR49" s="9">
        <v>483.51400000000001</v>
      </c>
      <c r="CS49" s="9">
        <v>326.142</v>
      </c>
      <c r="CT49" s="9">
        <v>1051.259</v>
      </c>
      <c r="CU49" s="9">
        <v>449.88600000000002</v>
      </c>
      <c r="CV49" s="9">
        <v>601.37300000000005</v>
      </c>
      <c r="CW49" s="9">
        <v>471.43099999999998</v>
      </c>
      <c r="CX49" s="9">
        <v>231.84899999999999</v>
      </c>
      <c r="CY49" s="9">
        <v>239.58199999999999</v>
      </c>
      <c r="CZ49" s="9">
        <v>79.515000000000001</v>
      </c>
      <c r="DA49" s="9">
        <v>40.494</v>
      </c>
      <c r="DB49" s="9">
        <v>39.021000000000001</v>
      </c>
      <c r="DC49" s="9">
        <v>12.166</v>
      </c>
      <c r="DD49" s="9">
        <v>10.721</v>
      </c>
      <c r="DE49" s="9">
        <v>1.4450000000000001</v>
      </c>
      <c r="DF49" s="9">
        <v>8.35</v>
      </c>
      <c r="DG49" s="9">
        <v>7.2830000000000004</v>
      </c>
      <c r="DH49" s="9">
        <v>1.0669999999999999</v>
      </c>
      <c r="DI49" s="9">
        <v>3.8159999999999998</v>
      </c>
      <c r="DJ49" s="9">
        <v>3.4380000000000002</v>
      </c>
      <c r="DK49" s="9">
        <v>0.378</v>
      </c>
      <c r="DL49" s="9">
        <v>67.349000000000004</v>
      </c>
      <c r="DM49" s="9">
        <v>29.773</v>
      </c>
      <c r="DN49" s="9">
        <v>37.576000000000001</v>
      </c>
      <c r="DO49" s="9">
        <v>438.58</v>
      </c>
      <c r="DP49" s="9">
        <v>213.28200000000001</v>
      </c>
      <c r="DQ49" s="9">
        <v>225.298</v>
      </c>
      <c r="DR49" s="9">
        <v>89.105000000000004</v>
      </c>
      <c r="DS49" s="9">
        <v>58.252000000000002</v>
      </c>
      <c r="DT49" s="9">
        <v>30.852</v>
      </c>
      <c r="DU49" s="9">
        <v>349.47500000000002</v>
      </c>
      <c r="DV49" s="9">
        <v>155.029</v>
      </c>
      <c r="DW49" s="9">
        <v>194.446</v>
      </c>
      <c r="DX49" s="9">
        <v>97.352000000000004</v>
      </c>
      <c r="DY49" s="9">
        <v>65.573999999999998</v>
      </c>
      <c r="DZ49" s="9">
        <v>31.777999999999999</v>
      </c>
      <c r="EA49" s="9">
        <v>374.07900000000001</v>
      </c>
      <c r="EB49" s="9">
        <v>166.27600000000001</v>
      </c>
      <c r="EC49" s="9">
        <v>207.804</v>
      </c>
      <c r="ED49" s="9">
        <v>357.82499999999999</v>
      </c>
      <c r="EE49" s="9">
        <v>162.31200000000001</v>
      </c>
      <c r="EF49" s="9">
        <v>195.51300000000001</v>
      </c>
      <c r="EG49" s="9">
        <v>646.35900000000004</v>
      </c>
      <c r="EH49" s="9">
        <v>303.85700000000003</v>
      </c>
      <c r="EI49" s="9">
        <v>342.50200000000001</v>
      </c>
      <c r="EJ49" s="9">
        <v>135.97399999999999</v>
      </c>
      <c r="EK49" s="9">
        <v>92.754000000000005</v>
      </c>
      <c r="EL49" s="9">
        <v>43.22</v>
      </c>
      <c r="EM49" s="9">
        <v>510.38600000000002</v>
      </c>
      <c r="EN49" s="9">
        <v>211.10300000000001</v>
      </c>
      <c r="EO49" s="9">
        <v>299.28199999999998</v>
      </c>
      <c r="EP49" s="9">
        <v>202.405</v>
      </c>
      <c r="EQ49" s="9">
        <v>90.012</v>
      </c>
      <c r="ER49" s="9">
        <v>112.393</v>
      </c>
      <c r="ES49" s="9">
        <v>39.103000000000002</v>
      </c>
      <c r="ET49" s="9">
        <v>20.210999999999999</v>
      </c>
      <c r="EU49" s="9">
        <v>18.891999999999999</v>
      </c>
      <c r="EV49" s="9">
        <v>2.996</v>
      </c>
      <c r="EW49" s="9">
        <v>2.3929999999999998</v>
      </c>
      <c r="EX49" s="9">
        <v>0.60299999999999998</v>
      </c>
      <c r="EY49" s="9">
        <v>2.16</v>
      </c>
      <c r="EZ49" s="9">
        <v>1.577</v>
      </c>
      <c r="FA49" s="9">
        <v>0.58299999999999996</v>
      </c>
      <c r="FB49" s="9">
        <v>0.83599999999999997</v>
      </c>
      <c r="FC49" s="9">
        <v>0.81599999999999995</v>
      </c>
      <c r="FD49" s="9">
        <v>1.9E-2</v>
      </c>
      <c r="FE49" s="9">
        <v>36.106999999999999</v>
      </c>
      <c r="FF49" s="9">
        <v>17.818000000000001</v>
      </c>
      <c r="FG49" s="9">
        <v>18.289000000000001</v>
      </c>
      <c r="FH49" s="9">
        <v>184.33199999999999</v>
      </c>
      <c r="FI49" s="9">
        <v>79.177999999999997</v>
      </c>
      <c r="FJ49" s="9">
        <v>105.154</v>
      </c>
      <c r="FK49" s="9">
        <v>16.78</v>
      </c>
      <c r="FL49" s="9">
        <v>9.298</v>
      </c>
      <c r="FM49" s="9">
        <v>7.4820000000000002</v>
      </c>
      <c r="FN49" s="9">
        <v>167.55199999999999</v>
      </c>
      <c r="FO49" s="9">
        <v>69.88</v>
      </c>
      <c r="FP49" s="9">
        <v>97.671999999999997</v>
      </c>
      <c r="FQ49" s="9">
        <v>18.649999999999999</v>
      </c>
      <c r="FR49" s="9">
        <v>11.113</v>
      </c>
      <c r="FS49" s="9">
        <v>7.5369999999999999</v>
      </c>
      <c r="FT49" s="9">
        <v>183.755</v>
      </c>
      <c r="FU49" s="9">
        <v>78.899000000000001</v>
      </c>
      <c r="FV49" s="9">
        <v>104.85599999999999</v>
      </c>
      <c r="FW49" s="9">
        <v>169.71199999999999</v>
      </c>
      <c r="FX49" s="9">
        <v>71.456000000000003</v>
      </c>
      <c r="FY49" s="9">
        <v>98.256</v>
      </c>
      <c r="FZ49" s="9">
        <v>1214.556</v>
      </c>
      <c r="GA49" s="9">
        <v>629.54300000000001</v>
      </c>
      <c r="GB49" s="9">
        <v>585.01300000000003</v>
      </c>
      <c r="GC49" s="9">
        <v>673.68299999999999</v>
      </c>
      <c r="GD49" s="9">
        <v>390.76100000000002</v>
      </c>
      <c r="GE49" s="9">
        <v>282.92200000000003</v>
      </c>
      <c r="GF49" s="9">
        <v>540.87300000000005</v>
      </c>
      <c r="GG49" s="9">
        <v>238.78200000000001</v>
      </c>
      <c r="GH49" s="9">
        <v>302.09100000000001</v>
      </c>
      <c r="GI49" s="9">
        <v>269.02600000000001</v>
      </c>
      <c r="GJ49" s="9">
        <v>141.83699999999999</v>
      </c>
      <c r="GK49" s="9">
        <v>127.18899999999999</v>
      </c>
      <c r="GL49" s="9">
        <v>40.411999999999999</v>
      </c>
      <c r="GM49" s="9">
        <v>20.283999999999999</v>
      </c>
      <c r="GN49" s="9">
        <v>20.129000000000001</v>
      </c>
      <c r="GO49" s="9">
        <v>9.17</v>
      </c>
      <c r="GP49" s="9">
        <v>8.3279999999999994</v>
      </c>
      <c r="GQ49" s="9">
        <v>0.84199999999999997</v>
      </c>
      <c r="GR49" s="9">
        <v>6.19</v>
      </c>
      <c r="GS49" s="9">
        <v>5.7060000000000004</v>
      </c>
      <c r="GT49" s="9">
        <v>0.48399999999999999</v>
      </c>
      <c r="GU49" s="9">
        <v>2.98</v>
      </c>
      <c r="GV49" s="9">
        <v>2.621</v>
      </c>
      <c r="GW49" s="9">
        <v>0.35899999999999999</v>
      </c>
      <c r="GX49" s="9">
        <v>31.242000000000001</v>
      </c>
      <c r="GY49" s="9">
        <v>11.956</v>
      </c>
      <c r="GZ49" s="9">
        <v>19.286000000000001</v>
      </c>
      <c r="HA49" s="9">
        <v>254.24799999999999</v>
      </c>
      <c r="HB49" s="9">
        <v>134.10400000000001</v>
      </c>
      <c r="HC49" s="9">
        <v>120.145</v>
      </c>
      <c r="HD49" s="9">
        <v>72.325000000000003</v>
      </c>
      <c r="HE49" s="9">
        <v>48.954000000000001</v>
      </c>
      <c r="HF49" s="9">
        <v>23.370999999999999</v>
      </c>
      <c r="HG49" s="9">
        <v>181.923</v>
      </c>
      <c r="HH49" s="9">
        <v>85.15</v>
      </c>
      <c r="HI49" s="9">
        <v>96.774000000000001</v>
      </c>
      <c r="HJ49" s="9">
        <v>78.701999999999998</v>
      </c>
      <c r="HK49" s="9">
        <v>54.460999999999999</v>
      </c>
      <c r="HL49" s="9">
        <v>24.241</v>
      </c>
      <c r="HM49" s="9">
        <v>190.32400000000001</v>
      </c>
      <c r="HN49" s="9">
        <v>87.376000000000005</v>
      </c>
      <c r="HO49" s="9">
        <v>102.947</v>
      </c>
      <c r="HP49" s="9">
        <v>188.113</v>
      </c>
      <c r="HQ49" s="9">
        <v>90.855999999999995</v>
      </c>
      <c r="HR49" s="9">
        <v>97.257000000000005</v>
      </c>
      <c r="HS49" s="9">
        <v>2890.7310000000002</v>
      </c>
      <c r="HT49" s="9">
        <v>1563.7860000000001</v>
      </c>
      <c r="HU49" s="9">
        <v>1326.9449999999999</v>
      </c>
      <c r="HV49" s="9">
        <v>2223.4209999999998</v>
      </c>
      <c r="HW49" s="9">
        <v>1367.751</v>
      </c>
      <c r="HX49" s="9">
        <v>855.67</v>
      </c>
      <c r="HY49" s="9">
        <v>667.31</v>
      </c>
      <c r="HZ49" s="9">
        <v>196.035</v>
      </c>
      <c r="IA49" s="9">
        <v>471.27499999999998</v>
      </c>
      <c r="IB49" s="9">
        <v>373.077</v>
      </c>
      <c r="IC49" s="9">
        <v>214.655</v>
      </c>
      <c r="ID49" s="9">
        <v>158.422</v>
      </c>
      <c r="IE49" s="9">
        <v>59.938000000000002</v>
      </c>
      <c r="IF49" s="9">
        <v>37.735999999999997</v>
      </c>
      <c r="IG49" s="9">
        <v>22.202000000000002</v>
      </c>
      <c r="IH49" s="9">
        <v>31.518000000000001</v>
      </c>
      <c r="II49" s="9">
        <v>24.983000000000001</v>
      </c>
      <c r="IJ49" s="9">
        <v>6.5339999999999998</v>
      </c>
      <c r="IK49" s="9">
        <v>17.105</v>
      </c>
      <c r="IL49" s="9">
        <v>14.367000000000001</v>
      </c>
      <c r="IM49" s="9">
        <v>2.738</v>
      </c>
      <c r="IN49" s="9">
        <v>14.412000000000001</v>
      </c>
      <c r="IO49" s="9">
        <v>10.616</v>
      </c>
      <c r="IP49" s="9">
        <v>3.7959999999999998</v>
      </c>
      <c r="IQ49" s="9">
        <v>28.42</v>
      </c>
    </row>
    <row r="50" spans="1:251">
      <c r="A50" s="10">
        <v>43009</v>
      </c>
      <c r="B50" s="9">
        <v>12321.875</v>
      </c>
      <c r="C50" s="9">
        <v>6535.1289999999999</v>
      </c>
      <c r="D50" s="9">
        <v>5786.7460000000001</v>
      </c>
      <c r="E50" s="9">
        <v>8407.1010000000006</v>
      </c>
      <c r="F50" s="9">
        <v>5325.2629999999999</v>
      </c>
      <c r="G50" s="9">
        <v>3081.837</v>
      </c>
      <c r="H50" s="9">
        <v>3914.7739999999999</v>
      </c>
      <c r="I50" s="9">
        <v>1209.866</v>
      </c>
      <c r="J50" s="9">
        <v>2704.9090000000001</v>
      </c>
      <c r="K50" s="9">
        <v>1726.876</v>
      </c>
      <c r="L50" s="9">
        <v>891.11900000000003</v>
      </c>
      <c r="M50" s="9">
        <v>835.75800000000004</v>
      </c>
      <c r="N50" s="9">
        <v>307.12599999999998</v>
      </c>
      <c r="O50" s="9">
        <v>170.24799999999999</v>
      </c>
      <c r="P50" s="9">
        <v>136.87799999999999</v>
      </c>
      <c r="Q50" s="9">
        <v>99.712999999999994</v>
      </c>
      <c r="R50" s="9">
        <v>78.754000000000005</v>
      </c>
      <c r="S50" s="9">
        <v>20.959</v>
      </c>
      <c r="T50" s="9">
        <v>50.383000000000003</v>
      </c>
      <c r="U50" s="9">
        <v>39.555999999999997</v>
      </c>
      <c r="V50" s="9">
        <v>10.827999999999999</v>
      </c>
      <c r="W50" s="9">
        <v>49.33</v>
      </c>
      <c r="X50" s="9">
        <v>39.198999999999998</v>
      </c>
      <c r="Y50" s="9">
        <v>10.131</v>
      </c>
      <c r="Z50" s="9">
        <v>207.41300000000001</v>
      </c>
      <c r="AA50" s="9">
        <v>91.494</v>
      </c>
      <c r="AB50" s="9">
        <v>115.919</v>
      </c>
      <c r="AC50" s="9">
        <v>1563.3869999999999</v>
      </c>
      <c r="AD50" s="9">
        <v>802.875</v>
      </c>
      <c r="AE50" s="9">
        <v>760.51199999999994</v>
      </c>
      <c r="AF50" s="9">
        <v>561.22900000000004</v>
      </c>
      <c r="AG50" s="9">
        <v>412.62400000000002</v>
      </c>
      <c r="AH50" s="9">
        <v>148.60599999999999</v>
      </c>
      <c r="AI50" s="9">
        <v>1002.158</v>
      </c>
      <c r="AJ50" s="9">
        <v>390.25200000000001</v>
      </c>
      <c r="AK50" s="9">
        <v>611.90599999999995</v>
      </c>
      <c r="AL50" s="9">
        <v>634.67899999999997</v>
      </c>
      <c r="AM50" s="9">
        <v>467.77800000000002</v>
      </c>
      <c r="AN50" s="9">
        <v>166.9</v>
      </c>
      <c r="AO50" s="9">
        <v>1092.1980000000001</v>
      </c>
      <c r="AP50" s="9">
        <v>423.34</v>
      </c>
      <c r="AQ50" s="9">
        <v>668.85699999999997</v>
      </c>
      <c r="AR50" s="9">
        <v>1052.5409999999999</v>
      </c>
      <c r="AS50" s="9">
        <v>429.80700000000002</v>
      </c>
      <c r="AT50" s="9">
        <v>622.73400000000004</v>
      </c>
      <c r="AU50" s="9">
        <v>11815.887000000001</v>
      </c>
      <c r="AV50" s="9">
        <v>6224.7049999999999</v>
      </c>
      <c r="AW50" s="9">
        <v>5591.1819999999998</v>
      </c>
      <c r="AX50" s="9">
        <v>8168.5</v>
      </c>
      <c r="AY50" s="9">
        <v>5145.9279999999999</v>
      </c>
      <c r="AZ50" s="9">
        <v>3022.5720000000001</v>
      </c>
      <c r="BA50" s="9">
        <v>3647.3870000000002</v>
      </c>
      <c r="BB50" s="9">
        <v>1078.777</v>
      </c>
      <c r="BC50" s="9">
        <v>2568.6089999999999</v>
      </c>
      <c r="BD50" s="9">
        <v>1682.287</v>
      </c>
      <c r="BE50" s="9">
        <v>861.05</v>
      </c>
      <c r="BF50" s="9">
        <v>821.23699999999997</v>
      </c>
      <c r="BG50" s="9">
        <v>288.86099999999999</v>
      </c>
      <c r="BH50" s="9">
        <v>157.42699999999999</v>
      </c>
      <c r="BI50" s="9">
        <v>131.435</v>
      </c>
      <c r="BJ50" s="9">
        <v>95.245000000000005</v>
      </c>
      <c r="BK50" s="9">
        <v>74.730999999999995</v>
      </c>
      <c r="BL50" s="9">
        <v>20.513999999999999</v>
      </c>
      <c r="BM50" s="9">
        <v>48.572000000000003</v>
      </c>
      <c r="BN50" s="9">
        <v>38.173000000000002</v>
      </c>
      <c r="BO50" s="9">
        <v>10.398999999999999</v>
      </c>
      <c r="BP50" s="9">
        <v>46.673999999999999</v>
      </c>
      <c r="BQ50" s="9">
        <v>36.558</v>
      </c>
      <c r="BR50" s="9">
        <v>10.115</v>
      </c>
      <c r="BS50" s="9">
        <v>193.61600000000001</v>
      </c>
      <c r="BT50" s="9">
        <v>82.694999999999993</v>
      </c>
      <c r="BU50" s="9">
        <v>110.92100000000001</v>
      </c>
      <c r="BV50" s="9">
        <v>1531.38</v>
      </c>
      <c r="BW50" s="9">
        <v>781.13699999999994</v>
      </c>
      <c r="BX50" s="9">
        <v>750.24300000000005</v>
      </c>
      <c r="BY50" s="9">
        <v>550.91499999999996</v>
      </c>
      <c r="BZ50" s="9">
        <v>403.5</v>
      </c>
      <c r="CA50" s="9">
        <v>147.41499999999999</v>
      </c>
      <c r="CB50" s="9">
        <v>980.46500000000003</v>
      </c>
      <c r="CC50" s="9">
        <v>377.637</v>
      </c>
      <c r="CD50" s="9">
        <v>602.827</v>
      </c>
      <c r="CE50" s="9">
        <v>621.25400000000002</v>
      </c>
      <c r="CF50" s="9">
        <v>455.98599999999999</v>
      </c>
      <c r="CG50" s="9">
        <v>165.26900000000001</v>
      </c>
      <c r="CH50" s="9">
        <v>1061.0329999999999</v>
      </c>
      <c r="CI50" s="9">
        <v>405.06400000000002</v>
      </c>
      <c r="CJ50" s="9">
        <v>655.96900000000005</v>
      </c>
      <c r="CK50" s="9">
        <v>1029.0360000000001</v>
      </c>
      <c r="CL50" s="9">
        <v>415.81</v>
      </c>
      <c r="CM50" s="9">
        <v>613.226</v>
      </c>
      <c r="CN50" s="9">
        <v>1848.3430000000001</v>
      </c>
      <c r="CO50" s="9">
        <v>925.51700000000005</v>
      </c>
      <c r="CP50" s="9">
        <v>922.82600000000002</v>
      </c>
      <c r="CQ50" s="9">
        <v>818.17</v>
      </c>
      <c r="CR50" s="9">
        <v>484.34399999999999</v>
      </c>
      <c r="CS50" s="9">
        <v>333.827</v>
      </c>
      <c r="CT50" s="9">
        <v>1030.173</v>
      </c>
      <c r="CU50" s="9">
        <v>441.17399999999998</v>
      </c>
      <c r="CV50" s="9">
        <v>588.99900000000002</v>
      </c>
      <c r="CW50" s="9">
        <v>464.86599999999999</v>
      </c>
      <c r="CX50" s="9">
        <v>234.303</v>
      </c>
      <c r="CY50" s="9">
        <v>230.56299999999999</v>
      </c>
      <c r="CZ50" s="9">
        <v>80.084000000000003</v>
      </c>
      <c r="DA50" s="9">
        <v>38.256</v>
      </c>
      <c r="DB50" s="9">
        <v>41.829000000000001</v>
      </c>
      <c r="DC50" s="9">
        <v>11.015000000000001</v>
      </c>
      <c r="DD50" s="9">
        <v>6.7670000000000003</v>
      </c>
      <c r="DE50" s="9">
        <v>4.2480000000000002</v>
      </c>
      <c r="DF50" s="9">
        <v>6.165</v>
      </c>
      <c r="DG50" s="9">
        <v>2.6680000000000001</v>
      </c>
      <c r="DH50" s="9">
        <v>3.4969999999999999</v>
      </c>
      <c r="DI50" s="9">
        <v>4.8499999999999996</v>
      </c>
      <c r="DJ50" s="9">
        <v>4.0999999999999996</v>
      </c>
      <c r="DK50" s="9">
        <v>0.751</v>
      </c>
      <c r="DL50" s="9">
        <v>69.069999999999993</v>
      </c>
      <c r="DM50" s="9">
        <v>31.488</v>
      </c>
      <c r="DN50" s="9">
        <v>37.581000000000003</v>
      </c>
      <c r="DO50" s="9">
        <v>434.19200000000001</v>
      </c>
      <c r="DP50" s="9">
        <v>220.26300000000001</v>
      </c>
      <c r="DQ50" s="9">
        <v>213.929</v>
      </c>
      <c r="DR50" s="9">
        <v>93.143000000000001</v>
      </c>
      <c r="DS50" s="9">
        <v>66.77</v>
      </c>
      <c r="DT50" s="9">
        <v>26.373000000000001</v>
      </c>
      <c r="DU50" s="9">
        <v>341.05</v>
      </c>
      <c r="DV50" s="9">
        <v>153.49299999999999</v>
      </c>
      <c r="DW50" s="9">
        <v>187.55699999999999</v>
      </c>
      <c r="DX50" s="9">
        <v>99.683999999999997</v>
      </c>
      <c r="DY50" s="9">
        <v>70.075000000000003</v>
      </c>
      <c r="DZ50" s="9">
        <v>29.61</v>
      </c>
      <c r="EA50" s="9">
        <v>365.18200000000002</v>
      </c>
      <c r="EB50" s="9">
        <v>164.22800000000001</v>
      </c>
      <c r="EC50" s="9">
        <v>200.95400000000001</v>
      </c>
      <c r="ED50" s="9">
        <v>347.214</v>
      </c>
      <c r="EE50" s="9">
        <v>156.161</v>
      </c>
      <c r="EF50" s="9">
        <v>191.054</v>
      </c>
      <c r="EG50" s="9">
        <v>639.05499999999995</v>
      </c>
      <c r="EH50" s="9">
        <v>301.99400000000003</v>
      </c>
      <c r="EI50" s="9">
        <v>337.06099999999998</v>
      </c>
      <c r="EJ50" s="9">
        <v>143.99600000000001</v>
      </c>
      <c r="EK50" s="9">
        <v>99.417000000000002</v>
      </c>
      <c r="EL50" s="9">
        <v>44.579000000000001</v>
      </c>
      <c r="EM50" s="9">
        <v>495.05900000000003</v>
      </c>
      <c r="EN50" s="9">
        <v>202.577</v>
      </c>
      <c r="EO50" s="9">
        <v>292.48200000000003</v>
      </c>
      <c r="EP50" s="9">
        <v>191.834</v>
      </c>
      <c r="EQ50" s="9">
        <v>85.716999999999999</v>
      </c>
      <c r="ER50" s="9">
        <v>106.117</v>
      </c>
      <c r="ES50" s="9">
        <v>34.267000000000003</v>
      </c>
      <c r="ET50" s="9">
        <v>14.102</v>
      </c>
      <c r="EU50" s="9">
        <v>20.164999999999999</v>
      </c>
      <c r="EV50" s="9">
        <v>1.4650000000000001</v>
      </c>
      <c r="EW50" s="9">
        <v>0.94699999999999995</v>
      </c>
      <c r="EX50" s="9">
        <v>0.51800000000000002</v>
      </c>
      <c r="EY50" s="9">
        <v>1.3149999999999999</v>
      </c>
      <c r="EZ50" s="9">
        <v>0.81599999999999995</v>
      </c>
      <c r="FA50" s="9">
        <v>0.499</v>
      </c>
      <c r="FB50" s="9">
        <v>0.14899999999999999</v>
      </c>
      <c r="FC50" s="9">
        <v>0.13</v>
      </c>
      <c r="FD50" s="9">
        <v>1.9E-2</v>
      </c>
      <c r="FE50" s="9">
        <v>32.802</v>
      </c>
      <c r="FF50" s="9">
        <v>13.154999999999999</v>
      </c>
      <c r="FG50" s="9">
        <v>19.646999999999998</v>
      </c>
      <c r="FH50" s="9">
        <v>180.50200000000001</v>
      </c>
      <c r="FI50" s="9">
        <v>81.584999999999994</v>
      </c>
      <c r="FJ50" s="9">
        <v>98.915999999999997</v>
      </c>
      <c r="FK50" s="9">
        <v>18.379000000000001</v>
      </c>
      <c r="FL50" s="9">
        <v>13.615</v>
      </c>
      <c r="FM50" s="9">
        <v>4.7640000000000002</v>
      </c>
      <c r="FN50" s="9">
        <v>162.12299999999999</v>
      </c>
      <c r="FO50" s="9">
        <v>67.97</v>
      </c>
      <c r="FP50" s="9">
        <v>94.153000000000006</v>
      </c>
      <c r="FQ50" s="9">
        <v>19.187000000000001</v>
      </c>
      <c r="FR50" s="9">
        <v>13.877000000000001</v>
      </c>
      <c r="FS50" s="9">
        <v>5.31</v>
      </c>
      <c r="FT50" s="9">
        <v>172.64699999999999</v>
      </c>
      <c r="FU50" s="9">
        <v>71.840999999999994</v>
      </c>
      <c r="FV50" s="9">
        <v>100.807</v>
      </c>
      <c r="FW50" s="9">
        <v>163.43799999999999</v>
      </c>
      <c r="FX50" s="9">
        <v>68.787000000000006</v>
      </c>
      <c r="FY50" s="9">
        <v>94.650999999999996</v>
      </c>
      <c r="FZ50" s="9">
        <v>1209.288</v>
      </c>
      <c r="GA50" s="9">
        <v>623.52300000000002</v>
      </c>
      <c r="GB50" s="9">
        <v>585.76499999999999</v>
      </c>
      <c r="GC50" s="9">
        <v>674.17499999999995</v>
      </c>
      <c r="GD50" s="9">
        <v>384.92700000000002</v>
      </c>
      <c r="GE50" s="9">
        <v>289.24799999999999</v>
      </c>
      <c r="GF50" s="9">
        <v>535.11400000000003</v>
      </c>
      <c r="GG50" s="9">
        <v>238.596</v>
      </c>
      <c r="GH50" s="9">
        <v>296.517</v>
      </c>
      <c r="GI50" s="9">
        <v>273.03199999999998</v>
      </c>
      <c r="GJ50" s="9">
        <v>148.58500000000001</v>
      </c>
      <c r="GK50" s="9">
        <v>124.446</v>
      </c>
      <c r="GL50" s="9">
        <v>45.817999999999998</v>
      </c>
      <c r="GM50" s="9">
        <v>24.154</v>
      </c>
      <c r="GN50" s="9">
        <v>21.664000000000001</v>
      </c>
      <c r="GO50" s="9">
        <v>9.5500000000000007</v>
      </c>
      <c r="GP50" s="9">
        <v>5.8209999999999997</v>
      </c>
      <c r="GQ50" s="9">
        <v>3.7290000000000001</v>
      </c>
      <c r="GR50" s="9">
        <v>4.8490000000000002</v>
      </c>
      <c r="GS50" s="9">
        <v>1.851</v>
      </c>
      <c r="GT50" s="9">
        <v>2.9980000000000002</v>
      </c>
      <c r="GU50" s="9">
        <v>4.7009999999999996</v>
      </c>
      <c r="GV50" s="9">
        <v>3.9689999999999999</v>
      </c>
      <c r="GW50" s="9">
        <v>0.73099999999999998</v>
      </c>
      <c r="GX50" s="9">
        <v>36.267000000000003</v>
      </c>
      <c r="GY50" s="9">
        <v>18.332999999999998</v>
      </c>
      <c r="GZ50" s="9">
        <v>17.934000000000001</v>
      </c>
      <c r="HA50" s="9">
        <v>253.691</v>
      </c>
      <c r="HB50" s="9">
        <v>138.678</v>
      </c>
      <c r="HC50" s="9">
        <v>115.01300000000001</v>
      </c>
      <c r="HD50" s="9">
        <v>74.763999999999996</v>
      </c>
      <c r="HE50" s="9">
        <v>53.155000000000001</v>
      </c>
      <c r="HF50" s="9">
        <v>21.609000000000002</v>
      </c>
      <c r="HG50" s="9">
        <v>178.92699999999999</v>
      </c>
      <c r="HH50" s="9">
        <v>85.522000000000006</v>
      </c>
      <c r="HI50" s="9">
        <v>93.403999999999996</v>
      </c>
      <c r="HJ50" s="9">
        <v>80.497</v>
      </c>
      <c r="HK50" s="9">
        <v>56.198</v>
      </c>
      <c r="HL50" s="9">
        <v>24.298999999999999</v>
      </c>
      <c r="HM50" s="9">
        <v>192.53399999999999</v>
      </c>
      <c r="HN50" s="9">
        <v>92.388000000000005</v>
      </c>
      <c r="HO50" s="9">
        <v>100.14700000000001</v>
      </c>
      <c r="HP50" s="9">
        <v>183.77600000000001</v>
      </c>
      <c r="HQ50" s="9">
        <v>87.373999999999995</v>
      </c>
      <c r="HR50" s="9">
        <v>96.402000000000001</v>
      </c>
      <c r="HS50" s="9">
        <v>2904.8809999999999</v>
      </c>
      <c r="HT50" s="9">
        <v>1569.4770000000001</v>
      </c>
      <c r="HU50" s="9">
        <v>1335.404</v>
      </c>
      <c r="HV50" s="9">
        <v>2227.52</v>
      </c>
      <c r="HW50" s="9">
        <v>1355.88</v>
      </c>
      <c r="HX50" s="9">
        <v>871.64</v>
      </c>
      <c r="HY50" s="9">
        <v>677.36099999999999</v>
      </c>
      <c r="HZ50" s="9">
        <v>213.59700000000001</v>
      </c>
      <c r="IA50" s="9">
        <v>463.76400000000001</v>
      </c>
      <c r="IB50" s="9">
        <v>385.63799999999998</v>
      </c>
      <c r="IC50" s="9">
        <v>233.845</v>
      </c>
      <c r="ID50" s="9">
        <v>151.79300000000001</v>
      </c>
      <c r="IE50" s="9">
        <v>51.627000000000002</v>
      </c>
      <c r="IF50" s="9">
        <v>35.572000000000003</v>
      </c>
      <c r="IG50" s="9">
        <v>16.056000000000001</v>
      </c>
      <c r="IH50" s="9">
        <v>22.818999999999999</v>
      </c>
      <c r="II50" s="9">
        <v>19.609000000000002</v>
      </c>
      <c r="IJ50" s="9">
        <v>3.2109999999999999</v>
      </c>
      <c r="IK50" s="9">
        <v>10.86</v>
      </c>
      <c r="IL50" s="9">
        <v>8.7720000000000002</v>
      </c>
      <c r="IM50" s="9">
        <v>2.0880000000000001</v>
      </c>
      <c r="IN50" s="9">
        <v>11.959</v>
      </c>
      <c r="IO50" s="9">
        <v>10.837</v>
      </c>
      <c r="IP50" s="9">
        <v>1.1220000000000001</v>
      </c>
      <c r="IQ50" s="9">
        <v>28.808</v>
      </c>
    </row>
    <row r="51" spans="1:251">
      <c r="A51" s="10">
        <v>43040</v>
      </c>
      <c r="B51" s="9">
        <v>12418.737999999999</v>
      </c>
      <c r="C51" s="9">
        <v>6575.1019999999999</v>
      </c>
      <c r="D51" s="9">
        <v>5843.6360000000004</v>
      </c>
      <c r="E51" s="9">
        <v>8517.0560000000005</v>
      </c>
      <c r="F51" s="9">
        <v>5374.701</v>
      </c>
      <c r="G51" s="9">
        <v>3142.355</v>
      </c>
      <c r="H51" s="9">
        <v>3901.6819999999998</v>
      </c>
      <c r="I51" s="9">
        <v>1200.4010000000001</v>
      </c>
      <c r="J51" s="9">
        <v>2701.2809999999999</v>
      </c>
      <c r="K51" s="9">
        <v>1813.7940000000001</v>
      </c>
      <c r="L51" s="9">
        <v>946.01400000000001</v>
      </c>
      <c r="M51" s="9">
        <v>867.78</v>
      </c>
      <c r="N51" s="9">
        <v>306.49400000000003</v>
      </c>
      <c r="O51" s="9">
        <v>170.35400000000001</v>
      </c>
      <c r="P51" s="9">
        <v>136.13999999999999</v>
      </c>
      <c r="Q51" s="9">
        <v>113.271</v>
      </c>
      <c r="R51" s="9">
        <v>89.653000000000006</v>
      </c>
      <c r="S51" s="9">
        <v>23.617999999999999</v>
      </c>
      <c r="T51" s="9">
        <v>53.981000000000002</v>
      </c>
      <c r="U51" s="9">
        <v>40.973999999999997</v>
      </c>
      <c r="V51" s="9">
        <v>13.007</v>
      </c>
      <c r="W51" s="9">
        <v>59.29</v>
      </c>
      <c r="X51" s="9">
        <v>48.679000000000002</v>
      </c>
      <c r="Y51" s="9">
        <v>10.61</v>
      </c>
      <c r="Z51" s="9">
        <v>193.22300000000001</v>
      </c>
      <c r="AA51" s="9">
        <v>80.700999999999993</v>
      </c>
      <c r="AB51" s="9">
        <v>112.52200000000001</v>
      </c>
      <c r="AC51" s="9">
        <v>1648.2449999999999</v>
      </c>
      <c r="AD51" s="9">
        <v>848.78</v>
      </c>
      <c r="AE51" s="9">
        <v>799.46500000000003</v>
      </c>
      <c r="AF51" s="9">
        <v>586.09799999999996</v>
      </c>
      <c r="AG51" s="9">
        <v>425.2</v>
      </c>
      <c r="AH51" s="9">
        <v>160.898</v>
      </c>
      <c r="AI51" s="9">
        <v>1062.1469999999999</v>
      </c>
      <c r="AJ51" s="9">
        <v>423.58</v>
      </c>
      <c r="AK51" s="9">
        <v>638.56700000000001</v>
      </c>
      <c r="AL51" s="9">
        <v>669.73</v>
      </c>
      <c r="AM51" s="9">
        <v>493.59399999999999</v>
      </c>
      <c r="AN51" s="9">
        <v>176.136</v>
      </c>
      <c r="AO51" s="9">
        <v>1144.0640000000001</v>
      </c>
      <c r="AP51" s="9">
        <v>452.41899999999998</v>
      </c>
      <c r="AQ51" s="9">
        <v>691.64400000000001</v>
      </c>
      <c r="AR51" s="9">
        <v>1116.1279999999999</v>
      </c>
      <c r="AS51" s="9">
        <v>464.55399999999997</v>
      </c>
      <c r="AT51" s="9">
        <v>651.57399999999996</v>
      </c>
      <c r="AU51" s="9">
        <v>11904.188</v>
      </c>
      <c r="AV51" s="9">
        <v>6261.9210000000003</v>
      </c>
      <c r="AW51" s="9">
        <v>5642.2669999999998</v>
      </c>
      <c r="AX51" s="9">
        <v>8282.3790000000008</v>
      </c>
      <c r="AY51" s="9">
        <v>5198.7960000000003</v>
      </c>
      <c r="AZ51" s="9">
        <v>3083.5830000000001</v>
      </c>
      <c r="BA51" s="9">
        <v>3621.8090000000002</v>
      </c>
      <c r="BB51" s="9">
        <v>1063.125</v>
      </c>
      <c r="BC51" s="9">
        <v>2558.6840000000002</v>
      </c>
      <c r="BD51" s="9">
        <v>1778.3879999999999</v>
      </c>
      <c r="BE51" s="9">
        <v>922.14700000000005</v>
      </c>
      <c r="BF51" s="9">
        <v>856.24099999999999</v>
      </c>
      <c r="BG51" s="9">
        <v>290.68099999999998</v>
      </c>
      <c r="BH51" s="9">
        <v>160.298</v>
      </c>
      <c r="BI51" s="9">
        <v>130.38300000000001</v>
      </c>
      <c r="BJ51" s="9">
        <v>111.197</v>
      </c>
      <c r="BK51" s="9">
        <v>87.775000000000006</v>
      </c>
      <c r="BL51" s="9">
        <v>23.422000000000001</v>
      </c>
      <c r="BM51" s="9">
        <v>52.686999999999998</v>
      </c>
      <c r="BN51" s="9">
        <v>39.686</v>
      </c>
      <c r="BO51" s="9">
        <v>13.000999999999999</v>
      </c>
      <c r="BP51" s="9">
        <v>58.51</v>
      </c>
      <c r="BQ51" s="9">
        <v>48.088999999999999</v>
      </c>
      <c r="BR51" s="9">
        <v>10.420999999999999</v>
      </c>
      <c r="BS51" s="9">
        <v>179.48400000000001</v>
      </c>
      <c r="BT51" s="9">
        <v>72.522999999999996</v>
      </c>
      <c r="BU51" s="9">
        <v>106.961</v>
      </c>
      <c r="BV51" s="9">
        <v>1625.23</v>
      </c>
      <c r="BW51" s="9">
        <v>833.096</v>
      </c>
      <c r="BX51" s="9">
        <v>792.13300000000004</v>
      </c>
      <c r="BY51" s="9">
        <v>580.14400000000001</v>
      </c>
      <c r="BZ51" s="9">
        <v>420.50700000000001</v>
      </c>
      <c r="CA51" s="9">
        <v>159.637</v>
      </c>
      <c r="CB51" s="9">
        <v>1045.086</v>
      </c>
      <c r="CC51" s="9">
        <v>412.589</v>
      </c>
      <c r="CD51" s="9">
        <v>632.49599999999998</v>
      </c>
      <c r="CE51" s="9">
        <v>661.72799999999995</v>
      </c>
      <c r="CF51" s="9">
        <v>487.04599999999999</v>
      </c>
      <c r="CG51" s="9">
        <v>174.68199999999999</v>
      </c>
      <c r="CH51" s="9">
        <v>1116.6600000000001</v>
      </c>
      <c r="CI51" s="9">
        <v>435.10199999999998</v>
      </c>
      <c r="CJ51" s="9">
        <v>681.55799999999999</v>
      </c>
      <c r="CK51" s="9">
        <v>1097.7729999999999</v>
      </c>
      <c r="CL51" s="9">
        <v>452.27499999999998</v>
      </c>
      <c r="CM51" s="9">
        <v>645.49699999999996</v>
      </c>
      <c r="CN51" s="9">
        <v>1863.183</v>
      </c>
      <c r="CO51" s="9">
        <v>937.57100000000003</v>
      </c>
      <c r="CP51" s="9">
        <v>925.61300000000006</v>
      </c>
      <c r="CQ51" s="9">
        <v>830.47500000000002</v>
      </c>
      <c r="CR51" s="9">
        <v>493.81900000000002</v>
      </c>
      <c r="CS51" s="9">
        <v>336.65499999999997</v>
      </c>
      <c r="CT51" s="9">
        <v>1032.7090000000001</v>
      </c>
      <c r="CU51" s="9">
        <v>443.75200000000001</v>
      </c>
      <c r="CV51" s="9">
        <v>588.95699999999999</v>
      </c>
      <c r="CW51" s="9">
        <v>536.20000000000005</v>
      </c>
      <c r="CX51" s="9">
        <v>266.947</v>
      </c>
      <c r="CY51" s="9">
        <v>269.25400000000002</v>
      </c>
      <c r="CZ51" s="9">
        <v>71.057000000000002</v>
      </c>
      <c r="DA51" s="9">
        <v>34.58</v>
      </c>
      <c r="DB51" s="9">
        <v>36.476999999999997</v>
      </c>
      <c r="DC51" s="9">
        <v>10.612</v>
      </c>
      <c r="DD51" s="9">
        <v>7.242</v>
      </c>
      <c r="DE51" s="9">
        <v>3.37</v>
      </c>
      <c r="DF51" s="9">
        <v>5.6980000000000004</v>
      </c>
      <c r="DG51" s="9">
        <v>4.2530000000000001</v>
      </c>
      <c r="DH51" s="9">
        <v>1.444</v>
      </c>
      <c r="DI51" s="9">
        <v>4.9139999999999997</v>
      </c>
      <c r="DJ51" s="9">
        <v>2.9889999999999999</v>
      </c>
      <c r="DK51" s="9">
        <v>1.925</v>
      </c>
      <c r="DL51" s="9">
        <v>60.445</v>
      </c>
      <c r="DM51" s="9">
        <v>27.337</v>
      </c>
      <c r="DN51" s="9">
        <v>33.107999999999997</v>
      </c>
      <c r="DO51" s="9">
        <v>509.12599999999998</v>
      </c>
      <c r="DP51" s="9">
        <v>255.29599999999999</v>
      </c>
      <c r="DQ51" s="9">
        <v>253.83</v>
      </c>
      <c r="DR51" s="9">
        <v>109.367</v>
      </c>
      <c r="DS51" s="9">
        <v>72.427999999999997</v>
      </c>
      <c r="DT51" s="9">
        <v>36.939</v>
      </c>
      <c r="DU51" s="9">
        <v>399.75799999999998</v>
      </c>
      <c r="DV51" s="9">
        <v>182.86799999999999</v>
      </c>
      <c r="DW51" s="9">
        <v>216.89</v>
      </c>
      <c r="DX51" s="9">
        <v>115.124</v>
      </c>
      <c r="DY51" s="9">
        <v>76.307000000000002</v>
      </c>
      <c r="DZ51" s="9">
        <v>38.817</v>
      </c>
      <c r="EA51" s="9">
        <v>421.07600000000002</v>
      </c>
      <c r="EB51" s="9">
        <v>190.64</v>
      </c>
      <c r="EC51" s="9">
        <v>230.43600000000001</v>
      </c>
      <c r="ED51" s="9">
        <v>405.45600000000002</v>
      </c>
      <c r="EE51" s="9">
        <v>187.12100000000001</v>
      </c>
      <c r="EF51" s="9">
        <v>218.33500000000001</v>
      </c>
      <c r="EG51" s="9">
        <v>637.32500000000005</v>
      </c>
      <c r="EH51" s="9">
        <v>307.64999999999998</v>
      </c>
      <c r="EI51" s="9">
        <v>329.67599999999999</v>
      </c>
      <c r="EJ51" s="9">
        <v>144.14400000000001</v>
      </c>
      <c r="EK51" s="9">
        <v>98.62</v>
      </c>
      <c r="EL51" s="9">
        <v>45.524000000000001</v>
      </c>
      <c r="EM51" s="9">
        <v>493.18099999999998</v>
      </c>
      <c r="EN51" s="9">
        <v>209.029</v>
      </c>
      <c r="EO51" s="9">
        <v>284.15100000000001</v>
      </c>
      <c r="EP51" s="9">
        <v>229.29599999999999</v>
      </c>
      <c r="EQ51" s="9">
        <v>105.389</v>
      </c>
      <c r="ER51" s="9">
        <v>123.907</v>
      </c>
      <c r="ES51" s="9">
        <v>35.948999999999998</v>
      </c>
      <c r="ET51" s="9">
        <v>14.661</v>
      </c>
      <c r="EU51" s="9">
        <v>21.288</v>
      </c>
      <c r="EV51" s="9">
        <v>2.2999999999999998</v>
      </c>
      <c r="EW51" s="9">
        <v>1.3919999999999999</v>
      </c>
      <c r="EX51" s="9">
        <v>0.90800000000000003</v>
      </c>
      <c r="EY51" s="9">
        <v>1.3859999999999999</v>
      </c>
      <c r="EZ51" s="9">
        <v>1.087</v>
      </c>
      <c r="FA51" s="9">
        <v>0.29899999999999999</v>
      </c>
      <c r="FB51" s="9">
        <v>0.91300000000000003</v>
      </c>
      <c r="FC51" s="9">
        <v>0.30499999999999999</v>
      </c>
      <c r="FD51" s="9">
        <v>0.60899999999999999</v>
      </c>
      <c r="FE51" s="9">
        <v>33.649000000000001</v>
      </c>
      <c r="FF51" s="9">
        <v>13.269</v>
      </c>
      <c r="FG51" s="9">
        <v>20.38</v>
      </c>
      <c r="FH51" s="9">
        <v>214.94300000000001</v>
      </c>
      <c r="FI51" s="9">
        <v>100.53700000000001</v>
      </c>
      <c r="FJ51" s="9">
        <v>114.40600000000001</v>
      </c>
      <c r="FK51" s="9">
        <v>20.957000000000001</v>
      </c>
      <c r="FL51" s="9">
        <v>12.414999999999999</v>
      </c>
      <c r="FM51" s="9">
        <v>8.5419999999999998</v>
      </c>
      <c r="FN51" s="9">
        <v>193.98599999999999</v>
      </c>
      <c r="FO51" s="9">
        <v>88.123000000000005</v>
      </c>
      <c r="FP51" s="9">
        <v>105.863</v>
      </c>
      <c r="FQ51" s="9">
        <v>21.26</v>
      </c>
      <c r="FR51" s="9">
        <v>12.662000000000001</v>
      </c>
      <c r="FS51" s="9">
        <v>8.5980000000000008</v>
      </c>
      <c r="FT51" s="9">
        <v>208.03700000000001</v>
      </c>
      <c r="FU51" s="9">
        <v>92.727000000000004</v>
      </c>
      <c r="FV51" s="9">
        <v>115.309</v>
      </c>
      <c r="FW51" s="9">
        <v>195.37200000000001</v>
      </c>
      <c r="FX51" s="9">
        <v>89.21</v>
      </c>
      <c r="FY51" s="9">
        <v>106.16200000000001</v>
      </c>
      <c r="FZ51" s="9">
        <v>1225.8579999999999</v>
      </c>
      <c r="GA51" s="9">
        <v>629.92100000000005</v>
      </c>
      <c r="GB51" s="9">
        <v>595.93700000000001</v>
      </c>
      <c r="GC51" s="9">
        <v>686.33</v>
      </c>
      <c r="GD51" s="9">
        <v>395.19900000000001</v>
      </c>
      <c r="GE51" s="9">
        <v>291.13099999999997</v>
      </c>
      <c r="GF51" s="9">
        <v>539.52800000000002</v>
      </c>
      <c r="GG51" s="9">
        <v>234.72200000000001</v>
      </c>
      <c r="GH51" s="9">
        <v>304.80599999999998</v>
      </c>
      <c r="GI51" s="9">
        <v>306.904</v>
      </c>
      <c r="GJ51" s="9">
        <v>161.55799999999999</v>
      </c>
      <c r="GK51" s="9">
        <v>145.346</v>
      </c>
      <c r="GL51" s="9">
        <v>35.107999999999997</v>
      </c>
      <c r="GM51" s="9">
        <v>19.919</v>
      </c>
      <c r="GN51" s="9">
        <v>15.189</v>
      </c>
      <c r="GO51" s="9">
        <v>8.3119999999999994</v>
      </c>
      <c r="GP51" s="9">
        <v>5.851</v>
      </c>
      <c r="GQ51" s="9">
        <v>2.4609999999999999</v>
      </c>
      <c r="GR51" s="9">
        <v>4.3109999999999999</v>
      </c>
      <c r="GS51" s="9">
        <v>3.1659999999999999</v>
      </c>
      <c r="GT51" s="9">
        <v>1.145</v>
      </c>
      <c r="GU51" s="9">
        <v>4.0010000000000003</v>
      </c>
      <c r="GV51" s="9">
        <v>2.6840000000000002</v>
      </c>
      <c r="GW51" s="9">
        <v>1.3160000000000001</v>
      </c>
      <c r="GX51" s="9">
        <v>26.795999999999999</v>
      </c>
      <c r="GY51" s="9">
        <v>14.068</v>
      </c>
      <c r="GZ51" s="9">
        <v>12.728</v>
      </c>
      <c r="HA51" s="9">
        <v>294.18299999999999</v>
      </c>
      <c r="HB51" s="9">
        <v>154.75899999999999</v>
      </c>
      <c r="HC51" s="9">
        <v>139.42400000000001</v>
      </c>
      <c r="HD51" s="9">
        <v>88.41</v>
      </c>
      <c r="HE51" s="9">
        <v>60.012999999999998</v>
      </c>
      <c r="HF51" s="9">
        <v>28.396999999999998</v>
      </c>
      <c r="HG51" s="9">
        <v>205.77199999999999</v>
      </c>
      <c r="HH51" s="9">
        <v>94.745000000000005</v>
      </c>
      <c r="HI51" s="9">
        <v>111.027</v>
      </c>
      <c r="HJ51" s="9">
        <v>93.864000000000004</v>
      </c>
      <c r="HK51" s="9">
        <v>63.645000000000003</v>
      </c>
      <c r="HL51" s="9">
        <v>30.22</v>
      </c>
      <c r="HM51" s="9">
        <v>213.03899999999999</v>
      </c>
      <c r="HN51" s="9">
        <v>97.912999999999997</v>
      </c>
      <c r="HO51" s="9">
        <v>115.127</v>
      </c>
      <c r="HP51" s="9">
        <v>210.084</v>
      </c>
      <c r="HQ51" s="9">
        <v>97.911000000000001</v>
      </c>
      <c r="HR51" s="9">
        <v>112.172</v>
      </c>
      <c r="HS51" s="9">
        <v>2928.68</v>
      </c>
      <c r="HT51" s="9">
        <v>1570.3910000000001</v>
      </c>
      <c r="HU51" s="9">
        <v>1358.29</v>
      </c>
      <c r="HV51" s="9">
        <v>2267.6439999999998</v>
      </c>
      <c r="HW51" s="9">
        <v>1377.9749999999999</v>
      </c>
      <c r="HX51" s="9">
        <v>889.66899999999998</v>
      </c>
      <c r="HY51" s="9">
        <v>661.03599999999994</v>
      </c>
      <c r="HZ51" s="9">
        <v>192.41499999999999</v>
      </c>
      <c r="IA51" s="9">
        <v>468.62099999999998</v>
      </c>
      <c r="IB51" s="9">
        <v>400.577</v>
      </c>
      <c r="IC51" s="9">
        <v>233.09899999999999</v>
      </c>
      <c r="ID51" s="9">
        <v>167.47800000000001</v>
      </c>
      <c r="IE51" s="9">
        <v>50.451000000000001</v>
      </c>
      <c r="IF51" s="9">
        <v>29.777999999999999</v>
      </c>
      <c r="IG51" s="9">
        <v>20.672999999999998</v>
      </c>
      <c r="IH51" s="9">
        <v>24.837</v>
      </c>
      <c r="II51" s="9">
        <v>19.079000000000001</v>
      </c>
      <c r="IJ51" s="9">
        <v>5.758</v>
      </c>
      <c r="IK51" s="9">
        <v>10.853</v>
      </c>
      <c r="IL51" s="9">
        <v>8.09</v>
      </c>
      <c r="IM51" s="9">
        <v>2.7639999999999998</v>
      </c>
      <c r="IN51" s="9">
        <v>13.984</v>
      </c>
      <c r="IO51" s="9">
        <v>10.989000000000001</v>
      </c>
      <c r="IP51" s="9">
        <v>2.9950000000000001</v>
      </c>
      <c r="IQ51" s="9">
        <v>25.614000000000001</v>
      </c>
    </row>
    <row r="52" spans="1:251">
      <c r="A52" s="10">
        <v>43070</v>
      </c>
      <c r="B52" s="9">
        <v>12511.91</v>
      </c>
      <c r="C52" s="9">
        <v>6610.7569999999996</v>
      </c>
      <c r="D52" s="9">
        <v>5901.1540000000005</v>
      </c>
      <c r="E52" s="9">
        <v>8621.2180000000008</v>
      </c>
      <c r="F52" s="9">
        <v>5423.8879999999999</v>
      </c>
      <c r="G52" s="9">
        <v>3197.3290000000002</v>
      </c>
      <c r="H52" s="9">
        <v>3890.692</v>
      </c>
      <c r="I52" s="9">
        <v>1186.8679999999999</v>
      </c>
      <c r="J52" s="9">
        <v>2703.8240000000001</v>
      </c>
      <c r="K52" s="9">
        <v>1910.472</v>
      </c>
      <c r="L52" s="9">
        <v>972.13099999999997</v>
      </c>
      <c r="M52" s="9">
        <v>938.34100000000001</v>
      </c>
      <c r="N52" s="9">
        <v>326.43200000000002</v>
      </c>
      <c r="O52" s="9">
        <v>184.38499999999999</v>
      </c>
      <c r="P52" s="9">
        <v>142.048</v>
      </c>
      <c r="Q52" s="9">
        <v>123.194</v>
      </c>
      <c r="R52" s="9">
        <v>91.787000000000006</v>
      </c>
      <c r="S52" s="9">
        <v>31.405999999999999</v>
      </c>
      <c r="T52" s="9">
        <v>63.292999999999999</v>
      </c>
      <c r="U52" s="9">
        <v>47.936</v>
      </c>
      <c r="V52" s="9">
        <v>15.356999999999999</v>
      </c>
      <c r="W52" s="9">
        <v>59.901000000000003</v>
      </c>
      <c r="X52" s="9">
        <v>43.850999999999999</v>
      </c>
      <c r="Y52" s="9">
        <v>16.05</v>
      </c>
      <c r="Z52" s="9">
        <v>203.239</v>
      </c>
      <c r="AA52" s="9">
        <v>92.596999999999994</v>
      </c>
      <c r="AB52" s="9">
        <v>110.64100000000001</v>
      </c>
      <c r="AC52" s="9">
        <v>1720.0250000000001</v>
      </c>
      <c r="AD52" s="9">
        <v>860.01499999999999</v>
      </c>
      <c r="AE52" s="9">
        <v>860.01</v>
      </c>
      <c r="AF52" s="9">
        <v>605.14800000000002</v>
      </c>
      <c r="AG52" s="9">
        <v>434.67399999999998</v>
      </c>
      <c r="AH52" s="9">
        <v>170.47399999999999</v>
      </c>
      <c r="AI52" s="9">
        <v>1114.877</v>
      </c>
      <c r="AJ52" s="9">
        <v>425.34100000000001</v>
      </c>
      <c r="AK52" s="9">
        <v>689.53599999999994</v>
      </c>
      <c r="AL52" s="9">
        <v>702.65499999999997</v>
      </c>
      <c r="AM52" s="9">
        <v>506.74700000000001</v>
      </c>
      <c r="AN52" s="9">
        <v>195.90799999999999</v>
      </c>
      <c r="AO52" s="9">
        <v>1207.817</v>
      </c>
      <c r="AP52" s="9">
        <v>465.38400000000001</v>
      </c>
      <c r="AQ52" s="9">
        <v>742.43299999999999</v>
      </c>
      <c r="AR52" s="9">
        <v>1178.17</v>
      </c>
      <c r="AS52" s="9">
        <v>473.27699999999999</v>
      </c>
      <c r="AT52" s="9">
        <v>704.89300000000003</v>
      </c>
      <c r="AU52" s="9">
        <v>11986.835999999999</v>
      </c>
      <c r="AV52" s="9">
        <v>6295.8019999999997</v>
      </c>
      <c r="AW52" s="9">
        <v>5691.0339999999997</v>
      </c>
      <c r="AX52" s="9">
        <v>8376.098</v>
      </c>
      <c r="AY52" s="9">
        <v>5246.84</v>
      </c>
      <c r="AZ52" s="9">
        <v>3129.259</v>
      </c>
      <c r="BA52" s="9">
        <v>3610.7379999999998</v>
      </c>
      <c r="BB52" s="9">
        <v>1048.963</v>
      </c>
      <c r="BC52" s="9">
        <v>2561.7750000000001</v>
      </c>
      <c r="BD52" s="9">
        <v>1868.808</v>
      </c>
      <c r="BE52" s="9">
        <v>944.15300000000002</v>
      </c>
      <c r="BF52" s="9">
        <v>924.65499999999997</v>
      </c>
      <c r="BG52" s="9">
        <v>307.904</v>
      </c>
      <c r="BH52" s="9">
        <v>170.274</v>
      </c>
      <c r="BI52" s="9">
        <v>137.63</v>
      </c>
      <c r="BJ52" s="9">
        <v>118.723</v>
      </c>
      <c r="BK52" s="9">
        <v>87.629000000000005</v>
      </c>
      <c r="BL52" s="9">
        <v>31.094000000000001</v>
      </c>
      <c r="BM52" s="9">
        <v>60.027999999999999</v>
      </c>
      <c r="BN52" s="9">
        <v>44.968000000000004</v>
      </c>
      <c r="BO52" s="9">
        <v>15.06</v>
      </c>
      <c r="BP52" s="9">
        <v>58.694000000000003</v>
      </c>
      <c r="BQ52" s="9">
        <v>42.661000000000001</v>
      </c>
      <c r="BR52" s="9">
        <v>16.033000000000001</v>
      </c>
      <c r="BS52" s="9">
        <v>189.18100000000001</v>
      </c>
      <c r="BT52" s="9">
        <v>82.644999999999996</v>
      </c>
      <c r="BU52" s="9">
        <v>106.536</v>
      </c>
      <c r="BV52" s="9">
        <v>1693.3620000000001</v>
      </c>
      <c r="BW52" s="9">
        <v>843.47400000000005</v>
      </c>
      <c r="BX52" s="9">
        <v>849.88800000000003</v>
      </c>
      <c r="BY52" s="9">
        <v>595.22400000000005</v>
      </c>
      <c r="BZ52" s="9">
        <v>427.93400000000003</v>
      </c>
      <c r="CA52" s="9">
        <v>167.291</v>
      </c>
      <c r="CB52" s="9">
        <v>1098.1379999999999</v>
      </c>
      <c r="CC52" s="9">
        <v>415.541</v>
      </c>
      <c r="CD52" s="9">
        <v>682.59699999999998</v>
      </c>
      <c r="CE52" s="9">
        <v>688.91099999999994</v>
      </c>
      <c r="CF52" s="9">
        <v>496.49599999999998</v>
      </c>
      <c r="CG52" s="9">
        <v>192.41499999999999</v>
      </c>
      <c r="CH52" s="9">
        <v>1179.8969999999999</v>
      </c>
      <c r="CI52" s="9">
        <v>447.65699999999998</v>
      </c>
      <c r="CJ52" s="9">
        <v>732.24</v>
      </c>
      <c r="CK52" s="9">
        <v>1158.1659999999999</v>
      </c>
      <c r="CL52" s="9">
        <v>460.50900000000001</v>
      </c>
      <c r="CM52" s="9">
        <v>697.65800000000002</v>
      </c>
      <c r="CN52" s="9">
        <v>1937.5319999999999</v>
      </c>
      <c r="CO52" s="9">
        <v>971.16300000000001</v>
      </c>
      <c r="CP52" s="9">
        <v>966.36900000000003</v>
      </c>
      <c r="CQ52" s="9">
        <v>912.43</v>
      </c>
      <c r="CR52" s="9">
        <v>539.83399999999995</v>
      </c>
      <c r="CS52" s="9">
        <v>372.596</v>
      </c>
      <c r="CT52" s="9">
        <v>1025.1020000000001</v>
      </c>
      <c r="CU52" s="9">
        <v>431.32900000000001</v>
      </c>
      <c r="CV52" s="9">
        <v>593.77300000000002</v>
      </c>
      <c r="CW52" s="9">
        <v>596.68200000000002</v>
      </c>
      <c r="CX52" s="9">
        <v>292.75</v>
      </c>
      <c r="CY52" s="9">
        <v>303.93200000000002</v>
      </c>
      <c r="CZ52" s="9">
        <v>70.096999999999994</v>
      </c>
      <c r="DA52" s="9">
        <v>37.963999999999999</v>
      </c>
      <c r="DB52" s="9">
        <v>32.133000000000003</v>
      </c>
      <c r="DC52" s="9">
        <v>13.762</v>
      </c>
      <c r="DD52" s="9">
        <v>8.2750000000000004</v>
      </c>
      <c r="DE52" s="9">
        <v>5.4870000000000001</v>
      </c>
      <c r="DF52" s="9">
        <v>7.7050000000000001</v>
      </c>
      <c r="DG52" s="9">
        <v>3.8079999999999998</v>
      </c>
      <c r="DH52" s="9">
        <v>3.8969999999999998</v>
      </c>
      <c r="DI52" s="9">
        <v>6.0570000000000004</v>
      </c>
      <c r="DJ52" s="9">
        <v>4.4669999999999996</v>
      </c>
      <c r="DK52" s="9">
        <v>1.591</v>
      </c>
      <c r="DL52" s="9">
        <v>56.335000000000001</v>
      </c>
      <c r="DM52" s="9">
        <v>29.689</v>
      </c>
      <c r="DN52" s="9">
        <v>26.646000000000001</v>
      </c>
      <c r="DO52" s="9">
        <v>565.39099999999996</v>
      </c>
      <c r="DP52" s="9">
        <v>274.89600000000002</v>
      </c>
      <c r="DQ52" s="9">
        <v>290.495</v>
      </c>
      <c r="DR52" s="9">
        <v>116.628</v>
      </c>
      <c r="DS52" s="9">
        <v>75.471000000000004</v>
      </c>
      <c r="DT52" s="9">
        <v>41.156999999999996</v>
      </c>
      <c r="DU52" s="9">
        <v>448.76299999999998</v>
      </c>
      <c r="DV52" s="9">
        <v>199.42500000000001</v>
      </c>
      <c r="DW52" s="9">
        <v>249.33799999999999</v>
      </c>
      <c r="DX52" s="9">
        <v>126.074</v>
      </c>
      <c r="DY52" s="9">
        <v>81.649000000000001</v>
      </c>
      <c r="DZ52" s="9">
        <v>44.424999999999997</v>
      </c>
      <c r="EA52" s="9">
        <v>470.60899999999998</v>
      </c>
      <c r="EB52" s="9">
        <v>211.101</v>
      </c>
      <c r="EC52" s="9">
        <v>259.50700000000001</v>
      </c>
      <c r="ED52" s="9">
        <v>456.46800000000002</v>
      </c>
      <c r="EE52" s="9">
        <v>203.233</v>
      </c>
      <c r="EF52" s="9">
        <v>253.23500000000001</v>
      </c>
      <c r="EG52" s="9">
        <v>676.577</v>
      </c>
      <c r="EH52" s="9">
        <v>323.16899999999998</v>
      </c>
      <c r="EI52" s="9">
        <v>353.40800000000002</v>
      </c>
      <c r="EJ52" s="9">
        <v>169.429</v>
      </c>
      <c r="EK52" s="9">
        <v>112.871</v>
      </c>
      <c r="EL52" s="9">
        <v>56.558999999999997</v>
      </c>
      <c r="EM52" s="9">
        <v>507.14800000000002</v>
      </c>
      <c r="EN52" s="9">
        <v>210.298</v>
      </c>
      <c r="EO52" s="9">
        <v>296.84899999999999</v>
      </c>
      <c r="EP52" s="9">
        <v>271.58</v>
      </c>
      <c r="EQ52" s="9">
        <v>126.79900000000001</v>
      </c>
      <c r="ER52" s="9">
        <v>144.78100000000001</v>
      </c>
      <c r="ES52" s="9">
        <v>28.497</v>
      </c>
      <c r="ET52" s="9">
        <v>14.46</v>
      </c>
      <c r="EU52" s="9">
        <v>14.037000000000001</v>
      </c>
      <c r="EV52" s="9">
        <v>3.5640000000000001</v>
      </c>
      <c r="EW52" s="9">
        <v>2.3559999999999999</v>
      </c>
      <c r="EX52" s="9">
        <v>1.2070000000000001</v>
      </c>
      <c r="EY52" s="9">
        <v>3.0790000000000002</v>
      </c>
      <c r="EZ52" s="9">
        <v>1.891</v>
      </c>
      <c r="FA52" s="9">
        <v>1.1879999999999999</v>
      </c>
      <c r="FB52" s="9">
        <v>0.48499999999999999</v>
      </c>
      <c r="FC52" s="9">
        <v>0.46600000000000003</v>
      </c>
      <c r="FD52" s="9">
        <v>1.9E-2</v>
      </c>
      <c r="FE52" s="9">
        <v>24.934000000000001</v>
      </c>
      <c r="FF52" s="9">
        <v>12.103999999999999</v>
      </c>
      <c r="FG52" s="9">
        <v>12.83</v>
      </c>
      <c r="FH52" s="9">
        <v>258.04899999999998</v>
      </c>
      <c r="FI52" s="9">
        <v>119.369</v>
      </c>
      <c r="FJ52" s="9">
        <v>138.68100000000001</v>
      </c>
      <c r="FK52" s="9">
        <v>23.789000000000001</v>
      </c>
      <c r="FL52" s="9">
        <v>15.843999999999999</v>
      </c>
      <c r="FM52" s="9">
        <v>7.9450000000000003</v>
      </c>
      <c r="FN52" s="9">
        <v>234.261</v>
      </c>
      <c r="FO52" s="9">
        <v>103.52500000000001</v>
      </c>
      <c r="FP52" s="9">
        <v>130.73599999999999</v>
      </c>
      <c r="FQ52" s="9">
        <v>26.547999999999998</v>
      </c>
      <c r="FR52" s="9">
        <v>17.693999999999999</v>
      </c>
      <c r="FS52" s="9">
        <v>8.8539999999999992</v>
      </c>
      <c r="FT52" s="9">
        <v>245.03200000000001</v>
      </c>
      <c r="FU52" s="9">
        <v>109.105</v>
      </c>
      <c r="FV52" s="9">
        <v>135.92699999999999</v>
      </c>
      <c r="FW52" s="9">
        <v>237.339</v>
      </c>
      <c r="FX52" s="9">
        <v>105.41500000000001</v>
      </c>
      <c r="FY52" s="9">
        <v>131.92400000000001</v>
      </c>
      <c r="FZ52" s="9">
        <v>1260.9549999999999</v>
      </c>
      <c r="GA52" s="9">
        <v>647.99400000000003</v>
      </c>
      <c r="GB52" s="9">
        <v>612.96100000000001</v>
      </c>
      <c r="GC52" s="9">
        <v>743.00099999999998</v>
      </c>
      <c r="GD52" s="9">
        <v>426.964</v>
      </c>
      <c r="GE52" s="9">
        <v>316.03699999999998</v>
      </c>
      <c r="GF52" s="9">
        <v>517.95399999999995</v>
      </c>
      <c r="GG52" s="9">
        <v>221.03</v>
      </c>
      <c r="GH52" s="9">
        <v>296.92399999999998</v>
      </c>
      <c r="GI52" s="9">
        <v>325.10300000000001</v>
      </c>
      <c r="GJ52" s="9">
        <v>165.95099999999999</v>
      </c>
      <c r="GK52" s="9">
        <v>159.15199999999999</v>
      </c>
      <c r="GL52" s="9">
        <v>41.6</v>
      </c>
      <c r="GM52" s="9">
        <v>23.504000000000001</v>
      </c>
      <c r="GN52" s="9">
        <v>18.096</v>
      </c>
      <c r="GO52" s="9">
        <v>10.199</v>
      </c>
      <c r="GP52" s="9">
        <v>5.9189999999999996</v>
      </c>
      <c r="GQ52" s="9">
        <v>4.28</v>
      </c>
      <c r="GR52" s="9">
        <v>4.6260000000000003</v>
      </c>
      <c r="GS52" s="9">
        <v>1.917</v>
      </c>
      <c r="GT52" s="9">
        <v>2.7090000000000001</v>
      </c>
      <c r="GU52" s="9">
        <v>5.5730000000000004</v>
      </c>
      <c r="GV52" s="9">
        <v>4.0010000000000003</v>
      </c>
      <c r="GW52" s="9">
        <v>1.571</v>
      </c>
      <c r="GX52" s="9">
        <v>31.401</v>
      </c>
      <c r="GY52" s="9">
        <v>17.585999999999999</v>
      </c>
      <c r="GZ52" s="9">
        <v>13.816000000000001</v>
      </c>
      <c r="HA52" s="9">
        <v>307.34100000000001</v>
      </c>
      <c r="HB52" s="9">
        <v>155.52699999999999</v>
      </c>
      <c r="HC52" s="9">
        <v>151.81399999999999</v>
      </c>
      <c r="HD52" s="9">
        <v>92.838999999999999</v>
      </c>
      <c r="HE52" s="9">
        <v>59.627000000000002</v>
      </c>
      <c r="HF52" s="9">
        <v>33.212000000000003</v>
      </c>
      <c r="HG52" s="9">
        <v>214.50200000000001</v>
      </c>
      <c r="HH52" s="9">
        <v>95.9</v>
      </c>
      <c r="HI52" s="9">
        <v>118.602</v>
      </c>
      <c r="HJ52" s="9">
        <v>99.525999999999996</v>
      </c>
      <c r="HK52" s="9">
        <v>63.954999999999998</v>
      </c>
      <c r="HL52" s="9">
        <v>35.570999999999998</v>
      </c>
      <c r="HM52" s="9">
        <v>225.577</v>
      </c>
      <c r="HN52" s="9">
        <v>101.996</v>
      </c>
      <c r="HO52" s="9">
        <v>123.58</v>
      </c>
      <c r="HP52" s="9">
        <v>219.12899999999999</v>
      </c>
      <c r="HQ52" s="9">
        <v>97.816999999999993</v>
      </c>
      <c r="HR52" s="9">
        <v>121.31100000000001</v>
      </c>
      <c r="HS52" s="9">
        <v>2956.7249999999999</v>
      </c>
      <c r="HT52" s="9">
        <v>1579.135</v>
      </c>
      <c r="HU52" s="9">
        <v>1377.5889999999999</v>
      </c>
      <c r="HV52" s="9">
        <v>2269.6489999999999</v>
      </c>
      <c r="HW52" s="9">
        <v>1381.0920000000001</v>
      </c>
      <c r="HX52" s="9">
        <v>888.55700000000002</v>
      </c>
      <c r="HY52" s="9">
        <v>687.07500000000005</v>
      </c>
      <c r="HZ52" s="9">
        <v>198.04300000000001</v>
      </c>
      <c r="IA52" s="9">
        <v>489.03199999999998</v>
      </c>
      <c r="IB52" s="9">
        <v>427.12700000000001</v>
      </c>
      <c r="IC52" s="9">
        <v>235.02099999999999</v>
      </c>
      <c r="ID52" s="9">
        <v>192.10599999999999</v>
      </c>
      <c r="IE52" s="9">
        <v>66.126000000000005</v>
      </c>
      <c r="IF52" s="9">
        <v>35.765999999999998</v>
      </c>
      <c r="IG52" s="9">
        <v>30.36</v>
      </c>
      <c r="IH52" s="9">
        <v>33.332999999999998</v>
      </c>
      <c r="II52" s="9">
        <v>22.843</v>
      </c>
      <c r="IJ52" s="9">
        <v>10.49</v>
      </c>
      <c r="IK52" s="9">
        <v>13.667999999999999</v>
      </c>
      <c r="IL52" s="9">
        <v>10.093</v>
      </c>
      <c r="IM52" s="9">
        <v>3.5750000000000002</v>
      </c>
      <c r="IN52" s="9">
        <v>19.664000000000001</v>
      </c>
      <c r="IO52" s="9">
        <v>12.75</v>
      </c>
      <c r="IP52" s="9">
        <v>6.915</v>
      </c>
      <c r="IQ52" s="9">
        <v>32.792999999999999</v>
      </c>
    </row>
    <row r="53" spans="1:251">
      <c r="A53" s="10">
        <v>43101</v>
      </c>
      <c r="B53" s="9">
        <v>12247.378000000001</v>
      </c>
      <c r="C53" s="9">
        <v>6517.6980000000003</v>
      </c>
      <c r="D53" s="9">
        <v>5729.68</v>
      </c>
      <c r="E53" s="9">
        <v>8405.4680000000008</v>
      </c>
      <c r="F53" s="9">
        <v>5296.3069999999998</v>
      </c>
      <c r="G53" s="9">
        <v>3109.1610000000001</v>
      </c>
      <c r="H53" s="9">
        <v>3841.91</v>
      </c>
      <c r="I53" s="9">
        <v>1221.3910000000001</v>
      </c>
      <c r="J53" s="9">
        <v>2620.518</v>
      </c>
      <c r="K53" s="9">
        <v>1907.556</v>
      </c>
      <c r="L53" s="9">
        <v>995.976</v>
      </c>
      <c r="M53" s="9">
        <v>911.58</v>
      </c>
      <c r="N53" s="9">
        <v>355.22199999999998</v>
      </c>
      <c r="O53" s="9">
        <v>198.20699999999999</v>
      </c>
      <c r="P53" s="9">
        <v>157.01499999999999</v>
      </c>
      <c r="Q53" s="9">
        <v>145.381</v>
      </c>
      <c r="R53" s="9">
        <v>104.301</v>
      </c>
      <c r="S53" s="9">
        <v>41.081000000000003</v>
      </c>
      <c r="T53" s="9">
        <v>86.045000000000002</v>
      </c>
      <c r="U53" s="9">
        <v>60.253999999999998</v>
      </c>
      <c r="V53" s="9">
        <v>25.791</v>
      </c>
      <c r="W53" s="9">
        <v>59.335999999999999</v>
      </c>
      <c r="X53" s="9">
        <v>44.045999999999999</v>
      </c>
      <c r="Y53" s="9">
        <v>15.29</v>
      </c>
      <c r="Z53" s="9">
        <v>209.84100000000001</v>
      </c>
      <c r="AA53" s="9">
        <v>93.906000000000006</v>
      </c>
      <c r="AB53" s="9">
        <v>115.934</v>
      </c>
      <c r="AC53" s="9">
        <v>1693.296</v>
      </c>
      <c r="AD53" s="9">
        <v>874.16</v>
      </c>
      <c r="AE53" s="9">
        <v>819.13599999999997</v>
      </c>
      <c r="AF53" s="9">
        <v>604.4</v>
      </c>
      <c r="AG53" s="9">
        <v>436.89800000000002</v>
      </c>
      <c r="AH53" s="9">
        <v>167.50200000000001</v>
      </c>
      <c r="AI53" s="9">
        <v>1088.896</v>
      </c>
      <c r="AJ53" s="9">
        <v>437.262</v>
      </c>
      <c r="AK53" s="9">
        <v>651.63300000000004</v>
      </c>
      <c r="AL53" s="9">
        <v>725.53499999999997</v>
      </c>
      <c r="AM53" s="9">
        <v>521.85599999999999</v>
      </c>
      <c r="AN53" s="9">
        <v>203.679</v>
      </c>
      <c r="AO53" s="9">
        <v>1182.021</v>
      </c>
      <c r="AP53" s="9">
        <v>474.12</v>
      </c>
      <c r="AQ53" s="9">
        <v>707.90200000000004</v>
      </c>
      <c r="AR53" s="9">
        <v>1174.941</v>
      </c>
      <c r="AS53" s="9">
        <v>497.517</v>
      </c>
      <c r="AT53" s="9">
        <v>677.42399999999998</v>
      </c>
      <c r="AU53" s="9">
        <v>11745.58</v>
      </c>
      <c r="AV53" s="9">
        <v>6212.2479999999996</v>
      </c>
      <c r="AW53" s="9">
        <v>5533.3320000000003</v>
      </c>
      <c r="AX53" s="9">
        <v>8180.4210000000003</v>
      </c>
      <c r="AY53" s="9">
        <v>5131.1639999999998</v>
      </c>
      <c r="AZ53" s="9">
        <v>3049.2579999999998</v>
      </c>
      <c r="BA53" s="9">
        <v>3565.1590000000001</v>
      </c>
      <c r="BB53" s="9">
        <v>1081.085</v>
      </c>
      <c r="BC53" s="9">
        <v>2484.0740000000001</v>
      </c>
      <c r="BD53" s="9">
        <v>1864.57</v>
      </c>
      <c r="BE53" s="9">
        <v>969.00400000000002</v>
      </c>
      <c r="BF53" s="9">
        <v>895.56600000000003</v>
      </c>
      <c r="BG53" s="9">
        <v>335.74700000000001</v>
      </c>
      <c r="BH53" s="9">
        <v>185.982</v>
      </c>
      <c r="BI53" s="9">
        <v>149.76499999999999</v>
      </c>
      <c r="BJ53" s="9">
        <v>139.30199999999999</v>
      </c>
      <c r="BK53" s="9">
        <v>99.546000000000006</v>
      </c>
      <c r="BL53" s="9">
        <v>39.756</v>
      </c>
      <c r="BM53" s="9">
        <v>83.025999999999996</v>
      </c>
      <c r="BN53" s="9">
        <v>58.543999999999997</v>
      </c>
      <c r="BO53" s="9">
        <v>24.481999999999999</v>
      </c>
      <c r="BP53" s="9">
        <v>56.276000000000003</v>
      </c>
      <c r="BQ53" s="9">
        <v>41.003</v>
      </c>
      <c r="BR53" s="9">
        <v>15.273999999999999</v>
      </c>
      <c r="BS53" s="9">
        <v>196.44499999999999</v>
      </c>
      <c r="BT53" s="9">
        <v>86.436000000000007</v>
      </c>
      <c r="BU53" s="9">
        <v>110.009</v>
      </c>
      <c r="BV53" s="9">
        <v>1666.8330000000001</v>
      </c>
      <c r="BW53" s="9">
        <v>857.47</v>
      </c>
      <c r="BX53" s="9">
        <v>809.36300000000006</v>
      </c>
      <c r="BY53" s="9">
        <v>596.42700000000002</v>
      </c>
      <c r="BZ53" s="9">
        <v>430.80799999999999</v>
      </c>
      <c r="CA53" s="9">
        <v>165.619</v>
      </c>
      <c r="CB53" s="9">
        <v>1070.4059999999999</v>
      </c>
      <c r="CC53" s="9">
        <v>426.66199999999998</v>
      </c>
      <c r="CD53" s="9">
        <v>643.74400000000003</v>
      </c>
      <c r="CE53" s="9">
        <v>711.50800000000004</v>
      </c>
      <c r="CF53" s="9">
        <v>511.03399999999999</v>
      </c>
      <c r="CG53" s="9">
        <v>200.47399999999999</v>
      </c>
      <c r="CH53" s="9">
        <v>1153.0609999999999</v>
      </c>
      <c r="CI53" s="9">
        <v>457.97</v>
      </c>
      <c r="CJ53" s="9">
        <v>695.09100000000001</v>
      </c>
      <c r="CK53" s="9">
        <v>1153.432</v>
      </c>
      <c r="CL53" s="9">
        <v>485.20600000000002</v>
      </c>
      <c r="CM53" s="9">
        <v>668.226</v>
      </c>
      <c r="CN53" s="9">
        <v>1898.42</v>
      </c>
      <c r="CO53" s="9">
        <v>958.24300000000005</v>
      </c>
      <c r="CP53" s="9">
        <v>940.17700000000002</v>
      </c>
      <c r="CQ53" s="9">
        <v>910.23800000000006</v>
      </c>
      <c r="CR53" s="9">
        <v>533.21600000000001</v>
      </c>
      <c r="CS53" s="9">
        <v>377.02300000000002</v>
      </c>
      <c r="CT53" s="9">
        <v>988.18200000000002</v>
      </c>
      <c r="CU53" s="9">
        <v>425.02800000000002</v>
      </c>
      <c r="CV53" s="9">
        <v>563.154</v>
      </c>
      <c r="CW53" s="9">
        <v>568.84799999999996</v>
      </c>
      <c r="CX53" s="9">
        <v>291.66399999999999</v>
      </c>
      <c r="CY53" s="9">
        <v>277.18400000000003</v>
      </c>
      <c r="CZ53" s="9">
        <v>87.873999999999995</v>
      </c>
      <c r="DA53" s="9">
        <v>44.74</v>
      </c>
      <c r="DB53" s="9">
        <v>43.134999999999998</v>
      </c>
      <c r="DC53" s="9">
        <v>21.722000000000001</v>
      </c>
      <c r="DD53" s="9">
        <v>13.192</v>
      </c>
      <c r="DE53" s="9">
        <v>8.5299999999999994</v>
      </c>
      <c r="DF53" s="9">
        <v>14.997999999999999</v>
      </c>
      <c r="DG53" s="9">
        <v>8.1080000000000005</v>
      </c>
      <c r="DH53" s="9">
        <v>6.891</v>
      </c>
      <c r="DI53" s="9">
        <v>6.7240000000000002</v>
      </c>
      <c r="DJ53" s="9">
        <v>5.085</v>
      </c>
      <c r="DK53" s="9">
        <v>1.639</v>
      </c>
      <c r="DL53" s="9">
        <v>66.153000000000006</v>
      </c>
      <c r="DM53" s="9">
        <v>31.547000000000001</v>
      </c>
      <c r="DN53" s="9">
        <v>34.604999999999997</v>
      </c>
      <c r="DO53" s="9">
        <v>526.49599999999998</v>
      </c>
      <c r="DP53" s="9">
        <v>270.75299999999999</v>
      </c>
      <c r="DQ53" s="9">
        <v>255.74299999999999</v>
      </c>
      <c r="DR53" s="9">
        <v>112.914</v>
      </c>
      <c r="DS53" s="9">
        <v>73.126999999999995</v>
      </c>
      <c r="DT53" s="9">
        <v>39.786999999999999</v>
      </c>
      <c r="DU53" s="9">
        <v>413.58199999999999</v>
      </c>
      <c r="DV53" s="9">
        <v>197.626</v>
      </c>
      <c r="DW53" s="9">
        <v>215.95599999999999</v>
      </c>
      <c r="DX53" s="9">
        <v>131.92699999999999</v>
      </c>
      <c r="DY53" s="9">
        <v>84.789000000000001</v>
      </c>
      <c r="DZ53" s="9">
        <v>47.137999999999998</v>
      </c>
      <c r="EA53" s="9">
        <v>436.92099999999999</v>
      </c>
      <c r="EB53" s="9">
        <v>206.876</v>
      </c>
      <c r="EC53" s="9">
        <v>230.04599999999999</v>
      </c>
      <c r="ED53" s="9">
        <v>428.58</v>
      </c>
      <c r="EE53" s="9">
        <v>205.73400000000001</v>
      </c>
      <c r="EF53" s="9">
        <v>222.84700000000001</v>
      </c>
      <c r="EG53" s="9">
        <v>670.47500000000002</v>
      </c>
      <c r="EH53" s="9">
        <v>322.935</v>
      </c>
      <c r="EI53" s="9">
        <v>347.541</v>
      </c>
      <c r="EJ53" s="9">
        <v>167.99799999999999</v>
      </c>
      <c r="EK53" s="9">
        <v>113.364</v>
      </c>
      <c r="EL53" s="9">
        <v>54.634</v>
      </c>
      <c r="EM53" s="9">
        <v>502.47699999999998</v>
      </c>
      <c r="EN53" s="9">
        <v>209.57</v>
      </c>
      <c r="EO53" s="9">
        <v>292.90699999999998</v>
      </c>
      <c r="EP53" s="9">
        <v>246.82499999999999</v>
      </c>
      <c r="EQ53" s="9">
        <v>117.173</v>
      </c>
      <c r="ER53" s="9">
        <v>129.65199999999999</v>
      </c>
      <c r="ES53" s="9">
        <v>39.877000000000002</v>
      </c>
      <c r="ET53" s="9">
        <v>18.384</v>
      </c>
      <c r="EU53" s="9">
        <v>21.492999999999999</v>
      </c>
      <c r="EV53" s="9">
        <v>3.3959999999999999</v>
      </c>
      <c r="EW53" s="9">
        <v>1.7929999999999999</v>
      </c>
      <c r="EX53" s="9">
        <v>1.603</v>
      </c>
      <c r="EY53" s="9">
        <v>2.78</v>
      </c>
      <c r="EZ53" s="9">
        <v>1.663</v>
      </c>
      <c r="FA53" s="9">
        <v>1.117</v>
      </c>
      <c r="FB53" s="9">
        <v>0.61599999999999999</v>
      </c>
      <c r="FC53" s="9">
        <v>0.13</v>
      </c>
      <c r="FD53" s="9">
        <v>0.48499999999999999</v>
      </c>
      <c r="FE53" s="9">
        <v>36.481999999999999</v>
      </c>
      <c r="FF53" s="9">
        <v>16.591000000000001</v>
      </c>
      <c r="FG53" s="9">
        <v>19.890999999999998</v>
      </c>
      <c r="FH53" s="9">
        <v>232.29499999999999</v>
      </c>
      <c r="FI53" s="9">
        <v>111.411</v>
      </c>
      <c r="FJ53" s="9">
        <v>120.88500000000001</v>
      </c>
      <c r="FK53" s="9">
        <v>20.754000000000001</v>
      </c>
      <c r="FL53" s="9">
        <v>11.481</v>
      </c>
      <c r="FM53" s="9">
        <v>9.2729999999999997</v>
      </c>
      <c r="FN53" s="9">
        <v>211.541</v>
      </c>
      <c r="FO53" s="9">
        <v>99.93</v>
      </c>
      <c r="FP53" s="9">
        <v>111.611</v>
      </c>
      <c r="FQ53" s="9">
        <v>23.867999999999999</v>
      </c>
      <c r="FR53" s="9">
        <v>13.198</v>
      </c>
      <c r="FS53" s="9">
        <v>10.669</v>
      </c>
      <c r="FT53" s="9">
        <v>222.958</v>
      </c>
      <c r="FU53" s="9">
        <v>103.97499999999999</v>
      </c>
      <c r="FV53" s="9">
        <v>118.983</v>
      </c>
      <c r="FW53" s="9">
        <v>214.322</v>
      </c>
      <c r="FX53" s="9">
        <v>101.593</v>
      </c>
      <c r="FY53" s="9">
        <v>112.729</v>
      </c>
      <c r="FZ53" s="9">
        <v>1227.9449999999999</v>
      </c>
      <c r="GA53" s="9">
        <v>635.30899999999997</v>
      </c>
      <c r="GB53" s="9">
        <v>592.63599999999997</v>
      </c>
      <c r="GC53" s="9">
        <v>742.24</v>
      </c>
      <c r="GD53" s="9">
        <v>419.851</v>
      </c>
      <c r="GE53" s="9">
        <v>322.38900000000001</v>
      </c>
      <c r="GF53" s="9">
        <v>485.70499999999998</v>
      </c>
      <c r="GG53" s="9">
        <v>215.45699999999999</v>
      </c>
      <c r="GH53" s="9">
        <v>270.24700000000001</v>
      </c>
      <c r="GI53" s="9">
        <v>322.02300000000002</v>
      </c>
      <c r="GJ53" s="9">
        <v>174.49199999999999</v>
      </c>
      <c r="GK53" s="9">
        <v>147.53200000000001</v>
      </c>
      <c r="GL53" s="9">
        <v>47.997</v>
      </c>
      <c r="GM53" s="9">
        <v>26.355</v>
      </c>
      <c r="GN53" s="9">
        <v>21.641999999999999</v>
      </c>
      <c r="GO53" s="9">
        <v>18.326000000000001</v>
      </c>
      <c r="GP53" s="9">
        <v>11.398999999999999</v>
      </c>
      <c r="GQ53" s="9">
        <v>6.9269999999999996</v>
      </c>
      <c r="GR53" s="9">
        <v>12.218</v>
      </c>
      <c r="GS53" s="9">
        <v>6.4450000000000003</v>
      </c>
      <c r="GT53" s="9">
        <v>5.7729999999999997</v>
      </c>
      <c r="GU53" s="9">
        <v>6.1079999999999997</v>
      </c>
      <c r="GV53" s="9">
        <v>4.9539999999999997</v>
      </c>
      <c r="GW53" s="9">
        <v>1.1539999999999999</v>
      </c>
      <c r="GX53" s="9">
        <v>29.670999999999999</v>
      </c>
      <c r="GY53" s="9">
        <v>14.956</v>
      </c>
      <c r="GZ53" s="9">
        <v>14.715</v>
      </c>
      <c r="HA53" s="9">
        <v>294.20100000000002</v>
      </c>
      <c r="HB53" s="9">
        <v>159.34200000000001</v>
      </c>
      <c r="HC53" s="9">
        <v>134.85900000000001</v>
      </c>
      <c r="HD53" s="9">
        <v>92.16</v>
      </c>
      <c r="HE53" s="9">
        <v>61.646000000000001</v>
      </c>
      <c r="HF53" s="9">
        <v>30.513999999999999</v>
      </c>
      <c r="HG53" s="9">
        <v>202.041</v>
      </c>
      <c r="HH53" s="9">
        <v>97.695999999999998</v>
      </c>
      <c r="HI53" s="9">
        <v>104.345</v>
      </c>
      <c r="HJ53" s="9">
        <v>108.059</v>
      </c>
      <c r="HK53" s="9">
        <v>71.59</v>
      </c>
      <c r="HL53" s="9">
        <v>36.469000000000001</v>
      </c>
      <c r="HM53" s="9">
        <v>213.964</v>
      </c>
      <c r="HN53" s="9">
        <v>102.901</v>
      </c>
      <c r="HO53" s="9">
        <v>111.063</v>
      </c>
      <c r="HP53" s="9">
        <v>214.25899999999999</v>
      </c>
      <c r="HQ53" s="9">
        <v>104.14100000000001</v>
      </c>
      <c r="HR53" s="9">
        <v>110.11799999999999</v>
      </c>
      <c r="HS53" s="9">
        <v>2900.8879999999999</v>
      </c>
      <c r="HT53" s="9">
        <v>1553.106</v>
      </c>
      <c r="HU53" s="9">
        <v>1347.7819999999999</v>
      </c>
      <c r="HV53" s="9">
        <v>2234.5459999999998</v>
      </c>
      <c r="HW53" s="9">
        <v>1351.431</v>
      </c>
      <c r="HX53" s="9">
        <v>883.11500000000001</v>
      </c>
      <c r="HY53" s="9">
        <v>666.34199999999998</v>
      </c>
      <c r="HZ53" s="9">
        <v>201.67500000000001</v>
      </c>
      <c r="IA53" s="9">
        <v>464.66699999999997</v>
      </c>
      <c r="IB53" s="9">
        <v>441.86099999999999</v>
      </c>
      <c r="IC53" s="9">
        <v>244.774</v>
      </c>
      <c r="ID53" s="9">
        <v>197.08699999999999</v>
      </c>
      <c r="IE53" s="9">
        <v>63.779000000000003</v>
      </c>
      <c r="IF53" s="9">
        <v>36.356999999999999</v>
      </c>
      <c r="IG53" s="9">
        <v>27.422000000000001</v>
      </c>
      <c r="IH53" s="9">
        <v>31.99</v>
      </c>
      <c r="II53" s="9">
        <v>23.236000000000001</v>
      </c>
      <c r="IJ53" s="9">
        <v>8.7539999999999996</v>
      </c>
      <c r="IK53" s="9">
        <v>18.341000000000001</v>
      </c>
      <c r="IL53" s="9">
        <v>13.194000000000001</v>
      </c>
      <c r="IM53" s="9">
        <v>5.1459999999999999</v>
      </c>
      <c r="IN53" s="9">
        <v>13.648999999999999</v>
      </c>
      <c r="IO53" s="9">
        <v>10.042</v>
      </c>
      <c r="IP53" s="9">
        <v>3.6070000000000002</v>
      </c>
      <c r="IQ53" s="9">
        <v>31.789000000000001</v>
      </c>
    </row>
    <row r="54" spans="1:251">
      <c r="A54" s="10">
        <v>43132</v>
      </c>
      <c r="B54" s="9">
        <v>12471.072</v>
      </c>
      <c r="C54" s="9">
        <v>6619.8459999999995</v>
      </c>
      <c r="D54" s="9">
        <v>5851.2259999999997</v>
      </c>
      <c r="E54" s="9">
        <v>8584.6280000000006</v>
      </c>
      <c r="F54" s="9">
        <v>5421.9309999999996</v>
      </c>
      <c r="G54" s="9">
        <v>3162.6979999999999</v>
      </c>
      <c r="H54" s="9">
        <v>3886.444</v>
      </c>
      <c r="I54" s="9">
        <v>1197.9159999999999</v>
      </c>
      <c r="J54" s="9">
        <v>2688.5279999999998</v>
      </c>
      <c r="K54" s="9">
        <v>1831.277</v>
      </c>
      <c r="L54" s="9">
        <v>963.10299999999995</v>
      </c>
      <c r="M54" s="9">
        <v>868.17399999999998</v>
      </c>
      <c r="N54" s="9">
        <v>391.16800000000001</v>
      </c>
      <c r="O54" s="9">
        <v>216.96799999999999</v>
      </c>
      <c r="P54" s="9">
        <v>174.19900000000001</v>
      </c>
      <c r="Q54" s="9">
        <v>149.30199999999999</v>
      </c>
      <c r="R54" s="9">
        <v>116.709</v>
      </c>
      <c r="S54" s="9">
        <v>32.594000000000001</v>
      </c>
      <c r="T54" s="9">
        <v>79.468999999999994</v>
      </c>
      <c r="U54" s="9">
        <v>62.872999999999998</v>
      </c>
      <c r="V54" s="9">
        <v>16.596</v>
      </c>
      <c r="W54" s="9">
        <v>69.832999999999998</v>
      </c>
      <c r="X54" s="9">
        <v>53.835000000000001</v>
      </c>
      <c r="Y54" s="9">
        <v>15.997999999999999</v>
      </c>
      <c r="Z54" s="9">
        <v>241.86500000000001</v>
      </c>
      <c r="AA54" s="9">
        <v>100.26</v>
      </c>
      <c r="AB54" s="9">
        <v>141.60499999999999</v>
      </c>
      <c r="AC54" s="9">
        <v>1606.6089999999999</v>
      </c>
      <c r="AD54" s="9">
        <v>835.005</v>
      </c>
      <c r="AE54" s="9">
        <v>771.60400000000004</v>
      </c>
      <c r="AF54" s="9">
        <v>590.79300000000001</v>
      </c>
      <c r="AG54" s="9">
        <v>434.40300000000002</v>
      </c>
      <c r="AH54" s="9">
        <v>156.38999999999999</v>
      </c>
      <c r="AI54" s="9">
        <v>1015.8150000000001</v>
      </c>
      <c r="AJ54" s="9">
        <v>400.601</v>
      </c>
      <c r="AK54" s="9">
        <v>615.21400000000006</v>
      </c>
      <c r="AL54" s="9">
        <v>704.62</v>
      </c>
      <c r="AM54" s="9">
        <v>519.428</v>
      </c>
      <c r="AN54" s="9">
        <v>185.19200000000001</v>
      </c>
      <c r="AO54" s="9">
        <v>1126.6579999999999</v>
      </c>
      <c r="AP54" s="9">
        <v>443.67599999999999</v>
      </c>
      <c r="AQ54" s="9">
        <v>682.98199999999997</v>
      </c>
      <c r="AR54" s="9">
        <v>1095.2850000000001</v>
      </c>
      <c r="AS54" s="9">
        <v>463.47500000000002</v>
      </c>
      <c r="AT54" s="9">
        <v>631.80999999999995</v>
      </c>
      <c r="AU54" s="9">
        <v>11938.977999999999</v>
      </c>
      <c r="AV54" s="9">
        <v>6298.1149999999998</v>
      </c>
      <c r="AW54" s="9">
        <v>5640.8639999999996</v>
      </c>
      <c r="AX54" s="9">
        <v>8338.9500000000007</v>
      </c>
      <c r="AY54" s="9">
        <v>5243.9089999999997</v>
      </c>
      <c r="AZ54" s="9">
        <v>3095.0410000000002</v>
      </c>
      <c r="BA54" s="9">
        <v>3600.0279999999998</v>
      </c>
      <c r="BB54" s="9">
        <v>1054.2059999999999</v>
      </c>
      <c r="BC54" s="9">
        <v>2545.8220000000001</v>
      </c>
      <c r="BD54" s="9">
        <v>1778.547</v>
      </c>
      <c r="BE54" s="9">
        <v>925.95799999999997</v>
      </c>
      <c r="BF54" s="9">
        <v>852.59</v>
      </c>
      <c r="BG54" s="9">
        <v>362.89400000000001</v>
      </c>
      <c r="BH54" s="9">
        <v>196.34700000000001</v>
      </c>
      <c r="BI54" s="9">
        <v>166.547</v>
      </c>
      <c r="BJ54" s="9">
        <v>141.35599999999999</v>
      </c>
      <c r="BK54" s="9">
        <v>109.637</v>
      </c>
      <c r="BL54" s="9">
        <v>31.718</v>
      </c>
      <c r="BM54" s="9">
        <v>74.727000000000004</v>
      </c>
      <c r="BN54" s="9">
        <v>58.99</v>
      </c>
      <c r="BO54" s="9">
        <v>15.737</v>
      </c>
      <c r="BP54" s="9">
        <v>66.629000000000005</v>
      </c>
      <c r="BQ54" s="9">
        <v>50.646999999999998</v>
      </c>
      <c r="BR54" s="9">
        <v>15.981</v>
      </c>
      <c r="BS54" s="9">
        <v>221.53800000000001</v>
      </c>
      <c r="BT54" s="9">
        <v>86.709000000000003</v>
      </c>
      <c r="BU54" s="9">
        <v>134.82900000000001</v>
      </c>
      <c r="BV54" s="9">
        <v>1576.373</v>
      </c>
      <c r="BW54" s="9">
        <v>813.88900000000001</v>
      </c>
      <c r="BX54" s="9">
        <v>762.48500000000001</v>
      </c>
      <c r="BY54" s="9">
        <v>583.37900000000002</v>
      </c>
      <c r="BZ54" s="9">
        <v>428.46800000000002</v>
      </c>
      <c r="CA54" s="9">
        <v>154.911</v>
      </c>
      <c r="CB54" s="9">
        <v>992.995</v>
      </c>
      <c r="CC54" s="9">
        <v>385.42099999999999</v>
      </c>
      <c r="CD54" s="9">
        <v>607.57399999999996</v>
      </c>
      <c r="CE54" s="9">
        <v>690.25199999999995</v>
      </c>
      <c r="CF54" s="9">
        <v>507.411</v>
      </c>
      <c r="CG54" s="9">
        <v>182.84100000000001</v>
      </c>
      <c r="CH54" s="9">
        <v>1088.2950000000001</v>
      </c>
      <c r="CI54" s="9">
        <v>418.54700000000003</v>
      </c>
      <c r="CJ54" s="9">
        <v>669.74800000000005</v>
      </c>
      <c r="CK54" s="9">
        <v>1067.721</v>
      </c>
      <c r="CL54" s="9">
        <v>444.411</v>
      </c>
      <c r="CM54" s="9">
        <v>623.31100000000004</v>
      </c>
      <c r="CN54" s="9">
        <v>1893.713</v>
      </c>
      <c r="CO54" s="9">
        <v>962.80899999999997</v>
      </c>
      <c r="CP54" s="9">
        <v>930.904</v>
      </c>
      <c r="CQ54" s="9">
        <v>923.62</v>
      </c>
      <c r="CR54" s="9">
        <v>553.17399999999998</v>
      </c>
      <c r="CS54" s="9">
        <v>370.44499999999999</v>
      </c>
      <c r="CT54" s="9">
        <v>970.09400000000005</v>
      </c>
      <c r="CU54" s="9">
        <v>409.63499999999999</v>
      </c>
      <c r="CV54" s="9">
        <v>560.45899999999995</v>
      </c>
      <c r="CW54" s="9">
        <v>498.86900000000003</v>
      </c>
      <c r="CX54" s="9">
        <v>258.07600000000002</v>
      </c>
      <c r="CY54" s="9">
        <v>240.792</v>
      </c>
      <c r="CZ54" s="9">
        <v>80.430000000000007</v>
      </c>
      <c r="DA54" s="9">
        <v>38.268000000000001</v>
      </c>
      <c r="DB54" s="9">
        <v>42.161999999999999</v>
      </c>
      <c r="DC54" s="9">
        <v>15.801</v>
      </c>
      <c r="DD54" s="9">
        <v>10.298</v>
      </c>
      <c r="DE54" s="9">
        <v>5.5030000000000001</v>
      </c>
      <c r="DF54" s="9">
        <v>9.2449999999999992</v>
      </c>
      <c r="DG54" s="9">
        <v>5.9850000000000003</v>
      </c>
      <c r="DH54" s="9">
        <v>3.26</v>
      </c>
      <c r="DI54" s="9">
        <v>6.556</v>
      </c>
      <c r="DJ54" s="9">
        <v>4.3129999999999997</v>
      </c>
      <c r="DK54" s="9">
        <v>2.2429999999999999</v>
      </c>
      <c r="DL54" s="9">
        <v>64.629000000000005</v>
      </c>
      <c r="DM54" s="9">
        <v>27.97</v>
      </c>
      <c r="DN54" s="9">
        <v>36.658999999999999</v>
      </c>
      <c r="DO54" s="9">
        <v>462.19799999999998</v>
      </c>
      <c r="DP54" s="9">
        <v>239.898</v>
      </c>
      <c r="DQ54" s="9">
        <v>222.3</v>
      </c>
      <c r="DR54" s="9">
        <v>108.033</v>
      </c>
      <c r="DS54" s="9">
        <v>77.307000000000002</v>
      </c>
      <c r="DT54" s="9">
        <v>30.727</v>
      </c>
      <c r="DU54" s="9">
        <v>354.16399999999999</v>
      </c>
      <c r="DV54" s="9">
        <v>162.59100000000001</v>
      </c>
      <c r="DW54" s="9">
        <v>191.57300000000001</v>
      </c>
      <c r="DX54" s="9">
        <v>119.328</v>
      </c>
      <c r="DY54" s="9">
        <v>84.061000000000007</v>
      </c>
      <c r="DZ54" s="9">
        <v>35.267000000000003</v>
      </c>
      <c r="EA54" s="9">
        <v>379.541</v>
      </c>
      <c r="EB54" s="9">
        <v>174.01499999999999</v>
      </c>
      <c r="EC54" s="9">
        <v>205.52500000000001</v>
      </c>
      <c r="ED54" s="9">
        <v>363.41</v>
      </c>
      <c r="EE54" s="9">
        <v>168.577</v>
      </c>
      <c r="EF54" s="9">
        <v>194.833</v>
      </c>
      <c r="EG54" s="9">
        <v>663.80700000000002</v>
      </c>
      <c r="EH54" s="9">
        <v>323.46100000000001</v>
      </c>
      <c r="EI54" s="9">
        <v>340.346</v>
      </c>
      <c r="EJ54" s="9">
        <v>164.80199999999999</v>
      </c>
      <c r="EK54" s="9">
        <v>114.154</v>
      </c>
      <c r="EL54" s="9">
        <v>50.648000000000003</v>
      </c>
      <c r="EM54" s="9">
        <v>499.005</v>
      </c>
      <c r="EN54" s="9">
        <v>209.30699999999999</v>
      </c>
      <c r="EO54" s="9">
        <v>289.69799999999998</v>
      </c>
      <c r="EP54" s="9">
        <v>214.78200000000001</v>
      </c>
      <c r="EQ54" s="9">
        <v>108.52500000000001</v>
      </c>
      <c r="ER54" s="9">
        <v>106.258</v>
      </c>
      <c r="ES54" s="9">
        <v>37.988</v>
      </c>
      <c r="ET54" s="9">
        <v>18.497</v>
      </c>
      <c r="EU54" s="9">
        <v>19.491</v>
      </c>
      <c r="EV54" s="9">
        <v>4.0910000000000002</v>
      </c>
      <c r="EW54" s="9">
        <v>2.032</v>
      </c>
      <c r="EX54" s="9">
        <v>2.0579999999999998</v>
      </c>
      <c r="EY54" s="9">
        <v>3.6230000000000002</v>
      </c>
      <c r="EZ54" s="9">
        <v>1.5840000000000001</v>
      </c>
      <c r="FA54" s="9">
        <v>2.0390000000000001</v>
      </c>
      <c r="FB54" s="9">
        <v>0.46700000000000003</v>
      </c>
      <c r="FC54" s="9">
        <v>0.44800000000000001</v>
      </c>
      <c r="FD54" s="9">
        <v>1.9E-2</v>
      </c>
      <c r="FE54" s="9">
        <v>33.896999999999998</v>
      </c>
      <c r="FF54" s="9">
        <v>16.465</v>
      </c>
      <c r="FG54" s="9">
        <v>17.431999999999999</v>
      </c>
      <c r="FH54" s="9">
        <v>198.94900000000001</v>
      </c>
      <c r="FI54" s="9">
        <v>100.895</v>
      </c>
      <c r="FJ54" s="9">
        <v>98.054000000000002</v>
      </c>
      <c r="FK54" s="9">
        <v>19.367000000000001</v>
      </c>
      <c r="FL54" s="9">
        <v>14.532999999999999</v>
      </c>
      <c r="FM54" s="9">
        <v>4.8339999999999996</v>
      </c>
      <c r="FN54" s="9">
        <v>179.58199999999999</v>
      </c>
      <c r="FO54" s="9">
        <v>86.363</v>
      </c>
      <c r="FP54" s="9">
        <v>93.22</v>
      </c>
      <c r="FQ54" s="9">
        <v>22.073</v>
      </c>
      <c r="FR54" s="9">
        <v>16.170999999999999</v>
      </c>
      <c r="FS54" s="9">
        <v>5.9020000000000001</v>
      </c>
      <c r="FT54" s="9">
        <v>192.709</v>
      </c>
      <c r="FU54" s="9">
        <v>92.353999999999999</v>
      </c>
      <c r="FV54" s="9">
        <v>100.355</v>
      </c>
      <c r="FW54" s="9">
        <v>183.20599999999999</v>
      </c>
      <c r="FX54" s="9">
        <v>87.947000000000003</v>
      </c>
      <c r="FY54" s="9">
        <v>95.259</v>
      </c>
      <c r="FZ54" s="9">
        <v>1229.9059999999999</v>
      </c>
      <c r="GA54" s="9">
        <v>639.34799999999996</v>
      </c>
      <c r="GB54" s="9">
        <v>590.55799999999999</v>
      </c>
      <c r="GC54" s="9">
        <v>758.81700000000001</v>
      </c>
      <c r="GD54" s="9">
        <v>439.02</v>
      </c>
      <c r="GE54" s="9">
        <v>319.79700000000003</v>
      </c>
      <c r="GF54" s="9">
        <v>471.089</v>
      </c>
      <c r="GG54" s="9">
        <v>200.328</v>
      </c>
      <c r="GH54" s="9">
        <v>270.76100000000002</v>
      </c>
      <c r="GI54" s="9">
        <v>284.08600000000001</v>
      </c>
      <c r="GJ54" s="9">
        <v>149.55199999999999</v>
      </c>
      <c r="GK54" s="9">
        <v>134.535</v>
      </c>
      <c r="GL54" s="9">
        <v>42.442999999999998</v>
      </c>
      <c r="GM54" s="9">
        <v>19.771000000000001</v>
      </c>
      <c r="GN54" s="9">
        <v>22.672000000000001</v>
      </c>
      <c r="GO54" s="9">
        <v>11.71</v>
      </c>
      <c r="GP54" s="9">
        <v>8.266</v>
      </c>
      <c r="GQ54" s="9">
        <v>3.4449999999999998</v>
      </c>
      <c r="GR54" s="9">
        <v>5.6219999999999999</v>
      </c>
      <c r="GS54" s="9">
        <v>4.4009999999999998</v>
      </c>
      <c r="GT54" s="9">
        <v>1.2210000000000001</v>
      </c>
      <c r="GU54" s="9">
        <v>6.0890000000000004</v>
      </c>
      <c r="GV54" s="9">
        <v>3.8650000000000002</v>
      </c>
      <c r="GW54" s="9">
        <v>2.2240000000000002</v>
      </c>
      <c r="GX54" s="9">
        <v>30.731999999999999</v>
      </c>
      <c r="GY54" s="9">
        <v>11.505000000000001</v>
      </c>
      <c r="GZ54" s="9">
        <v>19.227</v>
      </c>
      <c r="HA54" s="9">
        <v>263.24900000000002</v>
      </c>
      <c r="HB54" s="9">
        <v>139.00200000000001</v>
      </c>
      <c r="HC54" s="9">
        <v>124.246</v>
      </c>
      <c r="HD54" s="9">
        <v>88.665999999999997</v>
      </c>
      <c r="HE54" s="9">
        <v>62.774000000000001</v>
      </c>
      <c r="HF54" s="9">
        <v>25.893000000000001</v>
      </c>
      <c r="HG54" s="9">
        <v>174.58199999999999</v>
      </c>
      <c r="HH54" s="9">
        <v>76.227999999999994</v>
      </c>
      <c r="HI54" s="9">
        <v>98.353999999999999</v>
      </c>
      <c r="HJ54" s="9">
        <v>97.254999999999995</v>
      </c>
      <c r="HK54" s="9">
        <v>67.89</v>
      </c>
      <c r="HL54" s="9">
        <v>29.364999999999998</v>
      </c>
      <c r="HM54" s="9">
        <v>186.83099999999999</v>
      </c>
      <c r="HN54" s="9">
        <v>81.662000000000006</v>
      </c>
      <c r="HO54" s="9">
        <v>105.17</v>
      </c>
      <c r="HP54" s="9">
        <v>180.20400000000001</v>
      </c>
      <c r="HQ54" s="9">
        <v>80.63</v>
      </c>
      <c r="HR54" s="9">
        <v>99.573999999999998</v>
      </c>
      <c r="HS54" s="9">
        <v>2955.8020000000001</v>
      </c>
      <c r="HT54" s="9">
        <v>1589.5429999999999</v>
      </c>
      <c r="HU54" s="9">
        <v>1366.259</v>
      </c>
      <c r="HV54" s="9">
        <v>2265.049</v>
      </c>
      <c r="HW54" s="9">
        <v>1383.6980000000001</v>
      </c>
      <c r="HX54" s="9">
        <v>881.351</v>
      </c>
      <c r="HY54" s="9">
        <v>690.75300000000004</v>
      </c>
      <c r="HZ54" s="9">
        <v>205.845</v>
      </c>
      <c r="IA54" s="9">
        <v>484.90800000000002</v>
      </c>
      <c r="IB54" s="9">
        <v>417.613</v>
      </c>
      <c r="IC54" s="9">
        <v>238.87799999999999</v>
      </c>
      <c r="ID54" s="9">
        <v>178.73500000000001</v>
      </c>
      <c r="IE54" s="9">
        <v>72.813000000000002</v>
      </c>
      <c r="IF54" s="9">
        <v>39.109000000000002</v>
      </c>
      <c r="IG54" s="9">
        <v>33.704000000000001</v>
      </c>
      <c r="IH54" s="9">
        <v>34.582999999999998</v>
      </c>
      <c r="II54" s="9">
        <v>28.870999999999999</v>
      </c>
      <c r="IJ54" s="9">
        <v>5.7119999999999997</v>
      </c>
      <c r="IK54" s="9">
        <v>17.640999999999998</v>
      </c>
      <c r="IL54" s="9">
        <v>14.778</v>
      </c>
      <c r="IM54" s="9">
        <v>2.8620000000000001</v>
      </c>
      <c r="IN54" s="9">
        <v>16.943000000000001</v>
      </c>
      <c r="IO54" s="9">
        <v>14.093</v>
      </c>
      <c r="IP54" s="9">
        <v>2.8490000000000002</v>
      </c>
      <c r="IQ54" s="9">
        <v>38.229999999999997</v>
      </c>
    </row>
    <row r="55" spans="1:251">
      <c r="A55" s="10">
        <v>43160</v>
      </c>
      <c r="B55" s="9">
        <v>12446.041999999999</v>
      </c>
      <c r="C55" s="9">
        <v>6594.4859999999999</v>
      </c>
      <c r="D55" s="9">
        <v>5851.5559999999996</v>
      </c>
      <c r="E55" s="9">
        <v>8450.4699999999993</v>
      </c>
      <c r="F55" s="9">
        <v>5355.2150000000001</v>
      </c>
      <c r="G55" s="9">
        <v>3095.2559999999999</v>
      </c>
      <c r="H55" s="9">
        <v>3995.5720000000001</v>
      </c>
      <c r="I55" s="9">
        <v>1239.2719999999999</v>
      </c>
      <c r="J55" s="9">
        <v>2756.3</v>
      </c>
      <c r="K55" s="9">
        <v>1790.2750000000001</v>
      </c>
      <c r="L55" s="9">
        <v>917.97799999999995</v>
      </c>
      <c r="M55" s="9">
        <v>872.29700000000003</v>
      </c>
      <c r="N55" s="9">
        <v>330.964</v>
      </c>
      <c r="O55" s="9">
        <v>186.40299999999999</v>
      </c>
      <c r="P55" s="9">
        <v>144.56100000000001</v>
      </c>
      <c r="Q55" s="9">
        <v>130.31700000000001</v>
      </c>
      <c r="R55" s="9">
        <v>97.259</v>
      </c>
      <c r="S55" s="9">
        <v>33.058</v>
      </c>
      <c r="T55" s="9">
        <v>75.790999999999997</v>
      </c>
      <c r="U55" s="9">
        <v>51.878</v>
      </c>
      <c r="V55" s="9">
        <v>23.911999999999999</v>
      </c>
      <c r="W55" s="9">
        <v>54.526000000000003</v>
      </c>
      <c r="X55" s="9">
        <v>45.381</v>
      </c>
      <c r="Y55" s="9">
        <v>9.1460000000000008</v>
      </c>
      <c r="Z55" s="9">
        <v>200.64699999999999</v>
      </c>
      <c r="AA55" s="9">
        <v>89.144000000000005</v>
      </c>
      <c r="AB55" s="9">
        <v>111.503</v>
      </c>
      <c r="AC55" s="9">
        <v>1598.36</v>
      </c>
      <c r="AD55" s="9">
        <v>808.31899999999996</v>
      </c>
      <c r="AE55" s="9">
        <v>790.04</v>
      </c>
      <c r="AF55" s="9">
        <v>564.55700000000002</v>
      </c>
      <c r="AG55" s="9">
        <v>411.03100000000001</v>
      </c>
      <c r="AH55" s="9">
        <v>153.52600000000001</v>
      </c>
      <c r="AI55" s="9">
        <v>1033.8030000000001</v>
      </c>
      <c r="AJ55" s="9">
        <v>397.28800000000001</v>
      </c>
      <c r="AK55" s="9">
        <v>636.51499999999999</v>
      </c>
      <c r="AL55" s="9">
        <v>665.90200000000004</v>
      </c>
      <c r="AM55" s="9">
        <v>484.79700000000003</v>
      </c>
      <c r="AN55" s="9">
        <v>181.10499999999999</v>
      </c>
      <c r="AO55" s="9">
        <v>1124.373</v>
      </c>
      <c r="AP55" s="9">
        <v>433.18099999999998</v>
      </c>
      <c r="AQ55" s="9">
        <v>691.19200000000001</v>
      </c>
      <c r="AR55" s="9">
        <v>1109.5940000000001</v>
      </c>
      <c r="AS55" s="9">
        <v>449.16699999999997</v>
      </c>
      <c r="AT55" s="9">
        <v>660.42700000000002</v>
      </c>
      <c r="AU55" s="9">
        <v>11918.101000000001</v>
      </c>
      <c r="AV55" s="9">
        <v>6278.4560000000001</v>
      </c>
      <c r="AW55" s="9">
        <v>5639.6459999999997</v>
      </c>
      <c r="AX55" s="9">
        <v>8215.8490000000002</v>
      </c>
      <c r="AY55" s="9">
        <v>5183.4430000000002</v>
      </c>
      <c r="AZ55" s="9">
        <v>3032.4059999999999</v>
      </c>
      <c r="BA55" s="9">
        <v>3702.252</v>
      </c>
      <c r="BB55" s="9">
        <v>1095.0119999999999</v>
      </c>
      <c r="BC55" s="9">
        <v>2607.2399999999998</v>
      </c>
      <c r="BD55" s="9">
        <v>1739.7380000000001</v>
      </c>
      <c r="BE55" s="9">
        <v>889.67</v>
      </c>
      <c r="BF55" s="9">
        <v>850.06700000000001</v>
      </c>
      <c r="BG55" s="9">
        <v>311.88299999999998</v>
      </c>
      <c r="BH55" s="9">
        <v>174.77799999999999</v>
      </c>
      <c r="BI55" s="9">
        <v>137.10499999999999</v>
      </c>
      <c r="BJ55" s="9">
        <v>127.55200000000001</v>
      </c>
      <c r="BK55" s="9">
        <v>95.162000000000006</v>
      </c>
      <c r="BL55" s="9">
        <v>32.39</v>
      </c>
      <c r="BM55" s="9">
        <v>74.513000000000005</v>
      </c>
      <c r="BN55" s="9">
        <v>50.923000000000002</v>
      </c>
      <c r="BO55" s="9">
        <v>23.59</v>
      </c>
      <c r="BP55" s="9">
        <v>53.039000000000001</v>
      </c>
      <c r="BQ55" s="9">
        <v>44.238999999999997</v>
      </c>
      <c r="BR55" s="9">
        <v>8.8000000000000007</v>
      </c>
      <c r="BS55" s="9">
        <v>184.33099999999999</v>
      </c>
      <c r="BT55" s="9">
        <v>79.616</v>
      </c>
      <c r="BU55" s="9">
        <v>104.715</v>
      </c>
      <c r="BV55" s="9">
        <v>1562.61</v>
      </c>
      <c r="BW55" s="9">
        <v>788.51599999999996</v>
      </c>
      <c r="BX55" s="9">
        <v>774.09299999999996</v>
      </c>
      <c r="BY55" s="9">
        <v>557.39099999999996</v>
      </c>
      <c r="BZ55" s="9">
        <v>405.86700000000002</v>
      </c>
      <c r="CA55" s="9">
        <v>151.524</v>
      </c>
      <c r="CB55" s="9">
        <v>1005.218</v>
      </c>
      <c r="CC55" s="9">
        <v>382.65</v>
      </c>
      <c r="CD55" s="9">
        <v>622.56899999999996</v>
      </c>
      <c r="CE55" s="9">
        <v>655.99599999999998</v>
      </c>
      <c r="CF55" s="9">
        <v>477.55700000000002</v>
      </c>
      <c r="CG55" s="9">
        <v>178.43899999999999</v>
      </c>
      <c r="CH55" s="9">
        <v>1083.741</v>
      </c>
      <c r="CI55" s="9">
        <v>412.113</v>
      </c>
      <c r="CJ55" s="9">
        <v>671.62800000000004</v>
      </c>
      <c r="CK55" s="9">
        <v>1079.731</v>
      </c>
      <c r="CL55" s="9">
        <v>433.572</v>
      </c>
      <c r="CM55" s="9">
        <v>646.15899999999999</v>
      </c>
      <c r="CN55" s="9">
        <v>1895.501</v>
      </c>
      <c r="CO55" s="9">
        <v>959.35299999999995</v>
      </c>
      <c r="CP55" s="9">
        <v>936.14800000000002</v>
      </c>
      <c r="CQ55" s="9">
        <v>869.85900000000004</v>
      </c>
      <c r="CR55" s="9">
        <v>525.57799999999997</v>
      </c>
      <c r="CS55" s="9">
        <v>344.28</v>
      </c>
      <c r="CT55" s="9">
        <v>1025.6420000000001</v>
      </c>
      <c r="CU55" s="9">
        <v>433.774</v>
      </c>
      <c r="CV55" s="9">
        <v>591.86800000000005</v>
      </c>
      <c r="CW55" s="9">
        <v>484.858</v>
      </c>
      <c r="CX55" s="9">
        <v>242.59299999999999</v>
      </c>
      <c r="CY55" s="9">
        <v>242.26599999999999</v>
      </c>
      <c r="CZ55" s="9">
        <v>79.486000000000004</v>
      </c>
      <c r="DA55" s="9">
        <v>40.317999999999998</v>
      </c>
      <c r="DB55" s="9">
        <v>39.168999999999997</v>
      </c>
      <c r="DC55" s="9">
        <v>18.242999999999999</v>
      </c>
      <c r="DD55" s="9">
        <v>11.866</v>
      </c>
      <c r="DE55" s="9">
        <v>6.3760000000000003</v>
      </c>
      <c r="DF55" s="9">
        <v>11.577</v>
      </c>
      <c r="DG55" s="9">
        <v>6.29</v>
      </c>
      <c r="DH55" s="9">
        <v>5.2869999999999999</v>
      </c>
      <c r="DI55" s="9">
        <v>6.665</v>
      </c>
      <c r="DJ55" s="9">
        <v>5.5759999999999996</v>
      </c>
      <c r="DK55" s="9">
        <v>1.089</v>
      </c>
      <c r="DL55" s="9">
        <v>61.244</v>
      </c>
      <c r="DM55" s="9">
        <v>28.451000000000001</v>
      </c>
      <c r="DN55" s="9">
        <v>32.792999999999999</v>
      </c>
      <c r="DO55" s="9">
        <v>449.42200000000003</v>
      </c>
      <c r="DP55" s="9">
        <v>224.16</v>
      </c>
      <c r="DQ55" s="9">
        <v>225.262</v>
      </c>
      <c r="DR55" s="9">
        <v>96.582999999999998</v>
      </c>
      <c r="DS55" s="9">
        <v>67.757999999999996</v>
      </c>
      <c r="DT55" s="9">
        <v>28.824999999999999</v>
      </c>
      <c r="DU55" s="9">
        <v>352.839</v>
      </c>
      <c r="DV55" s="9">
        <v>156.40199999999999</v>
      </c>
      <c r="DW55" s="9">
        <v>196.43700000000001</v>
      </c>
      <c r="DX55" s="9">
        <v>109.568</v>
      </c>
      <c r="DY55" s="9">
        <v>75.796999999999997</v>
      </c>
      <c r="DZ55" s="9">
        <v>33.771000000000001</v>
      </c>
      <c r="EA55" s="9">
        <v>375.291</v>
      </c>
      <c r="EB55" s="9">
        <v>166.79599999999999</v>
      </c>
      <c r="EC55" s="9">
        <v>208.495</v>
      </c>
      <c r="ED55" s="9">
        <v>364.416</v>
      </c>
      <c r="EE55" s="9">
        <v>162.69200000000001</v>
      </c>
      <c r="EF55" s="9">
        <v>201.72399999999999</v>
      </c>
      <c r="EG55" s="9">
        <v>667.14599999999996</v>
      </c>
      <c r="EH55" s="9">
        <v>322.19499999999999</v>
      </c>
      <c r="EI55" s="9">
        <v>344.95100000000002</v>
      </c>
      <c r="EJ55" s="9">
        <v>161.34</v>
      </c>
      <c r="EK55" s="9">
        <v>112.773</v>
      </c>
      <c r="EL55" s="9">
        <v>48.567</v>
      </c>
      <c r="EM55" s="9">
        <v>505.80599999999998</v>
      </c>
      <c r="EN55" s="9">
        <v>209.422</v>
      </c>
      <c r="EO55" s="9">
        <v>296.38400000000001</v>
      </c>
      <c r="EP55" s="9">
        <v>221.035</v>
      </c>
      <c r="EQ55" s="9">
        <v>107.71</v>
      </c>
      <c r="ER55" s="9">
        <v>113.325</v>
      </c>
      <c r="ES55" s="9">
        <v>39.601999999999997</v>
      </c>
      <c r="ET55" s="9">
        <v>19.936</v>
      </c>
      <c r="EU55" s="9">
        <v>19.666</v>
      </c>
      <c r="EV55" s="9">
        <v>3.3759999999999999</v>
      </c>
      <c r="EW55" s="9">
        <v>1.83</v>
      </c>
      <c r="EX55" s="9">
        <v>1.546</v>
      </c>
      <c r="EY55" s="9">
        <v>2.3010000000000002</v>
      </c>
      <c r="EZ55" s="9">
        <v>1.2030000000000001</v>
      </c>
      <c r="FA55" s="9">
        <v>1.0980000000000001</v>
      </c>
      <c r="FB55" s="9">
        <v>1.075</v>
      </c>
      <c r="FC55" s="9">
        <v>0.627</v>
      </c>
      <c r="FD55" s="9">
        <v>0.44800000000000001</v>
      </c>
      <c r="FE55" s="9">
        <v>36.225000000000001</v>
      </c>
      <c r="FF55" s="9">
        <v>18.105</v>
      </c>
      <c r="FG55" s="9">
        <v>18.12</v>
      </c>
      <c r="FH55" s="9">
        <v>203.285</v>
      </c>
      <c r="FI55" s="9">
        <v>99.012</v>
      </c>
      <c r="FJ55" s="9">
        <v>104.273</v>
      </c>
      <c r="FK55" s="9">
        <v>23.433</v>
      </c>
      <c r="FL55" s="9">
        <v>14.704000000000001</v>
      </c>
      <c r="FM55" s="9">
        <v>8.7289999999999992</v>
      </c>
      <c r="FN55" s="9">
        <v>179.852</v>
      </c>
      <c r="FO55" s="9">
        <v>84.308000000000007</v>
      </c>
      <c r="FP55" s="9">
        <v>95.543999999999997</v>
      </c>
      <c r="FQ55" s="9">
        <v>26.366</v>
      </c>
      <c r="FR55" s="9">
        <v>16.459</v>
      </c>
      <c r="FS55" s="9">
        <v>9.907</v>
      </c>
      <c r="FT55" s="9">
        <v>194.67</v>
      </c>
      <c r="FU55" s="9">
        <v>91.251999999999995</v>
      </c>
      <c r="FV55" s="9">
        <v>103.41800000000001</v>
      </c>
      <c r="FW55" s="9">
        <v>182.15299999999999</v>
      </c>
      <c r="FX55" s="9">
        <v>85.510999999999996</v>
      </c>
      <c r="FY55" s="9">
        <v>96.641999999999996</v>
      </c>
      <c r="FZ55" s="9">
        <v>1228.355</v>
      </c>
      <c r="GA55" s="9">
        <v>637.15800000000002</v>
      </c>
      <c r="GB55" s="9">
        <v>591.197</v>
      </c>
      <c r="GC55" s="9">
        <v>708.51800000000003</v>
      </c>
      <c r="GD55" s="9">
        <v>412.80599999999998</v>
      </c>
      <c r="GE55" s="9">
        <v>295.71300000000002</v>
      </c>
      <c r="GF55" s="9">
        <v>519.83699999999999</v>
      </c>
      <c r="GG55" s="9">
        <v>224.352</v>
      </c>
      <c r="GH55" s="9">
        <v>295.48399999999998</v>
      </c>
      <c r="GI55" s="9">
        <v>263.82299999999998</v>
      </c>
      <c r="GJ55" s="9">
        <v>134.88300000000001</v>
      </c>
      <c r="GK55" s="9">
        <v>128.941</v>
      </c>
      <c r="GL55" s="9">
        <v>39.884999999999998</v>
      </c>
      <c r="GM55" s="9">
        <v>20.382000000000001</v>
      </c>
      <c r="GN55" s="9">
        <v>19.503</v>
      </c>
      <c r="GO55" s="9">
        <v>14.866</v>
      </c>
      <c r="GP55" s="9">
        <v>10.036</v>
      </c>
      <c r="GQ55" s="9">
        <v>4.83</v>
      </c>
      <c r="GR55" s="9">
        <v>9.2759999999999998</v>
      </c>
      <c r="GS55" s="9">
        <v>5.0880000000000001</v>
      </c>
      <c r="GT55" s="9">
        <v>4.1890000000000001</v>
      </c>
      <c r="GU55" s="9">
        <v>5.59</v>
      </c>
      <c r="GV55" s="9">
        <v>4.9489999999999998</v>
      </c>
      <c r="GW55" s="9">
        <v>0.64100000000000001</v>
      </c>
      <c r="GX55" s="9">
        <v>25.018000000000001</v>
      </c>
      <c r="GY55" s="9">
        <v>10.346</v>
      </c>
      <c r="GZ55" s="9">
        <v>14.673</v>
      </c>
      <c r="HA55" s="9">
        <v>246.136</v>
      </c>
      <c r="HB55" s="9">
        <v>125.148</v>
      </c>
      <c r="HC55" s="9">
        <v>120.988</v>
      </c>
      <c r="HD55" s="9">
        <v>73.150000000000006</v>
      </c>
      <c r="HE55" s="9">
        <v>53.054000000000002</v>
      </c>
      <c r="HF55" s="9">
        <v>20.096</v>
      </c>
      <c r="HG55" s="9">
        <v>172.98699999999999</v>
      </c>
      <c r="HH55" s="9">
        <v>72.093999999999994</v>
      </c>
      <c r="HI55" s="9">
        <v>100.893</v>
      </c>
      <c r="HJ55" s="9">
        <v>83.201999999999998</v>
      </c>
      <c r="HK55" s="9">
        <v>59.338999999999999</v>
      </c>
      <c r="HL55" s="9">
        <v>23.864000000000001</v>
      </c>
      <c r="HM55" s="9">
        <v>180.62100000000001</v>
      </c>
      <c r="HN55" s="9">
        <v>75.543999999999997</v>
      </c>
      <c r="HO55" s="9">
        <v>105.077</v>
      </c>
      <c r="HP55" s="9">
        <v>182.26300000000001</v>
      </c>
      <c r="HQ55" s="9">
        <v>77.182000000000002</v>
      </c>
      <c r="HR55" s="9">
        <v>105.081</v>
      </c>
      <c r="HS55" s="9">
        <v>2949.0250000000001</v>
      </c>
      <c r="HT55" s="9">
        <v>1579.1030000000001</v>
      </c>
      <c r="HU55" s="9">
        <v>1369.922</v>
      </c>
      <c r="HV55" s="9">
        <v>2225.2429999999999</v>
      </c>
      <c r="HW55" s="9">
        <v>1365.703</v>
      </c>
      <c r="HX55" s="9">
        <v>859.54</v>
      </c>
      <c r="HY55" s="9">
        <v>723.78300000000002</v>
      </c>
      <c r="HZ55" s="9">
        <v>213.4</v>
      </c>
      <c r="IA55" s="9">
        <v>510.38299999999998</v>
      </c>
      <c r="IB55" s="9">
        <v>429.98200000000003</v>
      </c>
      <c r="IC55" s="9">
        <v>238.24299999999999</v>
      </c>
      <c r="ID55" s="9">
        <v>191.74</v>
      </c>
      <c r="IE55" s="9">
        <v>64.707999999999998</v>
      </c>
      <c r="IF55" s="9">
        <v>38.442</v>
      </c>
      <c r="IG55" s="9">
        <v>26.265999999999998</v>
      </c>
      <c r="IH55" s="9">
        <v>31.03</v>
      </c>
      <c r="II55" s="9">
        <v>22.795000000000002</v>
      </c>
      <c r="IJ55" s="9">
        <v>8.2349999999999994</v>
      </c>
      <c r="IK55" s="9">
        <v>16.402000000000001</v>
      </c>
      <c r="IL55" s="9">
        <v>10.81</v>
      </c>
      <c r="IM55" s="9">
        <v>5.5919999999999996</v>
      </c>
      <c r="IN55" s="9">
        <v>14.628</v>
      </c>
      <c r="IO55" s="9">
        <v>11.984999999999999</v>
      </c>
      <c r="IP55" s="9">
        <v>2.6440000000000001</v>
      </c>
      <c r="IQ55" s="9">
        <v>33.677999999999997</v>
      </c>
    </row>
    <row r="56" spans="1:251">
      <c r="A56" s="10">
        <v>43191</v>
      </c>
      <c r="B56" s="9">
        <v>12475.53</v>
      </c>
      <c r="C56" s="9">
        <v>6616.0860000000002</v>
      </c>
      <c r="D56" s="9">
        <v>5859.4440000000004</v>
      </c>
      <c r="E56" s="9">
        <v>8486.1620000000003</v>
      </c>
      <c r="F56" s="9">
        <v>5363.1180000000004</v>
      </c>
      <c r="G56" s="9">
        <v>3123.0439999999999</v>
      </c>
      <c r="H56" s="9">
        <v>3989.3679999999999</v>
      </c>
      <c r="I56" s="9">
        <v>1252.9680000000001</v>
      </c>
      <c r="J56" s="9">
        <v>2736.4</v>
      </c>
      <c r="K56" s="9">
        <v>1787.873</v>
      </c>
      <c r="L56" s="9">
        <v>926.06200000000001</v>
      </c>
      <c r="M56" s="9">
        <v>861.81100000000004</v>
      </c>
      <c r="N56" s="9">
        <v>313.70100000000002</v>
      </c>
      <c r="O56" s="9">
        <v>174.84899999999999</v>
      </c>
      <c r="P56" s="9">
        <v>138.851</v>
      </c>
      <c r="Q56" s="9">
        <v>104.52</v>
      </c>
      <c r="R56" s="9">
        <v>80.475999999999999</v>
      </c>
      <c r="S56" s="9">
        <v>24.044</v>
      </c>
      <c r="T56" s="9">
        <v>60.984000000000002</v>
      </c>
      <c r="U56" s="9">
        <v>46.706000000000003</v>
      </c>
      <c r="V56" s="9">
        <v>14.278</v>
      </c>
      <c r="W56" s="9">
        <v>43.536000000000001</v>
      </c>
      <c r="X56" s="9">
        <v>33.768999999999998</v>
      </c>
      <c r="Y56" s="9">
        <v>9.7669999999999995</v>
      </c>
      <c r="Z56" s="9">
        <v>209.18100000000001</v>
      </c>
      <c r="AA56" s="9">
        <v>94.373999999999995</v>
      </c>
      <c r="AB56" s="9">
        <v>114.807</v>
      </c>
      <c r="AC56" s="9">
        <v>1619.4880000000001</v>
      </c>
      <c r="AD56" s="9">
        <v>828.84100000000001</v>
      </c>
      <c r="AE56" s="9">
        <v>790.64700000000005</v>
      </c>
      <c r="AF56" s="9">
        <v>582.37400000000002</v>
      </c>
      <c r="AG56" s="9">
        <v>432.64299999999997</v>
      </c>
      <c r="AH56" s="9">
        <v>149.72999999999999</v>
      </c>
      <c r="AI56" s="9">
        <v>1037.114</v>
      </c>
      <c r="AJ56" s="9">
        <v>396.19799999999998</v>
      </c>
      <c r="AK56" s="9">
        <v>640.91600000000005</v>
      </c>
      <c r="AL56" s="9">
        <v>660.04499999999996</v>
      </c>
      <c r="AM56" s="9">
        <v>491.70299999999997</v>
      </c>
      <c r="AN56" s="9">
        <v>168.34200000000001</v>
      </c>
      <c r="AO56" s="9">
        <v>1127.828</v>
      </c>
      <c r="AP56" s="9">
        <v>434.35899999999998</v>
      </c>
      <c r="AQ56" s="9">
        <v>693.46799999999996</v>
      </c>
      <c r="AR56" s="9">
        <v>1098.098</v>
      </c>
      <c r="AS56" s="9">
        <v>442.904</v>
      </c>
      <c r="AT56" s="9">
        <v>655.19399999999996</v>
      </c>
      <c r="AU56" s="9">
        <v>11942.034</v>
      </c>
      <c r="AV56" s="9">
        <v>6293.7690000000002</v>
      </c>
      <c r="AW56" s="9">
        <v>5648.2659999999996</v>
      </c>
      <c r="AX56" s="9">
        <v>8248.4089999999997</v>
      </c>
      <c r="AY56" s="9">
        <v>5189.3879999999999</v>
      </c>
      <c r="AZ56" s="9">
        <v>3059.0210000000002</v>
      </c>
      <c r="BA56" s="9">
        <v>3693.6260000000002</v>
      </c>
      <c r="BB56" s="9">
        <v>1104.3810000000001</v>
      </c>
      <c r="BC56" s="9">
        <v>2589.2449999999999</v>
      </c>
      <c r="BD56" s="9">
        <v>1736.1869999999999</v>
      </c>
      <c r="BE56" s="9">
        <v>897.48199999999997</v>
      </c>
      <c r="BF56" s="9">
        <v>838.70500000000004</v>
      </c>
      <c r="BG56" s="9">
        <v>289.72800000000001</v>
      </c>
      <c r="BH56" s="9">
        <v>161.84100000000001</v>
      </c>
      <c r="BI56" s="9">
        <v>127.887</v>
      </c>
      <c r="BJ56" s="9">
        <v>99.831000000000003</v>
      </c>
      <c r="BK56" s="9">
        <v>77.284000000000006</v>
      </c>
      <c r="BL56" s="9">
        <v>22.547000000000001</v>
      </c>
      <c r="BM56" s="9">
        <v>57.432000000000002</v>
      </c>
      <c r="BN56" s="9">
        <v>44.634999999999998</v>
      </c>
      <c r="BO56" s="9">
        <v>12.797000000000001</v>
      </c>
      <c r="BP56" s="9">
        <v>42.4</v>
      </c>
      <c r="BQ56" s="9">
        <v>32.649000000000001</v>
      </c>
      <c r="BR56" s="9">
        <v>9.7509999999999994</v>
      </c>
      <c r="BS56" s="9">
        <v>189.89699999999999</v>
      </c>
      <c r="BT56" s="9">
        <v>84.557000000000002</v>
      </c>
      <c r="BU56" s="9">
        <v>105.34</v>
      </c>
      <c r="BV56" s="9">
        <v>1585.914</v>
      </c>
      <c r="BW56" s="9">
        <v>809.529</v>
      </c>
      <c r="BX56" s="9">
        <v>776.38499999999999</v>
      </c>
      <c r="BY56" s="9">
        <v>576.45600000000002</v>
      </c>
      <c r="BZ56" s="9">
        <v>427.822</v>
      </c>
      <c r="CA56" s="9">
        <v>148.63399999999999</v>
      </c>
      <c r="CB56" s="9">
        <v>1009.458</v>
      </c>
      <c r="CC56" s="9">
        <v>381.70699999999999</v>
      </c>
      <c r="CD56" s="9">
        <v>627.75099999999998</v>
      </c>
      <c r="CE56" s="9">
        <v>649.50099999999998</v>
      </c>
      <c r="CF56" s="9">
        <v>483.74799999999999</v>
      </c>
      <c r="CG56" s="9">
        <v>165.75299999999999</v>
      </c>
      <c r="CH56" s="9">
        <v>1086.6869999999999</v>
      </c>
      <c r="CI56" s="9">
        <v>413.73399999999998</v>
      </c>
      <c r="CJ56" s="9">
        <v>672.952</v>
      </c>
      <c r="CK56" s="9">
        <v>1066.8900000000001</v>
      </c>
      <c r="CL56" s="9">
        <v>426.34199999999998</v>
      </c>
      <c r="CM56" s="9">
        <v>640.548</v>
      </c>
      <c r="CN56" s="9">
        <v>1909.3119999999999</v>
      </c>
      <c r="CO56" s="9">
        <v>973.15200000000004</v>
      </c>
      <c r="CP56" s="9">
        <v>936.16</v>
      </c>
      <c r="CQ56" s="9">
        <v>857.27499999999998</v>
      </c>
      <c r="CR56" s="9">
        <v>527.97299999999996</v>
      </c>
      <c r="CS56" s="9">
        <v>329.303</v>
      </c>
      <c r="CT56" s="9">
        <v>1052.037</v>
      </c>
      <c r="CU56" s="9">
        <v>445.17899999999997</v>
      </c>
      <c r="CV56" s="9">
        <v>606.85799999999995</v>
      </c>
      <c r="CW56" s="9">
        <v>498.86099999999999</v>
      </c>
      <c r="CX56" s="9">
        <v>257.50200000000001</v>
      </c>
      <c r="CY56" s="9">
        <v>241.35900000000001</v>
      </c>
      <c r="CZ56" s="9">
        <v>79.218999999999994</v>
      </c>
      <c r="DA56" s="9">
        <v>39.475999999999999</v>
      </c>
      <c r="DB56" s="9">
        <v>39.743000000000002</v>
      </c>
      <c r="DC56" s="9">
        <v>14.827</v>
      </c>
      <c r="DD56" s="9">
        <v>11.041</v>
      </c>
      <c r="DE56" s="9">
        <v>3.786</v>
      </c>
      <c r="DF56" s="9">
        <v>9.86</v>
      </c>
      <c r="DG56" s="9">
        <v>7.19</v>
      </c>
      <c r="DH56" s="9">
        <v>2.67</v>
      </c>
      <c r="DI56" s="9">
        <v>4.9669999999999996</v>
      </c>
      <c r="DJ56" s="9">
        <v>3.851</v>
      </c>
      <c r="DK56" s="9">
        <v>1.117</v>
      </c>
      <c r="DL56" s="9">
        <v>64.391000000000005</v>
      </c>
      <c r="DM56" s="9">
        <v>28.434999999999999</v>
      </c>
      <c r="DN56" s="9">
        <v>35.956000000000003</v>
      </c>
      <c r="DO56" s="9">
        <v>459.99700000000001</v>
      </c>
      <c r="DP56" s="9">
        <v>236.166</v>
      </c>
      <c r="DQ56" s="9">
        <v>223.83099999999999</v>
      </c>
      <c r="DR56" s="9">
        <v>100.455</v>
      </c>
      <c r="DS56" s="9">
        <v>73.632000000000005</v>
      </c>
      <c r="DT56" s="9">
        <v>26.823</v>
      </c>
      <c r="DU56" s="9">
        <v>359.54199999999997</v>
      </c>
      <c r="DV56" s="9">
        <v>162.53399999999999</v>
      </c>
      <c r="DW56" s="9">
        <v>197.00700000000001</v>
      </c>
      <c r="DX56" s="9">
        <v>110.126</v>
      </c>
      <c r="DY56" s="9">
        <v>81.245000000000005</v>
      </c>
      <c r="DZ56" s="9">
        <v>28.882000000000001</v>
      </c>
      <c r="EA56" s="9">
        <v>388.73500000000001</v>
      </c>
      <c r="EB56" s="9">
        <v>176.25700000000001</v>
      </c>
      <c r="EC56" s="9">
        <v>212.47800000000001</v>
      </c>
      <c r="ED56" s="9">
        <v>369.40199999999999</v>
      </c>
      <c r="EE56" s="9">
        <v>169.72399999999999</v>
      </c>
      <c r="EF56" s="9">
        <v>199.67699999999999</v>
      </c>
      <c r="EG56" s="9">
        <v>693.01700000000005</v>
      </c>
      <c r="EH56" s="9">
        <v>342.351</v>
      </c>
      <c r="EI56" s="9">
        <v>350.666</v>
      </c>
      <c r="EJ56" s="9">
        <v>170.602</v>
      </c>
      <c r="EK56" s="9">
        <v>122.574</v>
      </c>
      <c r="EL56" s="9">
        <v>48.027999999999999</v>
      </c>
      <c r="EM56" s="9">
        <v>522.41399999999999</v>
      </c>
      <c r="EN56" s="9">
        <v>219.77699999999999</v>
      </c>
      <c r="EO56" s="9">
        <v>302.637</v>
      </c>
      <c r="EP56" s="9">
        <v>226.66300000000001</v>
      </c>
      <c r="EQ56" s="9">
        <v>115.502</v>
      </c>
      <c r="ER56" s="9">
        <v>111.16200000000001</v>
      </c>
      <c r="ES56" s="9">
        <v>39.561</v>
      </c>
      <c r="ET56" s="9">
        <v>19.47</v>
      </c>
      <c r="EU56" s="9">
        <v>20.091000000000001</v>
      </c>
      <c r="EV56" s="9">
        <v>4.5720000000000001</v>
      </c>
      <c r="EW56" s="9">
        <v>3.452</v>
      </c>
      <c r="EX56" s="9">
        <v>1.1200000000000001</v>
      </c>
      <c r="EY56" s="9">
        <v>3.3140000000000001</v>
      </c>
      <c r="EZ56" s="9">
        <v>2.649</v>
      </c>
      <c r="FA56" s="9">
        <v>0.66600000000000004</v>
      </c>
      <c r="FB56" s="9">
        <v>1.258</v>
      </c>
      <c r="FC56" s="9">
        <v>0.80300000000000005</v>
      </c>
      <c r="FD56" s="9">
        <v>0.45500000000000002</v>
      </c>
      <c r="FE56" s="9">
        <v>34.988999999999997</v>
      </c>
      <c r="FF56" s="9">
        <v>16.018000000000001</v>
      </c>
      <c r="FG56" s="9">
        <v>18.971</v>
      </c>
      <c r="FH56" s="9">
        <v>207.41300000000001</v>
      </c>
      <c r="FI56" s="9">
        <v>104.941</v>
      </c>
      <c r="FJ56" s="9">
        <v>102.47199999999999</v>
      </c>
      <c r="FK56" s="9">
        <v>22.664999999999999</v>
      </c>
      <c r="FL56" s="9">
        <v>16.454999999999998</v>
      </c>
      <c r="FM56" s="9">
        <v>6.21</v>
      </c>
      <c r="FN56" s="9">
        <v>184.74799999999999</v>
      </c>
      <c r="FO56" s="9">
        <v>88.486000000000004</v>
      </c>
      <c r="FP56" s="9">
        <v>96.262</v>
      </c>
      <c r="FQ56" s="9">
        <v>25.361000000000001</v>
      </c>
      <c r="FR56" s="9">
        <v>18.844999999999999</v>
      </c>
      <c r="FS56" s="9">
        <v>6.516</v>
      </c>
      <c r="FT56" s="9">
        <v>201.30199999999999</v>
      </c>
      <c r="FU56" s="9">
        <v>96.656000000000006</v>
      </c>
      <c r="FV56" s="9">
        <v>104.646</v>
      </c>
      <c r="FW56" s="9">
        <v>188.06200000000001</v>
      </c>
      <c r="FX56" s="9">
        <v>91.135000000000005</v>
      </c>
      <c r="FY56" s="9">
        <v>96.927000000000007</v>
      </c>
      <c r="FZ56" s="9">
        <v>1216.2950000000001</v>
      </c>
      <c r="GA56" s="9">
        <v>630.79999999999995</v>
      </c>
      <c r="GB56" s="9">
        <v>585.495</v>
      </c>
      <c r="GC56" s="9">
        <v>686.673</v>
      </c>
      <c r="GD56" s="9">
        <v>405.399</v>
      </c>
      <c r="GE56" s="9">
        <v>281.274</v>
      </c>
      <c r="GF56" s="9">
        <v>529.62199999999996</v>
      </c>
      <c r="GG56" s="9">
        <v>225.40199999999999</v>
      </c>
      <c r="GH56" s="9">
        <v>304.221</v>
      </c>
      <c r="GI56" s="9">
        <v>272.19799999999998</v>
      </c>
      <c r="GJ56" s="9">
        <v>142</v>
      </c>
      <c r="GK56" s="9">
        <v>130.197</v>
      </c>
      <c r="GL56" s="9">
        <v>39.658000000000001</v>
      </c>
      <c r="GM56" s="9">
        <v>20.007000000000001</v>
      </c>
      <c r="GN56" s="9">
        <v>19.651</v>
      </c>
      <c r="GO56" s="9">
        <v>10.255000000000001</v>
      </c>
      <c r="GP56" s="9">
        <v>7.5890000000000004</v>
      </c>
      <c r="GQ56" s="9">
        <v>2.6659999999999999</v>
      </c>
      <c r="GR56" s="9">
        <v>6.5460000000000003</v>
      </c>
      <c r="GS56" s="9">
        <v>4.5410000000000004</v>
      </c>
      <c r="GT56" s="9">
        <v>2.004</v>
      </c>
      <c r="GU56" s="9">
        <v>3.71</v>
      </c>
      <c r="GV56" s="9">
        <v>3.048</v>
      </c>
      <c r="GW56" s="9">
        <v>0.66200000000000003</v>
      </c>
      <c r="GX56" s="9">
        <v>29.402999999999999</v>
      </c>
      <c r="GY56" s="9">
        <v>12.417</v>
      </c>
      <c r="GZ56" s="9">
        <v>16.984999999999999</v>
      </c>
      <c r="HA56" s="9">
        <v>252.584</v>
      </c>
      <c r="HB56" s="9">
        <v>131.22499999999999</v>
      </c>
      <c r="HC56" s="9">
        <v>121.35899999999999</v>
      </c>
      <c r="HD56" s="9">
        <v>77.790000000000006</v>
      </c>
      <c r="HE56" s="9">
        <v>57.177</v>
      </c>
      <c r="HF56" s="9">
        <v>20.613</v>
      </c>
      <c r="HG56" s="9">
        <v>174.79400000000001</v>
      </c>
      <c r="HH56" s="9">
        <v>74.048000000000002</v>
      </c>
      <c r="HI56" s="9">
        <v>100.746</v>
      </c>
      <c r="HJ56" s="9">
        <v>84.765000000000001</v>
      </c>
      <c r="HK56" s="9">
        <v>62.399000000000001</v>
      </c>
      <c r="HL56" s="9">
        <v>22.366</v>
      </c>
      <c r="HM56" s="9">
        <v>187.43299999999999</v>
      </c>
      <c r="HN56" s="9">
        <v>79.600999999999999</v>
      </c>
      <c r="HO56" s="9">
        <v>107.831</v>
      </c>
      <c r="HP56" s="9">
        <v>181.339</v>
      </c>
      <c r="HQ56" s="9">
        <v>78.59</v>
      </c>
      <c r="HR56" s="9">
        <v>102.75</v>
      </c>
      <c r="HS56" s="9">
        <v>2961.9389999999999</v>
      </c>
      <c r="HT56" s="9">
        <v>1589.4780000000001</v>
      </c>
      <c r="HU56" s="9">
        <v>1372.461</v>
      </c>
      <c r="HV56" s="9">
        <v>2251.5790000000002</v>
      </c>
      <c r="HW56" s="9">
        <v>1373.4860000000001</v>
      </c>
      <c r="HX56" s="9">
        <v>878.09400000000005</v>
      </c>
      <c r="HY56" s="9">
        <v>710.35900000000004</v>
      </c>
      <c r="HZ56" s="9">
        <v>215.99299999999999</v>
      </c>
      <c r="IA56" s="9">
        <v>494.36700000000002</v>
      </c>
      <c r="IB56" s="9">
        <v>430.029</v>
      </c>
      <c r="IC56" s="9">
        <v>246.911</v>
      </c>
      <c r="ID56" s="9">
        <v>183.11799999999999</v>
      </c>
      <c r="IE56" s="9">
        <v>57.045999999999999</v>
      </c>
      <c r="IF56" s="9">
        <v>31.992000000000001</v>
      </c>
      <c r="IG56" s="9">
        <v>25.053999999999998</v>
      </c>
      <c r="IH56" s="9">
        <v>23.045000000000002</v>
      </c>
      <c r="II56" s="9">
        <v>17.082000000000001</v>
      </c>
      <c r="IJ56" s="9">
        <v>5.9630000000000001</v>
      </c>
      <c r="IK56" s="9">
        <v>11.066000000000001</v>
      </c>
      <c r="IL56" s="9">
        <v>6.867</v>
      </c>
      <c r="IM56" s="9">
        <v>4.1989999999999998</v>
      </c>
      <c r="IN56" s="9">
        <v>11.978999999999999</v>
      </c>
      <c r="IO56" s="9">
        <v>10.215</v>
      </c>
      <c r="IP56" s="9">
        <v>1.764</v>
      </c>
      <c r="IQ56" s="9">
        <v>34.000999999999998</v>
      </c>
    </row>
    <row r="57" spans="1:251">
      <c r="A57" s="10">
        <v>43221</v>
      </c>
      <c r="B57" s="9">
        <v>12526.129000000001</v>
      </c>
      <c r="C57" s="9">
        <v>6636.5739999999996</v>
      </c>
      <c r="D57" s="9">
        <v>5889.5550000000003</v>
      </c>
      <c r="E57" s="9">
        <v>8491.6029999999992</v>
      </c>
      <c r="F57" s="9">
        <v>5377.9970000000003</v>
      </c>
      <c r="G57" s="9">
        <v>3113.6060000000002</v>
      </c>
      <c r="H57" s="9">
        <v>4034.5259999999998</v>
      </c>
      <c r="I57" s="9">
        <v>1258.577</v>
      </c>
      <c r="J57" s="9">
        <v>2775.9490000000001</v>
      </c>
      <c r="K57" s="9">
        <v>1787.1010000000001</v>
      </c>
      <c r="L57" s="9">
        <v>930.81299999999999</v>
      </c>
      <c r="M57" s="9">
        <v>856.28800000000001</v>
      </c>
      <c r="N57" s="9">
        <v>349.15699999999998</v>
      </c>
      <c r="O57" s="9">
        <v>199.02099999999999</v>
      </c>
      <c r="P57" s="9">
        <v>150.137</v>
      </c>
      <c r="Q57" s="9">
        <v>133.833</v>
      </c>
      <c r="R57" s="9">
        <v>104.991</v>
      </c>
      <c r="S57" s="9">
        <v>28.843</v>
      </c>
      <c r="T57" s="9">
        <v>70.89</v>
      </c>
      <c r="U57" s="9">
        <v>55.997999999999998</v>
      </c>
      <c r="V57" s="9">
        <v>14.893000000000001</v>
      </c>
      <c r="W57" s="9">
        <v>62.942999999999998</v>
      </c>
      <c r="X57" s="9">
        <v>48.993000000000002</v>
      </c>
      <c r="Y57" s="9">
        <v>13.95</v>
      </c>
      <c r="Z57" s="9">
        <v>215.32400000000001</v>
      </c>
      <c r="AA57" s="9">
        <v>94.03</v>
      </c>
      <c r="AB57" s="9">
        <v>121.294</v>
      </c>
      <c r="AC57" s="9">
        <v>1581.5170000000001</v>
      </c>
      <c r="AD57" s="9">
        <v>809.83399999999995</v>
      </c>
      <c r="AE57" s="9">
        <v>771.68299999999999</v>
      </c>
      <c r="AF57" s="9">
        <v>556.09400000000005</v>
      </c>
      <c r="AG57" s="9">
        <v>419.42700000000002</v>
      </c>
      <c r="AH57" s="9">
        <v>136.666</v>
      </c>
      <c r="AI57" s="9">
        <v>1025.424</v>
      </c>
      <c r="AJ57" s="9">
        <v>390.40699999999998</v>
      </c>
      <c r="AK57" s="9">
        <v>635.01700000000005</v>
      </c>
      <c r="AL57" s="9">
        <v>657.3</v>
      </c>
      <c r="AM57" s="9">
        <v>497.5</v>
      </c>
      <c r="AN57" s="9">
        <v>159.80000000000001</v>
      </c>
      <c r="AO57" s="9">
        <v>1129.8009999999999</v>
      </c>
      <c r="AP57" s="9">
        <v>433.31299999999999</v>
      </c>
      <c r="AQ57" s="9">
        <v>696.48800000000006</v>
      </c>
      <c r="AR57" s="9">
        <v>1096.3140000000001</v>
      </c>
      <c r="AS57" s="9">
        <v>446.404</v>
      </c>
      <c r="AT57" s="9">
        <v>649.90899999999999</v>
      </c>
      <c r="AU57" s="9">
        <v>11989.227000000001</v>
      </c>
      <c r="AV57" s="9">
        <v>6308.723</v>
      </c>
      <c r="AW57" s="9">
        <v>5680.5029999999997</v>
      </c>
      <c r="AX57" s="9">
        <v>8251.7620000000006</v>
      </c>
      <c r="AY57" s="9">
        <v>5204.5140000000001</v>
      </c>
      <c r="AZ57" s="9">
        <v>3047.248</v>
      </c>
      <c r="BA57" s="9">
        <v>3737.4639999999999</v>
      </c>
      <c r="BB57" s="9">
        <v>1104.2090000000001</v>
      </c>
      <c r="BC57" s="9">
        <v>2633.2550000000001</v>
      </c>
      <c r="BD57" s="9">
        <v>1735.144</v>
      </c>
      <c r="BE57" s="9">
        <v>896.29100000000005</v>
      </c>
      <c r="BF57" s="9">
        <v>838.85299999999995</v>
      </c>
      <c r="BG57" s="9">
        <v>320.77699999999999</v>
      </c>
      <c r="BH57" s="9">
        <v>180.69200000000001</v>
      </c>
      <c r="BI57" s="9">
        <v>140.08600000000001</v>
      </c>
      <c r="BJ57" s="9">
        <v>127.92</v>
      </c>
      <c r="BK57" s="9">
        <v>99.698999999999998</v>
      </c>
      <c r="BL57" s="9">
        <v>28.222000000000001</v>
      </c>
      <c r="BM57" s="9">
        <v>66.254000000000005</v>
      </c>
      <c r="BN57" s="9">
        <v>51.966000000000001</v>
      </c>
      <c r="BO57" s="9">
        <v>14.288</v>
      </c>
      <c r="BP57" s="9">
        <v>61.665999999999997</v>
      </c>
      <c r="BQ57" s="9">
        <v>47.732999999999997</v>
      </c>
      <c r="BR57" s="9">
        <v>13.933999999999999</v>
      </c>
      <c r="BS57" s="9">
        <v>192.857</v>
      </c>
      <c r="BT57" s="9">
        <v>80.992999999999995</v>
      </c>
      <c r="BU57" s="9">
        <v>111.864</v>
      </c>
      <c r="BV57" s="9">
        <v>1552.5840000000001</v>
      </c>
      <c r="BW57" s="9">
        <v>789.51199999999994</v>
      </c>
      <c r="BX57" s="9">
        <v>763.072</v>
      </c>
      <c r="BY57" s="9">
        <v>551.61</v>
      </c>
      <c r="BZ57" s="9">
        <v>415.072</v>
      </c>
      <c r="CA57" s="9">
        <v>136.53800000000001</v>
      </c>
      <c r="CB57" s="9">
        <v>1000.973</v>
      </c>
      <c r="CC57" s="9">
        <v>374.44</v>
      </c>
      <c r="CD57" s="9">
        <v>626.53399999999999</v>
      </c>
      <c r="CE57" s="9">
        <v>646.92899999999997</v>
      </c>
      <c r="CF57" s="9">
        <v>487.875</v>
      </c>
      <c r="CG57" s="9">
        <v>159.054</v>
      </c>
      <c r="CH57" s="9">
        <v>1088.2139999999999</v>
      </c>
      <c r="CI57" s="9">
        <v>408.416</v>
      </c>
      <c r="CJ57" s="9">
        <v>679.79899999999998</v>
      </c>
      <c r="CK57" s="9">
        <v>1067.2270000000001</v>
      </c>
      <c r="CL57" s="9">
        <v>426.40600000000001</v>
      </c>
      <c r="CM57" s="9">
        <v>640.82100000000003</v>
      </c>
      <c r="CN57" s="9">
        <v>1927.9059999999999</v>
      </c>
      <c r="CO57" s="9">
        <v>971.26900000000001</v>
      </c>
      <c r="CP57" s="9">
        <v>956.63599999999997</v>
      </c>
      <c r="CQ57" s="9">
        <v>847.84299999999996</v>
      </c>
      <c r="CR57" s="9">
        <v>518.00699999999995</v>
      </c>
      <c r="CS57" s="9">
        <v>329.83600000000001</v>
      </c>
      <c r="CT57" s="9">
        <v>1080.0619999999999</v>
      </c>
      <c r="CU57" s="9">
        <v>453.262</v>
      </c>
      <c r="CV57" s="9">
        <v>626.79999999999995</v>
      </c>
      <c r="CW57" s="9">
        <v>499.72</v>
      </c>
      <c r="CX57" s="9">
        <v>243.51499999999999</v>
      </c>
      <c r="CY57" s="9">
        <v>256.20499999999998</v>
      </c>
      <c r="CZ57" s="9">
        <v>81.045000000000002</v>
      </c>
      <c r="DA57" s="9">
        <v>37.887</v>
      </c>
      <c r="DB57" s="9">
        <v>43.158000000000001</v>
      </c>
      <c r="DC57" s="9">
        <v>13.375</v>
      </c>
      <c r="DD57" s="9">
        <v>11.083</v>
      </c>
      <c r="DE57" s="9">
        <v>2.2919999999999998</v>
      </c>
      <c r="DF57" s="9">
        <v>8.5860000000000003</v>
      </c>
      <c r="DG57" s="9">
        <v>6.67</v>
      </c>
      <c r="DH57" s="9">
        <v>1.9159999999999999</v>
      </c>
      <c r="DI57" s="9">
        <v>4.79</v>
      </c>
      <c r="DJ57" s="9">
        <v>4.4130000000000003</v>
      </c>
      <c r="DK57" s="9">
        <v>0.376</v>
      </c>
      <c r="DL57" s="9">
        <v>67.67</v>
      </c>
      <c r="DM57" s="9">
        <v>26.803999999999998</v>
      </c>
      <c r="DN57" s="9">
        <v>40.866</v>
      </c>
      <c r="DO57" s="9">
        <v>462.75900000000001</v>
      </c>
      <c r="DP57" s="9">
        <v>222.126</v>
      </c>
      <c r="DQ57" s="9">
        <v>240.63300000000001</v>
      </c>
      <c r="DR57" s="9">
        <v>96.353999999999999</v>
      </c>
      <c r="DS57" s="9">
        <v>71.025000000000006</v>
      </c>
      <c r="DT57" s="9">
        <v>25.329000000000001</v>
      </c>
      <c r="DU57" s="9">
        <v>366.40499999999997</v>
      </c>
      <c r="DV57" s="9">
        <v>151.1</v>
      </c>
      <c r="DW57" s="9">
        <v>215.304</v>
      </c>
      <c r="DX57" s="9">
        <v>106.977</v>
      </c>
      <c r="DY57" s="9">
        <v>79.430999999999997</v>
      </c>
      <c r="DZ57" s="9">
        <v>27.545999999999999</v>
      </c>
      <c r="EA57" s="9">
        <v>392.74400000000003</v>
      </c>
      <c r="EB57" s="9">
        <v>164.084</v>
      </c>
      <c r="EC57" s="9">
        <v>228.65899999999999</v>
      </c>
      <c r="ED57" s="9">
        <v>374.99099999999999</v>
      </c>
      <c r="EE57" s="9">
        <v>157.77000000000001</v>
      </c>
      <c r="EF57" s="9">
        <v>217.22</v>
      </c>
      <c r="EG57" s="9">
        <v>695.40099999999995</v>
      </c>
      <c r="EH57" s="9">
        <v>333.54300000000001</v>
      </c>
      <c r="EI57" s="9">
        <v>361.858</v>
      </c>
      <c r="EJ57" s="9">
        <v>171.68899999999999</v>
      </c>
      <c r="EK57" s="9">
        <v>125.86799999999999</v>
      </c>
      <c r="EL57" s="9">
        <v>45.822000000000003</v>
      </c>
      <c r="EM57" s="9">
        <v>523.71199999999999</v>
      </c>
      <c r="EN57" s="9">
        <v>207.67599999999999</v>
      </c>
      <c r="EO57" s="9">
        <v>316.036</v>
      </c>
      <c r="EP57" s="9">
        <v>218.17599999999999</v>
      </c>
      <c r="EQ57" s="9">
        <v>97.510999999999996</v>
      </c>
      <c r="ER57" s="9">
        <v>120.66500000000001</v>
      </c>
      <c r="ES57" s="9">
        <v>42.31</v>
      </c>
      <c r="ET57" s="9">
        <v>18.289000000000001</v>
      </c>
      <c r="EU57" s="9">
        <v>24.021999999999998</v>
      </c>
      <c r="EV57" s="9">
        <v>2.8050000000000002</v>
      </c>
      <c r="EW57" s="9">
        <v>2.46</v>
      </c>
      <c r="EX57" s="9">
        <v>0.34499999999999997</v>
      </c>
      <c r="EY57" s="9">
        <v>2.2200000000000002</v>
      </c>
      <c r="EZ57" s="9">
        <v>2.2120000000000002</v>
      </c>
      <c r="FA57" s="9">
        <v>8.0000000000000002E-3</v>
      </c>
      <c r="FB57" s="9">
        <v>0.58499999999999996</v>
      </c>
      <c r="FC57" s="9">
        <v>0.248</v>
      </c>
      <c r="FD57" s="9">
        <v>0.33800000000000002</v>
      </c>
      <c r="FE57" s="9">
        <v>39.505000000000003</v>
      </c>
      <c r="FF57" s="9">
        <v>15.829000000000001</v>
      </c>
      <c r="FG57" s="9">
        <v>23.675999999999998</v>
      </c>
      <c r="FH57" s="9">
        <v>201.702</v>
      </c>
      <c r="FI57" s="9">
        <v>90.063000000000002</v>
      </c>
      <c r="FJ57" s="9">
        <v>111.63800000000001</v>
      </c>
      <c r="FK57" s="9">
        <v>19.824000000000002</v>
      </c>
      <c r="FL57" s="9">
        <v>16.36</v>
      </c>
      <c r="FM57" s="9">
        <v>3.4630000000000001</v>
      </c>
      <c r="FN57" s="9">
        <v>181.87799999999999</v>
      </c>
      <c r="FO57" s="9">
        <v>73.703000000000003</v>
      </c>
      <c r="FP57" s="9">
        <v>108.175</v>
      </c>
      <c r="FQ57" s="9">
        <v>21.741</v>
      </c>
      <c r="FR57" s="9">
        <v>17.904</v>
      </c>
      <c r="FS57" s="9">
        <v>3.8370000000000002</v>
      </c>
      <c r="FT57" s="9">
        <v>196.435</v>
      </c>
      <c r="FU57" s="9">
        <v>79.606999999999999</v>
      </c>
      <c r="FV57" s="9">
        <v>116.828</v>
      </c>
      <c r="FW57" s="9">
        <v>184.09800000000001</v>
      </c>
      <c r="FX57" s="9">
        <v>75.915999999999997</v>
      </c>
      <c r="FY57" s="9">
        <v>108.18300000000001</v>
      </c>
      <c r="FZ57" s="9">
        <v>1232.5039999999999</v>
      </c>
      <c r="GA57" s="9">
        <v>637.726</v>
      </c>
      <c r="GB57" s="9">
        <v>594.77800000000002</v>
      </c>
      <c r="GC57" s="9">
        <v>676.154</v>
      </c>
      <c r="GD57" s="9">
        <v>392.14</v>
      </c>
      <c r="GE57" s="9">
        <v>284.01400000000001</v>
      </c>
      <c r="GF57" s="9">
        <v>556.35</v>
      </c>
      <c r="GG57" s="9">
        <v>245.58600000000001</v>
      </c>
      <c r="GH57" s="9">
        <v>310.76400000000001</v>
      </c>
      <c r="GI57" s="9">
        <v>281.54399999999998</v>
      </c>
      <c r="GJ57" s="9">
        <v>146.00399999999999</v>
      </c>
      <c r="GK57" s="9">
        <v>135.54</v>
      </c>
      <c r="GL57" s="9">
        <v>38.734999999999999</v>
      </c>
      <c r="GM57" s="9">
        <v>19.599</v>
      </c>
      <c r="GN57" s="9">
        <v>19.135999999999999</v>
      </c>
      <c r="GO57" s="9">
        <v>10.57</v>
      </c>
      <c r="GP57" s="9">
        <v>8.6229999999999993</v>
      </c>
      <c r="GQ57" s="9">
        <v>1.9470000000000001</v>
      </c>
      <c r="GR57" s="9">
        <v>6.3659999999999997</v>
      </c>
      <c r="GS57" s="9">
        <v>4.4580000000000002</v>
      </c>
      <c r="GT57" s="9">
        <v>1.9079999999999999</v>
      </c>
      <c r="GU57" s="9">
        <v>4.2039999999999997</v>
      </c>
      <c r="GV57" s="9">
        <v>4.1660000000000004</v>
      </c>
      <c r="GW57" s="9">
        <v>3.9E-2</v>
      </c>
      <c r="GX57" s="9">
        <v>28.164999999999999</v>
      </c>
      <c r="GY57" s="9">
        <v>10.975</v>
      </c>
      <c r="GZ57" s="9">
        <v>17.190000000000001</v>
      </c>
      <c r="HA57" s="9">
        <v>261.05700000000002</v>
      </c>
      <c r="HB57" s="9">
        <v>132.06200000000001</v>
      </c>
      <c r="HC57" s="9">
        <v>128.995</v>
      </c>
      <c r="HD57" s="9">
        <v>76.53</v>
      </c>
      <c r="HE57" s="9">
        <v>54.664999999999999</v>
      </c>
      <c r="HF57" s="9">
        <v>21.864999999999998</v>
      </c>
      <c r="HG57" s="9">
        <v>184.52699999999999</v>
      </c>
      <c r="HH57" s="9">
        <v>77.397000000000006</v>
      </c>
      <c r="HI57" s="9">
        <v>107.13</v>
      </c>
      <c r="HJ57" s="9">
        <v>85.236000000000004</v>
      </c>
      <c r="HK57" s="9">
        <v>61.527000000000001</v>
      </c>
      <c r="HL57" s="9">
        <v>23.709</v>
      </c>
      <c r="HM57" s="9">
        <v>196.30799999999999</v>
      </c>
      <c r="HN57" s="9">
        <v>84.477000000000004</v>
      </c>
      <c r="HO57" s="9">
        <v>111.831</v>
      </c>
      <c r="HP57" s="9">
        <v>190.893</v>
      </c>
      <c r="HQ57" s="9">
        <v>81.855000000000004</v>
      </c>
      <c r="HR57" s="9">
        <v>109.038</v>
      </c>
      <c r="HS57" s="9">
        <v>2941.54</v>
      </c>
      <c r="HT57" s="9">
        <v>1584.404</v>
      </c>
      <c r="HU57" s="9">
        <v>1357.1369999999999</v>
      </c>
      <c r="HV57" s="9">
        <v>2220.174</v>
      </c>
      <c r="HW57" s="9">
        <v>1368.7070000000001</v>
      </c>
      <c r="HX57" s="9">
        <v>851.46799999999996</v>
      </c>
      <c r="HY57" s="9">
        <v>721.36599999999999</v>
      </c>
      <c r="HZ57" s="9">
        <v>215.697</v>
      </c>
      <c r="IA57" s="9">
        <v>505.66899999999998</v>
      </c>
      <c r="IB57" s="9">
        <v>413.27600000000001</v>
      </c>
      <c r="IC57" s="9">
        <v>230.41300000000001</v>
      </c>
      <c r="ID57" s="9">
        <v>182.863</v>
      </c>
      <c r="IE57" s="9">
        <v>60.981000000000002</v>
      </c>
      <c r="IF57" s="9">
        <v>34.31</v>
      </c>
      <c r="IG57" s="9">
        <v>26.670999999999999</v>
      </c>
      <c r="IH57" s="9">
        <v>31.318999999999999</v>
      </c>
      <c r="II57" s="9">
        <v>22.442</v>
      </c>
      <c r="IJ57" s="9">
        <v>8.8770000000000007</v>
      </c>
      <c r="IK57" s="9">
        <v>13.135999999999999</v>
      </c>
      <c r="IL57" s="9">
        <v>10.260999999999999</v>
      </c>
      <c r="IM57" s="9">
        <v>2.875</v>
      </c>
      <c r="IN57" s="9">
        <v>18.183</v>
      </c>
      <c r="IO57" s="9">
        <v>12.180999999999999</v>
      </c>
      <c r="IP57" s="9">
        <v>6.0019999999999998</v>
      </c>
      <c r="IQ57" s="9">
        <v>29.663</v>
      </c>
    </row>
    <row r="58" spans="1:251">
      <c r="A58" s="10">
        <v>43252</v>
      </c>
      <c r="B58" s="9">
        <v>12558.311</v>
      </c>
      <c r="C58" s="9">
        <v>6641.174</v>
      </c>
      <c r="D58" s="9">
        <v>5917.1379999999999</v>
      </c>
      <c r="E58" s="9">
        <v>8518.6710000000003</v>
      </c>
      <c r="F58" s="9">
        <v>5388.7380000000003</v>
      </c>
      <c r="G58" s="9">
        <v>3129.9319999999998</v>
      </c>
      <c r="H58" s="9">
        <v>4039.6410000000001</v>
      </c>
      <c r="I58" s="9">
        <v>1252.4349999999999</v>
      </c>
      <c r="J58" s="9">
        <v>2787.2049999999999</v>
      </c>
      <c r="K58" s="9">
        <v>1822.6189999999999</v>
      </c>
      <c r="L58" s="9">
        <v>950.68399999999997</v>
      </c>
      <c r="M58" s="9">
        <v>871.93600000000004</v>
      </c>
      <c r="N58" s="9">
        <v>323.20699999999999</v>
      </c>
      <c r="O58" s="9">
        <v>181.21700000000001</v>
      </c>
      <c r="P58" s="9">
        <v>141.99</v>
      </c>
      <c r="Q58" s="9">
        <v>111.877</v>
      </c>
      <c r="R58" s="9">
        <v>87.131</v>
      </c>
      <c r="S58" s="9">
        <v>24.745999999999999</v>
      </c>
      <c r="T58" s="9">
        <v>63.856999999999999</v>
      </c>
      <c r="U58" s="9">
        <v>46.774000000000001</v>
      </c>
      <c r="V58" s="9">
        <v>17.082999999999998</v>
      </c>
      <c r="W58" s="9">
        <v>48.018999999999998</v>
      </c>
      <c r="X58" s="9">
        <v>40.356999999999999</v>
      </c>
      <c r="Y58" s="9">
        <v>7.6630000000000003</v>
      </c>
      <c r="Z58" s="9">
        <v>211.33099999999999</v>
      </c>
      <c r="AA58" s="9">
        <v>94.087000000000003</v>
      </c>
      <c r="AB58" s="9">
        <v>117.244</v>
      </c>
      <c r="AC58" s="9">
        <v>1647.6110000000001</v>
      </c>
      <c r="AD58" s="9">
        <v>848.49400000000003</v>
      </c>
      <c r="AE58" s="9">
        <v>799.11699999999996</v>
      </c>
      <c r="AF58" s="9">
        <v>581.83699999999999</v>
      </c>
      <c r="AG58" s="9">
        <v>438.55900000000003</v>
      </c>
      <c r="AH58" s="9">
        <v>143.27799999999999</v>
      </c>
      <c r="AI58" s="9">
        <v>1065.7739999999999</v>
      </c>
      <c r="AJ58" s="9">
        <v>409.935</v>
      </c>
      <c r="AK58" s="9">
        <v>655.83900000000006</v>
      </c>
      <c r="AL58" s="9">
        <v>664.01400000000001</v>
      </c>
      <c r="AM58" s="9">
        <v>502.04500000000002</v>
      </c>
      <c r="AN58" s="9">
        <v>161.96899999999999</v>
      </c>
      <c r="AO58" s="9">
        <v>1158.605</v>
      </c>
      <c r="AP58" s="9">
        <v>448.63900000000001</v>
      </c>
      <c r="AQ58" s="9">
        <v>709.96699999999998</v>
      </c>
      <c r="AR58" s="9">
        <v>1129.6310000000001</v>
      </c>
      <c r="AS58" s="9">
        <v>456.709</v>
      </c>
      <c r="AT58" s="9">
        <v>672.92200000000003</v>
      </c>
      <c r="AU58" s="9">
        <v>12007.873</v>
      </c>
      <c r="AV58" s="9">
        <v>6306.8130000000001</v>
      </c>
      <c r="AW58" s="9">
        <v>5701.06</v>
      </c>
      <c r="AX58" s="9">
        <v>8268.2420000000002</v>
      </c>
      <c r="AY58" s="9">
        <v>5205.9350000000004</v>
      </c>
      <c r="AZ58" s="9">
        <v>3062.306</v>
      </c>
      <c r="BA58" s="9">
        <v>3739.6309999999999</v>
      </c>
      <c r="BB58" s="9">
        <v>1100.8779999999999</v>
      </c>
      <c r="BC58" s="9">
        <v>2638.7539999999999</v>
      </c>
      <c r="BD58" s="9">
        <v>1769.9929999999999</v>
      </c>
      <c r="BE58" s="9">
        <v>918.11400000000003</v>
      </c>
      <c r="BF58" s="9">
        <v>851.87900000000002</v>
      </c>
      <c r="BG58" s="9">
        <v>302.28100000000001</v>
      </c>
      <c r="BH58" s="9">
        <v>166.74199999999999</v>
      </c>
      <c r="BI58" s="9">
        <v>135.53899999999999</v>
      </c>
      <c r="BJ58" s="9">
        <v>109.038</v>
      </c>
      <c r="BK58" s="9">
        <v>84.313999999999993</v>
      </c>
      <c r="BL58" s="9">
        <v>24.724</v>
      </c>
      <c r="BM58" s="9">
        <v>62.198</v>
      </c>
      <c r="BN58" s="9">
        <v>45.121000000000002</v>
      </c>
      <c r="BO58" s="9">
        <v>17.077000000000002</v>
      </c>
      <c r="BP58" s="9">
        <v>46.84</v>
      </c>
      <c r="BQ58" s="9">
        <v>39.192999999999998</v>
      </c>
      <c r="BR58" s="9">
        <v>7.6470000000000002</v>
      </c>
      <c r="BS58" s="9">
        <v>193.24299999999999</v>
      </c>
      <c r="BT58" s="9">
        <v>82.427000000000007</v>
      </c>
      <c r="BU58" s="9">
        <v>110.816</v>
      </c>
      <c r="BV58" s="9">
        <v>1610.299</v>
      </c>
      <c r="BW58" s="9">
        <v>826.38900000000001</v>
      </c>
      <c r="BX58" s="9">
        <v>783.91</v>
      </c>
      <c r="BY58" s="9">
        <v>575.86800000000005</v>
      </c>
      <c r="BZ58" s="9">
        <v>433.214</v>
      </c>
      <c r="CA58" s="9">
        <v>142.654</v>
      </c>
      <c r="CB58" s="9">
        <v>1034.431</v>
      </c>
      <c r="CC58" s="9">
        <v>393.17500000000001</v>
      </c>
      <c r="CD58" s="9">
        <v>641.25599999999997</v>
      </c>
      <c r="CE58" s="9">
        <v>655.55600000000004</v>
      </c>
      <c r="CF58" s="9">
        <v>494.23</v>
      </c>
      <c r="CG58" s="9">
        <v>161.32599999999999</v>
      </c>
      <c r="CH58" s="9">
        <v>1114.4369999999999</v>
      </c>
      <c r="CI58" s="9">
        <v>423.88400000000001</v>
      </c>
      <c r="CJ58" s="9">
        <v>690.553</v>
      </c>
      <c r="CK58" s="9">
        <v>1096.6300000000001</v>
      </c>
      <c r="CL58" s="9">
        <v>438.29599999999999</v>
      </c>
      <c r="CM58" s="9">
        <v>658.33299999999997</v>
      </c>
      <c r="CN58" s="9">
        <v>1923.1849999999999</v>
      </c>
      <c r="CO58" s="9">
        <v>965.43100000000004</v>
      </c>
      <c r="CP58" s="9">
        <v>957.75400000000002</v>
      </c>
      <c r="CQ58" s="9">
        <v>846.88300000000004</v>
      </c>
      <c r="CR58" s="9">
        <v>513.95299999999997</v>
      </c>
      <c r="CS58" s="9">
        <v>332.93</v>
      </c>
      <c r="CT58" s="9">
        <v>1076.3019999999999</v>
      </c>
      <c r="CU58" s="9">
        <v>451.47800000000001</v>
      </c>
      <c r="CV58" s="9">
        <v>624.82299999999998</v>
      </c>
      <c r="CW58" s="9">
        <v>512.32000000000005</v>
      </c>
      <c r="CX58" s="9">
        <v>259.63600000000002</v>
      </c>
      <c r="CY58" s="9">
        <v>252.684</v>
      </c>
      <c r="CZ58" s="9">
        <v>72.14</v>
      </c>
      <c r="DA58" s="9">
        <v>37.162999999999997</v>
      </c>
      <c r="DB58" s="9">
        <v>34.976999999999997</v>
      </c>
      <c r="DC58" s="9">
        <v>9.74</v>
      </c>
      <c r="DD58" s="9">
        <v>7.4029999999999996</v>
      </c>
      <c r="DE58" s="9">
        <v>2.3370000000000002</v>
      </c>
      <c r="DF58" s="9">
        <v>5.992</v>
      </c>
      <c r="DG58" s="9">
        <v>3.7130000000000001</v>
      </c>
      <c r="DH58" s="9">
        <v>2.2789999999999999</v>
      </c>
      <c r="DI58" s="9">
        <v>3.7480000000000002</v>
      </c>
      <c r="DJ58" s="9">
        <v>3.69</v>
      </c>
      <c r="DK58" s="9">
        <v>5.8000000000000003E-2</v>
      </c>
      <c r="DL58" s="9">
        <v>62.4</v>
      </c>
      <c r="DM58" s="9">
        <v>29.76</v>
      </c>
      <c r="DN58" s="9">
        <v>32.64</v>
      </c>
      <c r="DO58" s="9">
        <v>482.42399999999998</v>
      </c>
      <c r="DP58" s="9">
        <v>242.09100000000001</v>
      </c>
      <c r="DQ58" s="9">
        <v>240.333</v>
      </c>
      <c r="DR58" s="9">
        <v>107.371</v>
      </c>
      <c r="DS58" s="9">
        <v>77.602999999999994</v>
      </c>
      <c r="DT58" s="9">
        <v>29.768000000000001</v>
      </c>
      <c r="DU58" s="9">
        <v>375.053</v>
      </c>
      <c r="DV58" s="9">
        <v>164.488</v>
      </c>
      <c r="DW58" s="9">
        <v>210.565</v>
      </c>
      <c r="DX58" s="9">
        <v>112.913</v>
      </c>
      <c r="DY58" s="9">
        <v>81.938000000000002</v>
      </c>
      <c r="DZ58" s="9">
        <v>30.975999999999999</v>
      </c>
      <c r="EA58" s="9">
        <v>399.40699999999998</v>
      </c>
      <c r="EB58" s="9">
        <v>177.69800000000001</v>
      </c>
      <c r="EC58" s="9">
        <v>221.708</v>
      </c>
      <c r="ED58" s="9">
        <v>381.04500000000002</v>
      </c>
      <c r="EE58" s="9">
        <v>168.20099999999999</v>
      </c>
      <c r="EF58" s="9">
        <v>212.84399999999999</v>
      </c>
      <c r="EG58" s="9">
        <v>696.89300000000003</v>
      </c>
      <c r="EH58" s="9">
        <v>332.27300000000002</v>
      </c>
      <c r="EI58" s="9">
        <v>364.62</v>
      </c>
      <c r="EJ58" s="9">
        <v>165.40600000000001</v>
      </c>
      <c r="EK58" s="9">
        <v>117.34699999999999</v>
      </c>
      <c r="EL58" s="9">
        <v>48.058999999999997</v>
      </c>
      <c r="EM58" s="9">
        <v>531.48699999999997</v>
      </c>
      <c r="EN58" s="9">
        <v>214.92599999999999</v>
      </c>
      <c r="EO58" s="9">
        <v>316.56099999999998</v>
      </c>
      <c r="EP58" s="9">
        <v>225.804</v>
      </c>
      <c r="EQ58" s="9">
        <v>104.779</v>
      </c>
      <c r="ER58" s="9">
        <v>121.02500000000001</v>
      </c>
      <c r="ES58" s="9">
        <v>38.075000000000003</v>
      </c>
      <c r="ET58" s="9">
        <v>16.657</v>
      </c>
      <c r="EU58" s="9">
        <v>21.417999999999999</v>
      </c>
      <c r="EV58" s="9">
        <v>0.53500000000000003</v>
      </c>
      <c r="EW58" s="9">
        <v>0.50800000000000001</v>
      </c>
      <c r="EX58" s="9">
        <v>2.7E-2</v>
      </c>
      <c r="EY58" s="9">
        <v>0.38500000000000001</v>
      </c>
      <c r="EZ58" s="9">
        <v>0.377</v>
      </c>
      <c r="FA58" s="9">
        <v>8.0000000000000002E-3</v>
      </c>
      <c r="FB58" s="9">
        <v>0.15</v>
      </c>
      <c r="FC58" s="9">
        <v>0.13100000000000001</v>
      </c>
      <c r="FD58" s="9">
        <v>1.9E-2</v>
      </c>
      <c r="FE58" s="9">
        <v>37.54</v>
      </c>
      <c r="FF58" s="9">
        <v>16.149999999999999</v>
      </c>
      <c r="FG58" s="9">
        <v>21.390999999999998</v>
      </c>
      <c r="FH58" s="9">
        <v>210.126</v>
      </c>
      <c r="FI58" s="9">
        <v>96.533000000000001</v>
      </c>
      <c r="FJ58" s="9">
        <v>113.593</v>
      </c>
      <c r="FK58" s="9">
        <v>21.853999999999999</v>
      </c>
      <c r="FL58" s="9">
        <v>15.422000000000001</v>
      </c>
      <c r="FM58" s="9">
        <v>6.4320000000000004</v>
      </c>
      <c r="FN58" s="9">
        <v>188.27199999999999</v>
      </c>
      <c r="FO58" s="9">
        <v>81.11</v>
      </c>
      <c r="FP58" s="9">
        <v>107.16200000000001</v>
      </c>
      <c r="FQ58" s="9">
        <v>22.341000000000001</v>
      </c>
      <c r="FR58" s="9">
        <v>15.853</v>
      </c>
      <c r="FS58" s="9">
        <v>6.4870000000000001</v>
      </c>
      <c r="FT58" s="9">
        <v>203.46299999999999</v>
      </c>
      <c r="FU58" s="9">
        <v>88.926000000000002</v>
      </c>
      <c r="FV58" s="9">
        <v>114.53700000000001</v>
      </c>
      <c r="FW58" s="9">
        <v>188.65700000000001</v>
      </c>
      <c r="FX58" s="9">
        <v>81.486999999999995</v>
      </c>
      <c r="FY58" s="9">
        <v>107.169</v>
      </c>
      <c r="FZ58" s="9">
        <v>1226.2919999999999</v>
      </c>
      <c r="GA58" s="9">
        <v>633.15800000000002</v>
      </c>
      <c r="GB58" s="9">
        <v>593.13300000000004</v>
      </c>
      <c r="GC58" s="9">
        <v>681.47699999999998</v>
      </c>
      <c r="GD58" s="9">
        <v>396.60599999999999</v>
      </c>
      <c r="GE58" s="9">
        <v>284.87099999999998</v>
      </c>
      <c r="GF58" s="9">
        <v>544.81500000000005</v>
      </c>
      <c r="GG58" s="9">
        <v>236.55199999999999</v>
      </c>
      <c r="GH58" s="9">
        <v>308.262</v>
      </c>
      <c r="GI58" s="9">
        <v>286.51600000000002</v>
      </c>
      <c r="GJ58" s="9">
        <v>154.857</v>
      </c>
      <c r="GK58" s="9">
        <v>131.65899999999999</v>
      </c>
      <c r="GL58" s="9">
        <v>34.066000000000003</v>
      </c>
      <c r="GM58" s="9">
        <v>20.506</v>
      </c>
      <c r="GN58" s="9">
        <v>13.558999999999999</v>
      </c>
      <c r="GO58" s="9">
        <v>9.2050000000000001</v>
      </c>
      <c r="GP58" s="9">
        <v>6.8959999999999999</v>
      </c>
      <c r="GQ58" s="9">
        <v>2.31</v>
      </c>
      <c r="GR58" s="9">
        <v>5.6070000000000002</v>
      </c>
      <c r="GS58" s="9">
        <v>3.3359999999999999</v>
      </c>
      <c r="GT58" s="9">
        <v>2.2709999999999999</v>
      </c>
      <c r="GU58" s="9">
        <v>3.5979999999999999</v>
      </c>
      <c r="GV58" s="9">
        <v>3.5590000000000002</v>
      </c>
      <c r="GW58" s="9">
        <v>3.9E-2</v>
      </c>
      <c r="GX58" s="9">
        <v>24.86</v>
      </c>
      <c r="GY58" s="9">
        <v>13.611000000000001</v>
      </c>
      <c r="GZ58" s="9">
        <v>11.249000000000001</v>
      </c>
      <c r="HA58" s="9">
        <v>272.298</v>
      </c>
      <c r="HB58" s="9">
        <v>145.559</v>
      </c>
      <c r="HC58" s="9">
        <v>126.739</v>
      </c>
      <c r="HD58" s="9">
        <v>85.516999999999996</v>
      </c>
      <c r="HE58" s="9">
        <v>62.180999999999997</v>
      </c>
      <c r="HF58" s="9">
        <v>23.335999999999999</v>
      </c>
      <c r="HG58" s="9">
        <v>186.78100000000001</v>
      </c>
      <c r="HH58" s="9">
        <v>83.378</v>
      </c>
      <c r="HI58" s="9">
        <v>103.40300000000001</v>
      </c>
      <c r="HJ58" s="9">
        <v>90.572000000000003</v>
      </c>
      <c r="HK58" s="9">
        <v>66.084000000000003</v>
      </c>
      <c r="HL58" s="9">
        <v>24.488</v>
      </c>
      <c r="HM58" s="9">
        <v>195.94399999999999</v>
      </c>
      <c r="HN58" s="9">
        <v>88.772999999999996</v>
      </c>
      <c r="HO58" s="9">
        <v>107.17100000000001</v>
      </c>
      <c r="HP58" s="9">
        <v>192.38900000000001</v>
      </c>
      <c r="HQ58" s="9">
        <v>86.713999999999999</v>
      </c>
      <c r="HR58" s="9">
        <v>105.67400000000001</v>
      </c>
      <c r="HS58" s="9">
        <v>2966.806</v>
      </c>
      <c r="HT58" s="9">
        <v>1584.1279999999999</v>
      </c>
      <c r="HU58" s="9">
        <v>1382.6780000000001</v>
      </c>
      <c r="HV58" s="9">
        <v>2239.393</v>
      </c>
      <c r="HW58" s="9">
        <v>1372.0409999999999</v>
      </c>
      <c r="HX58" s="9">
        <v>867.35199999999998</v>
      </c>
      <c r="HY58" s="9">
        <v>727.41200000000003</v>
      </c>
      <c r="HZ58" s="9">
        <v>212.08699999999999</v>
      </c>
      <c r="IA58" s="9">
        <v>515.32600000000002</v>
      </c>
      <c r="IB58" s="9">
        <v>423.44099999999997</v>
      </c>
      <c r="IC58" s="9">
        <v>237.60400000000001</v>
      </c>
      <c r="ID58" s="9">
        <v>185.83699999999999</v>
      </c>
      <c r="IE58" s="9">
        <v>61.662999999999997</v>
      </c>
      <c r="IF58" s="9">
        <v>35.57</v>
      </c>
      <c r="IG58" s="9">
        <v>26.093</v>
      </c>
      <c r="IH58" s="9">
        <v>27.492000000000001</v>
      </c>
      <c r="II58" s="9">
        <v>20.326000000000001</v>
      </c>
      <c r="IJ58" s="9">
        <v>7.1660000000000004</v>
      </c>
      <c r="IK58" s="9">
        <v>17.003</v>
      </c>
      <c r="IL58" s="9">
        <v>11.788</v>
      </c>
      <c r="IM58" s="9">
        <v>5.2149999999999999</v>
      </c>
      <c r="IN58" s="9">
        <v>10.489000000000001</v>
      </c>
      <c r="IO58" s="9">
        <v>8.5380000000000003</v>
      </c>
      <c r="IP58" s="9">
        <v>1.9510000000000001</v>
      </c>
      <c r="IQ58" s="9">
        <v>34.170999999999999</v>
      </c>
    </row>
    <row r="59" spans="1:251">
      <c r="A59" s="10">
        <v>43282</v>
      </c>
      <c r="B59" s="9">
        <v>12524.498</v>
      </c>
      <c r="C59" s="9">
        <v>6651.2439999999997</v>
      </c>
      <c r="D59" s="9">
        <v>5873.2539999999999</v>
      </c>
      <c r="E59" s="9">
        <v>8575.8799999999992</v>
      </c>
      <c r="F59" s="9">
        <v>5420.5209999999997</v>
      </c>
      <c r="G59" s="9">
        <v>3155.3589999999999</v>
      </c>
      <c r="H59" s="9">
        <v>3948.6179999999999</v>
      </c>
      <c r="I59" s="9">
        <v>1230.7239999999999</v>
      </c>
      <c r="J59" s="9">
        <v>2717.8939999999998</v>
      </c>
      <c r="K59" s="9">
        <v>1860.4359999999999</v>
      </c>
      <c r="L59" s="9">
        <v>965.803</v>
      </c>
      <c r="M59" s="9">
        <v>894.63300000000004</v>
      </c>
      <c r="N59" s="9">
        <v>325.96499999999997</v>
      </c>
      <c r="O59" s="9">
        <v>180.733</v>
      </c>
      <c r="P59" s="9">
        <v>145.233</v>
      </c>
      <c r="Q59" s="9">
        <v>127.465</v>
      </c>
      <c r="R59" s="9">
        <v>96.078000000000003</v>
      </c>
      <c r="S59" s="9">
        <v>31.387</v>
      </c>
      <c r="T59" s="9">
        <v>70.581999999999994</v>
      </c>
      <c r="U59" s="9">
        <v>50.869</v>
      </c>
      <c r="V59" s="9">
        <v>19.713000000000001</v>
      </c>
      <c r="W59" s="9">
        <v>56.883000000000003</v>
      </c>
      <c r="X59" s="9">
        <v>45.209000000000003</v>
      </c>
      <c r="Y59" s="9">
        <v>11.673999999999999</v>
      </c>
      <c r="Z59" s="9">
        <v>198.5</v>
      </c>
      <c r="AA59" s="9">
        <v>84.655000000000001</v>
      </c>
      <c r="AB59" s="9">
        <v>113.845</v>
      </c>
      <c r="AC59" s="9">
        <v>1679.1310000000001</v>
      </c>
      <c r="AD59" s="9">
        <v>861.48400000000004</v>
      </c>
      <c r="AE59" s="9">
        <v>817.64700000000005</v>
      </c>
      <c r="AF59" s="9">
        <v>637.09699999999998</v>
      </c>
      <c r="AG59" s="9">
        <v>463.96</v>
      </c>
      <c r="AH59" s="9">
        <v>173.137</v>
      </c>
      <c r="AI59" s="9">
        <v>1042.0340000000001</v>
      </c>
      <c r="AJ59" s="9">
        <v>397.52300000000002</v>
      </c>
      <c r="AK59" s="9">
        <v>644.51</v>
      </c>
      <c r="AL59" s="9">
        <v>730.76800000000003</v>
      </c>
      <c r="AM59" s="9">
        <v>533.55899999999997</v>
      </c>
      <c r="AN59" s="9">
        <v>197.208</v>
      </c>
      <c r="AO59" s="9">
        <v>1129.6679999999999</v>
      </c>
      <c r="AP59" s="9">
        <v>432.24299999999999</v>
      </c>
      <c r="AQ59" s="9">
        <v>697.42499999999995</v>
      </c>
      <c r="AR59" s="9">
        <v>1112.616</v>
      </c>
      <c r="AS59" s="9">
        <v>448.392</v>
      </c>
      <c r="AT59" s="9">
        <v>664.22400000000005</v>
      </c>
      <c r="AU59" s="9">
        <v>11975.288</v>
      </c>
      <c r="AV59" s="9">
        <v>6313.3860000000004</v>
      </c>
      <c r="AW59" s="9">
        <v>5661.902</v>
      </c>
      <c r="AX59" s="9">
        <v>8321.2549999999992</v>
      </c>
      <c r="AY59" s="9">
        <v>5231.3819999999996</v>
      </c>
      <c r="AZ59" s="9">
        <v>3089.8719999999998</v>
      </c>
      <c r="BA59" s="9">
        <v>3654.0340000000001</v>
      </c>
      <c r="BB59" s="9">
        <v>1082.0039999999999</v>
      </c>
      <c r="BC59" s="9">
        <v>2572.0300000000002</v>
      </c>
      <c r="BD59" s="9">
        <v>1811.634</v>
      </c>
      <c r="BE59" s="9">
        <v>935.42899999999997</v>
      </c>
      <c r="BF59" s="9">
        <v>876.20500000000004</v>
      </c>
      <c r="BG59" s="9">
        <v>305.01600000000002</v>
      </c>
      <c r="BH59" s="9">
        <v>164.13</v>
      </c>
      <c r="BI59" s="9">
        <v>140.886</v>
      </c>
      <c r="BJ59" s="9">
        <v>122.167</v>
      </c>
      <c r="BK59" s="9">
        <v>90.802000000000007</v>
      </c>
      <c r="BL59" s="9">
        <v>31.364999999999998</v>
      </c>
      <c r="BM59" s="9">
        <v>66.299000000000007</v>
      </c>
      <c r="BN59" s="9">
        <v>46.591999999999999</v>
      </c>
      <c r="BO59" s="9">
        <v>19.707000000000001</v>
      </c>
      <c r="BP59" s="9">
        <v>55.866999999999997</v>
      </c>
      <c r="BQ59" s="9">
        <v>44.21</v>
      </c>
      <c r="BR59" s="9">
        <v>11.657999999999999</v>
      </c>
      <c r="BS59" s="9">
        <v>182.84899999999999</v>
      </c>
      <c r="BT59" s="9">
        <v>73.328999999999994</v>
      </c>
      <c r="BU59" s="9">
        <v>109.521</v>
      </c>
      <c r="BV59" s="9">
        <v>1645.329</v>
      </c>
      <c r="BW59" s="9">
        <v>842.66800000000001</v>
      </c>
      <c r="BX59" s="9">
        <v>802.66099999999994</v>
      </c>
      <c r="BY59" s="9">
        <v>630.26900000000001</v>
      </c>
      <c r="BZ59" s="9">
        <v>458.779</v>
      </c>
      <c r="CA59" s="9">
        <v>171.49100000000001</v>
      </c>
      <c r="CB59" s="9">
        <v>1015.06</v>
      </c>
      <c r="CC59" s="9">
        <v>383.89</v>
      </c>
      <c r="CD59" s="9">
        <v>631.16999999999996</v>
      </c>
      <c r="CE59" s="9">
        <v>720.54300000000001</v>
      </c>
      <c r="CF59" s="9">
        <v>525</v>
      </c>
      <c r="CG59" s="9">
        <v>195.54300000000001</v>
      </c>
      <c r="CH59" s="9">
        <v>1091.0899999999999</v>
      </c>
      <c r="CI59" s="9">
        <v>410.428</v>
      </c>
      <c r="CJ59" s="9">
        <v>680.66200000000003</v>
      </c>
      <c r="CK59" s="9">
        <v>1081.3589999999999</v>
      </c>
      <c r="CL59" s="9">
        <v>430.48099999999999</v>
      </c>
      <c r="CM59" s="9">
        <v>650.87699999999995</v>
      </c>
      <c r="CN59" s="9">
        <v>1908.0909999999999</v>
      </c>
      <c r="CO59" s="9">
        <v>972.56799999999998</v>
      </c>
      <c r="CP59" s="9">
        <v>935.52300000000002</v>
      </c>
      <c r="CQ59" s="9">
        <v>893.38199999999995</v>
      </c>
      <c r="CR59" s="9">
        <v>537.58600000000001</v>
      </c>
      <c r="CS59" s="9">
        <v>355.79700000000003</v>
      </c>
      <c r="CT59" s="9">
        <v>1014.708</v>
      </c>
      <c r="CU59" s="9">
        <v>434.98200000000003</v>
      </c>
      <c r="CV59" s="9">
        <v>579.726</v>
      </c>
      <c r="CW59" s="9">
        <v>513.54700000000003</v>
      </c>
      <c r="CX59" s="9">
        <v>257.70600000000002</v>
      </c>
      <c r="CY59" s="9">
        <v>255.84100000000001</v>
      </c>
      <c r="CZ59" s="9">
        <v>69.429000000000002</v>
      </c>
      <c r="DA59" s="9">
        <v>32.587000000000003</v>
      </c>
      <c r="DB59" s="9">
        <v>36.841999999999999</v>
      </c>
      <c r="DC59" s="9">
        <v>11.874000000000001</v>
      </c>
      <c r="DD59" s="9">
        <v>6.6120000000000001</v>
      </c>
      <c r="DE59" s="9">
        <v>5.2619999999999996</v>
      </c>
      <c r="DF59" s="9">
        <v>6.6710000000000003</v>
      </c>
      <c r="DG59" s="9">
        <v>3.5569999999999999</v>
      </c>
      <c r="DH59" s="9">
        <v>3.1139999999999999</v>
      </c>
      <c r="DI59" s="9">
        <v>5.2030000000000003</v>
      </c>
      <c r="DJ59" s="9">
        <v>3.0550000000000002</v>
      </c>
      <c r="DK59" s="9">
        <v>2.1480000000000001</v>
      </c>
      <c r="DL59" s="9">
        <v>57.555</v>
      </c>
      <c r="DM59" s="9">
        <v>25.975000000000001</v>
      </c>
      <c r="DN59" s="9">
        <v>31.581</v>
      </c>
      <c r="DO59" s="9">
        <v>486.77499999999998</v>
      </c>
      <c r="DP59" s="9">
        <v>245.78</v>
      </c>
      <c r="DQ59" s="9">
        <v>240.995</v>
      </c>
      <c r="DR59" s="9">
        <v>116.91</v>
      </c>
      <c r="DS59" s="9">
        <v>83.95</v>
      </c>
      <c r="DT59" s="9">
        <v>32.959000000000003</v>
      </c>
      <c r="DU59" s="9">
        <v>369.86500000000001</v>
      </c>
      <c r="DV59" s="9">
        <v>161.83000000000001</v>
      </c>
      <c r="DW59" s="9">
        <v>208.035</v>
      </c>
      <c r="DX59" s="9">
        <v>124.736</v>
      </c>
      <c r="DY59" s="9">
        <v>87.68</v>
      </c>
      <c r="DZ59" s="9">
        <v>37.055999999999997</v>
      </c>
      <c r="EA59" s="9">
        <v>388.81099999999998</v>
      </c>
      <c r="EB59" s="9">
        <v>170.02600000000001</v>
      </c>
      <c r="EC59" s="9">
        <v>218.785</v>
      </c>
      <c r="ED59" s="9">
        <v>376.536</v>
      </c>
      <c r="EE59" s="9">
        <v>165.387</v>
      </c>
      <c r="EF59" s="9">
        <v>211.149</v>
      </c>
      <c r="EG59" s="9">
        <v>678.84900000000005</v>
      </c>
      <c r="EH59" s="9">
        <v>330.76100000000002</v>
      </c>
      <c r="EI59" s="9">
        <v>348.089</v>
      </c>
      <c r="EJ59" s="9">
        <v>178.97900000000001</v>
      </c>
      <c r="EK59" s="9">
        <v>124.22799999999999</v>
      </c>
      <c r="EL59" s="9">
        <v>54.750999999999998</v>
      </c>
      <c r="EM59" s="9">
        <v>499.87099999999998</v>
      </c>
      <c r="EN59" s="9">
        <v>206.53299999999999</v>
      </c>
      <c r="EO59" s="9">
        <v>293.33800000000002</v>
      </c>
      <c r="EP59" s="9">
        <v>218.83799999999999</v>
      </c>
      <c r="EQ59" s="9">
        <v>104.812</v>
      </c>
      <c r="ER59" s="9">
        <v>114.026</v>
      </c>
      <c r="ES59" s="9">
        <v>28.594000000000001</v>
      </c>
      <c r="ET59" s="9">
        <v>14.648</v>
      </c>
      <c r="EU59" s="9">
        <v>13.946</v>
      </c>
      <c r="EV59" s="9">
        <v>1.9990000000000001</v>
      </c>
      <c r="EW59" s="9">
        <v>1.2430000000000001</v>
      </c>
      <c r="EX59" s="9">
        <v>0.75600000000000001</v>
      </c>
      <c r="EY59" s="9">
        <v>1.1200000000000001</v>
      </c>
      <c r="EZ59" s="9">
        <v>1.1120000000000001</v>
      </c>
      <c r="FA59" s="9">
        <v>8.0000000000000002E-3</v>
      </c>
      <c r="FB59" s="9">
        <v>0.879</v>
      </c>
      <c r="FC59" s="9">
        <v>0.13100000000000001</v>
      </c>
      <c r="FD59" s="9">
        <v>0.748</v>
      </c>
      <c r="FE59" s="9">
        <v>26.594999999999999</v>
      </c>
      <c r="FF59" s="9">
        <v>13.404999999999999</v>
      </c>
      <c r="FG59" s="9">
        <v>13.19</v>
      </c>
      <c r="FH59" s="9">
        <v>209.28200000000001</v>
      </c>
      <c r="FI59" s="9">
        <v>101.331</v>
      </c>
      <c r="FJ59" s="9">
        <v>107.95099999999999</v>
      </c>
      <c r="FK59" s="9">
        <v>26.824999999999999</v>
      </c>
      <c r="FL59" s="9">
        <v>19.937999999999999</v>
      </c>
      <c r="FM59" s="9">
        <v>6.8869999999999996</v>
      </c>
      <c r="FN59" s="9">
        <v>182.45699999999999</v>
      </c>
      <c r="FO59" s="9">
        <v>81.393000000000001</v>
      </c>
      <c r="FP59" s="9">
        <v>101.06399999999999</v>
      </c>
      <c r="FQ59" s="9">
        <v>27.683</v>
      </c>
      <c r="FR59" s="9">
        <v>20.010999999999999</v>
      </c>
      <c r="FS59" s="9">
        <v>7.6719999999999997</v>
      </c>
      <c r="FT59" s="9">
        <v>191.15600000000001</v>
      </c>
      <c r="FU59" s="9">
        <v>84.801000000000002</v>
      </c>
      <c r="FV59" s="9">
        <v>106.354</v>
      </c>
      <c r="FW59" s="9">
        <v>183.577</v>
      </c>
      <c r="FX59" s="9">
        <v>82.506</v>
      </c>
      <c r="FY59" s="9">
        <v>101.072</v>
      </c>
      <c r="FZ59" s="9">
        <v>1229.241</v>
      </c>
      <c r="GA59" s="9">
        <v>641.80700000000002</v>
      </c>
      <c r="GB59" s="9">
        <v>587.43399999999997</v>
      </c>
      <c r="GC59" s="9">
        <v>714.404</v>
      </c>
      <c r="GD59" s="9">
        <v>413.358</v>
      </c>
      <c r="GE59" s="9">
        <v>301.04599999999999</v>
      </c>
      <c r="GF59" s="9">
        <v>514.83799999999997</v>
      </c>
      <c r="GG59" s="9">
        <v>228.44900000000001</v>
      </c>
      <c r="GH59" s="9">
        <v>286.38900000000001</v>
      </c>
      <c r="GI59" s="9">
        <v>294.709</v>
      </c>
      <c r="GJ59" s="9">
        <v>152.89400000000001</v>
      </c>
      <c r="GK59" s="9">
        <v>141.815</v>
      </c>
      <c r="GL59" s="9">
        <v>40.835999999999999</v>
      </c>
      <c r="GM59" s="9">
        <v>17.939</v>
      </c>
      <c r="GN59" s="9">
        <v>22.896999999999998</v>
      </c>
      <c r="GO59" s="9">
        <v>9.875</v>
      </c>
      <c r="GP59" s="9">
        <v>5.3689999999999998</v>
      </c>
      <c r="GQ59" s="9">
        <v>4.5060000000000002</v>
      </c>
      <c r="GR59" s="9">
        <v>5.5510000000000002</v>
      </c>
      <c r="GS59" s="9">
        <v>2.4449999999999998</v>
      </c>
      <c r="GT59" s="9">
        <v>3.1059999999999999</v>
      </c>
      <c r="GU59" s="9">
        <v>4.3239999999999998</v>
      </c>
      <c r="GV59" s="9">
        <v>2.9239999999999999</v>
      </c>
      <c r="GW59" s="9">
        <v>1.399</v>
      </c>
      <c r="GX59" s="9">
        <v>30.960999999999999</v>
      </c>
      <c r="GY59" s="9">
        <v>12.57</v>
      </c>
      <c r="GZ59" s="9">
        <v>18.390999999999998</v>
      </c>
      <c r="HA59" s="9">
        <v>277.49299999999999</v>
      </c>
      <c r="HB59" s="9">
        <v>144.44900000000001</v>
      </c>
      <c r="HC59" s="9">
        <v>133.04400000000001</v>
      </c>
      <c r="HD59" s="9">
        <v>90.084999999999994</v>
      </c>
      <c r="HE59" s="9">
        <v>64.012</v>
      </c>
      <c r="HF59" s="9">
        <v>26.071999999999999</v>
      </c>
      <c r="HG59" s="9">
        <v>187.40799999999999</v>
      </c>
      <c r="HH59" s="9">
        <v>80.436000000000007</v>
      </c>
      <c r="HI59" s="9">
        <v>106.971</v>
      </c>
      <c r="HJ59" s="9">
        <v>97.052999999999997</v>
      </c>
      <c r="HK59" s="9">
        <v>67.668999999999997</v>
      </c>
      <c r="HL59" s="9">
        <v>29.384</v>
      </c>
      <c r="HM59" s="9">
        <v>197.655</v>
      </c>
      <c r="HN59" s="9">
        <v>85.224999999999994</v>
      </c>
      <c r="HO59" s="9">
        <v>112.431</v>
      </c>
      <c r="HP59" s="9">
        <v>192.959</v>
      </c>
      <c r="HQ59" s="9">
        <v>82.881</v>
      </c>
      <c r="HR59" s="9">
        <v>110.078</v>
      </c>
      <c r="HS59" s="9">
        <v>2960.84</v>
      </c>
      <c r="HT59" s="9">
        <v>1585.8589999999999</v>
      </c>
      <c r="HU59" s="9">
        <v>1374.981</v>
      </c>
      <c r="HV59" s="9">
        <v>2256.895</v>
      </c>
      <c r="HW59" s="9">
        <v>1377.07</v>
      </c>
      <c r="HX59" s="9">
        <v>879.82500000000005</v>
      </c>
      <c r="HY59" s="9">
        <v>703.94500000000005</v>
      </c>
      <c r="HZ59" s="9">
        <v>208.78899999999999</v>
      </c>
      <c r="IA59" s="9">
        <v>495.15600000000001</v>
      </c>
      <c r="IB59" s="9">
        <v>441.47500000000002</v>
      </c>
      <c r="IC59" s="9">
        <v>251.773</v>
      </c>
      <c r="ID59" s="9">
        <v>189.70099999999999</v>
      </c>
      <c r="IE59" s="9">
        <v>68.436000000000007</v>
      </c>
      <c r="IF59" s="9">
        <v>36.250999999999998</v>
      </c>
      <c r="IG59" s="9">
        <v>32.185000000000002</v>
      </c>
      <c r="IH59" s="9">
        <v>34.597000000000001</v>
      </c>
      <c r="II59" s="9">
        <v>24.492999999999999</v>
      </c>
      <c r="IJ59" s="9">
        <v>10.103999999999999</v>
      </c>
      <c r="IK59" s="9">
        <v>17.577999999999999</v>
      </c>
      <c r="IL59" s="9">
        <v>13.14</v>
      </c>
      <c r="IM59" s="9">
        <v>4.4390000000000001</v>
      </c>
      <c r="IN59" s="9">
        <v>17.018999999999998</v>
      </c>
      <c r="IO59" s="9">
        <v>11.353</v>
      </c>
      <c r="IP59" s="9">
        <v>5.6660000000000004</v>
      </c>
      <c r="IQ59" s="9">
        <v>33.838999999999999</v>
      </c>
    </row>
    <row r="60" spans="1:251">
      <c r="A60" s="10">
        <v>43313</v>
      </c>
      <c r="B60" s="9">
        <v>12524.482</v>
      </c>
      <c r="C60" s="9">
        <v>6653.7389999999996</v>
      </c>
      <c r="D60" s="9">
        <v>5870.7430000000004</v>
      </c>
      <c r="E60" s="9">
        <v>8550.2639999999992</v>
      </c>
      <c r="F60" s="9">
        <v>5408.6360000000004</v>
      </c>
      <c r="G60" s="9">
        <v>3141.6280000000002</v>
      </c>
      <c r="H60" s="9">
        <v>3974.2179999999998</v>
      </c>
      <c r="I60" s="9">
        <v>1245.1030000000001</v>
      </c>
      <c r="J60" s="9">
        <v>2729.1149999999998</v>
      </c>
      <c r="K60" s="9">
        <v>1793.605</v>
      </c>
      <c r="L60" s="9">
        <v>929.74800000000005</v>
      </c>
      <c r="M60" s="9">
        <v>863.85699999999997</v>
      </c>
      <c r="N60" s="9">
        <v>346.166</v>
      </c>
      <c r="O60" s="9">
        <v>196.89099999999999</v>
      </c>
      <c r="P60" s="9">
        <v>149.27500000000001</v>
      </c>
      <c r="Q60" s="9">
        <v>138.04400000000001</v>
      </c>
      <c r="R60" s="9">
        <v>105.696</v>
      </c>
      <c r="S60" s="9">
        <v>32.347999999999999</v>
      </c>
      <c r="T60" s="9">
        <v>68.031000000000006</v>
      </c>
      <c r="U60" s="9">
        <v>50.38</v>
      </c>
      <c r="V60" s="9">
        <v>17.651</v>
      </c>
      <c r="W60" s="9">
        <v>70.013000000000005</v>
      </c>
      <c r="X60" s="9">
        <v>55.316000000000003</v>
      </c>
      <c r="Y60" s="9">
        <v>14.696999999999999</v>
      </c>
      <c r="Z60" s="9">
        <v>208.12200000000001</v>
      </c>
      <c r="AA60" s="9">
        <v>91.194999999999993</v>
      </c>
      <c r="AB60" s="9">
        <v>116.92700000000001</v>
      </c>
      <c r="AC60" s="9">
        <v>1597.23</v>
      </c>
      <c r="AD60" s="9">
        <v>812.98699999999997</v>
      </c>
      <c r="AE60" s="9">
        <v>784.24300000000005</v>
      </c>
      <c r="AF60" s="9">
        <v>607.08399999999995</v>
      </c>
      <c r="AG60" s="9">
        <v>451.94</v>
      </c>
      <c r="AH60" s="9">
        <v>155.14400000000001</v>
      </c>
      <c r="AI60" s="9">
        <v>990.14499999999998</v>
      </c>
      <c r="AJ60" s="9">
        <v>361.04700000000003</v>
      </c>
      <c r="AK60" s="9">
        <v>629.09799999999996</v>
      </c>
      <c r="AL60" s="9">
        <v>711.25800000000004</v>
      </c>
      <c r="AM60" s="9">
        <v>529.06600000000003</v>
      </c>
      <c r="AN60" s="9">
        <v>182.19200000000001</v>
      </c>
      <c r="AO60" s="9">
        <v>1082.347</v>
      </c>
      <c r="AP60" s="9">
        <v>400.68200000000002</v>
      </c>
      <c r="AQ60" s="9">
        <v>681.66499999999996</v>
      </c>
      <c r="AR60" s="9">
        <v>1058.1759999999999</v>
      </c>
      <c r="AS60" s="9">
        <v>411.42700000000002</v>
      </c>
      <c r="AT60" s="9">
        <v>646.74900000000002</v>
      </c>
      <c r="AU60" s="9">
        <v>11973.226000000001</v>
      </c>
      <c r="AV60" s="9">
        <v>6307.8180000000002</v>
      </c>
      <c r="AW60" s="9">
        <v>5665.4080000000004</v>
      </c>
      <c r="AX60" s="9">
        <v>8296.5679999999993</v>
      </c>
      <c r="AY60" s="9">
        <v>5218.2370000000001</v>
      </c>
      <c r="AZ60" s="9">
        <v>3078.3310000000001</v>
      </c>
      <c r="BA60" s="9">
        <v>3676.6570000000002</v>
      </c>
      <c r="BB60" s="9">
        <v>1089.5809999999999</v>
      </c>
      <c r="BC60" s="9">
        <v>2587.076</v>
      </c>
      <c r="BD60" s="9">
        <v>1737.6210000000001</v>
      </c>
      <c r="BE60" s="9">
        <v>895.68499999999995</v>
      </c>
      <c r="BF60" s="9">
        <v>841.93499999999995</v>
      </c>
      <c r="BG60" s="9">
        <v>320.19</v>
      </c>
      <c r="BH60" s="9">
        <v>179.82400000000001</v>
      </c>
      <c r="BI60" s="9">
        <v>140.36600000000001</v>
      </c>
      <c r="BJ60" s="9">
        <v>132.43700000000001</v>
      </c>
      <c r="BK60" s="9">
        <v>100.995</v>
      </c>
      <c r="BL60" s="9">
        <v>31.442</v>
      </c>
      <c r="BM60" s="9">
        <v>64.084000000000003</v>
      </c>
      <c r="BN60" s="9">
        <v>47.322000000000003</v>
      </c>
      <c r="BO60" s="9">
        <v>16.762</v>
      </c>
      <c r="BP60" s="9">
        <v>68.352999999999994</v>
      </c>
      <c r="BQ60" s="9">
        <v>53.673000000000002</v>
      </c>
      <c r="BR60" s="9">
        <v>14.680999999999999</v>
      </c>
      <c r="BS60" s="9">
        <v>187.75299999999999</v>
      </c>
      <c r="BT60" s="9">
        <v>78.828999999999994</v>
      </c>
      <c r="BU60" s="9">
        <v>108.92400000000001</v>
      </c>
      <c r="BV60" s="9">
        <v>1560.4069999999999</v>
      </c>
      <c r="BW60" s="9">
        <v>791.48900000000003</v>
      </c>
      <c r="BX60" s="9">
        <v>768.91800000000001</v>
      </c>
      <c r="BY60" s="9">
        <v>598.88400000000001</v>
      </c>
      <c r="BZ60" s="9">
        <v>445.02</v>
      </c>
      <c r="CA60" s="9">
        <v>153.864</v>
      </c>
      <c r="CB60" s="9">
        <v>961.524</v>
      </c>
      <c r="CC60" s="9">
        <v>346.46899999999999</v>
      </c>
      <c r="CD60" s="9">
        <v>615.05499999999995</v>
      </c>
      <c r="CE60" s="9">
        <v>699.04200000000003</v>
      </c>
      <c r="CF60" s="9">
        <v>519.03300000000002</v>
      </c>
      <c r="CG60" s="9">
        <v>180.00899999999999</v>
      </c>
      <c r="CH60" s="9">
        <v>1038.579</v>
      </c>
      <c r="CI60" s="9">
        <v>376.65300000000002</v>
      </c>
      <c r="CJ60" s="9">
        <v>661.92700000000002</v>
      </c>
      <c r="CK60" s="9">
        <v>1025.607</v>
      </c>
      <c r="CL60" s="9">
        <v>393.791</v>
      </c>
      <c r="CM60" s="9">
        <v>631.81600000000003</v>
      </c>
      <c r="CN60" s="9">
        <v>1877.383</v>
      </c>
      <c r="CO60" s="9">
        <v>950.68100000000004</v>
      </c>
      <c r="CP60" s="9">
        <v>926.702</v>
      </c>
      <c r="CQ60" s="9">
        <v>821.95500000000004</v>
      </c>
      <c r="CR60" s="9">
        <v>507.50099999999998</v>
      </c>
      <c r="CS60" s="9">
        <v>314.45400000000001</v>
      </c>
      <c r="CT60" s="9">
        <v>1055.4280000000001</v>
      </c>
      <c r="CU60" s="9">
        <v>443.18</v>
      </c>
      <c r="CV60" s="9">
        <v>612.24800000000005</v>
      </c>
      <c r="CW60" s="9">
        <v>492.38299999999998</v>
      </c>
      <c r="CX60" s="9">
        <v>246.113</v>
      </c>
      <c r="CY60" s="9">
        <v>246.27</v>
      </c>
      <c r="CZ60" s="9">
        <v>88.823999999999998</v>
      </c>
      <c r="DA60" s="9">
        <v>47.627000000000002</v>
      </c>
      <c r="DB60" s="9">
        <v>41.197000000000003</v>
      </c>
      <c r="DC60" s="9">
        <v>21.123999999999999</v>
      </c>
      <c r="DD60" s="9">
        <v>16.177</v>
      </c>
      <c r="DE60" s="9">
        <v>4.9480000000000004</v>
      </c>
      <c r="DF60" s="9">
        <v>14.054</v>
      </c>
      <c r="DG60" s="9">
        <v>11.047000000000001</v>
      </c>
      <c r="DH60" s="9">
        <v>3.0070000000000001</v>
      </c>
      <c r="DI60" s="9">
        <v>7.07</v>
      </c>
      <c r="DJ60" s="9">
        <v>5.1289999999999996</v>
      </c>
      <c r="DK60" s="9">
        <v>1.9410000000000001</v>
      </c>
      <c r="DL60" s="9">
        <v>67.7</v>
      </c>
      <c r="DM60" s="9">
        <v>31.45</v>
      </c>
      <c r="DN60" s="9">
        <v>36.25</v>
      </c>
      <c r="DO60" s="9">
        <v>448.45800000000003</v>
      </c>
      <c r="DP60" s="9">
        <v>221.303</v>
      </c>
      <c r="DQ60" s="9">
        <v>227.155</v>
      </c>
      <c r="DR60" s="9">
        <v>104.224</v>
      </c>
      <c r="DS60" s="9">
        <v>75.238</v>
      </c>
      <c r="DT60" s="9">
        <v>28.986000000000001</v>
      </c>
      <c r="DU60" s="9">
        <v>344.23399999999998</v>
      </c>
      <c r="DV60" s="9">
        <v>146.066</v>
      </c>
      <c r="DW60" s="9">
        <v>198.16900000000001</v>
      </c>
      <c r="DX60" s="9">
        <v>119.556</v>
      </c>
      <c r="DY60" s="9">
        <v>86.631</v>
      </c>
      <c r="DZ60" s="9">
        <v>32.923999999999999</v>
      </c>
      <c r="EA60" s="9">
        <v>372.827</v>
      </c>
      <c r="EB60" s="9">
        <v>159.482</v>
      </c>
      <c r="EC60" s="9">
        <v>213.345</v>
      </c>
      <c r="ED60" s="9">
        <v>358.28899999999999</v>
      </c>
      <c r="EE60" s="9">
        <v>157.113</v>
      </c>
      <c r="EF60" s="9">
        <v>201.17599999999999</v>
      </c>
      <c r="EG60" s="9">
        <v>671.44500000000005</v>
      </c>
      <c r="EH60" s="9">
        <v>323.75099999999998</v>
      </c>
      <c r="EI60" s="9">
        <v>347.69400000000002</v>
      </c>
      <c r="EJ60" s="9">
        <v>158.48500000000001</v>
      </c>
      <c r="EK60" s="9">
        <v>112.89400000000001</v>
      </c>
      <c r="EL60" s="9">
        <v>45.591999999999999</v>
      </c>
      <c r="EM60" s="9">
        <v>512.96</v>
      </c>
      <c r="EN60" s="9">
        <v>210.857</v>
      </c>
      <c r="EO60" s="9">
        <v>302.10199999999998</v>
      </c>
      <c r="EP60" s="9">
        <v>211.495</v>
      </c>
      <c r="EQ60" s="9">
        <v>94.653999999999996</v>
      </c>
      <c r="ER60" s="9">
        <v>116.84099999999999</v>
      </c>
      <c r="ES60" s="9">
        <v>37.188000000000002</v>
      </c>
      <c r="ET60" s="9">
        <v>18.474</v>
      </c>
      <c r="EU60" s="9">
        <v>18.713999999999999</v>
      </c>
      <c r="EV60" s="9">
        <v>2.8039999999999998</v>
      </c>
      <c r="EW60" s="9">
        <v>2.278</v>
      </c>
      <c r="EX60" s="9">
        <v>0.52500000000000002</v>
      </c>
      <c r="EY60" s="9">
        <v>1.4610000000000001</v>
      </c>
      <c r="EZ60" s="9">
        <v>0.95499999999999996</v>
      </c>
      <c r="FA60" s="9">
        <v>0.50600000000000001</v>
      </c>
      <c r="FB60" s="9">
        <v>1.343</v>
      </c>
      <c r="FC60" s="9">
        <v>1.3240000000000001</v>
      </c>
      <c r="FD60" s="9">
        <v>1.9E-2</v>
      </c>
      <c r="FE60" s="9">
        <v>34.384</v>
      </c>
      <c r="FF60" s="9">
        <v>16.196000000000002</v>
      </c>
      <c r="FG60" s="9">
        <v>18.189</v>
      </c>
      <c r="FH60" s="9">
        <v>193.1</v>
      </c>
      <c r="FI60" s="9">
        <v>86.103999999999999</v>
      </c>
      <c r="FJ60" s="9">
        <v>106.996</v>
      </c>
      <c r="FK60" s="9">
        <v>26.565999999999999</v>
      </c>
      <c r="FL60" s="9">
        <v>18.786999999999999</v>
      </c>
      <c r="FM60" s="9">
        <v>7.7789999999999999</v>
      </c>
      <c r="FN60" s="9">
        <v>166.535</v>
      </c>
      <c r="FO60" s="9">
        <v>67.316999999999993</v>
      </c>
      <c r="FP60" s="9">
        <v>99.216999999999999</v>
      </c>
      <c r="FQ60" s="9">
        <v>27.887</v>
      </c>
      <c r="FR60" s="9">
        <v>20.052</v>
      </c>
      <c r="FS60" s="9">
        <v>7.8339999999999996</v>
      </c>
      <c r="FT60" s="9">
        <v>183.608</v>
      </c>
      <c r="FU60" s="9">
        <v>74.602000000000004</v>
      </c>
      <c r="FV60" s="9">
        <v>109.006</v>
      </c>
      <c r="FW60" s="9">
        <v>167.995</v>
      </c>
      <c r="FX60" s="9">
        <v>68.272000000000006</v>
      </c>
      <c r="FY60" s="9">
        <v>99.722999999999999</v>
      </c>
      <c r="FZ60" s="9">
        <v>1205.9380000000001</v>
      </c>
      <c r="GA60" s="9">
        <v>626.92999999999995</v>
      </c>
      <c r="GB60" s="9">
        <v>579.00900000000001</v>
      </c>
      <c r="GC60" s="9">
        <v>663.47</v>
      </c>
      <c r="GD60" s="9">
        <v>394.60700000000003</v>
      </c>
      <c r="GE60" s="9">
        <v>268.863</v>
      </c>
      <c r="GF60" s="9">
        <v>542.46900000000005</v>
      </c>
      <c r="GG60" s="9">
        <v>232.32300000000001</v>
      </c>
      <c r="GH60" s="9">
        <v>310.14600000000002</v>
      </c>
      <c r="GI60" s="9">
        <v>280.88799999999998</v>
      </c>
      <c r="GJ60" s="9">
        <v>151.459</v>
      </c>
      <c r="GK60" s="9">
        <v>129.429</v>
      </c>
      <c r="GL60" s="9">
        <v>51.637</v>
      </c>
      <c r="GM60" s="9">
        <v>29.152999999999999</v>
      </c>
      <c r="GN60" s="9">
        <v>22.483000000000001</v>
      </c>
      <c r="GO60" s="9">
        <v>18.321000000000002</v>
      </c>
      <c r="GP60" s="9">
        <v>13.898999999999999</v>
      </c>
      <c r="GQ60" s="9">
        <v>4.4219999999999997</v>
      </c>
      <c r="GR60" s="9">
        <v>12.593999999999999</v>
      </c>
      <c r="GS60" s="9">
        <v>10.093</v>
      </c>
      <c r="GT60" s="9">
        <v>2.5009999999999999</v>
      </c>
      <c r="GU60" s="9">
        <v>5.7270000000000003</v>
      </c>
      <c r="GV60" s="9">
        <v>3.806</v>
      </c>
      <c r="GW60" s="9">
        <v>1.921</v>
      </c>
      <c r="GX60" s="9">
        <v>33.316000000000003</v>
      </c>
      <c r="GY60" s="9">
        <v>15.255000000000001</v>
      </c>
      <c r="GZ60" s="9">
        <v>18.061</v>
      </c>
      <c r="HA60" s="9">
        <v>255.358</v>
      </c>
      <c r="HB60" s="9">
        <v>135.19900000000001</v>
      </c>
      <c r="HC60" s="9">
        <v>120.15900000000001</v>
      </c>
      <c r="HD60" s="9">
        <v>77.658000000000001</v>
      </c>
      <c r="HE60" s="9">
        <v>56.451000000000001</v>
      </c>
      <c r="HF60" s="9">
        <v>21.207000000000001</v>
      </c>
      <c r="HG60" s="9">
        <v>177.7</v>
      </c>
      <c r="HH60" s="9">
        <v>78.748000000000005</v>
      </c>
      <c r="HI60" s="9">
        <v>98.950999999999993</v>
      </c>
      <c r="HJ60" s="9">
        <v>91.668999999999997</v>
      </c>
      <c r="HK60" s="9">
        <v>66.578999999999994</v>
      </c>
      <c r="HL60" s="9">
        <v>25.09</v>
      </c>
      <c r="HM60" s="9">
        <v>189.21899999999999</v>
      </c>
      <c r="HN60" s="9">
        <v>84.88</v>
      </c>
      <c r="HO60" s="9">
        <v>104.339</v>
      </c>
      <c r="HP60" s="9">
        <v>190.29300000000001</v>
      </c>
      <c r="HQ60" s="9">
        <v>88.840999999999994</v>
      </c>
      <c r="HR60" s="9">
        <v>101.452</v>
      </c>
      <c r="HS60" s="9">
        <v>2942.7849999999999</v>
      </c>
      <c r="HT60" s="9">
        <v>1574.7539999999999</v>
      </c>
      <c r="HU60" s="9">
        <v>1368.0309999999999</v>
      </c>
      <c r="HV60" s="9">
        <v>2243.7150000000001</v>
      </c>
      <c r="HW60" s="9">
        <v>1363.7080000000001</v>
      </c>
      <c r="HX60" s="9">
        <v>880.00699999999995</v>
      </c>
      <c r="HY60" s="9">
        <v>699.07</v>
      </c>
      <c r="HZ60" s="9">
        <v>211.04599999999999</v>
      </c>
      <c r="IA60" s="9">
        <v>488.024</v>
      </c>
      <c r="IB60" s="9">
        <v>405.46</v>
      </c>
      <c r="IC60" s="9">
        <v>236.78100000000001</v>
      </c>
      <c r="ID60" s="9">
        <v>168.678</v>
      </c>
      <c r="IE60" s="9">
        <v>53.151000000000003</v>
      </c>
      <c r="IF60" s="9">
        <v>35.445</v>
      </c>
      <c r="IG60" s="9">
        <v>17.704999999999998</v>
      </c>
      <c r="IH60" s="9">
        <v>28.457999999999998</v>
      </c>
      <c r="II60" s="9">
        <v>23.966999999999999</v>
      </c>
      <c r="IJ60" s="9">
        <v>4.4909999999999997</v>
      </c>
      <c r="IK60" s="9">
        <v>14.749000000000001</v>
      </c>
      <c r="IL60" s="9">
        <v>12.734</v>
      </c>
      <c r="IM60" s="9">
        <v>2.0150000000000001</v>
      </c>
      <c r="IN60" s="9">
        <v>13.709</v>
      </c>
      <c r="IO60" s="9">
        <v>11.234</v>
      </c>
      <c r="IP60" s="9">
        <v>2.476</v>
      </c>
      <c r="IQ60" s="9">
        <v>24.693000000000001</v>
      </c>
    </row>
    <row r="61" spans="1:251">
      <c r="A61" s="10">
        <v>43344</v>
      </c>
      <c r="B61" s="9">
        <v>12583.361000000001</v>
      </c>
      <c r="C61" s="9">
        <v>6680.81</v>
      </c>
      <c r="D61" s="9">
        <v>5902.5510000000004</v>
      </c>
      <c r="E61" s="9">
        <v>8599.2090000000007</v>
      </c>
      <c r="F61" s="9">
        <v>5431.6059999999998</v>
      </c>
      <c r="G61" s="9">
        <v>3167.6030000000001</v>
      </c>
      <c r="H61" s="9">
        <v>3984.152</v>
      </c>
      <c r="I61" s="9">
        <v>1249.204</v>
      </c>
      <c r="J61" s="9">
        <v>2734.9479999999999</v>
      </c>
      <c r="K61" s="9">
        <v>1747.0909999999999</v>
      </c>
      <c r="L61" s="9">
        <v>902.80100000000004</v>
      </c>
      <c r="M61" s="9">
        <v>844.29</v>
      </c>
      <c r="N61" s="9">
        <v>318.358</v>
      </c>
      <c r="O61" s="9">
        <v>180.13200000000001</v>
      </c>
      <c r="P61" s="9">
        <v>138.226</v>
      </c>
      <c r="Q61" s="9">
        <v>130.35400000000001</v>
      </c>
      <c r="R61" s="9">
        <v>99.808000000000007</v>
      </c>
      <c r="S61" s="9">
        <v>30.545000000000002</v>
      </c>
      <c r="T61" s="9">
        <v>73.992999999999995</v>
      </c>
      <c r="U61" s="9">
        <v>54.886000000000003</v>
      </c>
      <c r="V61" s="9">
        <v>19.106000000000002</v>
      </c>
      <c r="W61" s="9">
        <v>56.360999999999997</v>
      </c>
      <c r="X61" s="9">
        <v>44.921999999999997</v>
      </c>
      <c r="Y61" s="9">
        <v>11.439</v>
      </c>
      <c r="Z61" s="9">
        <v>188.005</v>
      </c>
      <c r="AA61" s="9">
        <v>80.323999999999998</v>
      </c>
      <c r="AB61" s="9">
        <v>107.681</v>
      </c>
      <c r="AC61" s="9">
        <v>1564.8320000000001</v>
      </c>
      <c r="AD61" s="9">
        <v>794.41600000000005</v>
      </c>
      <c r="AE61" s="9">
        <v>770.41600000000005</v>
      </c>
      <c r="AF61" s="9">
        <v>585.85900000000004</v>
      </c>
      <c r="AG61" s="9">
        <v>426.74400000000003</v>
      </c>
      <c r="AH61" s="9">
        <v>159.11500000000001</v>
      </c>
      <c r="AI61" s="9">
        <v>978.97199999999998</v>
      </c>
      <c r="AJ61" s="9">
        <v>367.67200000000003</v>
      </c>
      <c r="AK61" s="9">
        <v>611.29999999999995</v>
      </c>
      <c r="AL61" s="9">
        <v>683.73400000000004</v>
      </c>
      <c r="AM61" s="9">
        <v>501.149</v>
      </c>
      <c r="AN61" s="9">
        <v>182.584</v>
      </c>
      <c r="AO61" s="9">
        <v>1063.357</v>
      </c>
      <c r="AP61" s="9">
        <v>401.65199999999999</v>
      </c>
      <c r="AQ61" s="9">
        <v>661.70500000000004</v>
      </c>
      <c r="AR61" s="9">
        <v>1052.9649999999999</v>
      </c>
      <c r="AS61" s="9">
        <v>422.55900000000003</v>
      </c>
      <c r="AT61" s="9">
        <v>630.40700000000004</v>
      </c>
      <c r="AU61" s="9">
        <v>12029.797</v>
      </c>
      <c r="AV61" s="9">
        <v>6340.3440000000001</v>
      </c>
      <c r="AW61" s="9">
        <v>5689.4530000000004</v>
      </c>
      <c r="AX61" s="9">
        <v>8350.0069999999996</v>
      </c>
      <c r="AY61" s="9">
        <v>5248.4260000000004</v>
      </c>
      <c r="AZ61" s="9">
        <v>3101.5810000000001</v>
      </c>
      <c r="BA61" s="9">
        <v>3679.79</v>
      </c>
      <c r="BB61" s="9">
        <v>1091.9179999999999</v>
      </c>
      <c r="BC61" s="9">
        <v>2587.8719999999998</v>
      </c>
      <c r="BD61" s="9">
        <v>1700.133</v>
      </c>
      <c r="BE61" s="9">
        <v>871.03300000000002</v>
      </c>
      <c r="BF61" s="9">
        <v>829.1</v>
      </c>
      <c r="BG61" s="9">
        <v>297.04700000000003</v>
      </c>
      <c r="BH61" s="9">
        <v>166.78100000000001</v>
      </c>
      <c r="BI61" s="9">
        <v>130.26499999999999</v>
      </c>
      <c r="BJ61" s="9">
        <v>126.783</v>
      </c>
      <c r="BK61" s="9">
        <v>97.078000000000003</v>
      </c>
      <c r="BL61" s="9">
        <v>29.704999999999998</v>
      </c>
      <c r="BM61" s="9">
        <v>72.346000000000004</v>
      </c>
      <c r="BN61" s="9">
        <v>53.621000000000002</v>
      </c>
      <c r="BO61" s="9">
        <v>18.725000000000001</v>
      </c>
      <c r="BP61" s="9">
        <v>54.436999999999998</v>
      </c>
      <c r="BQ61" s="9">
        <v>43.457000000000001</v>
      </c>
      <c r="BR61" s="9">
        <v>10.98</v>
      </c>
      <c r="BS61" s="9">
        <v>170.26400000000001</v>
      </c>
      <c r="BT61" s="9">
        <v>69.703999999999994</v>
      </c>
      <c r="BU61" s="9">
        <v>100.56</v>
      </c>
      <c r="BV61" s="9">
        <v>1533.8050000000001</v>
      </c>
      <c r="BW61" s="9">
        <v>772.79499999999996</v>
      </c>
      <c r="BX61" s="9">
        <v>761.01</v>
      </c>
      <c r="BY61" s="9">
        <v>577.55899999999997</v>
      </c>
      <c r="BZ61" s="9">
        <v>419.53500000000003</v>
      </c>
      <c r="CA61" s="9">
        <v>158.024</v>
      </c>
      <c r="CB61" s="9">
        <v>956.24599999999998</v>
      </c>
      <c r="CC61" s="9">
        <v>353.26</v>
      </c>
      <c r="CD61" s="9">
        <v>602.98599999999999</v>
      </c>
      <c r="CE61" s="9">
        <v>673.58399999999995</v>
      </c>
      <c r="CF61" s="9">
        <v>492.48500000000001</v>
      </c>
      <c r="CG61" s="9">
        <v>181.09800000000001</v>
      </c>
      <c r="CH61" s="9">
        <v>1026.549</v>
      </c>
      <c r="CI61" s="9">
        <v>378.548</v>
      </c>
      <c r="CJ61" s="9">
        <v>648.00199999999995</v>
      </c>
      <c r="CK61" s="9">
        <v>1028.5920000000001</v>
      </c>
      <c r="CL61" s="9">
        <v>406.88099999999997</v>
      </c>
      <c r="CM61" s="9">
        <v>621.71100000000001</v>
      </c>
      <c r="CN61" s="9">
        <v>1895.3019999999999</v>
      </c>
      <c r="CO61" s="9">
        <v>968.06899999999996</v>
      </c>
      <c r="CP61" s="9">
        <v>927.23299999999995</v>
      </c>
      <c r="CQ61" s="9">
        <v>842.98099999999999</v>
      </c>
      <c r="CR61" s="9">
        <v>517.53899999999999</v>
      </c>
      <c r="CS61" s="9">
        <v>325.44200000000001</v>
      </c>
      <c r="CT61" s="9">
        <v>1052.3209999999999</v>
      </c>
      <c r="CU61" s="9">
        <v>450.53</v>
      </c>
      <c r="CV61" s="9">
        <v>601.79200000000003</v>
      </c>
      <c r="CW61" s="9">
        <v>462.14499999999998</v>
      </c>
      <c r="CX61" s="9">
        <v>222.78299999999999</v>
      </c>
      <c r="CY61" s="9">
        <v>239.36199999999999</v>
      </c>
      <c r="CZ61" s="9">
        <v>76.334000000000003</v>
      </c>
      <c r="DA61" s="9">
        <v>40.158999999999999</v>
      </c>
      <c r="DB61" s="9">
        <v>36.173999999999999</v>
      </c>
      <c r="DC61" s="9">
        <v>17.315999999999999</v>
      </c>
      <c r="DD61" s="9">
        <v>12.048999999999999</v>
      </c>
      <c r="DE61" s="9">
        <v>5.2670000000000003</v>
      </c>
      <c r="DF61" s="9">
        <v>11.403</v>
      </c>
      <c r="DG61" s="9">
        <v>7.093</v>
      </c>
      <c r="DH61" s="9">
        <v>4.3099999999999996</v>
      </c>
      <c r="DI61" s="9">
        <v>5.9130000000000003</v>
      </c>
      <c r="DJ61" s="9">
        <v>4.9550000000000001</v>
      </c>
      <c r="DK61" s="9">
        <v>0.95699999999999996</v>
      </c>
      <c r="DL61" s="9">
        <v>59.018000000000001</v>
      </c>
      <c r="DM61" s="9">
        <v>28.111000000000001</v>
      </c>
      <c r="DN61" s="9">
        <v>30.907</v>
      </c>
      <c r="DO61" s="9">
        <v>430.18</v>
      </c>
      <c r="DP61" s="9">
        <v>204.4</v>
      </c>
      <c r="DQ61" s="9">
        <v>225.78</v>
      </c>
      <c r="DR61" s="9">
        <v>91.71</v>
      </c>
      <c r="DS61" s="9">
        <v>61.542999999999999</v>
      </c>
      <c r="DT61" s="9">
        <v>30.167000000000002</v>
      </c>
      <c r="DU61" s="9">
        <v>338.471</v>
      </c>
      <c r="DV61" s="9">
        <v>142.858</v>
      </c>
      <c r="DW61" s="9">
        <v>195.613</v>
      </c>
      <c r="DX61" s="9">
        <v>102.426</v>
      </c>
      <c r="DY61" s="9">
        <v>69.686999999999998</v>
      </c>
      <c r="DZ61" s="9">
        <v>32.738</v>
      </c>
      <c r="EA61" s="9">
        <v>359.71899999999999</v>
      </c>
      <c r="EB61" s="9">
        <v>153.096</v>
      </c>
      <c r="EC61" s="9">
        <v>206.62299999999999</v>
      </c>
      <c r="ED61" s="9">
        <v>349.87400000000002</v>
      </c>
      <c r="EE61" s="9">
        <v>149.95099999999999</v>
      </c>
      <c r="EF61" s="9">
        <v>199.923</v>
      </c>
      <c r="EG61" s="9">
        <v>664.12099999999998</v>
      </c>
      <c r="EH61" s="9">
        <v>323.89100000000002</v>
      </c>
      <c r="EI61" s="9">
        <v>340.23</v>
      </c>
      <c r="EJ61" s="9">
        <v>159.29</v>
      </c>
      <c r="EK61" s="9">
        <v>111.85</v>
      </c>
      <c r="EL61" s="9">
        <v>47.44</v>
      </c>
      <c r="EM61" s="9">
        <v>504.83100000000002</v>
      </c>
      <c r="EN61" s="9">
        <v>212.041</v>
      </c>
      <c r="EO61" s="9">
        <v>292.78899999999999</v>
      </c>
      <c r="EP61" s="9">
        <v>181.16200000000001</v>
      </c>
      <c r="EQ61" s="9">
        <v>83.144999999999996</v>
      </c>
      <c r="ER61" s="9">
        <v>98.016999999999996</v>
      </c>
      <c r="ES61" s="9">
        <v>34.377000000000002</v>
      </c>
      <c r="ET61" s="9">
        <v>15.99</v>
      </c>
      <c r="EU61" s="9">
        <v>18.387</v>
      </c>
      <c r="EV61" s="9">
        <v>5.4260000000000002</v>
      </c>
      <c r="EW61" s="9">
        <v>3.7130000000000001</v>
      </c>
      <c r="EX61" s="9">
        <v>1.714</v>
      </c>
      <c r="EY61" s="9">
        <v>4.7939999999999996</v>
      </c>
      <c r="EZ61" s="9">
        <v>3.581</v>
      </c>
      <c r="FA61" s="9">
        <v>1.2130000000000001</v>
      </c>
      <c r="FB61" s="9">
        <v>0.63200000000000001</v>
      </c>
      <c r="FC61" s="9">
        <v>0.13100000000000001</v>
      </c>
      <c r="FD61" s="9">
        <v>0.501</v>
      </c>
      <c r="FE61" s="9">
        <v>28.951000000000001</v>
      </c>
      <c r="FF61" s="9">
        <v>12.278</v>
      </c>
      <c r="FG61" s="9">
        <v>16.672999999999998</v>
      </c>
      <c r="FH61" s="9">
        <v>165.273</v>
      </c>
      <c r="FI61" s="9">
        <v>75.885000000000005</v>
      </c>
      <c r="FJ61" s="9">
        <v>89.388000000000005</v>
      </c>
      <c r="FK61" s="9">
        <v>21.866</v>
      </c>
      <c r="FL61" s="9">
        <v>16.434000000000001</v>
      </c>
      <c r="FM61" s="9">
        <v>5.4320000000000004</v>
      </c>
      <c r="FN61" s="9">
        <v>143.40700000000001</v>
      </c>
      <c r="FO61" s="9">
        <v>59.451000000000001</v>
      </c>
      <c r="FP61" s="9">
        <v>83.956000000000003</v>
      </c>
      <c r="FQ61" s="9">
        <v>24.327999999999999</v>
      </c>
      <c r="FR61" s="9">
        <v>18.045000000000002</v>
      </c>
      <c r="FS61" s="9">
        <v>6.2830000000000004</v>
      </c>
      <c r="FT61" s="9">
        <v>156.834</v>
      </c>
      <c r="FU61" s="9">
        <v>65.099999999999994</v>
      </c>
      <c r="FV61" s="9">
        <v>91.734999999999999</v>
      </c>
      <c r="FW61" s="9">
        <v>148.20099999999999</v>
      </c>
      <c r="FX61" s="9">
        <v>63.031999999999996</v>
      </c>
      <c r="FY61" s="9">
        <v>85.168999999999997</v>
      </c>
      <c r="FZ61" s="9">
        <v>1231.181</v>
      </c>
      <c r="GA61" s="9">
        <v>644.17700000000002</v>
      </c>
      <c r="GB61" s="9">
        <v>587.00400000000002</v>
      </c>
      <c r="GC61" s="9">
        <v>683.69100000000003</v>
      </c>
      <c r="GD61" s="9">
        <v>405.68900000000002</v>
      </c>
      <c r="GE61" s="9">
        <v>278.00200000000001</v>
      </c>
      <c r="GF61" s="9">
        <v>547.49099999999999</v>
      </c>
      <c r="GG61" s="9">
        <v>238.488</v>
      </c>
      <c r="GH61" s="9">
        <v>309.00200000000001</v>
      </c>
      <c r="GI61" s="9">
        <v>280.983</v>
      </c>
      <c r="GJ61" s="9">
        <v>139.63900000000001</v>
      </c>
      <c r="GK61" s="9">
        <v>141.345</v>
      </c>
      <c r="GL61" s="9">
        <v>41.957000000000001</v>
      </c>
      <c r="GM61" s="9">
        <v>24.169</v>
      </c>
      <c r="GN61" s="9">
        <v>17.788</v>
      </c>
      <c r="GO61" s="9">
        <v>11.89</v>
      </c>
      <c r="GP61" s="9">
        <v>8.3360000000000003</v>
      </c>
      <c r="GQ61" s="9">
        <v>3.5529999999999999</v>
      </c>
      <c r="GR61" s="9">
        <v>6.609</v>
      </c>
      <c r="GS61" s="9">
        <v>3.512</v>
      </c>
      <c r="GT61" s="9">
        <v>3.097</v>
      </c>
      <c r="GU61" s="9">
        <v>5.28</v>
      </c>
      <c r="GV61" s="9">
        <v>4.8239999999999998</v>
      </c>
      <c r="GW61" s="9">
        <v>0.45600000000000002</v>
      </c>
      <c r="GX61" s="9">
        <v>30.067</v>
      </c>
      <c r="GY61" s="9">
        <v>15.833</v>
      </c>
      <c r="GZ61" s="9">
        <v>14.234</v>
      </c>
      <c r="HA61" s="9">
        <v>264.90800000000002</v>
      </c>
      <c r="HB61" s="9">
        <v>128.51499999999999</v>
      </c>
      <c r="HC61" s="9">
        <v>136.393</v>
      </c>
      <c r="HD61" s="9">
        <v>69.843999999999994</v>
      </c>
      <c r="HE61" s="9">
        <v>45.107999999999997</v>
      </c>
      <c r="HF61" s="9">
        <v>24.736000000000001</v>
      </c>
      <c r="HG61" s="9">
        <v>195.06399999999999</v>
      </c>
      <c r="HH61" s="9">
        <v>83.406999999999996</v>
      </c>
      <c r="HI61" s="9">
        <v>111.657</v>
      </c>
      <c r="HJ61" s="9">
        <v>78.097999999999999</v>
      </c>
      <c r="HK61" s="9">
        <v>51.642000000000003</v>
      </c>
      <c r="HL61" s="9">
        <v>26.456</v>
      </c>
      <c r="HM61" s="9">
        <v>202.88499999999999</v>
      </c>
      <c r="HN61" s="9">
        <v>87.997</v>
      </c>
      <c r="HO61" s="9">
        <v>114.889</v>
      </c>
      <c r="HP61" s="9">
        <v>201.673</v>
      </c>
      <c r="HQ61" s="9">
        <v>86.918999999999997</v>
      </c>
      <c r="HR61" s="9">
        <v>114.754</v>
      </c>
      <c r="HS61" s="9">
        <v>2982.328</v>
      </c>
      <c r="HT61" s="9">
        <v>1590.8330000000001</v>
      </c>
      <c r="HU61" s="9">
        <v>1391.4949999999999</v>
      </c>
      <c r="HV61" s="9">
        <v>2267.2060000000001</v>
      </c>
      <c r="HW61" s="9">
        <v>1374.9949999999999</v>
      </c>
      <c r="HX61" s="9">
        <v>892.21199999999999</v>
      </c>
      <c r="HY61" s="9">
        <v>715.12099999999998</v>
      </c>
      <c r="HZ61" s="9">
        <v>215.83799999999999</v>
      </c>
      <c r="IA61" s="9">
        <v>499.28300000000002</v>
      </c>
      <c r="IB61" s="9">
        <v>400.12799999999999</v>
      </c>
      <c r="IC61" s="9">
        <v>224.51400000000001</v>
      </c>
      <c r="ID61" s="9">
        <v>175.614</v>
      </c>
      <c r="IE61" s="9">
        <v>51.296999999999997</v>
      </c>
      <c r="IF61" s="9">
        <v>28.218</v>
      </c>
      <c r="IG61" s="9">
        <v>23.079000000000001</v>
      </c>
      <c r="IH61" s="9">
        <v>25.456</v>
      </c>
      <c r="II61" s="9">
        <v>18.561</v>
      </c>
      <c r="IJ61" s="9">
        <v>6.8940000000000001</v>
      </c>
      <c r="IK61" s="9">
        <v>11.308</v>
      </c>
      <c r="IL61" s="9">
        <v>7.4630000000000001</v>
      </c>
      <c r="IM61" s="9">
        <v>3.8450000000000002</v>
      </c>
      <c r="IN61" s="9">
        <v>14.148</v>
      </c>
      <c r="IO61" s="9">
        <v>11.098000000000001</v>
      </c>
      <c r="IP61" s="9">
        <v>3.05</v>
      </c>
      <c r="IQ61" s="9">
        <v>25.841999999999999</v>
      </c>
    </row>
    <row r="62" spans="1:251">
      <c r="A62" s="10">
        <v>43374</v>
      </c>
      <c r="B62" s="9">
        <v>12617.665999999999</v>
      </c>
      <c r="C62" s="9">
        <v>6690.7539999999999</v>
      </c>
      <c r="D62" s="9">
        <v>5926.9120000000003</v>
      </c>
      <c r="E62" s="9">
        <v>8639.5570000000007</v>
      </c>
      <c r="F62" s="9">
        <v>5450.0839999999998</v>
      </c>
      <c r="G62" s="9">
        <v>3189.473</v>
      </c>
      <c r="H62" s="9">
        <v>3978.1089999999999</v>
      </c>
      <c r="I62" s="9">
        <v>1240.67</v>
      </c>
      <c r="J62" s="9">
        <v>2737.4389999999999</v>
      </c>
      <c r="K62" s="9">
        <v>1763.316</v>
      </c>
      <c r="L62" s="9">
        <v>910.94600000000003</v>
      </c>
      <c r="M62" s="9">
        <v>852.37</v>
      </c>
      <c r="N62" s="9">
        <v>302.803</v>
      </c>
      <c r="O62" s="9">
        <v>171.39099999999999</v>
      </c>
      <c r="P62" s="9">
        <v>131.41200000000001</v>
      </c>
      <c r="Q62" s="9">
        <v>113.259</v>
      </c>
      <c r="R62" s="9">
        <v>88.379000000000005</v>
      </c>
      <c r="S62" s="9">
        <v>24.88</v>
      </c>
      <c r="T62" s="9">
        <v>65.543999999999997</v>
      </c>
      <c r="U62" s="9">
        <v>48.69</v>
      </c>
      <c r="V62" s="9">
        <v>16.853999999999999</v>
      </c>
      <c r="W62" s="9">
        <v>47.715000000000003</v>
      </c>
      <c r="X62" s="9">
        <v>39.689</v>
      </c>
      <c r="Y62" s="9">
        <v>8.0259999999999998</v>
      </c>
      <c r="Z62" s="9">
        <v>189.54400000000001</v>
      </c>
      <c r="AA62" s="9">
        <v>83.012</v>
      </c>
      <c r="AB62" s="9">
        <v>106.532</v>
      </c>
      <c r="AC62" s="9">
        <v>1588.441</v>
      </c>
      <c r="AD62" s="9">
        <v>809.62300000000005</v>
      </c>
      <c r="AE62" s="9">
        <v>778.81799999999998</v>
      </c>
      <c r="AF62" s="9">
        <v>607.66999999999996</v>
      </c>
      <c r="AG62" s="9">
        <v>444.238</v>
      </c>
      <c r="AH62" s="9">
        <v>163.43299999999999</v>
      </c>
      <c r="AI62" s="9">
        <v>980.77099999999996</v>
      </c>
      <c r="AJ62" s="9">
        <v>365.38499999999999</v>
      </c>
      <c r="AK62" s="9">
        <v>615.38499999999999</v>
      </c>
      <c r="AL62" s="9">
        <v>689.49400000000003</v>
      </c>
      <c r="AM62" s="9">
        <v>507.32100000000003</v>
      </c>
      <c r="AN62" s="9">
        <v>182.173</v>
      </c>
      <c r="AO62" s="9">
        <v>1073.8219999999999</v>
      </c>
      <c r="AP62" s="9">
        <v>403.625</v>
      </c>
      <c r="AQ62" s="9">
        <v>670.197</v>
      </c>
      <c r="AR62" s="9">
        <v>1046.3150000000001</v>
      </c>
      <c r="AS62" s="9">
        <v>414.07499999999999</v>
      </c>
      <c r="AT62" s="9">
        <v>632.23900000000003</v>
      </c>
      <c r="AU62" s="9">
        <v>12061.412</v>
      </c>
      <c r="AV62" s="9">
        <v>6344.9589999999998</v>
      </c>
      <c r="AW62" s="9">
        <v>5716.4530000000004</v>
      </c>
      <c r="AX62" s="9">
        <v>8386.5210000000006</v>
      </c>
      <c r="AY62" s="9">
        <v>5265.8220000000001</v>
      </c>
      <c r="AZ62" s="9">
        <v>3120.6990000000001</v>
      </c>
      <c r="BA62" s="9">
        <v>3674.8919999999998</v>
      </c>
      <c r="BB62" s="9">
        <v>1079.1369999999999</v>
      </c>
      <c r="BC62" s="9">
        <v>2595.7550000000001</v>
      </c>
      <c r="BD62" s="9">
        <v>1722.6769999999999</v>
      </c>
      <c r="BE62" s="9">
        <v>882.72299999999996</v>
      </c>
      <c r="BF62" s="9">
        <v>839.95399999999995</v>
      </c>
      <c r="BG62" s="9">
        <v>284.19900000000001</v>
      </c>
      <c r="BH62" s="9">
        <v>159.321</v>
      </c>
      <c r="BI62" s="9">
        <v>124.877</v>
      </c>
      <c r="BJ62" s="9">
        <v>109.16200000000001</v>
      </c>
      <c r="BK62" s="9">
        <v>84.304000000000002</v>
      </c>
      <c r="BL62" s="9">
        <v>24.858000000000001</v>
      </c>
      <c r="BM62" s="9">
        <v>63.703000000000003</v>
      </c>
      <c r="BN62" s="9">
        <v>46.856000000000002</v>
      </c>
      <c r="BO62" s="9">
        <v>16.847999999999999</v>
      </c>
      <c r="BP62" s="9">
        <v>45.457999999999998</v>
      </c>
      <c r="BQ62" s="9">
        <v>37.448</v>
      </c>
      <c r="BR62" s="9">
        <v>8.01</v>
      </c>
      <c r="BS62" s="9">
        <v>175.03700000000001</v>
      </c>
      <c r="BT62" s="9">
        <v>75.018000000000001</v>
      </c>
      <c r="BU62" s="9">
        <v>100.01900000000001</v>
      </c>
      <c r="BV62" s="9">
        <v>1562.6890000000001</v>
      </c>
      <c r="BW62" s="9">
        <v>790.43399999999997</v>
      </c>
      <c r="BX62" s="9">
        <v>772.255</v>
      </c>
      <c r="BY62" s="9">
        <v>601.66399999999999</v>
      </c>
      <c r="BZ62" s="9">
        <v>438.30900000000003</v>
      </c>
      <c r="CA62" s="9">
        <v>163.35499999999999</v>
      </c>
      <c r="CB62" s="9">
        <v>961.02499999999998</v>
      </c>
      <c r="CC62" s="9">
        <v>352.12400000000002</v>
      </c>
      <c r="CD62" s="9">
        <v>608.90099999999995</v>
      </c>
      <c r="CE62" s="9">
        <v>680.42200000000003</v>
      </c>
      <c r="CF62" s="9">
        <v>498.346</v>
      </c>
      <c r="CG62" s="9">
        <v>182.07599999999999</v>
      </c>
      <c r="CH62" s="9">
        <v>1042.2539999999999</v>
      </c>
      <c r="CI62" s="9">
        <v>384.37700000000001</v>
      </c>
      <c r="CJ62" s="9">
        <v>657.87699999999995</v>
      </c>
      <c r="CK62" s="9">
        <v>1024.729</v>
      </c>
      <c r="CL62" s="9">
        <v>398.98</v>
      </c>
      <c r="CM62" s="9">
        <v>625.74900000000002</v>
      </c>
      <c r="CN62" s="9">
        <v>1891.61</v>
      </c>
      <c r="CO62" s="9">
        <v>957.18100000000004</v>
      </c>
      <c r="CP62" s="9">
        <v>934.42899999999997</v>
      </c>
      <c r="CQ62" s="9">
        <v>840.37</v>
      </c>
      <c r="CR62" s="9">
        <v>513.71199999999999</v>
      </c>
      <c r="CS62" s="9">
        <v>326.65800000000002</v>
      </c>
      <c r="CT62" s="9">
        <v>1051.24</v>
      </c>
      <c r="CU62" s="9">
        <v>443.46899999999999</v>
      </c>
      <c r="CV62" s="9">
        <v>607.77099999999996</v>
      </c>
      <c r="CW62" s="9">
        <v>483.91399999999999</v>
      </c>
      <c r="CX62" s="9">
        <v>237.36</v>
      </c>
      <c r="CY62" s="9">
        <v>246.554</v>
      </c>
      <c r="CZ62" s="9">
        <v>71.501000000000005</v>
      </c>
      <c r="DA62" s="9">
        <v>34.927999999999997</v>
      </c>
      <c r="DB62" s="9">
        <v>36.573</v>
      </c>
      <c r="DC62" s="9">
        <v>13.206</v>
      </c>
      <c r="DD62" s="9">
        <v>9.9489999999999998</v>
      </c>
      <c r="DE62" s="9">
        <v>3.2570000000000001</v>
      </c>
      <c r="DF62" s="9">
        <v>9.9930000000000003</v>
      </c>
      <c r="DG62" s="9">
        <v>6.7939999999999996</v>
      </c>
      <c r="DH62" s="9">
        <v>3.1989999999999998</v>
      </c>
      <c r="DI62" s="9">
        <v>3.2130000000000001</v>
      </c>
      <c r="DJ62" s="9">
        <v>3.1549999999999998</v>
      </c>
      <c r="DK62" s="9">
        <v>5.8000000000000003E-2</v>
      </c>
      <c r="DL62" s="9">
        <v>58.295999999999999</v>
      </c>
      <c r="DM62" s="9">
        <v>24.978999999999999</v>
      </c>
      <c r="DN62" s="9">
        <v>33.317</v>
      </c>
      <c r="DO62" s="9">
        <v>447.54399999999998</v>
      </c>
      <c r="DP62" s="9">
        <v>219.69</v>
      </c>
      <c r="DQ62" s="9">
        <v>227.85400000000001</v>
      </c>
      <c r="DR62" s="9">
        <v>95.876999999999995</v>
      </c>
      <c r="DS62" s="9">
        <v>63.829000000000001</v>
      </c>
      <c r="DT62" s="9">
        <v>32.048000000000002</v>
      </c>
      <c r="DU62" s="9">
        <v>351.66699999999997</v>
      </c>
      <c r="DV62" s="9">
        <v>155.86099999999999</v>
      </c>
      <c r="DW62" s="9">
        <v>195.80600000000001</v>
      </c>
      <c r="DX62" s="9">
        <v>103.69799999999999</v>
      </c>
      <c r="DY62" s="9">
        <v>69.477000000000004</v>
      </c>
      <c r="DZ62" s="9">
        <v>34.220999999999997</v>
      </c>
      <c r="EA62" s="9">
        <v>380.21600000000001</v>
      </c>
      <c r="EB62" s="9">
        <v>167.88300000000001</v>
      </c>
      <c r="EC62" s="9">
        <v>212.333</v>
      </c>
      <c r="ED62" s="9">
        <v>361.65899999999999</v>
      </c>
      <c r="EE62" s="9">
        <v>162.654</v>
      </c>
      <c r="EF62" s="9">
        <v>199.005</v>
      </c>
      <c r="EG62" s="9">
        <v>666.15300000000002</v>
      </c>
      <c r="EH62" s="9">
        <v>320.834</v>
      </c>
      <c r="EI62" s="9">
        <v>345.31799999999998</v>
      </c>
      <c r="EJ62" s="9">
        <v>158.1</v>
      </c>
      <c r="EK62" s="9">
        <v>109.548</v>
      </c>
      <c r="EL62" s="9">
        <v>48.552</v>
      </c>
      <c r="EM62" s="9">
        <v>508.05200000000002</v>
      </c>
      <c r="EN62" s="9">
        <v>211.286</v>
      </c>
      <c r="EO62" s="9">
        <v>296.76600000000002</v>
      </c>
      <c r="EP62" s="9">
        <v>197.96</v>
      </c>
      <c r="EQ62" s="9">
        <v>90.471999999999994</v>
      </c>
      <c r="ER62" s="9">
        <v>107.488</v>
      </c>
      <c r="ES62" s="9">
        <v>29.437000000000001</v>
      </c>
      <c r="ET62" s="9">
        <v>14.741</v>
      </c>
      <c r="EU62" s="9">
        <v>14.696</v>
      </c>
      <c r="EV62" s="9">
        <v>3.161</v>
      </c>
      <c r="EW62" s="9">
        <v>2.0960000000000001</v>
      </c>
      <c r="EX62" s="9">
        <v>1.0649999999999999</v>
      </c>
      <c r="EY62" s="9">
        <v>1.85</v>
      </c>
      <c r="EZ62" s="9">
        <v>0.80400000000000005</v>
      </c>
      <c r="FA62" s="9">
        <v>1.0449999999999999</v>
      </c>
      <c r="FB62" s="9">
        <v>1.3109999999999999</v>
      </c>
      <c r="FC62" s="9">
        <v>1.292</v>
      </c>
      <c r="FD62" s="9">
        <v>1.9E-2</v>
      </c>
      <c r="FE62" s="9">
        <v>26.276</v>
      </c>
      <c r="FF62" s="9">
        <v>12.645</v>
      </c>
      <c r="FG62" s="9">
        <v>13.631</v>
      </c>
      <c r="FH62" s="9">
        <v>182.19399999999999</v>
      </c>
      <c r="FI62" s="9">
        <v>81.725999999999999</v>
      </c>
      <c r="FJ62" s="9">
        <v>100.468</v>
      </c>
      <c r="FK62" s="9">
        <v>17.093</v>
      </c>
      <c r="FL62" s="9">
        <v>9.2530000000000001</v>
      </c>
      <c r="FM62" s="9">
        <v>7.8390000000000004</v>
      </c>
      <c r="FN62" s="9">
        <v>165.101</v>
      </c>
      <c r="FO62" s="9">
        <v>72.471999999999994</v>
      </c>
      <c r="FP62" s="9">
        <v>92.628</v>
      </c>
      <c r="FQ62" s="9">
        <v>19.577000000000002</v>
      </c>
      <c r="FR62" s="9">
        <v>11.273</v>
      </c>
      <c r="FS62" s="9">
        <v>8.3040000000000003</v>
      </c>
      <c r="FT62" s="9">
        <v>178.38399999999999</v>
      </c>
      <c r="FU62" s="9">
        <v>79.198999999999998</v>
      </c>
      <c r="FV62" s="9">
        <v>99.183999999999997</v>
      </c>
      <c r="FW62" s="9">
        <v>166.95099999999999</v>
      </c>
      <c r="FX62" s="9">
        <v>73.277000000000001</v>
      </c>
      <c r="FY62" s="9">
        <v>93.674000000000007</v>
      </c>
      <c r="FZ62" s="9">
        <v>1225.4570000000001</v>
      </c>
      <c r="GA62" s="9">
        <v>636.346</v>
      </c>
      <c r="GB62" s="9">
        <v>589.11099999999999</v>
      </c>
      <c r="GC62" s="9">
        <v>682.27</v>
      </c>
      <c r="GD62" s="9">
        <v>404.16300000000001</v>
      </c>
      <c r="GE62" s="9">
        <v>278.10599999999999</v>
      </c>
      <c r="GF62" s="9">
        <v>543.18799999999999</v>
      </c>
      <c r="GG62" s="9">
        <v>232.18299999999999</v>
      </c>
      <c r="GH62" s="9">
        <v>311.005</v>
      </c>
      <c r="GI62" s="9">
        <v>285.95400000000001</v>
      </c>
      <c r="GJ62" s="9">
        <v>146.88800000000001</v>
      </c>
      <c r="GK62" s="9">
        <v>139.066</v>
      </c>
      <c r="GL62" s="9">
        <v>42.064</v>
      </c>
      <c r="GM62" s="9">
        <v>20.187000000000001</v>
      </c>
      <c r="GN62" s="9">
        <v>21.876999999999999</v>
      </c>
      <c r="GO62" s="9">
        <v>10.044</v>
      </c>
      <c r="GP62" s="9">
        <v>7.8529999999999998</v>
      </c>
      <c r="GQ62" s="9">
        <v>2.1920000000000002</v>
      </c>
      <c r="GR62" s="9">
        <v>8.1430000000000007</v>
      </c>
      <c r="GS62" s="9">
        <v>5.9889999999999999</v>
      </c>
      <c r="GT62" s="9">
        <v>2.153</v>
      </c>
      <c r="GU62" s="9">
        <v>1.9019999999999999</v>
      </c>
      <c r="GV62" s="9">
        <v>1.863</v>
      </c>
      <c r="GW62" s="9">
        <v>3.9E-2</v>
      </c>
      <c r="GX62" s="9">
        <v>32.020000000000003</v>
      </c>
      <c r="GY62" s="9">
        <v>12.334</v>
      </c>
      <c r="GZ62" s="9">
        <v>19.686</v>
      </c>
      <c r="HA62" s="9">
        <v>265.35000000000002</v>
      </c>
      <c r="HB62" s="9">
        <v>137.964</v>
      </c>
      <c r="HC62" s="9">
        <v>127.386</v>
      </c>
      <c r="HD62" s="9">
        <v>78.784000000000006</v>
      </c>
      <c r="HE62" s="9">
        <v>54.576000000000001</v>
      </c>
      <c r="HF62" s="9">
        <v>24.207999999999998</v>
      </c>
      <c r="HG62" s="9">
        <v>186.566</v>
      </c>
      <c r="HH62" s="9">
        <v>83.388000000000005</v>
      </c>
      <c r="HI62" s="9">
        <v>103.178</v>
      </c>
      <c r="HJ62" s="9">
        <v>84.120999999999995</v>
      </c>
      <c r="HK62" s="9">
        <v>58.204000000000001</v>
      </c>
      <c r="HL62" s="9">
        <v>25.917000000000002</v>
      </c>
      <c r="HM62" s="9">
        <v>201.833</v>
      </c>
      <c r="HN62" s="9">
        <v>88.683999999999997</v>
      </c>
      <c r="HO62" s="9">
        <v>113.149</v>
      </c>
      <c r="HP62" s="9">
        <v>194.709</v>
      </c>
      <c r="HQ62" s="9">
        <v>89.378</v>
      </c>
      <c r="HR62" s="9">
        <v>105.331</v>
      </c>
      <c r="HS62" s="9">
        <v>2992.7489999999998</v>
      </c>
      <c r="HT62" s="9">
        <v>1600.21</v>
      </c>
      <c r="HU62" s="9">
        <v>1392.539</v>
      </c>
      <c r="HV62" s="9">
        <v>2285.308</v>
      </c>
      <c r="HW62" s="9">
        <v>1387.3240000000001</v>
      </c>
      <c r="HX62" s="9">
        <v>897.98400000000004</v>
      </c>
      <c r="HY62" s="9">
        <v>707.44100000000003</v>
      </c>
      <c r="HZ62" s="9">
        <v>212.886</v>
      </c>
      <c r="IA62" s="9">
        <v>494.55599999999998</v>
      </c>
      <c r="IB62" s="9">
        <v>432.77</v>
      </c>
      <c r="IC62" s="9">
        <v>244.82499999999999</v>
      </c>
      <c r="ID62" s="9">
        <v>187.94499999999999</v>
      </c>
      <c r="IE62" s="9">
        <v>61.317</v>
      </c>
      <c r="IF62" s="9">
        <v>36.935000000000002</v>
      </c>
      <c r="IG62" s="9">
        <v>24.382000000000001</v>
      </c>
      <c r="IH62" s="9">
        <v>32.585000000000001</v>
      </c>
      <c r="II62" s="9">
        <v>24.995000000000001</v>
      </c>
      <c r="IJ62" s="9">
        <v>7.59</v>
      </c>
      <c r="IK62" s="9">
        <v>18.077999999999999</v>
      </c>
      <c r="IL62" s="9">
        <v>13.529</v>
      </c>
      <c r="IM62" s="9">
        <v>4.5490000000000004</v>
      </c>
      <c r="IN62" s="9">
        <v>14.507</v>
      </c>
      <c r="IO62" s="9">
        <v>11.467000000000001</v>
      </c>
      <c r="IP62" s="9">
        <v>3.0409999999999999</v>
      </c>
      <c r="IQ62" s="9">
        <v>28.731999999999999</v>
      </c>
    </row>
    <row r="63" spans="1:251">
      <c r="A63" s="10">
        <v>43405</v>
      </c>
      <c r="B63" s="9">
        <v>12697.978999999999</v>
      </c>
      <c r="C63" s="9">
        <v>6719.4870000000001</v>
      </c>
      <c r="D63" s="9">
        <v>5978.491</v>
      </c>
      <c r="E63" s="9">
        <v>8696.5079999999998</v>
      </c>
      <c r="F63" s="9">
        <v>5474.9660000000003</v>
      </c>
      <c r="G63" s="9">
        <v>3221.5419999999999</v>
      </c>
      <c r="H63" s="9">
        <v>4001.471</v>
      </c>
      <c r="I63" s="9">
        <v>1244.521</v>
      </c>
      <c r="J63" s="9">
        <v>2756.95</v>
      </c>
      <c r="K63" s="9">
        <v>1842.915</v>
      </c>
      <c r="L63" s="9">
        <v>957.20500000000004</v>
      </c>
      <c r="M63" s="9">
        <v>885.71</v>
      </c>
      <c r="N63" s="9">
        <v>337.43299999999999</v>
      </c>
      <c r="O63" s="9">
        <v>199.55099999999999</v>
      </c>
      <c r="P63" s="9">
        <v>137.88200000000001</v>
      </c>
      <c r="Q63" s="9">
        <v>139.024</v>
      </c>
      <c r="R63" s="9">
        <v>106.64700000000001</v>
      </c>
      <c r="S63" s="9">
        <v>32.377000000000002</v>
      </c>
      <c r="T63" s="9">
        <v>76.599000000000004</v>
      </c>
      <c r="U63" s="9">
        <v>57.878</v>
      </c>
      <c r="V63" s="9">
        <v>18.721</v>
      </c>
      <c r="W63" s="9">
        <v>62.424999999999997</v>
      </c>
      <c r="X63" s="9">
        <v>48.768999999999998</v>
      </c>
      <c r="Y63" s="9">
        <v>13.656000000000001</v>
      </c>
      <c r="Z63" s="9">
        <v>198.40899999999999</v>
      </c>
      <c r="AA63" s="9">
        <v>92.903999999999996</v>
      </c>
      <c r="AB63" s="9">
        <v>105.505</v>
      </c>
      <c r="AC63" s="9">
        <v>1639.472</v>
      </c>
      <c r="AD63" s="9">
        <v>829.06500000000005</v>
      </c>
      <c r="AE63" s="9">
        <v>810.40599999999995</v>
      </c>
      <c r="AF63" s="9">
        <v>583.29899999999998</v>
      </c>
      <c r="AG63" s="9">
        <v>418.75599999999997</v>
      </c>
      <c r="AH63" s="9">
        <v>164.54300000000001</v>
      </c>
      <c r="AI63" s="9">
        <v>1056.173</v>
      </c>
      <c r="AJ63" s="9">
        <v>410.30900000000003</v>
      </c>
      <c r="AK63" s="9">
        <v>645.86300000000006</v>
      </c>
      <c r="AL63" s="9">
        <v>690.86900000000003</v>
      </c>
      <c r="AM63" s="9">
        <v>502.54399999999998</v>
      </c>
      <c r="AN63" s="9">
        <v>188.32499999999999</v>
      </c>
      <c r="AO63" s="9">
        <v>1152.0450000000001</v>
      </c>
      <c r="AP63" s="9">
        <v>454.66</v>
      </c>
      <c r="AQ63" s="9">
        <v>697.38499999999999</v>
      </c>
      <c r="AR63" s="9">
        <v>1132.7719999999999</v>
      </c>
      <c r="AS63" s="9">
        <v>468.18700000000001</v>
      </c>
      <c r="AT63" s="9">
        <v>664.58500000000004</v>
      </c>
      <c r="AU63" s="9">
        <v>12128.04</v>
      </c>
      <c r="AV63" s="9">
        <v>6372.6049999999996</v>
      </c>
      <c r="AW63" s="9">
        <v>5755.4350000000004</v>
      </c>
      <c r="AX63" s="9">
        <v>8444.1329999999998</v>
      </c>
      <c r="AY63" s="9">
        <v>5293.4620000000004</v>
      </c>
      <c r="AZ63" s="9">
        <v>3150.6709999999998</v>
      </c>
      <c r="BA63" s="9">
        <v>3683.9070000000002</v>
      </c>
      <c r="BB63" s="9">
        <v>1079.143</v>
      </c>
      <c r="BC63" s="9">
        <v>2604.7640000000001</v>
      </c>
      <c r="BD63" s="9">
        <v>1785.818</v>
      </c>
      <c r="BE63" s="9">
        <v>919.23800000000006</v>
      </c>
      <c r="BF63" s="9">
        <v>866.58</v>
      </c>
      <c r="BG63" s="9">
        <v>309.96300000000002</v>
      </c>
      <c r="BH63" s="9">
        <v>180.072</v>
      </c>
      <c r="BI63" s="9">
        <v>129.892</v>
      </c>
      <c r="BJ63" s="9">
        <v>134.06</v>
      </c>
      <c r="BK63" s="9">
        <v>101.705</v>
      </c>
      <c r="BL63" s="9">
        <v>32.354999999999997</v>
      </c>
      <c r="BM63" s="9">
        <v>74.009</v>
      </c>
      <c r="BN63" s="9">
        <v>55.293999999999997</v>
      </c>
      <c r="BO63" s="9">
        <v>18.715</v>
      </c>
      <c r="BP63" s="9">
        <v>60.051000000000002</v>
      </c>
      <c r="BQ63" s="9">
        <v>46.411000000000001</v>
      </c>
      <c r="BR63" s="9">
        <v>13.64</v>
      </c>
      <c r="BS63" s="9">
        <v>175.90299999999999</v>
      </c>
      <c r="BT63" s="9">
        <v>78.367000000000004</v>
      </c>
      <c r="BU63" s="9">
        <v>97.537000000000006</v>
      </c>
      <c r="BV63" s="9">
        <v>1602.97</v>
      </c>
      <c r="BW63" s="9">
        <v>805.10599999999999</v>
      </c>
      <c r="BX63" s="9">
        <v>797.86500000000001</v>
      </c>
      <c r="BY63" s="9">
        <v>575.50400000000002</v>
      </c>
      <c r="BZ63" s="9">
        <v>413.22</v>
      </c>
      <c r="CA63" s="9">
        <v>162.28399999999999</v>
      </c>
      <c r="CB63" s="9">
        <v>1027.4659999999999</v>
      </c>
      <c r="CC63" s="9">
        <v>391.88600000000002</v>
      </c>
      <c r="CD63" s="9">
        <v>635.58000000000004</v>
      </c>
      <c r="CE63" s="9">
        <v>678.89</v>
      </c>
      <c r="CF63" s="9">
        <v>492.84199999999998</v>
      </c>
      <c r="CG63" s="9">
        <v>186.048</v>
      </c>
      <c r="CH63" s="9">
        <v>1106.9290000000001</v>
      </c>
      <c r="CI63" s="9">
        <v>426.39600000000002</v>
      </c>
      <c r="CJ63" s="9">
        <v>680.53200000000004</v>
      </c>
      <c r="CK63" s="9">
        <v>1101.4749999999999</v>
      </c>
      <c r="CL63" s="9">
        <v>447.17899999999997</v>
      </c>
      <c r="CM63" s="9">
        <v>654.29499999999996</v>
      </c>
      <c r="CN63" s="9">
        <v>1905.5920000000001</v>
      </c>
      <c r="CO63" s="9">
        <v>966.61900000000003</v>
      </c>
      <c r="CP63" s="9">
        <v>938.97199999999998</v>
      </c>
      <c r="CQ63" s="9">
        <v>853.01</v>
      </c>
      <c r="CR63" s="9">
        <v>522.51800000000003</v>
      </c>
      <c r="CS63" s="9">
        <v>330.49200000000002</v>
      </c>
      <c r="CT63" s="9">
        <v>1052.5809999999999</v>
      </c>
      <c r="CU63" s="9">
        <v>444.101</v>
      </c>
      <c r="CV63" s="9">
        <v>608.48099999999999</v>
      </c>
      <c r="CW63" s="9">
        <v>526.71799999999996</v>
      </c>
      <c r="CX63" s="9">
        <v>262.87400000000002</v>
      </c>
      <c r="CY63" s="9">
        <v>263.84300000000002</v>
      </c>
      <c r="CZ63" s="9">
        <v>69.760000000000005</v>
      </c>
      <c r="DA63" s="9">
        <v>35.201999999999998</v>
      </c>
      <c r="DB63" s="9">
        <v>34.558</v>
      </c>
      <c r="DC63" s="9">
        <v>14.54</v>
      </c>
      <c r="DD63" s="9">
        <v>9.9849999999999994</v>
      </c>
      <c r="DE63" s="9">
        <v>4.5549999999999997</v>
      </c>
      <c r="DF63" s="9">
        <v>8.4489999999999998</v>
      </c>
      <c r="DG63" s="9">
        <v>5.093</v>
      </c>
      <c r="DH63" s="9">
        <v>3.3559999999999999</v>
      </c>
      <c r="DI63" s="9">
        <v>6.09</v>
      </c>
      <c r="DJ63" s="9">
        <v>4.891</v>
      </c>
      <c r="DK63" s="9">
        <v>1.1990000000000001</v>
      </c>
      <c r="DL63" s="9">
        <v>55.220999999999997</v>
      </c>
      <c r="DM63" s="9">
        <v>25.216999999999999</v>
      </c>
      <c r="DN63" s="9">
        <v>30.004000000000001</v>
      </c>
      <c r="DO63" s="9">
        <v>491.47</v>
      </c>
      <c r="DP63" s="9">
        <v>244.548</v>
      </c>
      <c r="DQ63" s="9">
        <v>246.922</v>
      </c>
      <c r="DR63" s="9">
        <v>100.761</v>
      </c>
      <c r="DS63" s="9">
        <v>68.126999999999995</v>
      </c>
      <c r="DT63" s="9">
        <v>32.634999999999998</v>
      </c>
      <c r="DU63" s="9">
        <v>390.709</v>
      </c>
      <c r="DV63" s="9">
        <v>176.42099999999999</v>
      </c>
      <c r="DW63" s="9">
        <v>214.28800000000001</v>
      </c>
      <c r="DX63" s="9">
        <v>112.958</v>
      </c>
      <c r="DY63" s="9">
        <v>76.683999999999997</v>
      </c>
      <c r="DZ63" s="9">
        <v>36.274000000000001</v>
      </c>
      <c r="EA63" s="9">
        <v>413.75900000000001</v>
      </c>
      <c r="EB63" s="9">
        <v>186.19</v>
      </c>
      <c r="EC63" s="9">
        <v>227.56899999999999</v>
      </c>
      <c r="ED63" s="9">
        <v>399.15800000000002</v>
      </c>
      <c r="EE63" s="9">
        <v>181.51400000000001</v>
      </c>
      <c r="EF63" s="9">
        <v>217.64400000000001</v>
      </c>
      <c r="EG63" s="9">
        <v>669.79499999999996</v>
      </c>
      <c r="EH63" s="9">
        <v>321.16899999999998</v>
      </c>
      <c r="EI63" s="9">
        <v>348.62599999999998</v>
      </c>
      <c r="EJ63" s="9">
        <v>158.94</v>
      </c>
      <c r="EK63" s="9">
        <v>110.291</v>
      </c>
      <c r="EL63" s="9">
        <v>48.649000000000001</v>
      </c>
      <c r="EM63" s="9">
        <v>510.85500000000002</v>
      </c>
      <c r="EN63" s="9">
        <v>210.87799999999999</v>
      </c>
      <c r="EO63" s="9">
        <v>299.97699999999998</v>
      </c>
      <c r="EP63" s="9">
        <v>212.38399999999999</v>
      </c>
      <c r="EQ63" s="9">
        <v>104.026</v>
      </c>
      <c r="ER63" s="9">
        <v>108.35899999999999</v>
      </c>
      <c r="ES63" s="9">
        <v>32.622999999999998</v>
      </c>
      <c r="ET63" s="9">
        <v>17.774000000000001</v>
      </c>
      <c r="EU63" s="9">
        <v>14.849</v>
      </c>
      <c r="EV63" s="9">
        <v>3.5369999999999999</v>
      </c>
      <c r="EW63" s="9">
        <v>3.07</v>
      </c>
      <c r="EX63" s="9">
        <v>0.46700000000000003</v>
      </c>
      <c r="EY63" s="9">
        <v>3.3860000000000001</v>
      </c>
      <c r="EZ63" s="9">
        <v>2.9390000000000001</v>
      </c>
      <c r="FA63" s="9">
        <v>0.44800000000000001</v>
      </c>
      <c r="FB63" s="9">
        <v>0.151</v>
      </c>
      <c r="FC63" s="9">
        <v>0.13100000000000001</v>
      </c>
      <c r="FD63" s="9">
        <v>1.9E-2</v>
      </c>
      <c r="FE63" s="9">
        <v>29.085999999999999</v>
      </c>
      <c r="FF63" s="9">
        <v>14.704000000000001</v>
      </c>
      <c r="FG63" s="9">
        <v>14.382</v>
      </c>
      <c r="FH63" s="9">
        <v>195.78700000000001</v>
      </c>
      <c r="FI63" s="9">
        <v>94.353999999999999</v>
      </c>
      <c r="FJ63" s="9">
        <v>101.434</v>
      </c>
      <c r="FK63" s="9">
        <v>19.617000000000001</v>
      </c>
      <c r="FL63" s="9">
        <v>13.464</v>
      </c>
      <c r="FM63" s="9">
        <v>6.1539999999999999</v>
      </c>
      <c r="FN63" s="9">
        <v>176.17</v>
      </c>
      <c r="FO63" s="9">
        <v>80.89</v>
      </c>
      <c r="FP63" s="9">
        <v>95.28</v>
      </c>
      <c r="FQ63" s="9">
        <v>22.154</v>
      </c>
      <c r="FR63" s="9">
        <v>15.945</v>
      </c>
      <c r="FS63" s="9">
        <v>6.2089999999999996</v>
      </c>
      <c r="FT63" s="9">
        <v>190.23099999999999</v>
      </c>
      <c r="FU63" s="9">
        <v>88.081000000000003</v>
      </c>
      <c r="FV63" s="9">
        <v>102.15</v>
      </c>
      <c r="FW63" s="9">
        <v>179.55600000000001</v>
      </c>
      <c r="FX63" s="9">
        <v>83.828999999999994</v>
      </c>
      <c r="FY63" s="9">
        <v>95.727999999999994</v>
      </c>
      <c r="FZ63" s="9">
        <v>1235.797</v>
      </c>
      <c r="GA63" s="9">
        <v>645.45000000000005</v>
      </c>
      <c r="GB63" s="9">
        <v>590.346</v>
      </c>
      <c r="GC63" s="9">
        <v>694.07100000000003</v>
      </c>
      <c r="GD63" s="9">
        <v>412.22800000000001</v>
      </c>
      <c r="GE63" s="9">
        <v>281.84300000000002</v>
      </c>
      <c r="GF63" s="9">
        <v>541.726</v>
      </c>
      <c r="GG63" s="9">
        <v>233.22300000000001</v>
      </c>
      <c r="GH63" s="9">
        <v>308.50400000000002</v>
      </c>
      <c r="GI63" s="9">
        <v>314.33300000000003</v>
      </c>
      <c r="GJ63" s="9">
        <v>158.84899999999999</v>
      </c>
      <c r="GK63" s="9">
        <v>155.48500000000001</v>
      </c>
      <c r="GL63" s="9">
        <v>37.137</v>
      </c>
      <c r="GM63" s="9">
        <v>17.427</v>
      </c>
      <c r="GN63" s="9">
        <v>19.709</v>
      </c>
      <c r="GO63" s="9">
        <v>11.002000000000001</v>
      </c>
      <c r="GP63" s="9">
        <v>6.9139999999999997</v>
      </c>
      <c r="GQ63" s="9">
        <v>4.0880000000000001</v>
      </c>
      <c r="GR63" s="9">
        <v>5.0629999999999997</v>
      </c>
      <c r="GS63" s="9">
        <v>2.1539999999999999</v>
      </c>
      <c r="GT63" s="9">
        <v>2.9079999999999999</v>
      </c>
      <c r="GU63" s="9">
        <v>5.9390000000000001</v>
      </c>
      <c r="GV63" s="9">
        <v>4.76</v>
      </c>
      <c r="GW63" s="9">
        <v>1.179</v>
      </c>
      <c r="GX63" s="9">
        <v>26.135000000000002</v>
      </c>
      <c r="GY63" s="9">
        <v>10.513</v>
      </c>
      <c r="GZ63" s="9">
        <v>15.622</v>
      </c>
      <c r="HA63" s="9">
        <v>295.68299999999999</v>
      </c>
      <c r="HB63" s="9">
        <v>150.19399999999999</v>
      </c>
      <c r="HC63" s="9">
        <v>145.489</v>
      </c>
      <c r="HD63" s="9">
        <v>81.144000000000005</v>
      </c>
      <c r="HE63" s="9">
        <v>54.662999999999997</v>
      </c>
      <c r="HF63" s="9">
        <v>26.481000000000002</v>
      </c>
      <c r="HG63" s="9">
        <v>214.53899999999999</v>
      </c>
      <c r="HH63" s="9">
        <v>95.531000000000006</v>
      </c>
      <c r="HI63" s="9">
        <v>119.008</v>
      </c>
      <c r="HJ63" s="9">
        <v>90.805000000000007</v>
      </c>
      <c r="HK63" s="9">
        <v>60.74</v>
      </c>
      <c r="HL63" s="9">
        <v>30.065000000000001</v>
      </c>
      <c r="HM63" s="9">
        <v>223.529</v>
      </c>
      <c r="HN63" s="9">
        <v>98.108999999999995</v>
      </c>
      <c r="HO63" s="9">
        <v>125.42</v>
      </c>
      <c r="HP63" s="9">
        <v>219.601</v>
      </c>
      <c r="HQ63" s="9">
        <v>97.686000000000007</v>
      </c>
      <c r="HR63" s="9">
        <v>121.916</v>
      </c>
      <c r="HS63" s="9">
        <v>2982.4989999999998</v>
      </c>
      <c r="HT63" s="9">
        <v>1603.028</v>
      </c>
      <c r="HU63" s="9">
        <v>1379.471</v>
      </c>
      <c r="HV63" s="9">
        <v>2266.9299999999998</v>
      </c>
      <c r="HW63" s="9">
        <v>1373.3040000000001</v>
      </c>
      <c r="HX63" s="9">
        <v>893.62699999999995</v>
      </c>
      <c r="HY63" s="9">
        <v>715.56899999999996</v>
      </c>
      <c r="HZ63" s="9">
        <v>229.72399999999999</v>
      </c>
      <c r="IA63" s="9">
        <v>485.84399999999999</v>
      </c>
      <c r="IB63" s="9">
        <v>410.714</v>
      </c>
      <c r="IC63" s="9">
        <v>236.79</v>
      </c>
      <c r="ID63" s="9">
        <v>173.92400000000001</v>
      </c>
      <c r="IE63" s="9">
        <v>68.096999999999994</v>
      </c>
      <c r="IF63" s="9">
        <v>42.866</v>
      </c>
      <c r="IG63" s="9">
        <v>25.231000000000002</v>
      </c>
      <c r="IH63" s="9">
        <v>33.271999999999998</v>
      </c>
      <c r="II63" s="9">
        <v>25.82</v>
      </c>
      <c r="IJ63" s="9">
        <v>7.4530000000000003</v>
      </c>
      <c r="IK63" s="9">
        <v>19.791</v>
      </c>
      <c r="IL63" s="9">
        <v>15.581</v>
      </c>
      <c r="IM63" s="9">
        <v>4.21</v>
      </c>
      <c r="IN63" s="9">
        <v>13.481</v>
      </c>
      <c r="IO63" s="9">
        <v>10.238</v>
      </c>
      <c r="IP63" s="9">
        <v>3.2429999999999999</v>
      </c>
      <c r="IQ63" s="9">
        <v>34.825000000000003</v>
      </c>
    </row>
    <row r="64" spans="1:251">
      <c r="A64" s="10">
        <v>43435</v>
      </c>
      <c r="B64" s="9">
        <v>12784.290999999999</v>
      </c>
      <c r="C64" s="9">
        <v>6773.1329999999998</v>
      </c>
      <c r="D64" s="9">
        <v>6011.1580000000004</v>
      </c>
      <c r="E64" s="9">
        <v>8794.893</v>
      </c>
      <c r="F64" s="9">
        <v>5509.44</v>
      </c>
      <c r="G64" s="9">
        <v>3285.453</v>
      </c>
      <c r="H64" s="9">
        <v>3989.3980000000001</v>
      </c>
      <c r="I64" s="9">
        <v>1263.693</v>
      </c>
      <c r="J64" s="9">
        <v>2725.7049999999999</v>
      </c>
      <c r="K64" s="9">
        <v>1900.5840000000001</v>
      </c>
      <c r="L64" s="9">
        <v>975.803</v>
      </c>
      <c r="M64" s="9">
        <v>924.78099999999995</v>
      </c>
      <c r="N64" s="9">
        <v>337.50599999999997</v>
      </c>
      <c r="O64" s="9">
        <v>182.47499999999999</v>
      </c>
      <c r="P64" s="9">
        <v>155.03100000000001</v>
      </c>
      <c r="Q64" s="9">
        <v>135.422</v>
      </c>
      <c r="R64" s="9">
        <v>100.73</v>
      </c>
      <c r="S64" s="9">
        <v>34.692999999999998</v>
      </c>
      <c r="T64" s="9">
        <v>68.296000000000006</v>
      </c>
      <c r="U64" s="9">
        <v>48.228000000000002</v>
      </c>
      <c r="V64" s="9">
        <v>20.068000000000001</v>
      </c>
      <c r="W64" s="9">
        <v>67.126000000000005</v>
      </c>
      <c r="X64" s="9">
        <v>52.500999999999998</v>
      </c>
      <c r="Y64" s="9">
        <v>14.625</v>
      </c>
      <c r="Z64" s="9">
        <v>202.084</v>
      </c>
      <c r="AA64" s="9">
        <v>81.745999999999995</v>
      </c>
      <c r="AB64" s="9">
        <v>120.33799999999999</v>
      </c>
      <c r="AC64" s="9">
        <v>1712.9580000000001</v>
      </c>
      <c r="AD64" s="9">
        <v>868.14200000000005</v>
      </c>
      <c r="AE64" s="9">
        <v>844.81700000000001</v>
      </c>
      <c r="AF64" s="9">
        <v>611.62800000000004</v>
      </c>
      <c r="AG64" s="9">
        <v>434.17</v>
      </c>
      <c r="AH64" s="9">
        <v>177.458</v>
      </c>
      <c r="AI64" s="9">
        <v>1101.33</v>
      </c>
      <c r="AJ64" s="9">
        <v>433.971</v>
      </c>
      <c r="AK64" s="9">
        <v>667.35900000000004</v>
      </c>
      <c r="AL64" s="9">
        <v>711.86699999999996</v>
      </c>
      <c r="AM64" s="9">
        <v>508.41399999999999</v>
      </c>
      <c r="AN64" s="9">
        <v>203.453</v>
      </c>
      <c r="AO64" s="9">
        <v>1188.7170000000001</v>
      </c>
      <c r="AP64" s="9">
        <v>467.38799999999998</v>
      </c>
      <c r="AQ64" s="9">
        <v>721.32799999999997</v>
      </c>
      <c r="AR64" s="9">
        <v>1169.626</v>
      </c>
      <c r="AS64" s="9">
        <v>482.2</v>
      </c>
      <c r="AT64" s="9">
        <v>687.42700000000002</v>
      </c>
      <c r="AU64" s="9">
        <v>12226.486000000001</v>
      </c>
      <c r="AV64" s="9">
        <v>6429.8680000000004</v>
      </c>
      <c r="AW64" s="9">
        <v>5796.6180000000004</v>
      </c>
      <c r="AX64" s="9">
        <v>8532.0580000000009</v>
      </c>
      <c r="AY64" s="9">
        <v>5322.3590000000004</v>
      </c>
      <c r="AZ64" s="9">
        <v>3209.6990000000001</v>
      </c>
      <c r="BA64" s="9">
        <v>3694.4279999999999</v>
      </c>
      <c r="BB64" s="9">
        <v>1107.509</v>
      </c>
      <c r="BC64" s="9">
        <v>2586.9189999999999</v>
      </c>
      <c r="BD64" s="9">
        <v>1853.3630000000001</v>
      </c>
      <c r="BE64" s="9">
        <v>946.02800000000002</v>
      </c>
      <c r="BF64" s="9">
        <v>907.33500000000004</v>
      </c>
      <c r="BG64" s="9">
        <v>315.27</v>
      </c>
      <c r="BH64" s="9">
        <v>169.178</v>
      </c>
      <c r="BI64" s="9">
        <v>146.09200000000001</v>
      </c>
      <c r="BJ64" s="9">
        <v>132.166</v>
      </c>
      <c r="BK64" s="9">
        <v>98.475999999999999</v>
      </c>
      <c r="BL64" s="9">
        <v>33.691000000000003</v>
      </c>
      <c r="BM64" s="9">
        <v>66.456999999999994</v>
      </c>
      <c r="BN64" s="9">
        <v>46.945999999999998</v>
      </c>
      <c r="BO64" s="9">
        <v>19.510999999999999</v>
      </c>
      <c r="BP64" s="9">
        <v>65.709000000000003</v>
      </c>
      <c r="BQ64" s="9">
        <v>51.53</v>
      </c>
      <c r="BR64" s="9">
        <v>14.18</v>
      </c>
      <c r="BS64" s="9">
        <v>183.10400000000001</v>
      </c>
      <c r="BT64" s="9">
        <v>70.701999999999998</v>
      </c>
      <c r="BU64" s="9">
        <v>112.402</v>
      </c>
      <c r="BV64" s="9">
        <v>1682.49</v>
      </c>
      <c r="BW64" s="9">
        <v>847.95500000000004</v>
      </c>
      <c r="BX64" s="9">
        <v>834.53499999999997</v>
      </c>
      <c r="BY64" s="9">
        <v>603.197</v>
      </c>
      <c r="BZ64" s="9">
        <v>427.399</v>
      </c>
      <c r="CA64" s="9">
        <v>175.79900000000001</v>
      </c>
      <c r="CB64" s="9">
        <v>1079.2929999999999</v>
      </c>
      <c r="CC64" s="9">
        <v>420.55599999999998</v>
      </c>
      <c r="CD64" s="9">
        <v>658.73699999999997</v>
      </c>
      <c r="CE64" s="9">
        <v>701.40899999999999</v>
      </c>
      <c r="CF64" s="9">
        <v>500.06400000000002</v>
      </c>
      <c r="CG64" s="9">
        <v>201.345</v>
      </c>
      <c r="CH64" s="9">
        <v>1151.954</v>
      </c>
      <c r="CI64" s="9">
        <v>445.964</v>
      </c>
      <c r="CJ64" s="9">
        <v>705.98900000000003</v>
      </c>
      <c r="CK64" s="9">
        <v>1145.749</v>
      </c>
      <c r="CL64" s="9">
        <v>467.50200000000001</v>
      </c>
      <c r="CM64" s="9">
        <v>678.24800000000005</v>
      </c>
      <c r="CN64" s="9">
        <v>1988.646</v>
      </c>
      <c r="CO64" s="9">
        <v>1015.764</v>
      </c>
      <c r="CP64" s="9">
        <v>972.88199999999995</v>
      </c>
      <c r="CQ64" s="9">
        <v>939.80799999999999</v>
      </c>
      <c r="CR64" s="9">
        <v>569.077</v>
      </c>
      <c r="CS64" s="9">
        <v>370.73099999999999</v>
      </c>
      <c r="CT64" s="9">
        <v>1048.838</v>
      </c>
      <c r="CU64" s="9">
        <v>446.68700000000001</v>
      </c>
      <c r="CV64" s="9">
        <v>602.15099999999995</v>
      </c>
      <c r="CW64" s="9">
        <v>600.46</v>
      </c>
      <c r="CX64" s="9">
        <v>292.32799999999997</v>
      </c>
      <c r="CY64" s="9">
        <v>308.13200000000001</v>
      </c>
      <c r="CZ64" s="9">
        <v>80.343000000000004</v>
      </c>
      <c r="DA64" s="9">
        <v>38.874000000000002</v>
      </c>
      <c r="DB64" s="9">
        <v>41.469000000000001</v>
      </c>
      <c r="DC64" s="9">
        <v>17.853000000000002</v>
      </c>
      <c r="DD64" s="9">
        <v>11.968999999999999</v>
      </c>
      <c r="DE64" s="9">
        <v>5.8840000000000003</v>
      </c>
      <c r="DF64" s="9">
        <v>11.961</v>
      </c>
      <c r="DG64" s="9">
        <v>7.2889999999999997</v>
      </c>
      <c r="DH64" s="9">
        <v>4.6719999999999997</v>
      </c>
      <c r="DI64" s="9">
        <v>5.8920000000000003</v>
      </c>
      <c r="DJ64" s="9">
        <v>4.6790000000000003</v>
      </c>
      <c r="DK64" s="9">
        <v>1.2130000000000001</v>
      </c>
      <c r="DL64" s="9">
        <v>62.49</v>
      </c>
      <c r="DM64" s="9">
        <v>26.905000000000001</v>
      </c>
      <c r="DN64" s="9">
        <v>35.585000000000001</v>
      </c>
      <c r="DO64" s="9">
        <v>568.09199999999998</v>
      </c>
      <c r="DP64" s="9">
        <v>276.19200000000001</v>
      </c>
      <c r="DQ64" s="9">
        <v>291.899</v>
      </c>
      <c r="DR64" s="9">
        <v>126.033</v>
      </c>
      <c r="DS64" s="9">
        <v>80.212000000000003</v>
      </c>
      <c r="DT64" s="9">
        <v>45.820999999999998</v>
      </c>
      <c r="DU64" s="9">
        <v>442.05799999999999</v>
      </c>
      <c r="DV64" s="9">
        <v>195.98</v>
      </c>
      <c r="DW64" s="9">
        <v>246.078</v>
      </c>
      <c r="DX64" s="9">
        <v>136.054</v>
      </c>
      <c r="DY64" s="9">
        <v>87.004000000000005</v>
      </c>
      <c r="DZ64" s="9">
        <v>49.05</v>
      </c>
      <c r="EA64" s="9">
        <v>464.40600000000001</v>
      </c>
      <c r="EB64" s="9">
        <v>205.32400000000001</v>
      </c>
      <c r="EC64" s="9">
        <v>259.08199999999999</v>
      </c>
      <c r="ED64" s="9">
        <v>454.01900000000001</v>
      </c>
      <c r="EE64" s="9">
        <v>203.26900000000001</v>
      </c>
      <c r="EF64" s="9">
        <v>250.75</v>
      </c>
      <c r="EG64" s="9">
        <v>708.49400000000003</v>
      </c>
      <c r="EH64" s="9">
        <v>349.24099999999999</v>
      </c>
      <c r="EI64" s="9">
        <v>359.25299999999999</v>
      </c>
      <c r="EJ64" s="9">
        <v>176.37799999999999</v>
      </c>
      <c r="EK64" s="9">
        <v>118.301</v>
      </c>
      <c r="EL64" s="9">
        <v>58.078000000000003</v>
      </c>
      <c r="EM64" s="9">
        <v>532.11599999999999</v>
      </c>
      <c r="EN64" s="9">
        <v>230.94</v>
      </c>
      <c r="EO64" s="9">
        <v>301.17500000000001</v>
      </c>
      <c r="EP64" s="9">
        <v>263.36599999999999</v>
      </c>
      <c r="EQ64" s="9">
        <v>123.395</v>
      </c>
      <c r="ER64" s="9">
        <v>139.97200000000001</v>
      </c>
      <c r="ES64" s="9">
        <v>38.368000000000002</v>
      </c>
      <c r="ET64" s="9">
        <v>17.399000000000001</v>
      </c>
      <c r="EU64" s="9">
        <v>20.969000000000001</v>
      </c>
      <c r="EV64" s="9">
        <v>4.585</v>
      </c>
      <c r="EW64" s="9">
        <v>2.6150000000000002</v>
      </c>
      <c r="EX64" s="9">
        <v>1.97</v>
      </c>
      <c r="EY64" s="9">
        <v>3.8090000000000002</v>
      </c>
      <c r="EZ64" s="9">
        <v>1.859</v>
      </c>
      <c r="FA64" s="9">
        <v>1.95</v>
      </c>
      <c r="FB64" s="9">
        <v>0.77600000000000002</v>
      </c>
      <c r="FC64" s="9">
        <v>0.75600000000000001</v>
      </c>
      <c r="FD64" s="9">
        <v>0.02</v>
      </c>
      <c r="FE64" s="9">
        <v>33.783000000000001</v>
      </c>
      <c r="FF64" s="9">
        <v>14.784000000000001</v>
      </c>
      <c r="FG64" s="9">
        <v>19</v>
      </c>
      <c r="FH64" s="9">
        <v>246.86699999999999</v>
      </c>
      <c r="FI64" s="9">
        <v>115.98099999999999</v>
      </c>
      <c r="FJ64" s="9">
        <v>130.886</v>
      </c>
      <c r="FK64" s="9">
        <v>21.559000000000001</v>
      </c>
      <c r="FL64" s="9">
        <v>13.462</v>
      </c>
      <c r="FM64" s="9">
        <v>8.0969999999999995</v>
      </c>
      <c r="FN64" s="9">
        <v>225.309</v>
      </c>
      <c r="FO64" s="9">
        <v>102.51900000000001</v>
      </c>
      <c r="FP64" s="9">
        <v>122.789</v>
      </c>
      <c r="FQ64" s="9">
        <v>24.934000000000001</v>
      </c>
      <c r="FR64" s="9">
        <v>15.44</v>
      </c>
      <c r="FS64" s="9">
        <v>9.4939999999999998</v>
      </c>
      <c r="FT64" s="9">
        <v>238.43299999999999</v>
      </c>
      <c r="FU64" s="9">
        <v>107.955</v>
      </c>
      <c r="FV64" s="9">
        <v>130.477</v>
      </c>
      <c r="FW64" s="9">
        <v>229.11699999999999</v>
      </c>
      <c r="FX64" s="9">
        <v>104.378</v>
      </c>
      <c r="FY64" s="9">
        <v>124.74</v>
      </c>
      <c r="FZ64" s="9">
        <v>1280.152</v>
      </c>
      <c r="GA64" s="9">
        <v>666.52300000000002</v>
      </c>
      <c r="GB64" s="9">
        <v>613.62900000000002</v>
      </c>
      <c r="GC64" s="9">
        <v>763.42899999999997</v>
      </c>
      <c r="GD64" s="9">
        <v>450.77600000000001</v>
      </c>
      <c r="GE64" s="9">
        <v>312.65300000000002</v>
      </c>
      <c r="GF64" s="9">
        <v>516.72199999999998</v>
      </c>
      <c r="GG64" s="9">
        <v>215.74700000000001</v>
      </c>
      <c r="GH64" s="9">
        <v>300.976</v>
      </c>
      <c r="GI64" s="9">
        <v>337.09399999999999</v>
      </c>
      <c r="GJ64" s="9">
        <v>168.93299999999999</v>
      </c>
      <c r="GK64" s="9">
        <v>168.161</v>
      </c>
      <c r="GL64" s="9">
        <v>41.975000000000001</v>
      </c>
      <c r="GM64" s="9">
        <v>21.475000000000001</v>
      </c>
      <c r="GN64" s="9">
        <v>20.5</v>
      </c>
      <c r="GO64" s="9">
        <v>13.269</v>
      </c>
      <c r="GP64" s="9">
        <v>9.3539999999999992</v>
      </c>
      <c r="GQ64" s="9">
        <v>3.915</v>
      </c>
      <c r="GR64" s="9">
        <v>8.1519999999999992</v>
      </c>
      <c r="GS64" s="9">
        <v>5.43</v>
      </c>
      <c r="GT64" s="9">
        <v>2.722</v>
      </c>
      <c r="GU64" s="9">
        <v>5.1159999999999997</v>
      </c>
      <c r="GV64" s="9">
        <v>3.923</v>
      </c>
      <c r="GW64" s="9">
        <v>1.1930000000000001</v>
      </c>
      <c r="GX64" s="9">
        <v>28.707000000000001</v>
      </c>
      <c r="GY64" s="9">
        <v>12.121</v>
      </c>
      <c r="GZ64" s="9">
        <v>16.585000000000001</v>
      </c>
      <c r="HA64" s="9">
        <v>321.22399999999999</v>
      </c>
      <c r="HB64" s="9">
        <v>160.21100000000001</v>
      </c>
      <c r="HC64" s="9">
        <v>161.01300000000001</v>
      </c>
      <c r="HD64" s="9">
        <v>104.47499999999999</v>
      </c>
      <c r="HE64" s="9">
        <v>66.751000000000005</v>
      </c>
      <c r="HF64" s="9">
        <v>37.723999999999997</v>
      </c>
      <c r="HG64" s="9">
        <v>216.75</v>
      </c>
      <c r="HH64" s="9">
        <v>93.460999999999999</v>
      </c>
      <c r="HI64" s="9">
        <v>123.289</v>
      </c>
      <c r="HJ64" s="9">
        <v>111.12</v>
      </c>
      <c r="HK64" s="9">
        <v>71.563999999999993</v>
      </c>
      <c r="HL64" s="9">
        <v>39.555999999999997</v>
      </c>
      <c r="HM64" s="9">
        <v>225.97399999999999</v>
      </c>
      <c r="HN64" s="9">
        <v>97.369</v>
      </c>
      <c r="HO64" s="9">
        <v>128.60499999999999</v>
      </c>
      <c r="HP64" s="9">
        <v>224.90199999999999</v>
      </c>
      <c r="HQ64" s="9">
        <v>98.891000000000005</v>
      </c>
      <c r="HR64" s="9">
        <v>126.011</v>
      </c>
      <c r="HS64" s="9">
        <v>2989.3530000000001</v>
      </c>
      <c r="HT64" s="9">
        <v>1599.777</v>
      </c>
      <c r="HU64" s="9">
        <v>1389.576</v>
      </c>
      <c r="HV64" s="9">
        <v>2271.1889999999999</v>
      </c>
      <c r="HW64" s="9">
        <v>1369.299</v>
      </c>
      <c r="HX64" s="9">
        <v>901.89</v>
      </c>
      <c r="HY64" s="9">
        <v>718.16399999999999</v>
      </c>
      <c r="HZ64" s="9">
        <v>230.47800000000001</v>
      </c>
      <c r="IA64" s="9">
        <v>487.68599999999998</v>
      </c>
      <c r="IB64" s="9">
        <v>443.471</v>
      </c>
      <c r="IC64" s="9">
        <v>251.95599999999999</v>
      </c>
      <c r="ID64" s="9">
        <v>191.51499999999999</v>
      </c>
      <c r="IE64" s="9">
        <v>65.099999999999994</v>
      </c>
      <c r="IF64" s="9">
        <v>39.223999999999997</v>
      </c>
      <c r="IG64" s="9">
        <v>25.876999999999999</v>
      </c>
      <c r="IH64" s="9">
        <v>32.566000000000003</v>
      </c>
      <c r="II64" s="9">
        <v>25.672999999999998</v>
      </c>
      <c r="IJ64" s="9">
        <v>6.8940000000000001</v>
      </c>
      <c r="IK64" s="9">
        <v>12.382999999999999</v>
      </c>
      <c r="IL64" s="9">
        <v>9.516</v>
      </c>
      <c r="IM64" s="9">
        <v>2.867</v>
      </c>
      <c r="IN64" s="9">
        <v>20.184000000000001</v>
      </c>
      <c r="IO64" s="9">
        <v>16.157</v>
      </c>
      <c r="IP64" s="9">
        <v>4.0270000000000001</v>
      </c>
      <c r="IQ64" s="9">
        <v>32.533999999999999</v>
      </c>
    </row>
    <row r="65" spans="1:251">
      <c r="A65" s="10">
        <v>43466</v>
      </c>
      <c r="B65" s="9">
        <v>12559.646000000001</v>
      </c>
      <c r="C65" s="9">
        <v>6689.6409999999996</v>
      </c>
      <c r="D65" s="9">
        <v>5870.0060000000003</v>
      </c>
      <c r="E65" s="9">
        <v>8714.0239999999994</v>
      </c>
      <c r="F65" s="9">
        <v>5486.7250000000004</v>
      </c>
      <c r="G65" s="9">
        <v>3227.299</v>
      </c>
      <c r="H65" s="9">
        <v>3845.6219999999998</v>
      </c>
      <c r="I65" s="9">
        <v>1202.9159999999999</v>
      </c>
      <c r="J65" s="9">
        <v>2642.7060000000001</v>
      </c>
      <c r="K65" s="9">
        <v>1924.575</v>
      </c>
      <c r="L65" s="9">
        <v>1019.77</v>
      </c>
      <c r="M65" s="9">
        <v>904.80600000000004</v>
      </c>
      <c r="N65" s="9">
        <v>429.00099999999998</v>
      </c>
      <c r="O65" s="9">
        <v>260.33800000000002</v>
      </c>
      <c r="P65" s="9">
        <v>168.66300000000001</v>
      </c>
      <c r="Q65" s="9">
        <v>193.08199999999999</v>
      </c>
      <c r="R65" s="9">
        <v>152.828</v>
      </c>
      <c r="S65" s="9">
        <v>40.253999999999998</v>
      </c>
      <c r="T65" s="9">
        <v>93.674999999999997</v>
      </c>
      <c r="U65" s="9">
        <v>68.819999999999993</v>
      </c>
      <c r="V65" s="9">
        <v>24.855</v>
      </c>
      <c r="W65" s="9">
        <v>99.406999999999996</v>
      </c>
      <c r="X65" s="9">
        <v>84.007999999999996</v>
      </c>
      <c r="Y65" s="9">
        <v>15.398999999999999</v>
      </c>
      <c r="Z65" s="9">
        <v>235.91900000000001</v>
      </c>
      <c r="AA65" s="9">
        <v>107.511</v>
      </c>
      <c r="AB65" s="9">
        <v>128.40899999999999</v>
      </c>
      <c r="AC65" s="9">
        <v>1668.549</v>
      </c>
      <c r="AD65" s="9">
        <v>854.86699999999996</v>
      </c>
      <c r="AE65" s="9">
        <v>813.68200000000002</v>
      </c>
      <c r="AF65" s="9">
        <v>627.49599999999998</v>
      </c>
      <c r="AG65" s="9">
        <v>456.87599999999998</v>
      </c>
      <c r="AH65" s="9">
        <v>170.62</v>
      </c>
      <c r="AI65" s="9">
        <v>1041.0530000000001</v>
      </c>
      <c r="AJ65" s="9">
        <v>397.99099999999999</v>
      </c>
      <c r="AK65" s="9">
        <v>643.06200000000001</v>
      </c>
      <c r="AL65" s="9">
        <v>775.404</v>
      </c>
      <c r="AM65" s="9">
        <v>573.22199999999998</v>
      </c>
      <c r="AN65" s="9">
        <v>202.18199999999999</v>
      </c>
      <c r="AO65" s="9">
        <v>1149.171</v>
      </c>
      <c r="AP65" s="9">
        <v>446.54700000000003</v>
      </c>
      <c r="AQ65" s="9">
        <v>702.62400000000002</v>
      </c>
      <c r="AR65" s="9">
        <v>1134.7280000000001</v>
      </c>
      <c r="AS65" s="9">
        <v>466.81099999999998</v>
      </c>
      <c r="AT65" s="9">
        <v>667.91700000000003</v>
      </c>
      <c r="AU65" s="9">
        <v>12022.89</v>
      </c>
      <c r="AV65" s="9">
        <v>6353.0479999999998</v>
      </c>
      <c r="AW65" s="9">
        <v>5669.8419999999996</v>
      </c>
      <c r="AX65" s="9">
        <v>8455.9500000000007</v>
      </c>
      <c r="AY65" s="9">
        <v>5304.0079999999998</v>
      </c>
      <c r="AZ65" s="9">
        <v>3151.942</v>
      </c>
      <c r="BA65" s="9">
        <v>3566.94</v>
      </c>
      <c r="BB65" s="9">
        <v>1049.04</v>
      </c>
      <c r="BC65" s="9">
        <v>2517.9</v>
      </c>
      <c r="BD65" s="9">
        <v>1875.0619999999999</v>
      </c>
      <c r="BE65" s="9">
        <v>985.50199999999995</v>
      </c>
      <c r="BF65" s="9">
        <v>889.56</v>
      </c>
      <c r="BG65" s="9">
        <v>401.197</v>
      </c>
      <c r="BH65" s="9">
        <v>238.99</v>
      </c>
      <c r="BI65" s="9">
        <v>162.20699999999999</v>
      </c>
      <c r="BJ65" s="9">
        <v>185.839</v>
      </c>
      <c r="BK65" s="9">
        <v>146.06</v>
      </c>
      <c r="BL65" s="9">
        <v>39.78</v>
      </c>
      <c r="BM65" s="9">
        <v>89.272999999999996</v>
      </c>
      <c r="BN65" s="9">
        <v>64.876000000000005</v>
      </c>
      <c r="BO65" s="9">
        <v>24.396999999999998</v>
      </c>
      <c r="BP65" s="9">
        <v>96.566000000000003</v>
      </c>
      <c r="BQ65" s="9">
        <v>81.183000000000007</v>
      </c>
      <c r="BR65" s="9">
        <v>15.382999999999999</v>
      </c>
      <c r="BS65" s="9">
        <v>215.358</v>
      </c>
      <c r="BT65" s="9">
        <v>92.930999999999997</v>
      </c>
      <c r="BU65" s="9">
        <v>122.42700000000001</v>
      </c>
      <c r="BV65" s="9">
        <v>1640.2940000000001</v>
      </c>
      <c r="BW65" s="9">
        <v>835.98099999999999</v>
      </c>
      <c r="BX65" s="9">
        <v>804.31299999999999</v>
      </c>
      <c r="BY65" s="9">
        <v>617.87900000000002</v>
      </c>
      <c r="BZ65" s="9">
        <v>449.37</v>
      </c>
      <c r="CA65" s="9">
        <v>168.51</v>
      </c>
      <c r="CB65" s="9">
        <v>1022.414</v>
      </c>
      <c r="CC65" s="9">
        <v>386.61099999999999</v>
      </c>
      <c r="CD65" s="9">
        <v>635.803</v>
      </c>
      <c r="CE65" s="9">
        <v>760.23099999999999</v>
      </c>
      <c r="CF65" s="9">
        <v>560.63</v>
      </c>
      <c r="CG65" s="9">
        <v>199.601</v>
      </c>
      <c r="CH65" s="9">
        <v>1114.8320000000001</v>
      </c>
      <c r="CI65" s="9">
        <v>424.87200000000001</v>
      </c>
      <c r="CJ65" s="9">
        <v>689.95899999999995</v>
      </c>
      <c r="CK65" s="9">
        <v>1111.6869999999999</v>
      </c>
      <c r="CL65" s="9">
        <v>451.48700000000002</v>
      </c>
      <c r="CM65" s="9">
        <v>660.2</v>
      </c>
      <c r="CN65" s="9">
        <v>1942.1890000000001</v>
      </c>
      <c r="CO65" s="9">
        <v>996.06600000000003</v>
      </c>
      <c r="CP65" s="9">
        <v>946.12300000000005</v>
      </c>
      <c r="CQ65" s="9">
        <v>925.596</v>
      </c>
      <c r="CR65" s="9">
        <v>567.55899999999997</v>
      </c>
      <c r="CS65" s="9">
        <v>358.03800000000001</v>
      </c>
      <c r="CT65" s="9">
        <v>1016.592</v>
      </c>
      <c r="CU65" s="9">
        <v>428.50700000000001</v>
      </c>
      <c r="CV65" s="9">
        <v>588.08500000000004</v>
      </c>
      <c r="CW65" s="9">
        <v>563.88499999999999</v>
      </c>
      <c r="CX65" s="9">
        <v>279.57</v>
      </c>
      <c r="CY65" s="9">
        <v>284.315</v>
      </c>
      <c r="CZ65" s="9">
        <v>104.114</v>
      </c>
      <c r="DA65" s="9">
        <v>54.825000000000003</v>
      </c>
      <c r="DB65" s="9">
        <v>49.289000000000001</v>
      </c>
      <c r="DC65" s="9">
        <v>24.388000000000002</v>
      </c>
      <c r="DD65" s="9">
        <v>18.562999999999999</v>
      </c>
      <c r="DE65" s="9">
        <v>5.8250000000000002</v>
      </c>
      <c r="DF65" s="9">
        <v>15.329000000000001</v>
      </c>
      <c r="DG65" s="9">
        <v>10.227</v>
      </c>
      <c r="DH65" s="9">
        <v>5.1020000000000003</v>
      </c>
      <c r="DI65" s="9">
        <v>9.0589999999999993</v>
      </c>
      <c r="DJ65" s="9">
        <v>8.3360000000000003</v>
      </c>
      <c r="DK65" s="9">
        <v>0.72299999999999998</v>
      </c>
      <c r="DL65" s="9">
        <v>79.725999999999999</v>
      </c>
      <c r="DM65" s="9">
        <v>36.262</v>
      </c>
      <c r="DN65" s="9">
        <v>43.463999999999999</v>
      </c>
      <c r="DO65" s="9">
        <v>519.03800000000001</v>
      </c>
      <c r="DP65" s="9">
        <v>251.11500000000001</v>
      </c>
      <c r="DQ65" s="9">
        <v>267.923</v>
      </c>
      <c r="DR65" s="9">
        <v>116.336</v>
      </c>
      <c r="DS65" s="9">
        <v>79.941000000000003</v>
      </c>
      <c r="DT65" s="9">
        <v>36.395000000000003</v>
      </c>
      <c r="DU65" s="9">
        <v>402.70100000000002</v>
      </c>
      <c r="DV65" s="9">
        <v>171.17400000000001</v>
      </c>
      <c r="DW65" s="9">
        <v>231.52799999999999</v>
      </c>
      <c r="DX65" s="9">
        <v>129.261</v>
      </c>
      <c r="DY65" s="9">
        <v>90.661000000000001</v>
      </c>
      <c r="DZ65" s="9">
        <v>38.598999999999997</v>
      </c>
      <c r="EA65" s="9">
        <v>434.62400000000002</v>
      </c>
      <c r="EB65" s="9">
        <v>188.90899999999999</v>
      </c>
      <c r="EC65" s="9">
        <v>245.715</v>
      </c>
      <c r="ED65" s="9">
        <v>418.03</v>
      </c>
      <c r="EE65" s="9">
        <v>181.4</v>
      </c>
      <c r="EF65" s="9">
        <v>236.63</v>
      </c>
      <c r="EG65" s="9">
        <v>682.44299999999998</v>
      </c>
      <c r="EH65" s="9">
        <v>345.072</v>
      </c>
      <c r="EI65" s="9">
        <v>337.37099999999998</v>
      </c>
      <c r="EJ65" s="9">
        <v>181.20099999999999</v>
      </c>
      <c r="EK65" s="9">
        <v>129.31299999999999</v>
      </c>
      <c r="EL65" s="9">
        <v>51.889000000000003</v>
      </c>
      <c r="EM65" s="9">
        <v>501.24099999999999</v>
      </c>
      <c r="EN65" s="9">
        <v>215.75899999999999</v>
      </c>
      <c r="EO65" s="9">
        <v>285.48200000000003</v>
      </c>
      <c r="EP65" s="9">
        <v>238.167</v>
      </c>
      <c r="EQ65" s="9">
        <v>116.905</v>
      </c>
      <c r="ER65" s="9">
        <v>121.262</v>
      </c>
      <c r="ES65" s="9">
        <v>39.558999999999997</v>
      </c>
      <c r="ET65" s="9">
        <v>17.856999999999999</v>
      </c>
      <c r="EU65" s="9">
        <v>21.702000000000002</v>
      </c>
      <c r="EV65" s="9">
        <v>5.1050000000000004</v>
      </c>
      <c r="EW65" s="9">
        <v>3.4529999999999998</v>
      </c>
      <c r="EX65" s="9">
        <v>1.6519999999999999</v>
      </c>
      <c r="EY65" s="9">
        <v>4.367</v>
      </c>
      <c r="EZ65" s="9">
        <v>2.7349999999999999</v>
      </c>
      <c r="FA65" s="9">
        <v>1.6319999999999999</v>
      </c>
      <c r="FB65" s="9">
        <v>0.73799999999999999</v>
      </c>
      <c r="FC65" s="9">
        <v>0.71899999999999997</v>
      </c>
      <c r="FD65" s="9">
        <v>0.02</v>
      </c>
      <c r="FE65" s="9">
        <v>34.454000000000001</v>
      </c>
      <c r="FF65" s="9">
        <v>14.403</v>
      </c>
      <c r="FG65" s="9">
        <v>20.05</v>
      </c>
      <c r="FH65" s="9">
        <v>220.06899999999999</v>
      </c>
      <c r="FI65" s="9">
        <v>107.398</v>
      </c>
      <c r="FJ65" s="9">
        <v>112.67100000000001</v>
      </c>
      <c r="FK65" s="9">
        <v>23.178999999999998</v>
      </c>
      <c r="FL65" s="9">
        <v>17.361999999999998</v>
      </c>
      <c r="FM65" s="9">
        <v>5.8170000000000002</v>
      </c>
      <c r="FN65" s="9">
        <v>196.89</v>
      </c>
      <c r="FO65" s="9">
        <v>90.037000000000006</v>
      </c>
      <c r="FP65" s="9">
        <v>106.85299999999999</v>
      </c>
      <c r="FQ65" s="9">
        <v>26.713999999999999</v>
      </c>
      <c r="FR65" s="9">
        <v>19.904</v>
      </c>
      <c r="FS65" s="9">
        <v>6.81</v>
      </c>
      <c r="FT65" s="9">
        <v>211.453</v>
      </c>
      <c r="FU65" s="9">
        <v>97.001000000000005</v>
      </c>
      <c r="FV65" s="9">
        <v>114.452</v>
      </c>
      <c r="FW65" s="9">
        <v>201.25700000000001</v>
      </c>
      <c r="FX65" s="9">
        <v>92.771000000000001</v>
      </c>
      <c r="FY65" s="9">
        <v>108.486</v>
      </c>
      <c r="FZ65" s="9">
        <v>1259.7460000000001</v>
      </c>
      <c r="GA65" s="9">
        <v>650.99400000000003</v>
      </c>
      <c r="GB65" s="9">
        <v>608.75199999999995</v>
      </c>
      <c r="GC65" s="9">
        <v>744.39499999999998</v>
      </c>
      <c r="GD65" s="9">
        <v>438.24599999999998</v>
      </c>
      <c r="GE65" s="9">
        <v>306.149</v>
      </c>
      <c r="GF65" s="9">
        <v>515.351</v>
      </c>
      <c r="GG65" s="9">
        <v>212.74799999999999</v>
      </c>
      <c r="GH65" s="9">
        <v>302.60300000000001</v>
      </c>
      <c r="GI65" s="9">
        <v>325.71800000000002</v>
      </c>
      <c r="GJ65" s="9">
        <v>162.66499999999999</v>
      </c>
      <c r="GK65" s="9">
        <v>163.053</v>
      </c>
      <c r="GL65" s="9">
        <v>64.555999999999997</v>
      </c>
      <c r="GM65" s="9">
        <v>36.968000000000004</v>
      </c>
      <c r="GN65" s="9">
        <v>27.587</v>
      </c>
      <c r="GO65" s="9">
        <v>19.283000000000001</v>
      </c>
      <c r="GP65" s="9">
        <v>15.11</v>
      </c>
      <c r="GQ65" s="9">
        <v>4.173</v>
      </c>
      <c r="GR65" s="9">
        <v>10.962</v>
      </c>
      <c r="GS65" s="9">
        <v>7.492</v>
      </c>
      <c r="GT65" s="9">
        <v>3.47</v>
      </c>
      <c r="GU65" s="9">
        <v>8.3209999999999997</v>
      </c>
      <c r="GV65" s="9">
        <v>7.6180000000000003</v>
      </c>
      <c r="GW65" s="9">
        <v>0.70299999999999996</v>
      </c>
      <c r="GX65" s="9">
        <v>45.273000000000003</v>
      </c>
      <c r="GY65" s="9">
        <v>21.859000000000002</v>
      </c>
      <c r="GZ65" s="9">
        <v>23.414000000000001</v>
      </c>
      <c r="HA65" s="9">
        <v>298.96800000000002</v>
      </c>
      <c r="HB65" s="9">
        <v>143.71600000000001</v>
      </c>
      <c r="HC65" s="9">
        <v>155.25200000000001</v>
      </c>
      <c r="HD65" s="9">
        <v>93.156999999999996</v>
      </c>
      <c r="HE65" s="9">
        <v>62.579000000000001</v>
      </c>
      <c r="HF65" s="9">
        <v>30.577999999999999</v>
      </c>
      <c r="HG65" s="9">
        <v>205.81100000000001</v>
      </c>
      <c r="HH65" s="9">
        <v>81.137</v>
      </c>
      <c r="HI65" s="9">
        <v>124.67400000000001</v>
      </c>
      <c r="HJ65" s="9">
        <v>102.54600000000001</v>
      </c>
      <c r="HK65" s="9">
        <v>70.757000000000005</v>
      </c>
      <c r="HL65" s="9">
        <v>31.789000000000001</v>
      </c>
      <c r="HM65" s="9">
        <v>223.172</v>
      </c>
      <c r="HN65" s="9">
        <v>91.908000000000001</v>
      </c>
      <c r="HO65" s="9">
        <v>131.26400000000001</v>
      </c>
      <c r="HP65" s="9">
        <v>216.773</v>
      </c>
      <c r="HQ65" s="9">
        <v>88.629000000000005</v>
      </c>
      <c r="HR65" s="9">
        <v>128.14400000000001</v>
      </c>
      <c r="HS65" s="9">
        <v>2975.4679999999998</v>
      </c>
      <c r="HT65" s="9">
        <v>1591.6990000000001</v>
      </c>
      <c r="HU65" s="9">
        <v>1383.769</v>
      </c>
      <c r="HV65" s="9">
        <v>2301.7620000000002</v>
      </c>
      <c r="HW65" s="9">
        <v>1380.806</v>
      </c>
      <c r="HX65" s="9">
        <v>920.95600000000002</v>
      </c>
      <c r="HY65" s="9">
        <v>673.70600000000002</v>
      </c>
      <c r="HZ65" s="9">
        <v>210.893</v>
      </c>
      <c r="IA65" s="9">
        <v>462.81299999999999</v>
      </c>
      <c r="IB65" s="9">
        <v>445.721</v>
      </c>
      <c r="IC65" s="9">
        <v>260.04899999999998</v>
      </c>
      <c r="ID65" s="9">
        <v>185.672</v>
      </c>
      <c r="IE65" s="9">
        <v>93.766000000000005</v>
      </c>
      <c r="IF65" s="9">
        <v>57.816000000000003</v>
      </c>
      <c r="IG65" s="9">
        <v>35.950000000000003</v>
      </c>
      <c r="IH65" s="9">
        <v>52.170999999999999</v>
      </c>
      <c r="II65" s="9">
        <v>40.014000000000003</v>
      </c>
      <c r="IJ65" s="9">
        <v>12.157</v>
      </c>
      <c r="IK65" s="9">
        <v>22.571999999999999</v>
      </c>
      <c r="IL65" s="9">
        <v>16.087</v>
      </c>
      <c r="IM65" s="9">
        <v>6.4850000000000003</v>
      </c>
      <c r="IN65" s="9">
        <v>29.599</v>
      </c>
      <c r="IO65" s="9">
        <v>23.927</v>
      </c>
      <c r="IP65" s="9">
        <v>5.6719999999999997</v>
      </c>
      <c r="IQ65" s="9">
        <v>41.594999999999999</v>
      </c>
    </row>
    <row r="66" spans="1:251">
      <c r="A66" s="10">
        <v>43497</v>
      </c>
      <c r="B66" s="9">
        <v>12778.105</v>
      </c>
      <c r="C66" s="9">
        <v>6780.3450000000003</v>
      </c>
      <c r="D66" s="9">
        <v>5997.76</v>
      </c>
      <c r="E66" s="9">
        <v>8824.2720000000008</v>
      </c>
      <c r="F66" s="9">
        <v>5546.8159999999998</v>
      </c>
      <c r="G66" s="9">
        <v>3277.4549999999999</v>
      </c>
      <c r="H66" s="9">
        <v>3953.8330000000001</v>
      </c>
      <c r="I66" s="9">
        <v>1233.529</v>
      </c>
      <c r="J66" s="9">
        <v>2720.3049999999998</v>
      </c>
      <c r="K66" s="9">
        <v>1767.654</v>
      </c>
      <c r="L66" s="9">
        <v>929.98099999999999</v>
      </c>
      <c r="M66" s="9">
        <v>837.67200000000003</v>
      </c>
      <c r="N66" s="9">
        <v>378.98099999999999</v>
      </c>
      <c r="O66" s="9">
        <v>215.25899999999999</v>
      </c>
      <c r="P66" s="9">
        <v>163.72300000000001</v>
      </c>
      <c r="Q66" s="9">
        <v>150.179</v>
      </c>
      <c r="R66" s="9">
        <v>113.61499999999999</v>
      </c>
      <c r="S66" s="9">
        <v>36.564</v>
      </c>
      <c r="T66" s="9">
        <v>84.271000000000001</v>
      </c>
      <c r="U66" s="9">
        <v>59.554000000000002</v>
      </c>
      <c r="V66" s="9">
        <v>24.716999999999999</v>
      </c>
      <c r="W66" s="9">
        <v>65.908000000000001</v>
      </c>
      <c r="X66" s="9">
        <v>54.06</v>
      </c>
      <c r="Y66" s="9">
        <v>11.848000000000001</v>
      </c>
      <c r="Z66" s="9">
        <v>228.80199999999999</v>
      </c>
      <c r="AA66" s="9">
        <v>101.64400000000001</v>
      </c>
      <c r="AB66" s="9">
        <v>127.15900000000001</v>
      </c>
      <c r="AC66" s="9">
        <v>1552.0889999999999</v>
      </c>
      <c r="AD66" s="9">
        <v>804.64300000000003</v>
      </c>
      <c r="AE66" s="9">
        <v>747.44600000000003</v>
      </c>
      <c r="AF66" s="9">
        <v>585.89800000000002</v>
      </c>
      <c r="AG66" s="9">
        <v>426.71499999999997</v>
      </c>
      <c r="AH66" s="9">
        <v>159.18299999999999</v>
      </c>
      <c r="AI66" s="9">
        <v>966.19100000000003</v>
      </c>
      <c r="AJ66" s="9">
        <v>377.928</v>
      </c>
      <c r="AK66" s="9">
        <v>588.26300000000003</v>
      </c>
      <c r="AL66" s="9">
        <v>695.95500000000004</v>
      </c>
      <c r="AM66" s="9">
        <v>508.67599999999999</v>
      </c>
      <c r="AN66" s="9">
        <v>187.28</v>
      </c>
      <c r="AO66" s="9">
        <v>1071.6980000000001</v>
      </c>
      <c r="AP66" s="9">
        <v>421.30599999999998</v>
      </c>
      <c r="AQ66" s="9">
        <v>650.39300000000003</v>
      </c>
      <c r="AR66" s="9">
        <v>1050.462</v>
      </c>
      <c r="AS66" s="9">
        <v>437.483</v>
      </c>
      <c r="AT66" s="9">
        <v>612.98</v>
      </c>
      <c r="AU66" s="9">
        <v>12203.32</v>
      </c>
      <c r="AV66" s="9">
        <v>6426.7950000000001</v>
      </c>
      <c r="AW66" s="9">
        <v>5776.5249999999996</v>
      </c>
      <c r="AX66" s="9">
        <v>8560.7009999999991</v>
      </c>
      <c r="AY66" s="9">
        <v>5356.4170000000004</v>
      </c>
      <c r="AZ66" s="9">
        <v>3204.2840000000001</v>
      </c>
      <c r="BA66" s="9">
        <v>3642.6190000000001</v>
      </c>
      <c r="BB66" s="9">
        <v>1070.3779999999999</v>
      </c>
      <c r="BC66" s="9">
        <v>2572.241</v>
      </c>
      <c r="BD66" s="9">
        <v>1715.374</v>
      </c>
      <c r="BE66" s="9">
        <v>893.34299999999996</v>
      </c>
      <c r="BF66" s="9">
        <v>822.03099999999995</v>
      </c>
      <c r="BG66" s="9">
        <v>355.90699999999998</v>
      </c>
      <c r="BH66" s="9">
        <v>197.459</v>
      </c>
      <c r="BI66" s="9">
        <v>158.44800000000001</v>
      </c>
      <c r="BJ66" s="9">
        <v>145.05500000000001</v>
      </c>
      <c r="BK66" s="9">
        <v>109.875</v>
      </c>
      <c r="BL66" s="9">
        <v>35.18</v>
      </c>
      <c r="BM66" s="9">
        <v>80.977999999999994</v>
      </c>
      <c r="BN66" s="9">
        <v>57.226999999999997</v>
      </c>
      <c r="BO66" s="9">
        <v>23.751000000000001</v>
      </c>
      <c r="BP66" s="9">
        <v>64.076999999999998</v>
      </c>
      <c r="BQ66" s="9">
        <v>52.648000000000003</v>
      </c>
      <c r="BR66" s="9">
        <v>11.43</v>
      </c>
      <c r="BS66" s="9">
        <v>210.852</v>
      </c>
      <c r="BT66" s="9">
        <v>87.584000000000003</v>
      </c>
      <c r="BU66" s="9">
        <v>123.268</v>
      </c>
      <c r="BV66" s="9">
        <v>1517.5830000000001</v>
      </c>
      <c r="BW66" s="9">
        <v>781.62599999999998</v>
      </c>
      <c r="BX66" s="9">
        <v>735.95699999999999</v>
      </c>
      <c r="BY66" s="9">
        <v>575.31200000000001</v>
      </c>
      <c r="BZ66" s="9">
        <v>418.83199999999999</v>
      </c>
      <c r="CA66" s="9">
        <v>156.48099999999999</v>
      </c>
      <c r="CB66" s="9">
        <v>942.27099999999996</v>
      </c>
      <c r="CC66" s="9">
        <v>362.79399999999998</v>
      </c>
      <c r="CD66" s="9">
        <v>579.47699999999998</v>
      </c>
      <c r="CE66" s="9">
        <v>681.30399999999997</v>
      </c>
      <c r="CF66" s="9">
        <v>497.50099999999998</v>
      </c>
      <c r="CG66" s="9">
        <v>183.803</v>
      </c>
      <c r="CH66" s="9">
        <v>1034.07</v>
      </c>
      <c r="CI66" s="9">
        <v>395.84300000000002</v>
      </c>
      <c r="CJ66" s="9">
        <v>638.22699999999998</v>
      </c>
      <c r="CK66" s="9">
        <v>1023.249</v>
      </c>
      <c r="CL66" s="9">
        <v>420.02199999999999</v>
      </c>
      <c r="CM66" s="9">
        <v>603.22699999999998</v>
      </c>
      <c r="CN66" s="9">
        <v>1957.2059999999999</v>
      </c>
      <c r="CO66" s="9">
        <v>1001.353</v>
      </c>
      <c r="CP66" s="9">
        <v>955.85299999999995</v>
      </c>
      <c r="CQ66" s="9">
        <v>941.55100000000004</v>
      </c>
      <c r="CR66" s="9">
        <v>570.95799999999997</v>
      </c>
      <c r="CS66" s="9">
        <v>370.59199999999998</v>
      </c>
      <c r="CT66" s="9">
        <v>1015.6559999999999</v>
      </c>
      <c r="CU66" s="9">
        <v>430.39499999999998</v>
      </c>
      <c r="CV66" s="9">
        <v>585.26</v>
      </c>
      <c r="CW66" s="9">
        <v>478.82400000000001</v>
      </c>
      <c r="CX66" s="9">
        <v>233.53100000000001</v>
      </c>
      <c r="CY66" s="9">
        <v>245.29300000000001</v>
      </c>
      <c r="CZ66" s="9">
        <v>86.897000000000006</v>
      </c>
      <c r="DA66" s="9">
        <v>41.875999999999998</v>
      </c>
      <c r="DB66" s="9">
        <v>45.021000000000001</v>
      </c>
      <c r="DC66" s="9">
        <v>16.53</v>
      </c>
      <c r="DD66" s="9">
        <v>12.98</v>
      </c>
      <c r="DE66" s="9">
        <v>3.55</v>
      </c>
      <c r="DF66" s="9">
        <v>11.583</v>
      </c>
      <c r="DG66" s="9">
        <v>8.9090000000000007</v>
      </c>
      <c r="DH66" s="9">
        <v>2.6749999999999998</v>
      </c>
      <c r="DI66" s="9">
        <v>4.9470000000000001</v>
      </c>
      <c r="DJ66" s="9">
        <v>4.0709999999999997</v>
      </c>
      <c r="DK66" s="9">
        <v>0.875</v>
      </c>
      <c r="DL66" s="9">
        <v>70.367000000000004</v>
      </c>
      <c r="DM66" s="9">
        <v>28.896000000000001</v>
      </c>
      <c r="DN66" s="9">
        <v>41.470999999999997</v>
      </c>
      <c r="DO66" s="9">
        <v>440.94</v>
      </c>
      <c r="DP66" s="9">
        <v>215.95599999999999</v>
      </c>
      <c r="DQ66" s="9">
        <v>224.98400000000001</v>
      </c>
      <c r="DR66" s="9">
        <v>98.433999999999997</v>
      </c>
      <c r="DS66" s="9">
        <v>71.126999999999995</v>
      </c>
      <c r="DT66" s="9">
        <v>27.306000000000001</v>
      </c>
      <c r="DU66" s="9">
        <v>342.50599999999997</v>
      </c>
      <c r="DV66" s="9">
        <v>144.82900000000001</v>
      </c>
      <c r="DW66" s="9">
        <v>197.67699999999999</v>
      </c>
      <c r="DX66" s="9">
        <v>110.375</v>
      </c>
      <c r="DY66" s="9">
        <v>79.462999999999994</v>
      </c>
      <c r="DZ66" s="9">
        <v>30.913</v>
      </c>
      <c r="EA66" s="9">
        <v>368.44799999999998</v>
      </c>
      <c r="EB66" s="9">
        <v>154.06800000000001</v>
      </c>
      <c r="EC66" s="9">
        <v>214.38</v>
      </c>
      <c r="ED66" s="9">
        <v>354.09</v>
      </c>
      <c r="EE66" s="9">
        <v>153.73699999999999</v>
      </c>
      <c r="EF66" s="9">
        <v>200.352</v>
      </c>
      <c r="EG66" s="9">
        <v>693.61500000000001</v>
      </c>
      <c r="EH66" s="9">
        <v>345.12299999999999</v>
      </c>
      <c r="EI66" s="9">
        <v>348.49099999999999</v>
      </c>
      <c r="EJ66" s="9">
        <v>187.386</v>
      </c>
      <c r="EK66" s="9">
        <v>133.91900000000001</v>
      </c>
      <c r="EL66" s="9">
        <v>53.466999999999999</v>
      </c>
      <c r="EM66" s="9">
        <v>506.22800000000001</v>
      </c>
      <c r="EN66" s="9">
        <v>211.20400000000001</v>
      </c>
      <c r="EO66" s="9">
        <v>295.02499999999998</v>
      </c>
      <c r="EP66" s="9">
        <v>205.047</v>
      </c>
      <c r="EQ66" s="9">
        <v>100.108</v>
      </c>
      <c r="ER66" s="9">
        <v>104.94</v>
      </c>
      <c r="ES66" s="9">
        <v>36.127000000000002</v>
      </c>
      <c r="ET66" s="9">
        <v>17.902999999999999</v>
      </c>
      <c r="EU66" s="9">
        <v>18.224</v>
      </c>
      <c r="EV66" s="9">
        <v>3.9830000000000001</v>
      </c>
      <c r="EW66" s="9">
        <v>3.4089999999999998</v>
      </c>
      <c r="EX66" s="9">
        <v>0.57499999999999996</v>
      </c>
      <c r="EY66" s="9">
        <v>3.8319999999999999</v>
      </c>
      <c r="EZ66" s="9">
        <v>3.2770000000000001</v>
      </c>
      <c r="FA66" s="9">
        <v>0.55500000000000005</v>
      </c>
      <c r="FB66" s="9">
        <v>0.152</v>
      </c>
      <c r="FC66" s="9">
        <v>0.13200000000000001</v>
      </c>
      <c r="FD66" s="9">
        <v>0.02</v>
      </c>
      <c r="FE66" s="9">
        <v>32.143999999999998</v>
      </c>
      <c r="FF66" s="9">
        <v>14.494999999999999</v>
      </c>
      <c r="FG66" s="9">
        <v>17.649000000000001</v>
      </c>
      <c r="FH66" s="9">
        <v>189.374</v>
      </c>
      <c r="FI66" s="9">
        <v>92.86</v>
      </c>
      <c r="FJ66" s="9">
        <v>96.515000000000001</v>
      </c>
      <c r="FK66" s="9">
        <v>23.44</v>
      </c>
      <c r="FL66" s="9">
        <v>20.02</v>
      </c>
      <c r="FM66" s="9">
        <v>3.42</v>
      </c>
      <c r="FN66" s="9">
        <v>165.935</v>
      </c>
      <c r="FO66" s="9">
        <v>72.84</v>
      </c>
      <c r="FP66" s="9">
        <v>93.094999999999999</v>
      </c>
      <c r="FQ66" s="9">
        <v>26.003</v>
      </c>
      <c r="FR66" s="9">
        <v>21.98</v>
      </c>
      <c r="FS66" s="9">
        <v>4.0229999999999997</v>
      </c>
      <c r="FT66" s="9">
        <v>179.04499999999999</v>
      </c>
      <c r="FU66" s="9">
        <v>78.128</v>
      </c>
      <c r="FV66" s="9">
        <v>100.917</v>
      </c>
      <c r="FW66" s="9">
        <v>169.76599999999999</v>
      </c>
      <c r="FX66" s="9">
        <v>76.117000000000004</v>
      </c>
      <c r="FY66" s="9">
        <v>93.65</v>
      </c>
      <c r="FZ66" s="9">
        <v>1263.5920000000001</v>
      </c>
      <c r="GA66" s="9">
        <v>656.23</v>
      </c>
      <c r="GB66" s="9">
        <v>607.36199999999997</v>
      </c>
      <c r="GC66" s="9">
        <v>754.16399999999999</v>
      </c>
      <c r="GD66" s="9">
        <v>437.03899999999999</v>
      </c>
      <c r="GE66" s="9">
        <v>317.12599999999998</v>
      </c>
      <c r="GF66" s="9">
        <v>509.42700000000002</v>
      </c>
      <c r="GG66" s="9">
        <v>219.191</v>
      </c>
      <c r="GH66" s="9">
        <v>290.23599999999999</v>
      </c>
      <c r="GI66" s="9">
        <v>273.77600000000001</v>
      </c>
      <c r="GJ66" s="9">
        <v>133.423</v>
      </c>
      <c r="GK66" s="9">
        <v>140.35300000000001</v>
      </c>
      <c r="GL66" s="9">
        <v>50.77</v>
      </c>
      <c r="GM66" s="9">
        <v>23.972000000000001</v>
      </c>
      <c r="GN66" s="9">
        <v>26.797999999999998</v>
      </c>
      <c r="GO66" s="9">
        <v>12.545999999999999</v>
      </c>
      <c r="GP66" s="9">
        <v>9.5709999999999997</v>
      </c>
      <c r="GQ66" s="9">
        <v>2.9750000000000001</v>
      </c>
      <c r="GR66" s="9">
        <v>7.7519999999999998</v>
      </c>
      <c r="GS66" s="9">
        <v>5.6319999999999997</v>
      </c>
      <c r="GT66" s="9">
        <v>2.12</v>
      </c>
      <c r="GU66" s="9">
        <v>4.7949999999999999</v>
      </c>
      <c r="GV66" s="9">
        <v>3.9390000000000001</v>
      </c>
      <c r="GW66" s="9">
        <v>0.85599999999999998</v>
      </c>
      <c r="GX66" s="9">
        <v>38.222999999999999</v>
      </c>
      <c r="GY66" s="9">
        <v>14.401</v>
      </c>
      <c r="GZ66" s="9">
        <v>23.821999999999999</v>
      </c>
      <c r="HA66" s="9">
        <v>251.566</v>
      </c>
      <c r="HB66" s="9">
        <v>123.09699999999999</v>
      </c>
      <c r="HC66" s="9">
        <v>128.46899999999999</v>
      </c>
      <c r="HD66" s="9">
        <v>74.994</v>
      </c>
      <c r="HE66" s="9">
        <v>51.107999999999997</v>
      </c>
      <c r="HF66" s="9">
        <v>23.885999999999999</v>
      </c>
      <c r="HG66" s="9">
        <v>176.572</v>
      </c>
      <c r="HH66" s="9">
        <v>71.989000000000004</v>
      </c>
      <c r="HI66" s="9">
        <v>104.583</v>
      </c>
      <c r="HJ66" s="9">
        <v>84.373000000000005</v>
      </c>
      <c r="HK66" s="9">
        <v>57.482999999999997</v>
      </c>
      <c r="HL66" s="9">
        <v>26.89</v>
      </c>
      <c r="HM66" s="9">
        <v>189.404</v>
      </c>
      <c r="HN66" s="9">
        <v>75.94</v>
      </c>
      <c r="HO66" s="9">
        <v>113.46299999999999</v>
      </c>
      <c r="HP66" s="9">
        <v>184.32300000000001</v>
      </c>
      <c r="HQ66" s="9">
        <v>77.620999999999995</v>
      </c>
      <c r="HR66" s="9">
        <v>106.703</v>
      </c>
      <c r="HS66" s="9">
        <v>3011.0360000000001</v>
      </c>
      <c r="HT66" s="9">
        <v>1615.252</v>
      </c>
      <c r="HU66" s="9">
        <v>1395.7840000000001</v>
      </c>
      <c r="HV66" s="9">
        <v>2318.2939999999999</v>
      </c>
      <c r="HW66" s="9">
        <v>1404.5060000000001</v>
      </c>
      <c r="HX66" s="9">
        <v>913.78800000000001</v>
      </c>
      <c r="HY66" s="9">
        <v>692.74199999999996</v>
      </c>
      <c r="HZ66" s="9">
        <v>210.74600000000001</v>
      </c>
      <c r="IA66" s="9">
        <v>481.99599999999998</v>
      </c>
      <c r="IB66" s="9">
        <v>420.37799999999999</v>
      </c>
      <c r="IC66" s="9">
        <v>238.59</v>
      </c>
      <c r="ID66" s="9">
        <v>181.78800000000001</v>
      </c>
      <c r="IE66" s="9">
        <v>73.141999999999996</v>
      </c>
      <c r="IF66" s="9">
        <v>39.786000000000001</v>
      </c>
      <c r="IG66" s="9">
        <v>33.356000000000002</v>
      </c>
      <c r="IH66" s="9">
        <v>35.716999999999999</v>
      </c>
      <c r="II66" s="9">
        <v>23.597000000000001</v>
      </c>
      <c r="IJ66" s="9">
        <v>12.12</v>
      </c>
      <c r="IK66" s="9">
        <v>20.303999999999998</v>
      </c>
      <c r="IL66" s="9">
        <v>12.34</v>
      </c>
      <c r="IM66" s="9">
        <v>7.9640000000000004</v>
      </c>
      <c r="IN66" s="9">
        <v>15.413</v>
      </c>
      <c r="IO66" s="9">
        <v>11.257</v>
      </c>
      <c r="IP66" s="9">
        <v>4.1559999999999997</v>
      </c>
      <c r="IQ66" s="9">
        <v>37.424999999999997</v>
      </c>
    </row>
    <row r="67" spans="1:251">
      <c r="A67" s="10">
        <v>43525</v>
      </c>
      <c r="B67" s="9">
        <v>12754.072</v>
      </c>
      <c r="C67" s="9">
        <v>6770.6260000000002</v>
      </c>
      <c r="D67" s="9">
        <v>5983.4459999999999</v>
      </c>
      <c r="E67" s="9">
        <v>8751.4</v>
      </c>
      <c r="F67" s="9">
        <v>5511.5749999999998</v>
      </c>
      <c r="G67" s="9">
        <v>3239.8249999999998</v>
      </c>
      <c r="H67" s="9">
        <v>4002.672</v>
      </c>
      <c r="I67" s="9">
        <v>1259.0509999999999</v>
      </c>
      <c r="J67" s="9">
        <v>2743.6210000000001</v>
      </c>
      <c r="K67" s="9">
        <v>1781.5350000000001</v>
      </c>
      <c r="L67" s="9">
        <v>925.399</v>
      </c>
      <c r="M67" s="9">
        <v>856.13699999999994</v>
      </c>
      <c r="N67" s="9">
        <v>336.815</v>
      </c>
      <c r="O67" s="9">
        <v>186.65799999999999</v>
      </c>
      <c r="P67" s="9">
        <v>150.15700000000001</v>
      </c>
      <c r="Q67" s="9">
        <v>124.60299999999999</v>
      </c>
      <c r="R67" s="9">
        <v>93.795000000000002</v>
      </c>
      <c r="S67" s="9">
        <v>30.808</v>
      </c>
      <c r="T67" s="9">
        <v>67.201999999999998</v>
      </c>
      <c r="U67" s="9">
        <v>52.390999999999998</v>
      </c>
      <c r="V67" s="9">
        <v>14.811</v>
      </c>
      <c r="W67" s="9">
        <v>57.402000000000001</v>
      </c>
      <c r="X67" s="9">
        <v>41.404000000000003</v>
      </c>
      <c r="Y67" s="9">
        <v>15.997</v>
      </c>
      <c r="Z67" s="9">
        <v>212.21199999999999</v>
      </c>
      <c r="AA67" s="9">
        <v>92.863</v>
      </c>
      <c r="AB67" s="9">
        <v>119.349</v>
      </c>
      <c r="AC67" s="9">
        <v>1593.4269999999999</v>
      </c>
      <c r="AD67" s="9">
        <v>821.50699999999995</v>
      </c>
      <c r="AE67" s="9">
        <v>771.92</v>
      </c>
      <c r="AF67" s="9">
        <v>578.03</v>
      </c>
      <c r="AG67" s="9">
        <v>422.54500000000002</v>
      </c>
      <c r="AH67" s="9">
        <v>155.48599999999999</v>
      </c>
      <c r="AI67" s="9">
        <v>1015.397</v>
      </c>
      <c r="AJ67" s="9">
        <v>398.96300000000002</v>
      </c>
      <c r="AK67" s="9">
        <v>616.43499999999995</v>
      </c>
      <c r="AL67" s="9">
        <v>666.71100000000001</v>
      </c>
      <c r="AM67" s="9">
        <v>486.84100000000001</v>
      </c>
      <c r="AN67" s="9">
        <v>179.87</v>
      </c>
      <c r="AO67" s="9">
        <v>1114.8240000000001</v>
      </c>
      <c r="AP67" s="9">
        <v>438.55799999999999</v>
      </c>
      <c r="AQ67" s="9">
        <v>676.26599999999996</v>
      </c>
      <c r="AR67" s="9">
        <v>1082.5989999999999</v>
      </c>
      <c r="AS67" s="9">
        <v>451.35300000000001</v>
      </c>
      <c r="AT67" s="9">
        <v>631.245</v>
      </c>
      <c r="AU67" s="9">
        <v>12188.915999999999</v>
      </c>
      <c r="AV67" s="9">
        <v>6428.0450000000001</v>
      </c>
      <c r="AW67" s="9">
        <v>5760.8710000000001</v>
      </c>
      <c r="AX67" s="9">
        <v>8487.3160000000007</v>
      </c>
      <c r="AY67" s="9">
        <v>5322.8720000000003</v>
      </c>
      <c r="AZ67" s="9">
        <v>3164.444</v>
      </c>
      <c r="BA67" s="9">
        <v>3701.6</v>
      </c>
      <c r="BB67" s="9">
        <v>1105.173</v>
      </c>
      <c r="BC67" s="9">
        <v>2596.4259999999999</v>
      </c>
      <c r="BD67" s="9">
        <v>1730.3589999999999</v>
      </c>
      <c r="BE67" s="9">
        <v>893.37199999999996</v>
      </c>
      <c r="BF67" s="9">
        <v>836.98800000000006</v>
      </c>
      <c r="BG67" s="9">
        <v>312.87099999999998</v>
      </c>
      <c r="BH67" s="9">
        <v>170.46799999999999</v>
      </c>
      <c r="BI67" s="9">
        <v>142.40299999999999</v>
      </c>
      <c r="BJ67" s="9">
        <v>116.19199999999999</v>
      </c>
      <c r="BK67" s="9">
        <v>87.322999999999993</v>
      </c>
      <c r="BL67" s="9">
        <v>28.87</v>
      </c>
      <c r="BM67" s="9">
        <v>60.439</v>
      </c>
      <c r="BN67" s="9">
        <v>47.177999999999997</v>
      </c>
      <c r="BO67" s="9">
        <v>13.260999999999999</v>
      </c>
      <c r="BP67" s="9">
        <v>55.753</v>
      </c>
      <c r="BQ67" s="9">
        <v>40.145000000000003</v>
      </c>
      <c r="BR67" s="9">
        <v>15.608000000000001</v>
      </c>
      <c r="BS67" s="9">
        <v>196.678</v>
      </c>
      <c r="BT67" s="9">
        <v>83.144999999999996</v>
      </c>
      <c r="BU67" s="9">
        <v>113.53400000000001</v>
      </c>
      <c r="BV67" s="9">
        <v>1562.76</v>
      </c>
      <c r="BW67" s="9">
        <v>802.68700000000001</v>
      </c>
      <c r="BX67" s="9">
        <v>760.07299999999998</v>
      </c>
      <c r="BY67" s="9">
        <v>571.04</v>
      </c>
      <c r="BZ67" s="9">
        <v>417.142</v>
      </c>
      <c r="CA67" s="9">
        <v>153.898</v>
      </c>
      <c r="CB67" s="9">
        <v>991.72</v>
      </c>
      <c r="CC67" s="9">
        <v>385.54500000000002</v>
      </c>
      <c r="CD67" s="9">
        <v>606.17600000000004</v>
      </c>
      <c r="CE67" s="9">
        <v>651.98599999999999</v>
      </c>
      <c r="CF67" s="9">
        <v>475.63799999999998</v>
      </c>
      <c r="CG67" s="9">
        <v>176.34700000000001</v>
      </c>
      <c r="CH67" s="9">
        <v>1078.374</v>
      </c>
      <c r="CI67" s="9">
        <v>417.733</v>
      </c>
      <c r="CJ67" s="9">
        <v>660.64</v>
      </c>
      <c r="CK67" s="9">
        <v>1052.1600000000001</v>
      </c>
      <c r="CL67" s="9">
        <v>432.72300000000001</v>
      </c>
      <c r="CM67" s="9">
        <v>619.43700000000001</v>
      </c>
      <c r="CN67" s="9">
        <v>1927.6690000000001</v>
      </c>
      <c r="CO67" s="9">
        <v>984.76</v>
      </c>
      <c r="CP67" s="9">
        <v>942.90899999999999</v>
      </c>
      <c r="CQ67" s="9">
        <v>885.96199999999999</v>
      </c>
      <c r="CR67" s="9">
        <v>537.71900000000005</v>
      </c>
      <c r="CS67" s="9">
        <v>348.24299999999999</v>
      </c>
      <c r="CT67" s="9">
        <v>1041.7059999999999</v>
      </c>
      <c r="CU67" s="9">
        <v>447.041</v>
      </c>
      <c r="CV67" s="9">
        <v>594.66600000000005</v>
      </c>
      <c r="CW67" s="9">
        <v>485.291</v>
      </c>
      <c r="CX67" s="9">
        <v>243.38399999999999</v>
      </c>
      <c r="CY67" s="9">
        <v>241.90700000000001</v>
      </c>
      <c r="CZ67" s="9">
        <v>81.59</v>
      </c>
      <c r="DA67" s="9">
        <v>38.75</v>
      </c>
      <c r="DB67" s="9">
        <v>42.84</v>
      </c>
      <c r="DC67" s="9">
        <v>11.913</v>
      </c>
      <c r="DD67" s="9">
        <v>8.6720000000000006</v>
      </c>
      <c r="DE67" s="9">
        <v>3.2410000000000001</v>
      </c>
      <c r="DF67" s="9">
        <v>6.2990000000000004</v>
      </c>
      <c r="DG67" s="9">
        <v>4.7750000000000004</v>
      </c>
      <c r="DH67" s="9">
        <v>1.524</v>
      </c>
      <c r="DI67" s="9">
        <v>5.6139999999999999</v>
      </c>
      <c r="DJ67" s="9">
        <v>3.8969999999999998</v>
      </c>
      <c r="DK67" s="9">
        <v>1.7170000000000001</v>
      </c>
      <c r="DL67" s="9">
        <v>69.677999999999997</v>
      </c>
      <c r="DM67" s="9">
        <v>30.079000000000001</v>
      </c>
      <c r="DN67" s="9">
        <v>39.598999999999997</v>
      </c>
      <c r="DO67" s="9">
        <v>453.709</v>
      </c>
      <c r="DP67" s="9">
        <v>226.999</v>
      </c>
      <c r="DQ67" s="9">
        <v>226.71</v>
      </c>
      <c r="DR67" s="9">
        <v>96.759</v>
      </c>
      <c r="DS67" s="9">
        <v>66.225999999999999</v>
      </c>
      <c r="DT67" s="9">
        <v>30.533999999999999</v>
      </c>
      <c r="DU67" s="9">
        <v>356.95</v>
      </c>
      <c r="DV67" s="9">
        <v>160.774</v>
      </c>
      <c r="DW67" s="9">
        <v>196.17599999999999</v>
      </c>
      <c r="DX67" s="9">
        <v>102.377</v>
      </c>
      <c r="DY67" s="9">
        <v>70.372</v>
      </c>
      <c r="DZ67" s="9">
        <v>32.005000000000003</v>
      </c>
      <c r="EA67" s="9">
        <v>382.91399999999999</v>
      </c>
      <c r="EB67" s="9">
        <v>173.012</v>
      </c>
      <c r="EC67" s="9">
        <v>209.90199999999999</v>
      </c>
      <c r="ED67" s="9">
        <v>363.24900000000002</v>
      </c>
      <c r="EE67" s="9">
        <v>165.54900000000001</v>
      </c>
      <c r="EF67" s="9">
        <v>197.7</v>
      </c>
      <c r="EG67" s="9">
        <v>679.57299999999998</v>
      </c>
      <c r="EH67" s="9">
        <v>332.73500000000001</v>
      </c>
      <c r="EI67" s="9">
        <v>346.83800000000002</v>
      </c>
      <c r="EJ67" s="9">
        <v>166.108</v>
      </c>
      <c r="EK67" s="9">
        <v>116.023</v>
      </c>
      <c r="EL67" s="9">
        <v>50.085000000000001</v>
      </c>
      <c r="EM67" s="9">
        <v>513.46400000000006</v>
      </c>
      <c r="EN67" s="9">
        <v>216.71100000000001</v>
      </c>
      <c r="EO67" s="9">
        <v>296.75299999999999</v>
      </c>
      <c r="EP67" s="9">
        <v>213.45500000000001</v>
      </c>
      <c r="EQ67" s="9">
        <v>103.864</v>
      </c>
      <c r="ER67" s="9">
        <v>109.592</v>
      </c>
      <c r="ES67" s="9">
        <v>38.183999999999997</v>
      </c>
      <c r="ET67" s="9">
        <v>15.711</v>
      </c>
      <c r="EU67" s="9">
        <v>22.472000000000001</v>
      </c>
      <c r="EV67" s="9">
        <v>2.528</v>
      </c>
      <c r="EW67" s="9">
        <v>1.5289999999999999</v>
      </c>
      <c r="EX67" s="9">
        <v>0.999</v>
      </c>
      <c r="EY67" s="9">
        <v>1.649</v>
      </c>
      <c r="EZ67" s="9">
        <v>1.167</v>
      </c>
      <c r="FA67" s="9">
        <v>0.48199999999999998</v>
      </c>
      <c r="FB67" s="9">
        <v>0.879</v>
      </c>
      <c r="FC67" s="9">
        <v>0.36199999999999999</v>
      </c>
      <c r="FD67" s="9">
        <v>0.51700000000000002</v>
      </c>
      <c r="FE67" s="9">
        <v>35.655999999999999</v>
      </c>
      <c r="FF67" s="9">
        <v>14.183</v>
      </c>
      <c r="FG67" s="9">
        <v>21.472999999999999</v>
      </c>
      <c r="FH67" s="9">
        <v>199.07</v>
      </c>
      <c r="FI67" s="9">
        <v>98.111000000000004</v>
      </c>
      <c r="FJ67" s="9">
        <v>100.959</v>
      </c>
      <c r="FK67" s="9">
        <v>19.146999999999998</v>
      </c>
      <c r="FL67" s="9">
        <v>14.8</v>
      </c>
      <c r="FM67" s="9">
        <v>4.3470000000000004</v>
      </c>
      <c r="FN67" s="9">
        <v>179.923</v>
      </c>
      <c r="FO67" s="9">
        <v>83.311000000000007</v>
      </c>
      <c r="FP67" s="9">
        <v>96.611999999999995</v>
      </c>
      <c r="FQ67" s="9">
        <v>20.335999999999999</v>
      </c>
      <c r="FR67" s="9">
        <v>15.436</v>
      </c>
      <c r="FS67" s="9">
        <v>4.9000000000000004</v>
      </c>
      <c r="FT67" s="9">
        <v>193.119</v>
      </c>
      <c r="FU67" s="9">
        <v>88.427999999999997</v>
      </c>
      <c r="FV67" s="9">
        <v>104.691</v>
      </c>
      <c r="FW67" s="9">
        <v>181.572</v>
      </c>
      <c r="FX67" s="9">
        <v>84.477999999999994</v>
      </c>
      <c r="FY67" s="9">
        <v>97.093999999999994</v>
      </c>
      <c r="FZ67" s="9">
        <v>1248.096</v>
      </c>
      <c r="GA67" s="9">
        <v>652.02499999999998</v>
      </c>
      <c r="GB67" s="9">
        <v>596.07100000000003</v>
      </c>
      <c r="GC67" s="9">
        <v>719.85400000000004</v>
      </c>
      <c r="GD67" s="9">
        <v>421.69600000000003</v>
      </c>
      <c r="GE67" s="9">
        <v>298.15800000000002</v>
      </c>
      <c r="GF67" s="9">
        <v>528.24199999999996</v>
      </c>
      <c r="GG67" s="9">
        <v>230.32900000000001</v>
      </c>
      <c r="GH67" s="9">
        <v>297.91300000000001</v>
      </c>
      <c r="GI67" s="9">
        <v>271.83600000000001</v>
      </c>
      <c r="GJ67" s="9">
        <v>139.52000000000001</v>
      </c>
      <c r="GK67" s="9">
        <v>132.315</v>
      </c>
      <c r="GL67" s="9">
        <v>43.406999999999996</v>
      </c>
      <c r="GM67" s="9">
        <v>23.039000000000001</v>
      </c>
      <c r="GN67" s="9">
        <v>20.367999999999999</v>
      </c>
      <c r="GO67" s="9">
        <v>9.3849999999999998</v>
      </c>
      <c r="GP67" s="9">
        <v>7.1429999999999998</v>
      </c>
      <c r="GQ67" s="9">
        <v>2.242</v>
      </c>
      <c r="GR67" s="9">
        <v>4.6500000000000004</v>
      </c>
      <c r="GS67" s="9">
        <v>3.6080000000000001</v>
      </c>
      <c r="GT67" s="9">
        <v>1.042</v>
      </c>
      <c r="GU67" s="9">
        <v>4.7350000000000003</v>
      </c>
      <c r="GV67" s="9">
        <v>3.5350000000000001</v>
      </c>
      <c r="GW67" s="9">
        <v>1.2</v>
      </c>
      <c r="GX67" s="9">
        <v>34.021999999999998</v>
      </c>
      <c r="GY67" s="9">
        <v>15.896000000000001</v>
      </c>
      <c r="GZ67" s="9">
        <v>18.126000000000001</v>
      </c>
      <c r="HA67" s="9">
        <v>254.63900000000001</v>
      </c>
      <c r="HB67" s="9">
        <v>128.88800000000001</v>
      </c>
      <c r="HC67" s="9">
        <v>125.751</v>
      </c>
      <c r="HD67" s="9">
        <v>77.611999999999995</v>
      </c>
      <c r="HE67" s="9">
        <v>51.426000000000002</v>
      </c>
      <c r="HF67" s="9">
        <v>26.186</v>
      </c>
      <c r="HG67" s="9">
        <v>177.02699999999999</v>
      </c>
      <c r="HH67" s="9">
        <v>77.462999999999994</v>
      </c>
      <c r="HI67" s="9">
        <v>99.564999999999998</v>
      </c>
      <c r="HJ67" s="9">
        <v>82.040999999999997</v>
      </c>
      <c r="HK67" s="9">
        <v>54.936</v>
      </c>
      <c r="HL67" s="9">
        <v>27.105</v>
      </c>
      <c r="HM67" s="9">
        <v>189.79499999999999</v>
      </c>
      <c r="HN67" s="9">
        <v>84.584000000000003</v>
      </c>
      <c r="HO67" s="9">
        <v>105.211</v>
      </c>
      <c r="HP67" s="9">
        <v>181.67699999999999</v>
      </c>
      <c r="HQ67" s="9">
        <v>81.070999999999998</v>
      </c>
      <c r="HR67" s="9">
        <v>100.60599999999999</v>
      </c>
      <c r="HS67" s="9">
        <v>2995.1039999999998</v>
      </c>
      <c r="HT67" s="9">
        <v>1612.6210000000001</v>
      </c>
      <c r="HU67" s="9">
        <v>1382.4829999999999</v>
      </c>
      <c r="HV67" s="9">
        <v>2277.819</v>
      </c>
      <c r="HW67" s="9">
        <v>1379.6469999999999</v>
      </c>
      <c r="HX67" s="9">
        <v>898.17200000000003</v>
      </c>
      <c r="HY67" s="9">
        <v>717.28499999999997</v>
      </c>
      <c r="HZ67" s="9">
        <v>232.97399999999999</v>
      </c>
      <c r="IA67" s="9">
        <v>484.31099999999998</v>
      </c>
      <c r="IB67" s="9">
        <v>409.13200000000001</v>
      </c>
      <c r="IC67" s="9">
        <v>239.63399999999999</v>
      </c>
      <c r="ID67" s="9">
        <v>169.49799999999999</v>
      </c>
      <c r="IE67" s="9">
        <v>58.667999999999999</v>
      </c>
      <c r="IF67" s="9">
        <v>33.378999999999998</v>
      </c>
      <c r="IG67" s="9">
        <v>25.289000000000001</v>
      </c>
      <c r="IH67" s="9">
        <v>23.553000000000001</v>
      </c>
      <c r="II67" s="9">
        <v>16.387</v>
      </c>
      <c r="IJ67" s="9">
        <v>7.1660000000000004</v>
      </c>
      <c r="IK67" s="9">
        <v>11.183999999999999</v>
      </c>
      <c r="IL67" s="9">
        <v>9.1630000000000003</v>
      </c>
      <c r="IM67" s="9">
        <v>2.0209999999999999</v>
      </c>
      <c r="IN67" s="9">
        <v>12.369</v>
      </c>
      <c r="IO67" s="9">
        <v>7.2240000000000002</v>
      </c>
      <c r="IP67" s="9">
        <v>5.1459999999999999</v>
      </c>
      <c r="IQ67" s="9">
        <v>35.115000000000002</v>
      </c>
    </row>
    <row r="68" spans="1:251">
      <c r="A68" s="10">
        <v>43556</v>
      </c>
      <c r="B68" s="9">
        <v>12795.207</v>
      </c>
      <c r="C68" s="9">
        <v>6772.3779999999997</v>
      </c>
      <c r="D68" s="9">
        <v>6022.8289999999997</v>
      </c>
      <c r="E68" s="9">
        <v>8729.5409999999993</v>
      </c>
      <c r="F68" s="9">
        <v>5473.9719999999998</v>
      </c>
      <c r="G68" s="9">
        <v>3255.57</v>
      </c>
      <c r="H68" s="9">
        <v>4065.6660000000002</v>
      </c>
      <c r="I68" s="9">
        <v>1298.4059999999999</v>
      </c>
      <c r="J68" s="9">
        <v>2767.259</v>
      </c>
      <c r="K68" s="9">
        <v>1853.944</v>
      </c>
      <c r="L68" s="9">
        <v>985.75400000000002</v>
      </c>
      <c r="M68" s="9">
        <v>868.19</v>
      </c>
      <c r="N68" s="9">
        <v>353.75299999999999</v>
      </c>
      <c r="O68" s="9">
        <v>210.14</v>
      </c>
      <c r="P68" s="9">
        <v>143.614</v>
      </c>
      <c r="Q68" s="9">
        <v>136.09100000000001</v>
      </c>
      <c r="R68" s="9">
        <v>107.604</v>
      </c>
      <c r="S68" s="9">
        <v>28.486999999999998</v>
      </c>
      <c r="T68" s="9">
        <v>73.662999999999997</v>
      </c>
      <c r="U68" s="9">
        <v>55.825000000000003</v>
      </c>
      <c r="V68" s="9">
        <v>17.837</v>
      </c>
      <c r="W68" s="9">
        <v>62.427999999999997</v>
      </c>
      <c r="X68" s="9">
        <v>51.779000000000003</v>
      </c>
      <c r="Y68" s="9">
        <v>10.65</v>
      </c>
      <c r="Z68" s="9">
        <v>217.66300000000001</v>
      </c>
      <c r="AA68" s="9">
        <v>102.536</v>
      </c>
      <c r="AB68" s="9">
        <v>115.127</v>
      </c>
      <c r="AC68" s="9">
        <v>1661.771</v>
      </c>
      <c r="AD68" s="9">
        <v>869.06299999999999</v>
      </c>
      <c r="AE68" s="9">
        <v>792.70799999999997</v>
      </c>
      <c r="AF68" s="9">
        <v>608.20000000000005</v>
      </c>
      <c r="AG68" s="9">
        <v>443.387</v>
      </c>
      <c r="AH68" s="9">
        <v>164.81299999999999</v>
      </c>
      <c r="AI68" s="9">
        <v>1053.57</v>
      </c>
      <c r="AJ68" s="9">
        <v>425.67599999999999</v>
      </c>
      <c r="AK68" s="9">
        <v>627.89499999999998</v>
      </c>
      <c r="AL68" s="9">
        <v>701.91099999999994</v>
      </c>
      <c r="AM68" s="9">
        <v>516.54</v>
      </c>
      <c r="AN68" s="9">
        <v>185.37100000000001</v>
      </c>
      <c r="AO68" s="9">
        <v>1152.0329999999999</v>
      </c>
      <c r="AP68" s="9">
        <v>469.214</v>
      </c>
      <c r="AQ68" s="9">
        <v>682.81899999999996</v>
      </c>
      <c r="AR68" s="9">
        <v>1127.2329999999999</v>
      </c>
      <c r="AS68" s="9">
        <v>481.50099999999998</v>
      </c>
      <c r="AT68" s="9">
        <v>645.73199999999997</v>
      </c>
      <c r="AU68" s="9">
        <v>12227.043</v>
      </c>
      <c r="AV68" s="9">
        <v>6425.1329999999998</v>
      </c>
      <c r="AW68" s="9">
        <v>5801.9089999999997</v>
      </c>
      <c r="AX68" s="9">
        <v>8468.8510000000006</v>
      </c>
      <c r="AY68" s="9">
        <v>5288.2370000000001</v>
      </c>
      <c r="AZ68" s="9">
        <v>3180.614</v>
      </c>
      <c r="BA68" s="9">
        <v>3758.192</v>
      </c>
      <c r="BB68" s="9">
        <v>1136.8969999999999</v>
      </c>
      <c r="BC68" s="9">
        <v>2621.2950000000001</v>
      </c>
      <c r="BD68" s="9">
        <v>1798.4380000000001</v>
      </c>
      <c r="BE68" s="9">
        <v>948.48</v>
      </c>
      <c r="BF68" s="9">
        <v>849.95799999999997</v>
      </c>
      <c r="BG68" s="9">
        <v>326.22000000000003</v>
      </c>
      <c r="BH68" s="9">
        <v>189.71299999999999</v>
      </c>
      <c r="BI68" s="9">
        <v>136.50700000000001</v>
      </c>
      <c r="BJ68" s="9">
        <v>129.209</v>
      </c>
      <c r="BK68" s="9">
        <v>102.505</v>
      </c>
      <c r="BL68" s="9">
        <v>26.704000000000001</v>
      </c>
      <c r="BM68" s="9">
        <v>69.703999999999994</v>
      </c>
      <c r="BN68" s="9">
        <v>53.121000000000002</v>
      </c>
      <c r="BO68" s="9">
        <v>16.582999999999998</v>
      </c>
      <c r="BP68" s="9">
        <v>59.505000000000003</v>
      </c>
      <c r="BQ68" s="9">
        <v>49.384999999999998</v>
      </c>
      <c r="BR68" s="9">
        <v>10.121</v>
      </c>
      <c r="BS68" s="9">
        <v>197.011</v>
      </c>
      <c r="BT68" s="9">
        <v>87.206999999999994</v>
      </c>
      <c r="BU68" s="9">
        <v>109.803</v>
      </c>
      <c r="BV68" s="9">
        <v>1626.5450000000001</v>
      </c>
      <c r="BW68" s="9">
        <v>846.01599999999996</v>
      </c>
      <c r="BX68" s="9">
        <v>780.529</v>
      </c>
      <c r="BY68" s="9">
        <v>599.34699999999998</v>
      </c>
      <c r="BZ68" s="9">
        <v>437.24</v>
      </c>
      <c r="CA68" s="9">
        <v>162.107</v>
      </c>
      <c r="CB68" s="9">
        <v>1027.1980000000001</v>
      </c>
      <c r="CC68" s="9">
        <v>408.77600000000001</v>
      </c>
      <c r="CD68" s="9">
        <v>618.42200000000003</v>
      </c>
      <c r="CE68" s="9">
        <v>687.39099999999996</v>
      </c>
      <c r="CF68" s="9">
        <v>505.81900000000002</v>
      </c>
      <c r="CG68" s="9">
        <v>181.572</v>
      </c>
      <c r="CH68" s="9">
        <v>1111.047</v>
      </c>
      <c r="CI68" s="9">
        <v>442.661</v>
      </c>
      <c r="CJ68" s="9">
        <v>668.38599999999997</v>
      </c>
      <c r="CK68" s="9">
        <v>1096.902</v>
      </c>
      <c r="CL68" s="9">
        <v>461.89699999999999</v>
      </c>
      <c r="CM68" s="9">
        <v>635.005</v>
      </c>
      <c r="CN68" s="9">
        <v>1935.8209999999999</v>
      </c>
      <c r="CO68" s="9">
        <v>986.61900000000003</v>
      </c>
      <c r="CP68" s="9">
        <v>949.202</v>
      </c>
      <c r="CQ68" s="9">
        <v>866.43299999999999</v>
      </c>
      <c r="CR68" s="9">
        <v>525.12400000000002</v>
      </c>
      <c r="CS68" s="9">
        <v>341.30799999999999</v>
      </c>
      <c r="CT68" s="9">
        <v>1069.3879999999999</v>
      </c>
      <c r="CU68" s="9">
        <v>461.49400000000003</v>
      </c>
      <c r="CV68" s="9">
        <v>607.89400000000001</v>
      </c>
      <c r="CW68" s="9">
        <v>512.60799999999995</v>
      </c>
      <c r="CX68" s="9">
        <v>261.48700000000002</v>
      </c>
      <c r="CY68" s="9">
        <v>251.12100000000001</v>
      </c>
      <c r="CZ68" s="9">
        <v>88.522000000000006</v>
      </c>
      <c r="DA68" s="9">
        <v>49.712000000000003</v>
      </c>
      <c r="DB68" s="9">
        <v>38.81</v>
      </c>
      <c r="DC68" s="9">
        <v>19.632999999999999</v>
      </c>
      <c r="DD68" s="9">
        <v>15.545</v>
      </c>
      <c r="DE68" s="9">
        <v>4.0880000000000001</v>
      </c>
      <c r="DF68" s="9">
        <v>12.121</v>
      </c>
      <c r="DG68" s="9">
        <v>9.4510000000000005</v>
      </c>
      <c r="DH68" s="9">
        <v>2.67</v>
      </c>
      <c r="DI68" s="9">
        <v>7.5129999999999999</v>
      </c>
      <c r="DJ68" s="9">
        <v>6.0949999999999998</v>
      </c>
      <c r="DK68" s="9">
        <v>1.4179999999999999</v>
      </c>
      <c r="DL68" s="9">
        <v>68.888999999999996</v>
      </c>
      <c r="DM68" s="9">
        <v>34.167000000000002</v>
      </c>
      <c r="DN68" s="9">
        <v>34.722000000000001</v>
      </c>
      <c r="DO68" s="9">
        <v>468.71199999999999</v>
      </c>
      <c r="DP68" s="9">
        <v>233.62</v>
      </c>
      <c r="DQ68" s="9">
        <v>235.09200000000001</v>
      </c>
      <c r="DR68" s="9">
        <v>102.21899999999999</v>
      </c>
      <c r="DS68" s="9">
        <v>67.775000000000006</v>
      </c>
      <c r="DT68" s="9">
        <v>34.445</v>
      </c>
      <c r="DU68" s="9">
        <v>366.49299999999999</v>
      </c>
      <c r="DV68" s="9">
        <v>165.845</v>
      </c>
      <c r="DW68" s="9">
        <v>200.648</v>
      </c>
      <c r="DX68" s="9">
        <v>114.241</v>
      </c>
      <c r="DY68" s="9">
        <v>78.545000000000002</v>
      </c>
      <c r="DZ68" s="9">
        <v>35.695</v>
      </c>
      <c r="EA68" s="9">
        <v>398.36700000000002</v>
      </c>
      <c r="EB68" s="9">
        <v>182.94200000000001</v>
      </c>
      <c r="EC68" s="9">
        <v>215.42500000000001</v>
      </c>
      <c r="ED68" s="9">
        <v>378.61399999999998</v>
      </c>
      <c r="EE68" s="9">
        <v>175.29599999999999</v>
      </c>
      <c r="EF68" s="9">
        <v>203.31800000000001</v>
      </c>
      <c r="EG68" s="9">
        <v>685.88599999999997</v>
      </c>
      <c r="EH68" s="9">
        <v>335.17399999999998</v>
      </c>
      <c r="EI68" s="9">
        <v>350.71199999999999</v>
      </c>
      <c r="EJ68" s="9">
        <v>165.95099999999999</v>
      </c>
      <c r="EK68" s="9">
        <v>114.143</v>
      </c>
      <c r="EL68" s="9">
        <v>51.808999999999997</v>
      </c>
      <c r="EM68" s="9">
        <v>519.93499999999995</v>
      </c>
      <c r="EN68" s="9">
        <v>221.03200000000001</v>
      </c>
      <c r="EO68" s="9">
        <v>298.90300000000002</v>
      </c>
      <c r="EP68" s="9">
        <v>226.566</v>
      </c>
      <c r="EQ68" s="9">
        <v>111.78400000000001</v>
      </c>
      <c r="ER68" s="9">
        <v>114.782</v>
      </c>
      <c r="ES68" s="9">
        <v>37.421999999999997</v>
      </c>
      <c r="ET68" s="9">
        <v>19.416</v>
      </c>
      <c r="EU68" s="9">
        <v>18.004999999999999</v>
      </c>
      <c r="EV68" s="9">
        <v>3.9950000000000001</v>
      </c>
      <c r="EW68" s="9">
        <v>3.044</v>
      </c>
      <c r="EX68" s="9">
        <v>0.95</v>
      </c>
      <c r="EY68" s="9">
        <v>2.5659999999999998</v>
      </c>
      <c r="EZ68" s="9">
        <v>2.2229999999999999</v>
      </c>
      <c r="FA68" s="9">
        <v>0.34300000000000003</v>
      </c>
      <c r="FB68" s="9">
        <v>1.429</v>
      </c>
      <c r="FC68" s="9">
        <v>0.82099999999999995</v>
      </c>
      <c r="FD68" s="9">
        <v>0.60799999999999998</v>
      </c>
      <c r="FE68" s="9">
        <v>33.427</v>
      </c>
      <c r="FF68" s="9">
        <v>16.372</v>
      </c>
      <c r="FG68" s="9">
        <v>17.055</v>
      </c>
      <c r="FH68" s="9">
        <v>207.565</v>
      </c>
      <c r="FI68" s="9">
        <v>100.92</v>
      </c>
      <c r="FJ68" s="9">
        <v>106.64400000000001</v>
      </c>
      <c r="FK68" s="9">
        <v>20.478999999999999</v>
      </c>
      <c r="FL68" s="9">
        <v>14.759</v>
      </c>
      <c r="FM68" s="9">
        <v>5.7190000000000003</v>
      </c>
      <c r="FN68" s="9">
        <v>187.08600000000001</v>
      </c>
      <c r="FO68" s="9">
        <v>86.161000000000001</v>
      </c>
      <c r="FP68" s="9">
        <v>100.925</v>
      </c>
      <c r="FQ68" s="9">
        <v>22.846</v>
      </c>
      <c r="FR68" s="9">
        <v>16.844999999999999</v>
      </c>
      <c r="FS68" s="9">
        <v>6.0010000000000003</v>
      </c>
      <c r="FT68" s="9">
        <v>203.72</v>
      </c>
      <c r="FU68" s="9">
        <v>94.938000000000002</v>
      </c>
      <c r="FV68" s="9">
        <v>108.78100000000001</v>
      </c>
      <c r="FW68" s="9">
        <v>189.65199999999999</v>
      </c>
      <c r="FX68" s="9">
        <v>88.384</v>
      </c>
      <c r="FY68" s="9">
        <v>101.267</v>
      </c>
      <c r="FZ68" s="9">
        <v>1249.934</v>
      </c>
      <c r="GA68" s="9">
        <v>651.44500000000005</v>
      </c>
      <c r="GB68" s="9">
        <v>598.49</v>
      </c>
      <c r="GC68" s="9">
        <v>700.48099999999999</v>
      </c>
      <c r="GD68" s="9">
        <v>410.98200000000003</v>
      </c>
      <c r="GE68" s="9">
        <v>289.5</v>
      </c>
      <c r="GF68" s="9">
        <v>549.45299999999997</v>
      </c>
      <c r="GG68" s="9">
        <v>240.46299999999999</v>
      </c>
      <c r="GH68" s="9">
        <v>308.99</v>
      </c>
      <c r="GI68" s="9">
        <v>286.04199999999997</v>
      </c>
      <c r="GJ68" s="9">
        <v>149.703</v>
      </c>
      <c r="GK68" s="9">
        <v>136.33799999999999</v>
      </c>
      <c r="GL68" s="9">
        <v>51.100999999999999</v>
      </c>
      <c r="GM68" s="9">
        <v>30.295999999999999</v>
      </c>
      <c r="GN68" s="9">
        <v>20.805</v>
      </c>
      <c r="GO68" s="9">
        <v>15.638999999999999</v>
      </c>
      <c r="GP68" s="9">
        <v>12.500999999999999</v>
      </c>
      <c r="GQ68" s="9">
        <v>3.1379999999999999</v>
      </c>
      <c r="GR68" s="9">
        <v>9.5549999999999997</v>
      </c>
      <c r="GS68" s="9">
        <v>7.2279999999999998</v>
      </c>
      <c r="GT68" s="9">
        <v>2.3279999999999998</v>
      </c>
      <c r="GU68" s="9">
        <v>6.0830000000000002</v>
      </c>
      <c r="GV68" s="9">
        <v>5.2729999999999997</v>
      </c>
      <c r="GW68" s="9">
        <v>0.81</v>
      </c>
      <c r="GX68" s="9">
        <v>35.462000000000003</v>
      </c>
      <c r="GY68" s="9">
        <v>17.795000000000002</v>
      </c>
      <c r="GZ68" s="9">
        <v>17.667000000000002</v>
      </c>
      <c r="HA68" s="9">
        <v>261.14800000000002</v>
      </c>
      <c r="HB68" s="9">
        <v>132.69900000000001</v>
      </c>
      <c r="HC68" s="9">
        <v>128.44800000000001</v>
      </c>
      <c r="HD68" s="9">
        <v>81.741</v>
      </c>
      <c r="HE68" s="9">
        <v>53.015999999999998</v>
      </c>
      <c r="HF68" s="9">
        <v>28.725000000000001</v>
      </c>
      <c r="HG68" s="9">
        <v>179.40700000000001</v>
      </c>
      <c r="HH68" s="9">
        <v>79.683999999999997</v>
      </c>
      <c r="HI68" s="9">
        <v>99.722999999999999</v>
      </c>
      <c r="HJ68" s="9">
        <v>91.394999999999996</v>
      </c>
      <c r="HK68" s="9">
        <v>61.7</v>
      </c>
      <c r="HL68" s="9">
        <v>29.693999999999999</v>
      </c>
      <c r="HM68" s="9">
        <v>194.64699999999999</v>
      </c>
      <c r="HN68" s="9">
        <v>88.003</v>
      </c>
      <c r="HO68" s="9">
        <v>106.64400000000001</v>
      </c>
      <c r="HP68" s="9">
        <v>188.96199999999999</v>
      </c>
      <c r="HQ68" s="9">
        <v>86.912000000000006</v>
      </c>
      <c r="HR68" s="9">
        <v>102.051</v>
      </c>
      <c r="HS68" s="9">
        <v>3014.0619999999999</v>
      </c>
      <c r="HT68" s="9">
        <v>1601.319</v>
      </c>
      <c r="HU68" s="9">
        <v>1412.742</v>
      </c>
      <c r="HV68" s="9">
        <v>2290.7669999999998</v>
      </c>
      <c r="HW68" s="9">
        <v>1364.4449999999999</v>
      </c>
      <c r="HX68" s="9">
        <v>926.322</v>
      </c>
      <c r="HY68" s="9">
        <v>723.29499999999996</v>
      </c>
      <c r="HZ68" s="9">
        <v>236.874</v>
      </c>
      <c r="IA68" s="9">
        <v>486.42099999999999</v>
      </c>
      <c r="IB68" s="9">
        <v>427.517</v>
      </c>
      <c r="IC68" s="9">
        <v>255.05099999999999</v>
      </c>
      <c r="ID68" s="9">
        <v>172.46600000000001</v>
      </c>
      <c r="IE68" s="9">
        <v>66.421999999999997</v>
      </c>
      <c r="IF68" s="9">
        <v>39.191000000000003</v>
      </c>
      <c r="IG68" s="9">
        <v>27.23</v>
      </c>
      <c r="IH68" s="9">
        <v>32.295999999999999</v>
      </c>
      <c r="II68" s="9">
        <v>25.103999999999999</v>
      </c>
      <c r="IJ68" s="9">
        <v>7.1920000000000002</v>
      </c>
      <c r="IK68" s="9">
        <v>18.908000000000001</v>
      </c>
      <c r="IL68" s="9">
        <v>13.766</v>
      </c>
      <c r="IM68" s="9">
        <v>5.1420000000000003</v>
      </c>
      <c r="IN68" s="9">
        <v>13.388</v>
      </c>
      <c r="IO68" s="9">
        <v>11.337</v>
      </c>
      <c r="IP68" s="9">
        <v>2.0499999999999998</v>
      </c>
      <c r="IQ68" s="9">
        <v>34.125999999999998</v>
      </c>
    </row>
    <row r="69" spans="1:251">
      <c r="A69" s="10">
        <v>43586</v>
      </c>
      <c r="B69" s="9">
        <v>12872.42</v>
      </c>
      <c r="C69" s="9">
        <v>6831.2759999999998</v>
      </c>
      <c r="D69" s="9">
        <v>6041.1440000000002</v>
      </c>
      <c r="E69" s="9">
        <v>8742.7119999999995</v>
      </c>
      <c r="F69" s="9">
        <v>5514.585</v>
      </c>
      <c r="G69" s="9">
        <v>3228.127</v>
      </c>
      <c r="H69" s="9">
        <v>4129.7079999999996</v>
      </c>
      <c r="I69" s="9">
        <v>1316.691</v>
      </c>
      <c r="J69" s="9">
        <v>2813.018</v>
      </c>
      <c r="K69" s="9">
        <v>1903.6130000000001</v>
      </c>
      <c r="L69" s="9">
        <v>1022.686</v>
      </c>
      <c r="M69" s="9">
        <v>880.92700000000002</v>
      </c>
      <c r="N69" s="9">
        <v>376.387</v>
      </c>
      <c r="O69" s="9">
        <v>220.68899999999999</v>
      </c>
      <c r="P69" s="9">
        <v>155.69800000000001</v>
      </c>
      <c r="Q69" s="9">
        <v>145.61099999999999</v>
      </c>
      <c r="R69" s="9">
        <v>115.735</v>
      </c>
      <c r="S69" s="9">
        <v>29.876000000000001</v>
      </c>
      <c r="T69" s="9">
        <v>81.686999999999998</v>
      </c>
      <c r="U69" s="9">
        <v>63.079000000000001</v>
      </c>
      <c r="V69" s="9">
        <v>18.606999999999999</v>
      </c>
      <c r="W69" s="9">
        <v>63.923999999999999</v>
      </c>
      <c r="X69" s="9">
        <v>52.655999999999999</v>
      </c>
      <c r="Y69" s="9">
        <v>11.269</v>
      </c>
      <c r="Z69" s="9">
        <v>230.77600000000001</v>
      </c>
      <c r="AA69" s="9">
        <v>104.955</v>
      </c>
      <c r="AB69" s="9">
        <v>125.822</v>
      </c>
      <c r="AC69" s="9">
        <v>1696.39</v>
      </c>
      <c r="AD69" s="9">
        <v>895.899</v>
      </c>
      <c r="AE69" s="9">
        <v>800.49</v>
      </c>
      <c r="AF69" s="9">
        <v>637.49699999999996</v>
      </c>
      <c r="AG69" s="9">
        <v>472.05799999999999</v>
      </c>
      <c r="AH69" s="9">
        <v>165.43899999999999</v>
      </c>
      <c r="AI69" s="9">
        <v>1058.893</v>
      </c>
      <c r="AJ69" s="9">
        <v>423.84100000000001</v>
      </c>
      <c r="AK69" s="9">
        <v>635.05200000000002</v>
      </c>
      <c r="AL69" s="9">
        <v>742.16600000000005</v>
      </c>
      <c r="AM69" s="9">
        <v>553.78899999999999</v>
      </c>
      <c r="AN69" s="9">
        <v>188.376</v>
      </c>
      <c r="AO69" s="9">
        <v>1161.4480000000001</v>
      </c>
      <c r="AP69" s="9">
        <v>468.89699999999999</v>
      </c>
      <c r="AQ69" s="9">
        <v>692.55100000000004</v>
      </c>
      <c r="AR69" s="9">
        <v>1140.58</v>
      </c>
      <c r="AS69" s="9">
        <v>486.92</v>
      </c>
      <c r="AT69" s="9">
        <v>653.65899999999999</v>
      </c>
      <c r="AU69" s="9">
        <v>12273.22</v>
      </c>
      <c r="AV69" s="9">
        <v>6465.2860000000001</v>
      </c>
      <c r="AW69" s="9">
        <v>5807.9340000000002</v>
      </c>
      <c r="AX69" s="9">
        <v>8475.6270000000004</v>
      </c>
      <c r="AY69" s="9">
        <v>5322.7920000000004</v>
      </c>
      <c r="AZ69" s="9">
        <v>3152.8359999999998</v>
      </c>
      <c r="BA69" s="9">
        <v>3797.5920000000001</v>
      </c>
      <c r="BB69" s="9">
        <v>1142.4939999999999</v>
      </c>
      <c r="BC69" s="9">
        <v>2655.098</v>
      </c>
      <c r="BD69" s="9">
        <v>1852.76</v>
      </c>
      <c r="BE69" s="9">
        <v>985.60599999999999</v>
      </c>
      <c r="BF69" s="9">
        <v>867.15499999999997</v>
      </c>
      <c r="BG69" s="9">
        <v>353.28300000000002</v>
      </c>
      <c r="BH69" s="9">
        <v>202.97800000000001</v>
      </c>
      <c r="BI69" s="9">
        <v>150.30500000000001</v>
      </c>
      <c r="BJ69" s="9">
        <v>140.005</v>
      </c>
      <c r="BK69" s="9">
        <v>111.018</v>
      </c>
      <c r="BL69" s="9">
        <v>28.986999999999998</v>
      </c>
      <c r="BM69" s="9">
        <v>79.126000000000005</v>
      </c>
      <c r="BN69" s="9">
        <v>61.140999999999998</v>
      </c>
      <c r="BO69" s="9">
        <v>17.984999999999999</v>
      </c>
      <c r="BP69" s="9">
        <v>60.878999999999998</v>
      </c>
      <c r="BQ69" s="9">
        <v>49.875999999999998</v>
      </c>
      <c r="BR69" s="9">
        <v>11.002000000000001</v>
      </c>
      <c r="BS69" s="9">
        <v>213.27799999999999</v>
      </c>
      <c r="BT69" s="9">
        <v>91.96</v>
      </c>
      <c r="BU69" s="9">
        <v>121.318</v>
      </c>
      <c r="BV69" s="9">
        <v>1661.4</v>
      </c>
      <c r="BW69" s="9">
        <v>870.24699999999996</v>
      </c>
      <c r="BX69" s="9">
        <v>791.15300000000002</v>
      </c>
      <c r="BY69" s="9">
        <v>629.32299999999998</v>
      </c>
      <c r="BZ69" s="9">
        <v>465.221</v>
      </c>
      <c r="CA69" s="9">
        <v>164.102</v>
      </c>
      <c r="CB69" s="9">
        <v>1032.077</v>
      </c>
      <c r="CC69" s="9">
        <v>405.02600000000001</v>
      </c>
      <c r="CD69" s="9">
        <v>627.05100000000004</v>
      </c>
      <c r="CE69" s="9">
        <v>729.404</v>
      </c>
      <c r="CF69" s="9">
        <v>543.24900000000002</v>
      </c>
      <c r="CG69" s="9">
        <v>186.155</v>
      </c>
      <c r="CH69" s="9">
        <v>1123.356</v>
      </c>
      <c r="CI69" s="9">
        <v>442.35599999999999</v>
      </c>
      <c r="CJ69" s="9">
        <v>681</v>
      </c>
      <c r="CK69" s="9">
        <v>1111.203</v>
      </c>
      <c r="CL69" s="9">
        <v>466.16699999999997</v>
      </c>
      <c r="CM69" s="9">
        <v>645.03599999999994</v>
      </c>
      <c r="CN69" s="9">
        <v>1936.5519999999999</v>
      </c>
      <c r="CO69" s="9">
        <v>983.255</v>
      </c>
      <c r="CP69" s="9">
        <v>953.29700000000003</v>
      </c>
      <c r="CQ69" s="9">
        <v>855.03700000000003</v>
      </c>
      <c r="CR69" s="9">
        <v>517.86099999999999</v>
      </c>
      <c r="CS69" s="9">
        <v>337.17599999999999</v>
      </c>
      <c r="CT69" s="9">
        <v>1081.5150000000001</v>
      </c>
      <c r="CU69" s="9">
        <v>465.39400000000001</v>
      </c>
      <c r="CV69" s="9">
        <v>616.12199999999996</v>
      </c>
      <c r="CW69" s="9">
        <v>505.16300000000001</v>
      </c>
      <c r="CX69" s="9">
        <v>256.92</v>
      </c>
      <c r="CY69" s="9">
        <v>248.24299999999999</v>
      </c>
      <c r="CZ69" s="9">
        <v>85.159000000000006</v>
      </c>
      <c r="DA69" s="9">
        <v>47.957000000000001</v>
      </c>
      <c r="DB69" s="9">
        <v>37.201999999999998</v>
      </c>
      <c r="DC69" s="9">
        <v>21.007000000000001</v>
      </c>
      <c r="DD69" s="9">
        <v>15.866</v>
      </c>
      <c r="DE69" s="9">
        <v>5.1420000000000003</v>
      </c>
      <c r="DF69" s="9">
        <v>13.003</v>
      </c>
      <c r="DG69" s="9">
        <v>9.2639999999999993</v>
      </c>
      <c r="DH69" s="9">
        <v>3.7389999999999999</v>
      </c>
      <c r="DI69" s="9">
        <v>8.0050000000000008</v>
      </c>
      <c r="DJ69" s="9">
        <v>6.6020000000000003</v>
      </c>
      <c r="DK69" s="9">
        <v>1.403</v>
      </c>
      <c r="DL69" s="9">
        <v>64.152000000000001</v>
      </c>
      <c r="DM69" s="9">
        <v>32.091999999999999</v>
      </c>
      <c r="DN69" s="9">
        <v>32.06</v>
      </c>
      <c r="DO69" s="9">
        <v>465.88200000000001</v>
      </c>
      <c r="DP69" s="9">
        <v>233.75700000000001</v>
      </c>
      <c r="DQ69" s="9">
        <v>232.124</v>
      </c>
      <c r="DR69" s="9">
        <v>104.77500000000001</v>
      </c>
      <c r="DS69" s="9">
        <v>75.099000000000004</v>
      </c>
      <c r="DT69" s="9">
        <v>29.675999999999998</v>
      </c>
      <c r="DU69" s="9">
        <v>361.10700000000003</v>
      </c>
      <c r="DV69" s="9">
        <v>158.65799999999999</v>
      </c>
      <c r="DW69" s="9">
        <v>202.44800000000001</v>
      </c>
      <c r="DX69" s="9">
        <v>117.134</v>
      </c>
      <c r="DY69" s="9">
        <v>84.802000000000007</v>
      </c>
      <c r="DZ69" s="9">
        <v>32.332000000000001</v>
      </c>
      <c r="EA69" s="9">
        <v>388.029</v>
      </c>
      <c r="EB69" s="9">
        <v>172.11799999999999</v>
      </c>
      <c r="EC69" s="9">
        <v>215.911</v>
      </c>
      <c r="ED69" s="9">
        <v>374.10899999999998</v>
      </c>
      <c r="EE69" s="9">
        <v>167.922</v>
      </c>
      <c r="EF69" s="9">
        <v>206.18700000000001</v>
      </c>
      <c r="EG69" s="9">
        <v>677.51800000000003</v>
      </c>
      <c r="EH69" s="9">
        <v>331.678</v>
      </c>
      <c r="EI69" s="9">
        <v>345.84</v>
      </c>
      <c r="EJ69" s="9">
        <v>158.541</v>
      </c>
      <c r="EK69" s="9">
        <v>106.59699999999999</v>
      </c>
      <c r="EL69" s="9">
        <v>51.942999999999998</v>
      </c>
      <c r="EM69" s="9">
        <v>518.97699999999998</v>
      </c>
      <c r="EN69" s="9">
        <v>225.08099999999999</v>
      </c>
      <c r="EO69" s="9">
        <v>293.89699999999999</v>
      </c>
      <c r="EP69" s="9">
        <v>203.12299999999999</v>
      </c>
      <c r="EQ69" s="9">
        <v>98.653000000000006</v>
      </c>
      <c r="ER69" s="9">
        <v>104.47</v>
      </c>
      <c r="ES69" s="9">
        <v>33.868000000000002</v>
      </c>
      <c r="ET69" s="9">
        <v>18.420999999999999</v>
      </c>
      <c r="EU69" s="9">
        <v>15.448</v>
      </c>
      <c r="EV69" s="9">
        <v>3.9239999999999999</v>
      </c>
      <c r="EW69" s="9">
        <v>2.8439999999999999</v>
      </c>
      <c r="EX69" s="9">
        <v>1.08</v>
      </c>
      <c r="EY69" s="9">
        <v>2.5590000000000002</v>
      </c>
      <c r="EZ69" s="9">
        <v>1.498</v>
      </c>
      <c r="FA69" s="9">
        <v>1.06</v>
      </c>
      <c r="FB69" s="9">
        <v>1.365</v>
      </c>
      <c r="FC69" s="9">
        <v>1.3460000000000001</v>
      </c>
      <c r="FD69" s="9">
        <v>0.02</v>
      </c>
      <c r="FE69" s="9">
        <v>29.945</v>
      </c>
      <c r="FF69" s="9">
        <v>15.577</v>
      </c>
      <c r="FG69" s="9">
        <v>14.368</v>
      </c>
      <c r="FH69" s="9">
        <v>186.65199999999999</v>
      </c>
      <c r="FI69" s="9">
        <v>89.213999999999999</v>
      </c>
      <c r="FJ69" s="9">
        <v>97.438999999999993</v>
      </c>
      <c r="FK69" s="9">
        <v>16.96</v>
      </c>
      <c r="FL69" s="9">
        <v>12.933999999999999</v>
      </c>
      <c r="FM69" s="9">
        <v>4.0259999999999998</v>
      </c>
      <c r="FN69" s="9">
        <v>169.69300000000001</v>
      </c>
      <c r="FO69" s="9">
        <v>76.278999999999996</v>
      </c>
      <c r="FP69" s="9">
        <v>93.412999999999997</v>
      </c>
      <c r="FQ69" s="9">
        <v>20.042000000000002</v>
      </c>
      <c r="FR69" s="9">
        <v>14.907999999999999</v>
      </c>
      <c r="FS69" s="9">
        <v>5.1340000000000003</v>
      </c>
      <c r="FT69" s="9">
        <v>183.08099999999999</v>
      </c>
      <c r="FU69" s="9">
        <v>83.745000000000005</v>
      </c>
      <c r="FV69" s="9">
        <v>99.335999999999999</v>
      </c>
      <c r="FW69" s="9">
        <v>172.251</v>
      </c>
      <c r="FX69" s="9">
        <v>77.778000000000006</v>
      </c>
      <c r="FY69" s="9">
        <v>94.472999999999999</v>
      </c>
      <c r="FZ69" s="9">
        <v>1259.0340000000001</v>
      </c>
      <c r="GA69" s="9">
        <v>651.577</v>
      </c>
      <c r="GB69" s="9">
        <v>607.45799999999997</v>
      </c>
      <c r="GC69" s="9">
        <v>696.49599999999998</v>
      </c>
      <c r="GD69" s="9">
        <v>411.26400000000001</v>
      </c>
      <c r="GE69" s="9">
        <v>285.233</v>
      </c>
      <c r="GF69" s="9">
        <v>562.53800000000001</v>
      </c>
      <c r="GG69" s="9">
        <v>240.31299999999999</v>
      </c>
      <c r="GH69" s="9">
        <v>322.22500000000002</v>
      </c>
      <c r="GI69" s="9">
        <v>302.04000000000002</v>
      </c>
      <c r="GJ69" s="9">
        <v>158.267</v>
      </c>
      <c r="GK69" s="9">
        <v>143.773</v>
      </c>
      <c r="GL69" s="9">
        <v>51.290999999999997</v>
      </c>
      <c r="GM69" s="9">
        <v>29.536999999999999</v>
      </c>
      <c r="GN69" s="9">
        <v>21.754000000000001</v>
      </c>
      <c r="GO69" s="9">
        <v>17.082999999999998</v>
      </c>
      <c r="GP69" s="9">
        <v>13.022</v>
      </c>
      <c r="GQ69" s="9">
        <v>4.0620000000000003</v>
      </c>
      <c r="GR69" s="9">
        <v>10.444000000000001</v>
      </c>
      <c r="GS69" s="9">
        <v>7.7649999999999997</v>
      </c>
      <c r="GT69" s="9">
        <v>2.6789999999999998</v>
      </c>
      <c r="GU69" s="9">
        <v>6.6390000000000002</v>
      </c>
      <c r="GV69" s="9">
        <v>5.2560000000000002</v>
      </c>
      <c r="GW69" s="9">
        <v>1.383</v>
      </c>
      <c r="GX69" s="9">
        <v>34.207000000000001</v>
      </c>
      <c r="GY69" s="9">
        <v>16.515000000000001</v>
      </c>
      <c r="GZ69" s="9">
        <v>17.692</v>
      </c>
      <c r="HA69" s="9">
        <v>279.22899999999998</v>
      </c>
      <c r="HB69" s="9">
        <v>144.54400000000001</v>
      </c>
      <c r="HC69" s="9">
        <v>134.68600000000001</v>
      </c>
      <c r="HD69" s="9">
        <v>87.814999999999998</v>
      </c>
      <c r="HE69" s="9">
        <v>62.164999999999999</v>
      </c>
      <c r="HF69" s="9">
        <v>25.65</v>
      </c>
      <c r="HG69" s="9">
        <v>191.41399999999999</v>
      </c>
      <c r="HH69" s="9">
        <v>82.379000000000005</v>
      </c>
      <c r="HI69" s="9">
        <v>109.035</v>
      </c>
      <c r="HJ69" s="9">
        <v>97.091999999999999</v>
      </c>
      <c r="HK69" s="9">
        <v>69.894000000000005</v>
      </c>
      <c r="HL69" s="9">
        <v>27.198</v>
      </c>
      <c r="HM69" s="9">
        <v>204.94800000000001</v>
      </c>
      <c r="HN69" s="9">
        <v>88.373000000000005</v>
      </c>
      <c r="HO69" s="9">
        <v>116.575</v>
      </c>
      <c r="HP69" s="9">
        <v>201.858</v>
      </c>
      <c r="HQ69" s="9">
        <v>90.144000000000005</v>
      </c>
      <c r="HR69" s="9">
        <v>111.714</v>
      </c>
      <c r="HS69" s="9">
        <v>3026.8069999999998</v>
      </c>
      <c r="HT69" s="9">
        <v>1623.1969999999999</v>
      </c>
      <c r="HU69" s="9">
        <v>1403.61</v>
      </c>
      <c r="HV69" s="9">
        <v>2292.0509999999999</v>
      </c>
      <c r="HW69" s="9">
        <v>1381.0050000000001</v>
      </c>
      <c r="HX69" s="9">
        <v>911.04600000000005</v>
      </c>
      <c r="HY69" s="9">
        <v>734.75599999999997</v>
      </c>
      <c r="HZ69" s="9">
        <v>242.19200000000001</v>
      </c>
      <c r="IA69" s="9">
        <v>492.56400000000002</v>
      </c>
      <c r="IB69" s="9">
        <v>449.32799999999997</v>
      </c>
      <c r="IC69" s="9">
        <v>271.39100000000002</v>
      </c>
      <c r="ID69" s="9">
        <v>177.93700000000001</v>
      </c>
      <c r="IE69" s="9">
        <v>68.918999999999997</v>
      </c>
      <c r="IF69" s="9">
        <v>44.47</v>
      </c>
      <c r="IG69" s="9">
        <v>24.448</v>
      </c>
      <c r="IH69" s="9">
        <v>33.664999999999999</v>
      </c>
      <c r="II69" s="9">
        <v>28.34</v>
      </c>
      <c r="IJ69" s="9">
        <v>5.3250000000000002</v>
      </c>
      <c r="IK69" s="9">
        <v>19.864000000000001</v>
      </c>
      <c r="IL69" s="9">
        <v>15.738</v>
      </c>
      <c r="IM69" s="9">
        <v>4.1260000000000003</v>
      </c>
      <c r="IN69" s="9">
        <v>13.801</v>
      </c>
      <c r="IO69" s="9">
        <v>12.602</v>
      </c>
      <c r="IP69" s="9">
        <v>1.1990000000000001</v>
      </c>
      <c r="IQ69" s="9">
        <v>35.253999999999998</v>
      </c>
    </row>
    <row r="70" spans="1:251">
      <c r="A70" s="10">
        <v>43617</v>
      </c>
      <c r="B70" s="9">
        <v>12845.566000000001</v>
      </c>
      <c r="C70" s="9">
        <v>6808.4740000000002</v>
      </c>
      <c r="D70" s="9">
        <v>6037.0929999999998</v>
      </c>
      <c r="E70" s="9">
        <v>8761.1710000000003</v>
      </c>
      <c r="F70" s="9">
        <v>5513.3370000000004</v>
      </c>
      <c r="G70" s="9">
        <v>3247.8330000000001</v>
      </c>
      <c r="H70" s="9">
        <v>4084.3960000000002</v>
      </c>
      <c r="I70" s="9">
        <v>1295.136</v>
      </c>
      <c r="J70" s="9">
        <v>2789.259</v>
      </c>
      <c r="K70" s="9">
        <v>1862.87</v>
      </c>
      <c r="L70" s="9">
        <v>995.95799999999997</v>
      </c>
      <c r="M70" s="9">
        <v>866.91200000000003</v>
      </c>
      <c r="N70" s="9">
        <v>346.75099999999998</v>
      </c>
      <c r="O70" s="9">
        <v>200.59</v>
      </c>
      <c r="P70" s="9">
        <v>146.161</v>
      </c>
      <c r="Q70" s="9">
        <v>132.119</v>
      </c>
      <c r="R70" s="9">
        <v>98.641000000000005</v>
      </c>
      <c r="S70" s="9">
        <v>33.478000000000002</v>
      </c>
      <c r="T70" s="9">
        <v>69.058000000000007</v>
      </c>
      <c r="U70" s="9">
        <v>52.15</v>
      </c>
      <c r="V70" s="9">
        <v>16.908999999999999</v>
      </c>
      <c r="W70" s="9">
        <v>63.06</v>
      </c>
      <c r="X70" s="9">
        <v>46.491</v>
      </c>
      <c r="Y70" s="9">
        <v>16.568999999999999</v>
      </c>
      <c r="Z70" s="9">
        <v>214.63200000000001</v>
      </c>
      <c r="AA70" s="9">
        <v>101.949</v>
      </c>
      <c r="AB70" s="9">
        <v>112.68300000000001</v>
      </c>
      <c r="AC70" s="9">
        <v>1669.3309999999999</v>
      </c>
      <c r="AD70" s="9">
        <v>882.25</v>
      </c>
      <c r="AE70" s="9">
        <v>787.08</v>
      </c>
      <c r="AF70" s="9">
        <v>636.35599999999999</v>
      </c>
      <c r="AG70" s="9">
        <v>465.66</v>
      </c>
      <c r="AH70" s="9">
        <v>170.69499999999999</v>
      </c>
      <c r="AI70" s="9">
        <v>1032.9749999999999</v>
      </c>
      <c r="AJ70" s="9">
        <v>416.59</v>
      </c>
      <c r="AK70" s="9">
        <v>616.38499999999999</v>
      </c>
      <c r="AL70" s="9">
        <v>733.505</v>
      </c>
      <c r="AM70" s="9">
        <v>536.99400000000003</v>
      </c>
      <c r="AN70" s="9">
        <v>196.511</v>
      </c>
      <c r="AO70" s="9">
        <v>1129.365</v>
      </c>
      <c r="AP70" s="9">
        <v>458.964</v>
      </c>
      <c r="AQ70" s="9">
        <v>670.40099999999995</v>
      </c>
      <c r="AR70" s="9">
        <v>1102.0329999999999</v>
      </c>
      <c r="AS70" s="9">
        <v>468.74</v>
      </c>
      <c r="AT70" s="9">
        <v>633.29300000000001</v>
      </c>
      <c r="AU70" s="9">
        <v>12238.294</v>
      </c>
      <c r="AV70" s="9">
        <v>6443.2269999999999</v>
      </c>
      <c r="AW70" s="9">
        <v>5795.067</v>
      </c>
      <c r="AX70" s="9">
        <v>8485.7330000000002</v>
      </c>
      <c r="AY70" s="9">
        <v>5323.4179999999997</v>
      </c>
      <c r="AZ70" s="9">
        <v>3162.3150000000001</v>
      </c>
      <c r="BA70" s="9">
        <v>3752.5610000000001</v>
      </c>
      <c r="BB70" s="9">
        <v>1119.809</v>
      </c>
      <c r="BC70" s="9">
        <v>2632.752</v>
      </c>
      <c r="BD70" s="9">
        <v>1799.835</v>
      </c>
      <c r="BE70" s="9">
        <v>952.58699999999999</v>
      </c>
      <c r="BF70" s="9">
        <v>847.24900000000002</v>
      </c>
      <c r="BG70" s="9">
        <v>318.79300000000001</v>
      </c>
      <c r="BH70" s="9">
        <v>180.822</v>
      </c>
      <c r="BI70" s="9">
        <v>137.971</v>
      </c>
      <c r="BJ70" s="9">
        <v>125.756</v>
      </c>
      <c r="BK70" s="9">
        <v>93.849000000000004</v>
      </c>
      <c r="BL70" s="9">
        <v>31.907</v>
      </c>
      <c r="BM70" s="9">
        <v>66.831999999999994</v>
      </c>
      <c r="BN70" s="9">
        <v>50.375</v>
      </c>
      <c r="BO70" s="9">
        <v>16.456</v>
      </c>
      <c r="BP70" s="9">
        <v>58.923999999999999</v>
      </c>
      <c r="BQ70" s="9">
        <v>43.473999999999997</v>
      </c>
      <c r="BR70" s="9">
        <v>15.45</v>
      </c>
      <c r="BS70" s="9">
        <v>193.03700000000001</v>
      </c>
      <c r="BT70" s="9">
        <v>86.972999999999999</v>
      </c>
      <c r="BU70" s="9">
        <v>106.06399999999999</v>
      </c>
      <c r="BV70" s="9">
        <v>1628.934</v>
      </c>
      <c r="BW70" s="9">
        <v>854.99099999999999</v>
      </c>
      <c r="BX70" s="9">
        <v>773.94299999999998</v>
      </c>
      <c r="BY70" s="9">
        <v>623.44399999999996</v>
      </c>
      <c r="BZ70" s="9">
        <v>457.55900000000003</v>
      </c>
      <c r="CA70" s="9">
        <v>165.886</v>
      </c>
      <c r="CB70" s="9">
        <v>1005.49</v>
      </c>
      <c r="CC70" s="9">
        <v>397.43299999999999</v>
      </c>
      <c r="CD70" s="9">
        <v>608.05700000000002</v>
      </c>
      <c r="CE70" s="9">
        <v>714.25699999999995</v>
      </c>
      <c r="CF70" s="9">
        <v>524.12400000000002</v>
      </c>
      <c r="CG70" s="9">
        <v>190.13399999999999</v>
      </c>
      <c r="CH70" s="9">
        <v>1085.578</v>
      </c>
      <c r="CI70" s="9">
        <v>428.46300000000002</v>
      </c>
      <c r="CJ70" s="9">
        <v>657.11500000000001</v>
      </c>
      <c r="CK70" s="9">
        <v>1072.3209999999999</v>
      </c>
      <c r="CL70" s="9">
        <v>447.80799999999999</v>
      </c>
      <c r="CM70" s="9">
        <v>624.51400000000001</v>
      </c>
      <c r="CN70" s="9">
        <v>1913.2760000000001</v>
      </c>
      <c r="CO70" s="9">
        <v>966.48199999999997</v>
      </c>
      <c r="CP70" s="9">
        <v>946.79399999999998</v>
      </c>
      <c r="CQ70" s="9">
        <v>856.58100000000002</v>
      </c>
      <c r="CR70" s="9">
        <v>517.43700000000001</v>
      </c>
      <c r="CS70" s="9">
        <v>339.14400000000001</v>
      </c>
      <c r="CT70" s="9">
        <v>1056.6959999999999</v>
      </c>
      <c r="CU70" s="9">
        <v>449.04500000000002</v>
      </c>
      <c r="CV70" s="9">
        <v>607.65</v>
      </c>
      <c r="CW70" s="9">
        <v>496.89600000000002</v>
      </c>
      <c r="CX70" s="9">
        <v>245.05799999999999</v>
      </c>
      <c r="CY70" s="9">
        <v>251.839</v>
      </c>
      <c r="CZ70" s="9">
        <v>79.718000000000004</v>
      </c>
      <c r="DA70" s="9">
        <v>39.774999999999999</v>
      </c>
      <c r="DB70" s="9">
        <v>39.942999999999998</v>
      </c>
      <c r="DC70" s="9">
        <v>14.257999999999999</v>
      </c>
      <c r="DD70" s="9">
        <v>10.331</v>
      </c>
      <c r="DE70" s="9">
        <v>3.927</v>
      </c>
      <c r="DF70" s="9">
        <v>11.366</v>
      </c>
      <c r="DG70" s="9">
        <v>8.1470000000000002</v>
      </c>
      <c r="DH70" s="9">
        <v>3.2189999999999999</v>
      </c>
      <c r="DI70" s="9">
        <v>2.8919999999999999</v>
      </c>
      <c r="DJ70" s="9">
        <v>2.1840000000000002</v>
      </c>
      <c r="DK70" s="9">
        <v>0.70799999999999996</v>
      </c>
      <c r="DL70" s="9">
        <v>65.459999999999994</v>
      </c>
      <c r="DM70" s="9">
        <v>29.443999999999999</v>
      </c>
      <c r="DN70" s="9">
        <v>36.015999999999998</v>
      </c>
      <c r="DO70" s="9">
        <v>464.53399999999999</v>
      </c>
      <c r="DP70" s="9">
        <v>228.30500000000001</v>
      </c>
      <c r="DQ70" s="9">
        <v>236.22900000000001</v>
      </c>
      <c r="DR70" s="9">
        <v>106.524</v>
      </c>
      <c r="DS70" s="9">
        <v>70.352999999999994</v>
      </c>
      <c r="DT70" s="9">
        <v>36.170999999999999</v>
      </c>
      <c r="DU70" s="9">
        <v>358.01</v>
      </c>
      <c r="DV70" s="9">
        <v>157.95099999999999</v>
      </c>
      <c r="DW70" s="9">
        <v>200.05799999999999</v>
      </c>
      <c r="DX70" s="9">
        <v>115.48099999999999</v>
      </c>
      <c r="DY70" s="9">
        <v>76.921000000000006</v>
      </c>
      <c r="DZ70" s="9">
        <v>38.56</v>
      </c>
      <c r="EA70" s="9">
        <v>381.41500000000002</v>
      </c>
      <c r="EB70" s="9">
        <v>168.137</v>
      </c>
      <c r="EC70" s="9">
        <v>213.27799999999999</v>
      </c>
      <c r="ED70" s="9">
        <v>369.37599999999998</v>
      </c>
      <c r="EE70" s="9">
        <v>166.09899999999999</v>
      </c>
      <c r="EF70" s="9">
        <v>203.27699999999999</v>
      </c>
      <c r="EG70" s="9">
        <v>668.16200000000003</v>
      </c>
      <c r="EH70" s="9">
        <v>327.72</v>
      </c>
      <c r="EI70" s="9">
        <v>340.44200000000001</v>
      </c>
      <c r="EJ70" s="9">
        <v>166.11199999999999</v>
      </c>
      <c r="EK70" s="9">
        <v>108.925</v>
      </c>
      <c r="EL70" s="9">
        <v>57.186999999999998</v>
      </c>
      <c r="EM70" s="9">
        <v>502.05</v>
      </c>
      <c r="EN70" s="9">
        <v>218.79499999999999</v>
      </c>
      <c r="EO70" s="9">
        <v>283.255</v>
      </c>
      <c r="EP70" s="9">
        <v>207.762</v>
      </c>
      <c r="EQ70" s="9">
        <v>99.277000000000001</v>
      </c>
      <c r="ER70" s="9">
        <v>108.485</v>
      </c>
      <c r="ES70" s="9">
        <v>33.356999999999999</v>
      </c>
      <c r="ET70" s="9">
        <v>15.895</v>
      </c>
      <c r="EU70" s="9">
        <v>17.462</v>
      </c>
      <c r="EV70" s="9">
        <v>1.9730000000000001</v>
      </c>
      <c r="EW70" s="9">
        <v>1.4350000000000001</v>
      </c>
      <c r="EX70" s="9">
        <v>0.53800000000000003</v>
      </c>
      <c r="EY70" s="9">
        <v>1.587</v>
      </c>
      <c r="EZ70" s="9">
        <v>1.069</v>
      </c>
      <c r="FA70" s="9">
        <v>0.51800000000000002</v>
      </c>
      <c r="FB70" s="9">
        <v>0.38600000000000001</v>
      </c>
      <c r="FC70" s="9">
        <v>0.36599999999999999</v>
      </c>
      <c r="FD70" s="9">
        <v>0.02</v>
      </c>
      <c r="FE70" s="9">
        <v>31.384</v>
      </c>
      <c r="FF70" s="9">
        <v>14.46</v>
      </c>
      <c r="FG70" s="9">
        <v>16.923999999999999</v>
      </c>
      <c r="FH70" s="9">
        <v>192.49299999999999</v>
      </c>
      <c r="FI70" s="9">
        <v>91.765000000000001</v>
      </c>
      <c r="FJ70" s="9">
        <v>100.72799999999999</v>
      </c>
      <c r="FK70" s="9">
        <v>21.469000000000001</v>
      </c>
      <c r="FL70" s="9">
        <v>14.015000000000001</v>
      </c>
      <c r="FM70" s="9">
        <v>7.4539999999999997</v>
      </c>
      <c r="FN70" s="9">
        <v>171.024</v>
      </c>
      <c r="FO70" s="9">
        <v>77.75</v>
      </c>
      <c r="FP70" s="9">
        <v>93.274000000000001</v>
      </c>
      <c r="FQ70" s="9">
        <v>22.873000000000001</v>
      </c>
      <c r="FR70" s="9">
        <v>14.853</v>
      </c>
      <c r="FS70" s="9">
        <v>8.02</v>
      </c>
      <c r="FT70" s="9">
        <v>184.88900000000001</v>
      </c>
      <c r="FU70" s="9">
        <v>84.424000000000007</v>
      </c>
      <c r="FV70" s="9">
        <v>100.46599999999999</v>
      </c>
      <c r="FW70" s="9">
        <v>172.61099999999999</v>
      </c>
      <c r="FX70" s="9">
        <v>78.819000000000003</v>
      </c>
      <c r="FY70" s="9">
        <v>93.792000000000002</v>
      </c>
      <c r="FZ70" s="9">
        <v>1245.114</v>
      </c>
      <c r="GA70" s="9">
        <v>638.76199999999994</v>
      </c>
      <c r="GB70" s="9">
        <v>606.35199999999998</v>
      </c>
      <c r="GC70" s="9">
        <v>690.46900000000005</v>
      </c>
      <c r="GD70" s="9">
        <v>408.512</v>
      </c>
      <c r="GE70" s="9">
        <v>281.95600000000002</v>
      </c>
      <c r="GF70" s="9">
        <v>554.64599999999996</v>
      </c>
      <c r="GG70" s="9">
        <v>230.25</v>
      </c>
      <c r="GH70" s="9">
        <v>324.39600000000002</v>
      </c>
      <c r="GI70" s="9">
        <v>289.13400000000001</v>
      </c>
      <c r="GJ70" s="9">
        <v>145.78100000000001</v>
      </c>
      <c r="GK70" s="9">
        <v>143.35300000000001</v>
      </c>
      <c r="GL70" s="9">
        <v>46.360999999999997</v>
      </c>
      <c r="GM70" s="9">
        <v>23.88</v>
      </c>
      <c r="GN70" s="9">
        <v>22.481000000000002</v>
      </c>
      <c r="GO70" s="9">
        <v>12.286</v>
      </c>
      <c r="GP70" s="9">
        <v>8.8970000000000002</v>
      </c>
      <c r="GQ70" s="9">
        <v>3.3889999999999998</v>
      </c>
      <c r="GR70" s="9">
        <v>9.7789999999999999</v>
      </c>
      <c r="GS70" s="9">
        <v>7.0789999999999997</v>
      </c>
      <c r="GT70" s="9">
        <v>2.7010000000000001</v>
      </c>
      <c r="GU70" s="9">
        <v>2.5059999999999998</v>
      </c>
      <c r="GV70" s="9">
        <v>1.8180000000000001</v>
      </c>
      <c r="GW70" s="9">
        <v>0.68799999999999994</v>
      </c>
      <c r="GX70" s="9">
        <v>34.075000000000003</v>
      </c>
      <c r="GY70" s="9">
        <v>14.984</v>
      </c>
      <c r="GZ70" s="9">
        <v>19.091999999999999</v>
      </c>
      <c r="HA70" s="9">
        <v>272.041</v>
      </c>
      <c r="HB70" s="9">
        <v>136.54</v>
      </c>
      <c r="HC70" s="9">
        <v>135.501</v>
      </c>
      <c r="HD70" s="9">
        <v>85.055000000000007</v>
      </c>
      <c r="HE70" s="9">
        <v>56.338000000000001</v>
      </c>
      <c r="HF70" s="9">
        <v>28.716999999999999</v>
      </c>
      <c r="HG70" s="9">
        <v>186.98599999999999</v>
      </c>
      <c r="HH70" s="9">
        <v>80.200999999999993</v>
      </c>
      <c r="HI70" s="9">
        <v>106.78400000000001</v>
      </c>
      <c r="HJ70" s="9">
        <v>92.608999999999995</v>
      </c>
      <c r="HK70" s="9">
        <v>62.067999999999998</v>
      </c>
      <c r="HL70" s="9">
        <v>30.541</v>
      </c>
      <c r="HM70" s="9">
        <v>196.52600000000001</v>
      </c>
      <c r="HN70" s="9">
        <v>83.712999999999994</v>
      </c>
      <c r="HO70" s="9">
        <v>112.812</v>
      </c>
      <c r="HP70" s="9">
        <v>196.76499999999999</v>
      </c>
      <c r="HQ70" s="9">
        <v>87.28</v>
      </c>
      <c r="HR70" s="9">
        <v>109.485</v>
      </c>
      <c r="HS70" s="9">
        <v>3027.7489999999998</v>
      </c>
      <c r="HT70" s="9">
        <v>1630.585</v>
      </c>
      <c r="HU70" s="9">
        <v>1397.164</v>
      </c>
      <c r="HV70" s="9">
        <v>2303.884</v>
      </c>
      <c r="HW70" s="9">
        <v>1398.914</v>
      </c>
      <c r="HX70" s="9">
        <v>904.97</v>
      </c>
      <c r="HY70" s="9">
        <v>723.86500000000001</v>
      </c>
      <c r="HZ70" s="9">
        <v>231.67099999999999</v>
      </c>
      <c r="IA70" s="9">
        <v>492.19400000000002</v>
      </c>
      <c r="IB70" s="9">
        <v>434.14499999999998</v>
      </c>
      <c r="IC70" s="9">
        <v>259.88600000000002</v>
      </c>
      <c r="ID70" s="9">
        <v>174.25800000000001</v>
      </c>
      <c r="IE70" s="9">
        <v>66.611999999999995</v>
      </c>
      <c r="IF70" s="9">
        <v>40.972999999999999</v>
      </c>
      <c r="IG70" s="9">
        <v>25.638999999999999</v>
      </c>
      <c r="IH70" s="9">
        <v>32.607999999999997</v>
      </c>
      <c r="II70" s="9">
        <v>25.109000000000002</v>
      </c>
      <c r="IJ70" s="9">
        <v>7.4989999999999997</v>
      </c>
      <c r="IK70" s="9">
        <v>12.09</v>
      </c>
      <c r="IL70" s="9">
        <v>9.5399999999999991</v>
      </c>
      <c r="IM70" s="9">
        <v>2.5499999999999998</v>
      </c>
      <c r="IN70" s="9">
        <v>20.518000000000001</v>
      </c>
      <c r="IO70" s="9">
        <v>15.569000000000001</v>
      </c>
      <c r="IP70" s="9">
        <v>4.9489999999999998</v>
      </c>
      <c r="IQ70" s="9">
        <v>34.003999999999998</v>
      </c>
    </row>
    <row r="71" spans="1:251">
      <c r="A71" s="10">
        <v>43647</v>
      </c>
      <c r="B71" s="9">
        <v>12839.028</v>
      </c>
      <c r="C71" s="9">
        <v>6803.0370000000003</v>
      </c>
      <c r="D71" s="9">
        <v>6035.9920000000002</v>
      </c>
      <c r="E71" s="9">
        <v>8831.1949999999997</v>
      </c>
      <c r="F71" s="9">
        <v>5523.93</v>
      </c>
      <c r="G71" s="9">
        <v>3307.2649999999999</v>
      </c>
      <c r="H71" s="9">
        <v>4007.8330000000001</v>
      </c>
      <c r="I71" s="9">
        <v>1279.107</v>
      </c>
      <c r="J71" s="9">
        <v>2728.7260000000001</v>
      </c>
      <c r="K71" s="9">
        <v>1885.9090000000001</v>
      </c>
      <c r="L71" s="9">
        <v>1010.62</v>
      </c>
      <c r="M71" s="9">
        <v>875.28899999999999</v>
      </c>
      <c r="N71" s="9">
        <v>369.17700000000002</v>
      </c>
      <c r="O71" s="9">
        <v>222.352</v>
      </c>
      <c r="P71" s="9">
        <v>146.82499999999999</v>
      </c>
      <c r="Q71" s="9">
        <v>153.10599999999999</v>
      </c>
      <c r="R71" s="9">
        <v>119.127</v>
      </c>
      <c r="S71" s="9">
        <v>33.978999999999999</v>
      </c>
      <c r="T71" s="9">
        <v>85.918000000000006</v>
      </c>
      <c r="U71" s="9">
        <v>64.75</v>
      </c>
      <c r="V71" s="9">
        <v>21.167999999999999</v>
      </c>
      <c r="W71" s="9">
        <v>67.188000000000002</v>
      </c>
      <c r="X71" s="9">
        <v>54.375999999999998</v>
      </c>
      <c r="Y71" s="9">
        <v>12.811999999999999</v>
      </c>
      <c r="Z71" s="9">
        <v>216.071</v>
      </c>
      <c r="AA71" s="9">
        <v>103.22499999999999</v>
      </c>
      <c r="AB71" s="9">
        <v>112.846</v>
      </c>
      <c r="AC71" s="9">
        <v>1690.491</v>
      </c>
      <c r="AD71" s="9">
        <v>891.20299999999997</v>
      </c>
      <c r="AE71" s="9">
        <v>799.28800000000001</v>
      </c>
      <c r="AF71" s="9">
        <v>645.39300000000003</v>
      </c>
      <c r="AG71" s="9">
        <v>475.68700000000001</v>
      </c>
      <c r="AH71" s="9">
        <v>169.70599999999999</v>
      </c>
      <c r="AI71" s="9">
        <v>1045.098</v>
      </c>
      <c r="AJ71" s="9">
        <v>415.51600000000002</v>
      </c>
      <c r="AK71" s="9">
        <v>629.58100000000002</v>
      </c>
      <c r="AL71" s="9">
        <v>750.52800000000002</v>
      </c>
      <c r="AM71" s="9">
        <v>557.44899999999996</v>
      </c>
      <c r="AN71" s="9">
        <v>193.07900000000001</v>
      </c>
      <c r="AO71" s="9">
        <v>1135.3810000000001</v>
      </c>
      <c r="AP71" s="9">
        <v>453.17099999999999</v>
      </c>
      <c r="AQ71" s="9">
        <v>682.21</v>
      </c>
      <c r="AR71" s="9">
        <v>1131.0160000000001</v>
      </c>
      <c r="AS71" s="9">
        <v>480.267</v>
      </c>
      <c r="AT71" s="9">
        <v>650.74900000000002</v>
      </c>
      <c r="AU71" s="9">
        <v>12237.333000000001</v>
      </c>
      <c r="AV71" s="9">
        <v>6438.6970000000001</v>
      </c>
      <c r="AW71" s="9">
        <v>5798.6350000000002</v>
      </c>
      <c r="AX71" s="9">
        <v>8572.49</v>
      </c>
      <c r="AY71" s="9">
        <v>5334.7879999999996</v>
      </c>
      <c r="AZ71" s="9">
        <v>3237.7020000000002</v>
      </c>
      <c r="BA71" s="9">
        <v>3664.8429999999998</v>
      </c>
      <c r="BB71" s="9">
        <v>1103.9090000000001</v>
      </c>
      <c r="BC71" s="9">
        <v>2560.933</v>
      </c>
      <c r="BD71" s="9">
        <v>1827.655</v>
      </c>
      <c r="BE71" s="9">
        <v>975.56799999999998</v>
      </c>
      <c r="BF71" s="9">
        <v>852.08799999999997</v>
      </c>
      <c r="BG71" s="9">
        <v>343.161</v>
      </c>
      <c r="BH71" s="9">
        <v>205.773</v>
      </c>
      <c r="BI71" s="9">
        <v>137.38900000000001</v>
      </c>
      <c r="BJ71" s="9">
        <v>147.357</v>
      </c>
      <c r="BK71" s="9">
        <v>114.819</v>
      </c>
      <c r="BL71" s="9">
        <v>32.537999999999997</v>
      </c>
      <c r="BM71" s="9">
        <v>83.989000000000004</v>
      </c>
      <c r="BN71" s="9">
        <v>63.304000000000002</v>
      </c>
      <c r="BO71" s="9">
        <v>20.684999999999999</v>
      </c>
      <c r="BP71" s="9">
        <v>63.368000000000002</v>
      </c>
      <c r="BQ71" s="9">
        <v>51.515000000000001</v>
      </c>
      <c r="BR71" s="9">
        <v>11.853999999999999</v>
      </c>
      <c r="BS71" s="9">
        <v>195.804</v>
      </c>
      <c r="BT71" s="9">
        <v>90.953999999999994</v>
      </c>
      <c r="BU71" s="9">
        <v>104.851</v>
      </c>
      <c r="BV71" s="9">
        <v>1653.491</v>
      </c>
      <c r="BW71" s="9">
        <v>869.11</v>
      </c>
      <c r="BX71" s="9">
        <v>784.38099999999997</v>
      </c>
      <c r="BY71" s="9">
        <v>637.51800000000003</v>
      </c>
      <c r="BZ71" s="9">
        <v>470.25200000000001</v>
      </c>
      <c r="CA71" s="9">
        <v>167.26499999999999</v>
      </c>
      <c r="CB71" s="9">
        <v>1015.973</v>
      </c>
      <c r="CC71" s="9">
        <v>398.85700000000003</v>
      </c>
      <c r="CD71" s="9">
        <v>617.11599999999999</v>
      </c>
      <c r="CE71" s="9">
        <v>737.46600000000001</v>
      </c>
      <c r="CF71" s="9">
        <v>548.26599999999996</v>
      </c>
      <c r="CG71" s="9">
        <v>189.2</v>
      </c>
      <c r="CH71" s="9">
        <v>1090.1890000000001</v>
      </c>
      <c r="CI71" s="9">
        <v>427.30200000000002</v>
      </c>
      <c r="CJ71" s="9">
        <v>662.88699999999994</v>
      </c>
      <c r="CK71" s="9">
        <v>1099.962</v>
      </c>
      <c r="CL71" s="9">
        <v>462.161</v>
      </c>
      <c r="CM71" s="9">
        <v>637.80100000000004</v>
      </c>
      <c r="CN71" s="9">
        <v>1918.194</v>
      </c>
      <c r="CO71" s="9">
        <v>969.23299999999995</v>
      </c>
      <c r="CP71" s="9">
        <v>948.96100000000001</v>
      </c>
      <c r="CQ71" s="9">
        <v>892.96699999999998</v>
      </c>
      <c r="CR71" s="9">
        <v>536.57299999999998</v>
      </c>
      <c r="CS71" s="9">
        <v>356.39299999999997</v>
      </c>
      <c r="CT71" s="9">
        <v>1025.2280000000001</v>
      </c>
      <c r="CU71" s="9">
        <v>432.65899999999999</v>
      </c>
      <c r="CV71" s="9">
        <v>592.56799999999998</v>
      </c>
      <c r="CW71" s="9">
        <v>504.93599999999998</v>
      </c>
      <c r="CX71" s="9">
        <v>258.98</v>
      </c>
      <c r="CY71" s="9">
        <v>245.95500000000001</v>
      </c>
      <c r="CZ71" s="9">
        <v>83.466999999999999</v>
      </c>
      <c r="DA71" s="9">
        <v>46.732999999999997</v>
      </c>
      <c r="DB71" s="9">
        <v>36.734000000000002</v>
      </c>
      <c r="DC71" s="9">
        <v>18.437999999999999</v>
      </c>
      <c r="DD71" s="9">
        <v>13.561999999999999</v>
      </c>
      <c r="DE71" s="9">
        <v>4.8760000000000003</v>
      </c>
      <c r="DF71" s="9">
        <v>13.163</v>
      </c>
      <c r="DG71" s="9">
        <v>10.926</v>
      </c>
      <c r="DH71" s="9">
        <v>2.2370000000000001</v>
      </c>
      <c r="DI71" s="9">
        <v>5.2750000000000004</v>
      </c>
      <c r="DJ71" s="9">
        <v>2.6360000000000001</v>
      </c>
      <c r="DK71" s="9">
        <v>2.6389999999999998</v>
      </c>
      <c r="DL71" s="9">
        <v>65.028999999999996</v>
      </c>
      <c r="DM71" s="9">
        <v>33.170999999999999</v>
      </c>
      <c r="DN71" s="9">
        <v>31.858000000000001</v>
      </c>
      <c r="DO71" s="9">
        <v>469.90300000000002</v>
      </c>
      <c r="DP71" s="9">
        <v>236.99600000000001</v>
      </c>
      <c r="DQ71" s="9">
        <v>232.90700000000001</v>
      </c>
      <c r="DR71" s="9">
        <v>106.035</v>
      </c>
      <c r="DS71" s="9">
        <v>75.507000000000005</v>
      </c>
      <c r="DT71" s="9">
        <v>30.527999999999999</v>
      </c>
      <c r="DU71" s="9">
        <v>363.86799999999999</v>
      </c>
      <c r="DV71" s="9">
        <v>161.488</v>
      </c>
      <c r="DW71" s="9">
        <v>202.37899999999999</v>
      </c>
      <c r="DX71" s="9">
        <v>118.96899999999999</v>
      </c>
      <c r="DY71" s="9">
        <v>86.227999999999994</v>
      </c>
      <c r="DZ71" s="9">
        <v>32.741</v>
      </c>
      <c r="EA71" s="9">
        <v>385.96699999999998</v>
      </c>
      <c r="EB71" s="9">
        <v>172.75299999999999</v>
      </c>
      <c r="EC71" s="9">
        <v>213.214</v>
      </c>
      <c r="ED71" s="9">
        <v>377.03</v>
      </c>
      <c r="EE71" s="9">
        <v>172.41399999999999</v>
      </c>
      <c r="EF71" s="9">
        <v>204.61600000000001</v>
      </c>
      <c r="EG71" s="9">
        <v>669.31500000000005</v>
      </c>
      <c r="EH71" s="9">
        <v>328.56099999999998</v>
      </c>
      <c r="EI71" s="9">
        <v>340.75400000000002</v>
      </c>
      <c r="EJ71" s="9">
        <v>172.12100000000001</v>
      </c>
      <c r="EK71" s="9">
        <v>115.271</v>
      </c>
      <c r="EL71" s="9">
        <v>56.85</v>
      </c>
      <c r="EM71" s="9">
        <v>497.19400000000002</v>
      </c>
      <c r="EN71" s="9">
        <v>213.29</v>
      </c>
      <c r="EO71" s="9">
        <v>283.904</v>
      </c>
      <c r="EP71" s="9">
        <v>206.06800000000001</v>
      </c>
      <c r="EQ71" s="9">
        <v>101.11199999999999</v>
      </c>
      <c r="ER71" s="9">
        <v>104.956</v>
      </c>
      <c r="ES71" s="9">
        <v>33.991999999999997</v>
      </c>
      <c r="ET71" s="9">
        <v>18.899000000000001</v>
      </c>
      <c r="EU71" s="9">
        <v>15.093</v>
      </c>
      <c r="EV71" s="9">
        <v>4.0720000000000001</v>
      </c>
      <c r="EW71" s="9">
        <v>3.3170000000000002</v>
      </c>
      <c r="EX71" s="9">
        <v>0.755</v>
      </c>
      <c r="EY71" s="9">
        <v>1.798</v>
      </c>
      <c r="EZ71" s="9">
        <v>1.79</v>
      </c>
      <c r="FA71" s="9">
        <v>8.0000000000000002E-3</v>
      </c>
      <c r="FB71" s="9">
        <v>2.2749999999999999</v>
      </c>
      <c r="FC71" s="9">
        <v>1.5269999999999999</v>
      </c>
      <c r="FD71" s="9">
        <v>0.748</v>
      </c>
      <c r="FE71" s="9">
        <v>29.919</v>
      </c>
      <c r="FF71" s="9">
        <v>15.582000000000001</v>
      </c>
      <c r="FG71" s="9">
        <v>14.337999999999999</v>
      </c>
      <c r="FH71" s="9">
        <v>193.387</v>
      </c>
      <c r="FI71" s="9">
        <v>94.215000000000003</v>
      </c>
      <c r="FJ71" s="9">
        <v>99.173000000000002</v>
      </c>
      <c r="FK71" s="9">
        <v>26.992999999999999</v>
      </c>
      <c r="FL71" s="9">
        <v>20.818999999999999</v>
      </c>
      <c r="FM71" s="9">
        <v>6.1740000000000004</v>
      </c>
      <c r="FN71" s="9">
        <v>166.39500000000001</v>
      </c>
      <c r="FO71" s="9">
        <v>73.396000000000001</v>
      </c>
      <c r="FP71" s="9">
        <v>92.998999999999995</v>
      </c>
      <c r="FQ71" s="9">
        <v>29.850999999999999</v>
      </c>
      <c r="FR71" s="9">
        <v>23.553000000000001</v>
      </c>
      <c r="FS71" s="9">
        <v>6.298</v>
      </c>
      <c r="FT71" s="9">
        <v>176.21700000000001</v>
      </c>
      <c r="FU71" s="9">
        <v>77.558999999999997</v>
      </c>
      <c r="FV71" s="9">
        <v>98.658000000000001</v>
      </c>
      <c r="FW71" s="9">
        <v>168.19200000000001</v>
      </c>
      <c r="FX71" s="9">
        <v>75.186000000000007</v>
      </c>
      <c r="FY71" s="9">
        <v>93.007000000000005</v>
      </c>
      <c r="FZ71" s="9">
        <v>1248.8789999999999</v>
      </c>
      <c r="GA71" s="9">
        <v>640.67100000000005</v>
      </c>
      <c r="GB71" s="9">
        <v>608.20699999999999</v>
      </c>
      <c r="GC71" s="9">
        <v>720.846</v>
      </c>
      <c r="GD71" s="9">
        <v>421.30200000000002</v>
      </c>
      <c r="GE71" s="9">
        <v>299.54399999999998</v>
      </c>
      <c r="GF71" s="9">
        <v>528.03300000000002</v>
      </c>
      <c r="GG71" s="9">
        <v>219.369</v>
      </c>
      <c r="GH71" s="9">
        <v>308.66399999999999</v>
      </c>
      <c r="GI71" s="9">
        <v>298.86799999999999</v>
      </c>
      <c r="GJ71" s="9">
        <v>157.869</v>
      </c>
      <c r="GK71" s="9">
        <v>140.999</v>
      </c>
      <c r="GL71" s="9">
        <v>49.475000000000001</v>
      </c>
      <c r="GM71" s="9">
        <v>27.834</v>
      </c>
      <c r="GN71" s="9">
        <v>21.640999999999998</v>
      </c>
      <c r="GO71" s="9">
        <v>14.366</v>
      </c>
      <c r="GP71" s="9">
        <v>10.244999999999999</v>
      </c>
      <c r="GQ71" s="9">
        <v>4.1210000000000004</v>
      </c>
      <c r="GR71" s="9">
        <v>11.365</v>
      </c>
      <c r="GS71" s="9">
        <v>9.1359999999999992</v>
      </c>
      <c r="GT71" s="9">
        <v>2.2290000000000001</v>
      </c>
      <c r="GU71" s="9">
        <v>3.0009999999999999</v>
      </c>
      <c r="GV71" s="9">
        <v>1.109</v>
      </c>
      <c r="GW71" s="9">
        <v>1.891</v>
      </c>
      <c r="GX71" s="9">
        <v>35.11</v>
      </c>
      <c r="GY71" s="9">
        <v>17.588999999999999</v>
      </c>
      <c r="GZ71" s="9">
        <v>17.521000000000001</v>
      </c>
      <c r="HA71" s="9">
        <v>276.51600000000002</v>
      </c>
      <c r="HB71" s="9">
        <v>142.78100000000001</v>
      </c>
      <c r="HC71" s="9">
        <v>133.73500000000001</v>
      </c>
      <c r="HD71" s="9">
        <v>79.043000000000006</v>
      </c>
      <c r="HE71" s="9">
        <v>54.688000000000002</v>
      </c>
      <c r="HF71" s="9">
        <v>24.353999999999999</v>
      </c>
      <c r="HG71" s="9">
        <v>197.47300000000001</v>
      </c>
      <c r="HH71" s="9">
        <v>88.093000000000004</v>
      </c>
      <c r="HI71" s="9">
        <v>109.38</v>
      </c>
      <c r="HJ71" s="9">
        <v>89.117999999999995</v>
      </c>
      <c r="HK71" s="9">
        <v>62.674999999999997</v>
      </c>
      <c r="HL71" s="9">
        <v>26.443000000000001</v>
      </c>
      <c r="HM71" s="9">
        <v>209.75</v>
      </c>
      <c r="HN71" s="9">
        <v>95.194000000000003</v>
      </c>
      <c r="HO71" s="9">
        <v>114.556</v>
      </c>
      <c r="HP71" s="9">
        <v>208.83799999999999</v>
      </c>
      <c r="HQ71" s="9">
        <v>97.227999999999994</v>
      </c>
      <c r="HR71" s="9">
        <v>111.61</v>
      </c>
      <c r="HS71" s="9">
        <v>3032.4870000000001</v>
      </c>
      <c r="HT71" s="9">
        <v>1626.124</v>
      </c>
      <c r="HU71" s="9">
        <v>1406.3630000000001</v>
      </c>
      <c r="HV71" s="9">
        <v>2333.6469999999999</v>
      </c>
      <c r="HW71" s="9">
        <v>1403.396</v>
      </c>
      <c r="HX71" s="9">
        <v>930.25199999999995</v>
      </c>
      <c r="HY71" s="9">
        <v>698.84</v>
      </c>
      <c r="HZ71" s="9">
        <v>222.72800000000001</v>
      </c>
      <c r="IA71" s="9">
        <v>476.11200000000002</v>
      </c>
      <c r="IB71" s="9">
        <v>434.06599999999997</v>
      </c>
      <c r="IC71" s="9">
        <v>254.65</v>
      </c>
      <c r="ID71" s="9">
        <v>179.416</v>
      </c>
      <c r="IE71" s="9">
        <v>69.745999999999995</v>
      </c>
      <c r="IF71" s="9">
        <v>45.064</v>
      </c>
      <c r="IG71" s="9">
        <v>24.681999999999999</v>
      </c>
      <c r="IH71" s="9">
        <v>38.026000000000003</v>
      </c>
      <c r="II71" s="9">
        <v>30.774999999999999</v>
      </c>
      <c r="IJ71" s="9">
        <v>7.2510000000000003</v>
      </c>
      <c r="IK71" s="9">
        <v>19.965</v>
      </c>
      <c r="IL71" s="9">
        <v>15.462</v>
      </c>
      <c r="IM71" s="9">
        <v>4.5030000000000001</v>
      </c>
      <c r="IN71" s="9">
        <v>18.061</v>
      </c>
      <c r="IO71" s="9">
        <v>15.313000000000001</v>
      </c>
      <c r="IP71" s="9">
        <v>2.7480000000000002</v>
      </c>
      <c r="IQ71" s="9">
        <v>31.72</v>
      </c>
    </row>
    <row r="72" spans="1:251">
      <c r="A72" s="10">
        <v>43678</v>
      </c>
      <c r="B72" s="9">
        <v>12823.403</v>
      </c>
      <c r="C72" s="9">
        <v>6780.5749999999998</v>
      </c>
      <c r="D72" s="9">
        <v>6042.8280000000004</v>
      </c>
      <c r="E72" s="9">
        <v>8729.9060000000009</v>
      </c>
      <c r="F72" s="9">
        <v>5481.3850000000002</v>
      </c>
      <c r="G72" s="9">
        <v>3248.5210000000002</v>
      </c>
      <c r="H72" s="9">
        <v>4093.4969999999998</v>
      </c>
      <c r="I72" s="9">
        <v>1299.19</v>
      </c>
      <c r="J72" s="9">
        <v>2794.3069999999998</v>
      </c>
      <c r="K72" s="9">
        <v>1898.079</v>
      </c>
      <c r="L72" s="9">
        <v>1023.544</v>
      </c>
      <c r="M72" s="9">
        <v>874.53499999999997</v>
      </c>
      <c r="N72" s="9">
        <v>378.608</v>
      </c>
      <c r="O72" s="9">
        <v>229.589</v>
      </c>
      <c r="P72" s="9">
        <v>149.02000000000001</v>
      </c>
      <c r="Q72" s="9">
        <v>157.547</v>
      </c>
      <c r="R72" s="9">
        <v>122.003</v>
      </c>
      <c r="S72" s="9">
        <v>35.545000000000002</v>
      </c>
      <c r="T72" s="9">
        <v>84.623999999999995</v>
      </c>
      <c r="U72" s="9">
        <v>64.593999999999994</v>
      </c>
      <c r="V72" s="9">
        <v>20.030999999999999</v>
      </c>
      <c r="W72" s="9">
        <v>72.923000000000002</v>
      </c>
      <c r="X72" s="9">
        <v>57.408999999999999</v>
      </c>
      <c r="Y72" s="9">
        <v>15.513999999999999</v>
      </c>
      <c r="Z72" s="9">
        <v>221.06100000000001</v>
      </c>
      <c r="AA72" s="9">
        <v>107.586</v>
      </c>
      <c r="AB72" s="9">
        <v>113.47499999999999</v>
      </c>
      <c r="AC72" s="9">
        <v>1691.1559999999999</v>
      </c>
      <c r="AD72" s="9">
        <v>894.97699999999998</v>
      </c>
      <c r="AE72" s="9">
        <v>796.17899999999997</v>
      </c>
      <c r="AF72" s="9">
        <v>646.94799999999998</v>
      </c>
      <c r="AG72" s="9">
        <v>479.20400000000001</v>
      </c>
      <c r="AH72" s="9">
        <v>167.744</v>
      </c>
      <c r="AI72" s="9">
        <v>1044.2080000000001</v>
      </c>
      <c r="AJ72" s="9">
        <v>415.77300000000002</v>
      </c>
      <c r="AK72" s="9">
        <v>628.43499999999995</v>
      </c>
      <c r="AL72" s="9">
        <v>758.00800000000004</v>
      </c>
      <c r="AM72" s="9">
        <v>564.98099999999999</v>
      </c>
      <c r="AN72" s="9">
        <v>193.02699999999999</v>
      </c>
      <c r="AO72" s="9">
        <v>1140.0719999999999</v>
      </c>
      <c r="AP72" s="9">
        <v>458.56299999999999</v>
      </c>
      <c r="AQ72" s="9">
        <v>681.50800000000004</v>
      </c>
      <c r="AR72" s="9">
        <v>1128.8320000000001</v>
      </c>
      <c r="AS72" s="9">
        <v>480.36599999999999</v>
      </c>
      <c r="AT72" s="9">
        <v>648.46600000000001</v>
      </c>
      <c r="AU72" s="9">
        <v>12230.338</v>
      </c>
      <c r="AV72" s="9">
        <v>6428.4759999999997</v>
      </c>
      <c r="AW72" s="9">
        <v>5801.8620000000001</v>
      </c>
      <c r="AX72" s="9">
        <v>8474.2360000000008</v>
      </c>
      <c r="AY72" s="9">
        <v>5300.3360000000002</v>
      </c>
      <c r="AZ72" s="9">
        <v>3173.9</v>
      </c>
      <c r="BA72" s="9">
        <v>3756.1019999999999</v>
      </c>
      <c r="BB72" s="9">
        <v>1128.1400000000001</v>
      </c>
      <c r="BC72" s="9">
        <v>2627.9609999999998</v>
      </c>
      <c r="BD72" s="9">
        <v>1837.2940000000001</v>
      </c>
      <c r="BE72" s="9">
        <v>983.81899999999996</v>
      </c>
      <c r="BF72" s="9">
        <v>853.476</v>
      </c>
      <c r="BG72" s="9">
        <v>350.654</v>
      </c>
      <c r="BH72" s="9">
        <v>210.18199999999999</v>
      </c>
      <c r="BI72" s="9">
        <v>140.47200000000001</v>
      </c>
      <c r="BJ72" s="9">
        <v>148.30199999999999</v>
      </c>
      <c r="BK72" s="9">
        <v>115.363</v>
      </c>
      <c r="BL72" s="9">
        <v>32.939</v>
      </c>
      <c r="BM72" s="9">
        <v>79.134</v>
      </c>
      <c r="BN72" s="9">
        <v>60.487000000000002</v>
      </c>
      <c r="BO72" s="9">
        <v>18.646999999999998</v>
      </c>
      <c r="BP72" s="9">
        <v>69.168000000000006</v>
      </c>
      <c r="BQ72" s="9">
        <v>54.875999999999998</v>
      </c>
      <c r="BR72" s="9">
        <v>14.292</v>
      </c>
      <c r="BS72" s="9">
        <v>202.352</v>
      </c>
      <c r="BT72" s="9">
        <v>94.819000000000003</v>
      </c>
      <c r="BU72" s="9">
        <v>107.533</v>
      </c>
      <c r="BV72" s="9">
        <v>1652.5239999999999</v>
      </c>
      <c r="BW72" s="9">
        <v>869.36099999999999</v>
      </c>
      <c r="BX72" s="9">
        <v>783.16300000000001</v>
      </c>
      <c r="BY72" s="9">
        <v>639.27300000000002</v>
      </c>
      <c r="BZ72" s="9">
        <v>474.53399999999999</v>
      </c>
      <c r="CA72" s="9">
        <v>164.739</v>
      </c>
      <c r="CB72" s="9">
        <v>1013.251</v>
      </c>
      <c r="CC72" s="9">
        <v>394.827</v>
      </c>
      <c r="CD72" s="9">
        <v>618.42399999999998</v>
      </c>
      <c r="CE72" s="9">
        <v>741.54600000000005</v>
      </c>
      <c r="CF72" s="9">
        <v>554.12599999999998</v>
      </c>
      <c r="CG72" s="9">
        <v>187.42</v>
      </c>
      <c r="CH72" s="9">
        <v>1095.748</v>
      </c>
      <c r="CI72" s="9">
        <v>429.69200000000001</v>
      </c>
      <c r="CJ72" s="9">
        <v>666.05499999999995</v>
      </c>
      <c r="CK72" s="9">
        <v>1092.385</v>
      </c>
      <c r="CL72" s="9">
        <v>455.31400000000002</v>
      </c>
      <c r="CM72" s="9">
        <v>637.07100000000003</v>
      </c>
      <c r="CN72" s="9">
        <v>1881.9269999999999</v>
      </c>
      <c r="CO72" s="9">
        <v>963.05</v>
      </c>
      <c r="CP72" s="9">
        <v>918.87699999999995</v>
      </c>
      <c r="CQ72" s="9">
        <v>830.99699999999996</v>
      </c>
      <c r="CR72" s="9">
        <v>513.26199999999994</v>
      </c>
      <c r="CS72" s="9">
        <v>317.73599999999999</v>
      </c>
      <c r="CT72" s="9">
        <v>1050.93</v>
      </c>
      <c r="CU72" s="9">
        <v>449.78899999999999</v>
      </c>
      <c r="CV72" s="9">
        <v>601.14099999999996</v>
      </c>
      <c r="CW72" s="9">
        <v>504.09100000000001</v>
      </c>
      <c r="CX72" s="9">
        <v>253.88300000000001</v>
      </c>
      <c r="CY72" s="9">
        <v>250.208</v>
      </c>
      <c r="CZ72" s="9">
        <v>91.215999999999994</v>
      </c>
      <c r="DA72" s="9">
        <v>47.207999999999998</v>
      </c>
      <c r="DB72" s="9">
        <v>44.006999999999998</v>
      </c>
      <c r="DC72" s="9">
        <v>18.936</v>
      </c>
      <c r="DD72" s="9">
        <v>11.426</v>
      </c>
      <c r="DE72" s="9">
        <v>7.51</v>
      </c>
      <c r="DF72" s="9">
        <v>11.949</v>
      </c>
      <c r="DG72" s="9">
        <v>6.2679999999999998</v>
      </c>
      <c r="DH72" s="9">
        <v>5.681</v>
      </c>
      <c r="DI72" s="9">
        <v>6.9870000000000001</v>
      </c>
      <c r="DJ72" s="9">
        <v>5.1580000000000004</v>
      </c>
      <c r="DK72" s="9">
        <v>1.829</v>
      </c>
      <c r="DL72" s="9">
        <v>72.28</v>
      </c>
      <c r="DM72" s="9">
        <v>35.783000000000001</v>
      </c>
      <c r="DN72" s="9">
        <v>36.497999999999998</v>
      </c>
      <c r="DO72" s="9">
        <v>464.26</v>
      </c>
      <c r="DP72" s="9">
        <v>231.13200000000001</v>
      </c>
      <c r="DQ72" s="9">
        <v>233.12899999999999</v>
      </c>
      <c r="DR72" s="9">
        <v>105.797</v>
      </c>
      <c r="DS72" s="9">
        <v>74.512</v>
      </c>
      <c r="DT72" s="9">
        <v>31.285</v>
      </c>
      <c r="DU72" s="9">
        <v>358.46300000000002</v>
      </c>
      <c r="DV72" s="9">
        <v>156.62</v>
      </c>
      <c r="DW72" s="9">
        <v>201.84299999999999</v>
      </c>
      <c r="DX72" s="9">
        <v>114.71599999999999</v>
      </c>
      <c r="DY72" s="9">
        <v>81.558000000000007</v>
      </c>
      <c r="DZ72" s="9">
        <v>33.158000000000001</v>
      </c>
      <c r="EA72" s="9">
        <v>389.375</v>
      </c>
      <c r="EB72" s="9">
        <v>172.32499999999999</v>
      </c>
      <c r="EC72" s="9">
        <v>217.05</v>
      </c>
      <c r="ED72" s="9">
        <v>370.41199999999998</v>
      </c>
      <c r="EE72" s="9">
        <v>162.88800000000001</v>
      </c>
      <c r="EF72" s="9">
        <v>207.524</v>
      </c>
      <c r="EG72" s="9">
        <v>657.255</v>
      </c>
      <c r="EH72" s="9">
        <v>320.279</v>
      </c>
      <c r="EI72" s="9">
        <v>336.976</v>
      </c>
      <c r="EJ72" s="9">
        <v>153.21100000000001</v>
      </c>
      <c r="EK72" s="9">
        <v>105.49299999999999</v>
      </c>
      <c r="EL72" s="9">
        <v>47.718000000000004</v>
      </c>
      <c r="EM72" s="9">
        <v>504.04399999999998</v>
      </c>
      <c r="EN72" s="9">
        <v>214.786</v>
      </c>
      <c r="EO72" s="9">
        <v>289.25799999999998</v>
      </c>
      <c r="EP72" s="9">
        <v>221.44</v>
      </c>
      <c r="EQ72" s="9">
        <v>109.22199999999999</v>
      </c>
      <c r="ER72" s="9">
        <v>112.218</v>
      </c>
      <c r="ES72" s="9">
        <v>49.021000000000001</v>
      </c>
      <c r="ET72" s="9">
        <v>26.206</v>
      </c>
      <c r="EU72" s="9">
        <v>22.814</v>
      </c>
      <c r="EV72" s="9">
        <v>6.7869999999999999</v>
      </c>
      <c r="EW72" s="9">
        <v>6.157</v>
      </c>
      <c r="EX72" s="9">
        <v>0.63</v>
      </c>
      <c r="EY72" s="9">
        <v>4.0620000000000003</v>
      </c>
      <c r="EZ72" s="9">
        <v>3.452</v>
      </c>
      <c r="FA72" s="9">
        <v>0.61</v>
      </c>
      <c r="FB72" s="9">
        <v>2.7240000000000002</v>
      </c>
      <c r="FC72" s="9">
        <v>2.7050000000000001</v>
      </c>
      <c r="FD72" s="9">
        <v>0.02</v>
      </c>
      <c r="FE72" s="9">
        <v>42.234000000000002</v>
      </c>
      <c r="FF72" s="9">
        <v>20.05</v>
      </c>
      <c r="FG72" s="9">
        <v>22.184000000000001</v>
      </c>
      <c r="FH72" s="9">
        <v>198.821</v>
      </c>
      <c r="FI72" s="9">
        <v>95.180999999999997</v>
      </c>
      <c r="FJ72" s="9">
        <v>103.639</v>
      </c>
      <c r="FK72" s="9">
        <v>24.646999999999998</v>
      </c>
      <c r="FL72" s="9">
        <v>18.056999999999999</v>
      </c>
      <c r="FM72" s="9">
        <v>6.59</v>
      </c>
      <c r="FN72" s="9">
        <v>174.173</v>
      </c>
      <c r="FO72" s="9">
        <v>77.123999999999995</v>
      </c>
      <c r="FP72" s="9">
        <v>97.049000000000007</v>
      </c>
      <c r="FQ72" s="9">
        <v>28.931999999999999</v>
      </c>
      <c r="FR72" s="9">
        <v>21.684000000000001</v>
      </c>
      <c r="FS72" s="9">
        <v>7.2480000000000002</v>
      </c>
      <c r="FT72" s="9">
        <v>192.50700000000001</v>
      </c>
      <c r="FU72" s="9">
        <v>87.537999999999997</v>
      </c>
      <c r="FV72" s="9">
        <v>104.97</v>
      </c>
      <c r="FW72" s="9">
        <v>178.23599999999999</v>
      </c>
      <c r="FX72" s="9">
        <v>80.575999999999993</v>
      </c>
      <c r="FY72" s="9">
        <v>97.66</v>
      </c>
      <c r="FZ72" s="9">
        <v>1224.672</v>
      </c>
      <c r="GA72" s="9">
        <v>642.77099999999996</v>
      </c>
      <c r="GB72" s="9">
        <v>581.90099999999995</v>
      </c>
      <c r="GC72" s="9">
        <v>677.78599999999994</v>
      </c>
      <c r="GD72" s="9">
        <v>407.76799999999997</v>
      </c>
      <c r="GE72" s="9">
        <v>270.01799999999997</v>
      </c>
      <c r="GF72" s="9">
        <v>546.88499999999999</v>
      </c>
      <c r="GG72" s="9">
        <v>235.00299999999999</v>
      </c>
      <c r="GH72" s="9">
        <v>311.88299999999998</v>
      </c>
      <c r="GI72" s="9">
        <v>282.65100000000001</v>
      </c>
      <c r="GJ72" s="9">
        <v>144.66200000000001</v>
      </c>
      <c r="GK72" s="9">
        <v>137.99</v>
      </c>
      <c r="GL72" s="9">
        <v>42.195</v>
      </c>
      <c r="GM72" s="9">
        <v>21.001999999999999</v>
      </c>
      <c r="GN72" s="9">
        <v>21.193000000000001</v>
      </c>
      <c r="GO72" s="9">
        <v>12.148999999999999</v>
      </c>
      <c r="GP72" s="9">
        <v>5.2690000000000001</v>
      </c>
      <c r="GQ72" s="9">
        <v>6.8789999999999996</v>
      </c>
      <c r="GR72" s="9">
        <v>7.8860000000000001</v>
      </c>
      <c r="GS72" s="9">
        <v>2.8159999999999998</v>
      </c>
      <c r="GT72" s="9">
        <v>5.07</v>
      </c>
      <c r="GU72" s="9">
        <v>4.2629999999999999</v>
      </c>
      <c r="GV72" s="9">
        <v>2.4529999999999998</v>
      </c>
      <c r="GW72" s="9">
        <v>1.8089999999999999</v>
      </c>
      <c r="GX72" s="9">
        <v>30.045999999999999</v>
      </c>
      <c r="GY72" s="9">
        <v>15.733000000000001</v>
      </c>
      <c r="GZ72" s="9">
        <v>14.314</v>
      </c>
      <c r="HA72" s="9">
        <v>265.44</v>
      </c>
      <c r="HB72" s="9">
        <v>135.95099999999999</v>
      </c>
      <c r="HC72" s="9">
        <v>129.489</v>
      </c>
      <c r="HD72" s="9">
        <v>81.150000000000006</v>
      </c>
      <c r="HE72" s="9">
        <v>56.454999999999998</v>
      </c>
      <c r="HF72" s="9">
        <v>24.695</v>
      </c>
      <c r="HG72" s="9">
        <v>184.29</v>
      </c>
      <c r="HH72" s="9">
        <v>79.495999999999995</v>
      </c>
      <c r="HI72" s="9">
        <v>104.794</v>
      </c>
      <c r="HJ72" s="9">
        <v>85.784000000000006</v>
      </c>
      <c r="HK72" s="9">
        <v>59.874000000000002</v>
      </c>
      <c r="HL72" s="9">
        <v>25.908999999999999</v>
      </c>
      <c r="HM72" s="9">
        <v>196.86799999999999</v>
      </c>
      <c r="HN72" s="9">
        <v>84.787000000000006</v>
      </c>
      <c r="HO72" s="9">
        <v>112.08</v>
      </c>
      <c r="HP72" s="9">
        <v>192.17599999999999</v>
      </c>
      <c r="HQ72" s="9">
        <v>82.311999999999998</v>
      </c>
      <c r="HR72" s="9">
        <v>109.864</v>
      </c>
      <c r="HS72" s="9">
        <v>3025.895</v>
      </c>
      <c r="HT72" s="9">
        <v>1621.3150000000001</v>
      </c>
      <c r="HU72" s="9">
        <v>1404.58</v>
      </c>
      <c r="HV72" s="9">
        <v>2291.5509999999999</v>
      </c>
      <c r="HW72" s="9">
        <v>1386.729</v>
      </c>
      <c r="HX72" s="9">
        <v>904.82100000000003</v>
      </c>
      <c r="HY72" s="9">
        <v>734.34500000000003</v>
      </c>
      <c r="HZ72" s="9">
        <v>234.58500000000001</v>
      </c>
      <c r="IA72" s="9">
        <v>499.75900000000001</v>
      </c>
      <c r="IB72" s="9">
        <v>441.06599999999997</v>
      </c>
      <c r="IC72" s="9">
        <v>264.88900000000001</v>
      </c>
      <c r="ID72" s="9">
        <v>176.178</v>
      </c>
      <c r="IE72" s="9">
        <v>70.248000000000005</v>
      </c>
      <c r="IF72" s="9">
        <v>46.856999999999999</v>
      </c>
      <c r="IG72" s="9">
        <v>23.390999999999998</v>
      </c>
      <c r="IH72" s="9">
        <v>34.966000000000001</v>
      </c>
      <c r="II72" s="9">
        <v>29.347000000000001</v>
      </c>
      <c r="IJ72" s="9">
        <v>5.6189999999999998</v>
      </c>
      <c r="IK72" s="9">
        <v>14.291</v>
      </c>
      <c r="IL72" s="9">
        <v>11.545999999999999</v>
      </c>
      <c r="IM72" s="9">
        <v>2.7440000000000002</v>
      </c>
      <c r="IN72" s="9">
        <v>20.675999999999998</v>
      </c>
      <c r="IO72" s="9">
        <v>17.800999999999998</v>
      </c>
      <c r="IP72" s="9">
        <v>2.8740000000000001</v>
      </c>
      <c r="IQ72" s="9">
        <v>35.281999999999996</v>
      </c>
    </row>
    <row r="73" spans="1:251">
      <c r="A73" s="10">
        <v>43709</v>
      </c>
      <c r="B73" s="9">
        <v>12881.177</v>
      </c>
      <c r="C73" s="9">
        <v>6787.8559999999998</v>
      </c>
      <c r="D73" s="9">
        <v>6093.32</v>
      </c>
      <c r="E73" s="9">
        <v>8782.4989999999998</v>
      </c>
      <c r="F73" s="9">
        <v>5498.27</v>
      </c>
      <c r="G73" s="9">
        <v>3284.2289999999998</v>
      </c>
      <c r="H73" s="9">
        <v>4098.6779999999999</v>
      </c>
      <c r="I73" s="9">
        <v>1289.586</v>
      </c>
      <c r="J73" s="9">
        <v>2809.0920000000001</v>
      </c>
      <c r="K73" s="9">
        <v>1874.614</v>
      </c>
      <c r="L73" s="9">
        <v>998.85900000000004</v>
      </c>
      <c r="M73" s="9">
        <v>875.75400000000002</v>
      </c>
      <c r="N73" s="9">
        <v>356.71699999999998</v>
      </c>
      <c r="O73" s="9">
        <v>215.45400000000001</v>
      </c>
      <c r="P73" s="9">
        <v>141.26300000000001</v>
      </c>
      <c r="Q73" s="9">
        <v>148.86699999999999</v>
      </c>
      <c r="R73" s="9">
        <v>117.42400000000001</v>
      </c>
      <c r="S73" s="9">
        <v>31.442</v>
      </c>
      <c r="T73" s="9">
        <v>71.677999999999997</v>
      </c>
      <c r="U73" s="9">
        <v>54.722000000000001</v>
      </c>
      <c r="V73" s="9">
        <v>16.956</v>
      </c>
      <c r="W73" s="9">
        <v>77.188999999999993</v>
      </c>
      <c r="X73" s="9">
        <v>62.701999999999998</v>
      </c>
      <c r="Y73" s="9">
        <v>14.486000000000001</v>
      </c>
      <c r="Z73" s="9">
        <v>207.85</v>
      </c>
      <c r="AA73" s="9">
        <v>98.03</v>
      </c>
      <c r="AB73" s="9">
        <v>109.82</v>
      </c>
      <c r="AC73" s="9">
        <v>1648.8009999999999</v>
      </c>
      <c r="AD73" s="9">
        <v>862.04200000000003</v>
      </c>
      <c r="AE73" s="9">
        <v>786.75900000000001</v>
      </c>
      <c r="AF73" s="9">
        <v>637.93499999999995</v>
      </c>
      <c r="AG73" s="9">
        <v>452.06400000000002</v>
      </c>
      <c r="AH73" s="9">
        <v>185.87100000000001</v>
      </c>
      <c r="AI73" s="9">
        <v>1010.866</v>
      </c>
      <c r="AJ73" s="9">
        <v>409.97800000000001</v>
      </c>
      <c r="AK73" s="9">
        <v>600.88800000000003</v>
      </c>
      <c r="AL73" s="9">
        <v>759.322</v>
      </c>
      <c r="AM73" s="9">
        <v>545.94100000000003</v>
      </c>
      <c r="AN73" s="9">
        <v>213.38200000000001</v>
      </c>
      <c r="AO73" s="9">
        <v>1115.2919999999999</v>
      </c>
      <c r="AP73" s="9">
        <v>452.91899999999998</v>
      </c>
      <c r="AQ73" s="9">
        <v>662.37300000000005</v>
      </c>
      <c r="AR73" s="9">
        <v>1082.5440000000001</v>
      </c>
      <c r="AS73" s="9">
        <v>464.7</v>
      </c>
      <c r="AT73" s="9">
        <v>617.84400000000005</v>
      </c>
      <c r="AU73" s="9">
        <v>12292.516</v>
      </c>
      <c r="AV73" s="9">
        <v>6437.5839999999998</v>
      </c>
      <c r="AW73" s="9">
        <v>5854.9319999999998</v>
      </c>
      <c r="AX73" s="9">
        <v>8527.5049999999992</v>
      </c>
      <c r="AY73" s="9">
        <v>5321.4480000000003</v>
      </c>
      <c r="AZ73" s="9">
        <v>3206.0569999999998</v>
      </c>
      <c r="BA73" s="9">
        <v>3765.011</v>
      </c>
      <c r="BB73" s="9">
        <v>1116.136</v>
      </c>
      <c r="BC73" s="9">
        <v>2648.8760000000002</v>
      </c>
      <c r="BD73" s="9">
        <v>1819.3620000000001</v>
      </c>
      <c r="BE73" s="9">
        <v>960.28599999999994</v>
      </c>
      <c r="BF73" s="9">
        <v>859.07600000000002</v>
      </c>
      <c r="BG73" s="9">
        <v>331.505</v>
      </c>
      <c r="BH73" s="9">
        <v>195.85</v>
      </c>
      <c r="BI73" s="9">
        <v>135.655</v>
      </c>
      <c r="BJ73" s="9">
        <v>141.15100000000001</v>
      </c>
      <c r="BK73" s="9">
        <v>112.63800000000001</v>
      </c>
      <c r="BL73" s="9">
        <v>28.513000000000002</v>
      </c>
      <c r="BM73" s="9">
        <v>66.769000000000005</v>
      </c>
      <c r="BN73" s="9">
        <v>51.731000000000002</v>
      </c>
      <c r="BO73" s="9">
        <v>15.038</v>
      </c>
      <c r="BP73" s="9">
        <v>74.382000000000005</v>
      </c>
      <c r="BQ73" s="9">
        <v>60.905999999999999</v>
      </c>
      <c r="BR73" s="9">
        <v>13.475</v>
      </c>
      <c r="BS73" s="9">
        <v>190.35400000000001</v>
      </c>
      <c r="BT73" s="9">
        <v>83.212000000000003</v>
      </c>
      <c r="BU73" s="9">
        <v>107.142</v>
      </c>
      <c r="BV73" s="9">
        <v>1612.8409999999999</v>
      </c>
      <c r="BW73" s="9">
        <v>837.81600000000003</v>
      </c>
      <c r="BX73" s="9">
        <v>775.02499999999998</v>
      </c>
      <c r="BY73" s="9">
        <v>630.34900000000005</v>
      </c>
      <c r="BZ73" s="9">
        <v>447.70299999999997</v>
      </c>
      <c r="CA73" s="9">
        <v>182.64599999999999</v>
      </c>
      <c r="CB73" s="9">
        <v>982.49199999999996</v>
      </c>
      <c r="CC73" s="9">
        <v>390.113</v>
      </c>
      <c r="CD73" s="9">
        <v>592.37900000000002</v>
      </c>
      <c r="CE73" s="9">
        <v>745.28599999999994</v>
      </c>
      <c r="CF73" s="9">
        <v>538.05499999999995</v>
      </c>
      <c r="CG73" s="9">
        <v>207.23099999999999</v>
      </c>
      <c r="CH73" s="9">
        <v>1074.076</v>
      </c>
      <c r="CI73" s="9">
        <v>422.23099999999999</v>
      </c>
      <c r="CJ73" s="9">
        <v>651.84500000000003</v>
      </c>
      <c r="CK73" s="9">
        <v>1049.261</v>
      </c>
      <c r="CL73" s="9">
        <v>441.84399999999999</v>
      </c>
      <c r="CM73" s="9">
        <v>607.41700000000003</v>
      </c>
      <c r="CN73" s="9">
        <v>1897.8050000000001</v>
      </c>
      <c r="CO73" s="9">
        <v>957.03599999999994</v>
      </c>
      <c r="CP73" s="9">
        <v>940.76900000000001</v>
      </c>
      <c r="CQ73" s="9">
        <v>830.202</v>
      </c>
      <c r="CR73" s="9">
        <v>512.39099999999996</v>
      </c>
      <c r="CS73" s="9">
        <v>317.81</v>
      </c>
      <c r="CT73" s="9">
        <v>1067.6030000000001</v>
      </c>
      <c r="CU73" s="9">
        <v>444.64499999999998</v>
      </c>
      <c r="CV73" s="9">
        <v>622.95799999999997</v>
      </c>
      <c r="CW73" s="9">
        <v>494.61599999999999</v>
      </c>
      <c r="CX73" s="9">
        <v>244.482</v>
      </c>
      <c r="CY73" s="9">
        <v>250.13300000000001</v>
      </c>
      <c r="CZ73" s="9">
        <v>88.367000000000004</v>
      </c>
      <c r="DA73" s="9">
        <v>46.305</v>
      </c>
      <c r="DB73" s="9">
        <v>42.061999999999998</v>
      </c>
      <c r="DC73" s="9">
        <v>14.204000000000001</v>
      </c>
      <c r="DD73" s="9">
        <v>11.16</v>
      </c>
      <c r="DE73" s="9">
        <v>3.044</v>
      </c>
      <c r="DF73" s="9">
        <v>8.2750000000000004</v>
      </c>
      <c r="DG73" s="9">
        <v>6.657</v>
      </c>
      <c r="DH73" s="9">
        <v>1.6180000000000001</v>
      </c>
      <c r="DI73" s="9">
        <v>5.93</v>
      </c>
      <c r="DJ73" s="9">
        <v>4.5030000000000001</v>
      </c>
      <c r="DK73" s="9">
        <v>1.427</v>
      </c>
      <c r="DL73" s="9">
        <v>74.162999999999997</v>
      </c>
      <c r="DM73" s="9">
        <v>35.145000000000003</v>
      </c>
      <c r="DN73" s="9">
        <v>39.018000000000001</v>
      </c>
      <c r="DO73" s="9">
        <v>446.30799999999999</v>
      </c>
      <c r="DP73" s="9">
        <v>219.61699999999999</v>
      </c>
      <c r="DQ73" s="9">
        <v>226.691</v>
      </c>
      <c r="DR73" s="9">
        <v>96.588999999999999</v>
      </c>
      <c r="DS73" s="9">
        <v>62.564999999999998</v>
      </c>
      <c r="DT73" s="9">
        <v>34.024000000000001</v>
      </c>
      <c r="DU73" s="9">
        <v>349.71899999999999</v>
      </c>
      <c r="DV73" s="9">
        <v>157.05199999999999</v>
      </c>
      <c r="DW73" s="9">
        <v>192.667</v>
      </c>
      <c r="DX73" s="9">
        <v>108.08</v>
      </c>
      <c r="DY73" s="9">
        <v>71.975999999999999</v>
      </c>
      <c r="DZ73" s="9">
        <v>36.103999999999999</v>
      </c>
      <c r="EA73" s="9">
        <v>386.536</v>
      </c>
      <c r="EB73" s="9">
        <v>172.50700000000001</v>
      </c>
      <c r="EC73" s="9">
        <v>214.029</v>
      </c>
      <c r="ED73" s="9">
        <v>357.99400000000003</v>
      </c>
      <c r="EE73" s="9">
        <v>163.709</v>
      </c>
      <c r="EF73" s="9">
        <v>194.285</v>
      </c>
      <c r="EG73" s="9">
        <v>659.37</v>
      </c>
      <c r="EH73" s="9">
        <v>315.52300000000002</v>
      </c>
      <c r="EI73" s="9">
        <v>343.84800000000001</v>
      </c>
      <c r="EJ73" s="9">
        <v>148.483</v>
      </c>
      <c r="EK73" s="9">
        <v>97.382000000000005</v>
      </c>
      <c r="EL73" s="9">
        <v>51.1</v>
      </c>
      <c r="EM73" s="9">
        <v>510.88799999999998</v>
      </c>
      <c r="EN73" s="9">
        <v>218.14</v>
      </c>
      <c r="EO73" s="9">
        <v>292.74799999999999</v>
      </c>
      <c r="EP73" s="9">
        <v>205.726</v>
      </c>
      <c r="EQ73" s="9">
        <v>101.014</v>
      </c>
      <c r="ER73" s="9">
        <v>104.712</v>
      </c>
      <c r="ES73" s="9">
        <v>40.783000000000001</v>
      </c>
      <c r="ET73" s="9">
        <v>21.053999999999998</v>
      </c>
      <c r="EU73" s="9">
        <v>19.728999999999999</v>
      </c>
      <c r="EV73" s="9">
        <v>4.8810000000000002</v>
      </c>
      <c r="EW73" s="9">
        <v>3.2149999999999999</v>
      </c>
      <c r="EX73" s="9">
        <v>1.6659999999999999</v>
      </c>
      <c r="EY73" s="9">
        <v>2.7549999999999999</v>
      </c>
      <c r="EZ73" s="9">
        <v>1.6579999999999999</v>
      </c>
      <c r="FA73" s="9">
        <v>1.097</v>
      </c>
      <c r="FB73" s="9">
        <v>2.1259999999999999</v>
      </c>
      <c r="FC73" s="9">
        <v>1.5569999999999999</v>
      </c>
      <c r="FD73" s="9">
        <v>0.56899999999999995</v>
      </c>
      <c r="FE73" s="9">
        <v>35.902000000000001</v>
      </c>
      <c r="FF73" s="9">
        <v>17.838999999999999</v>
      </c>
      <c r="FG73" s="9">
        <v>18.062999999999999</v>
      </c>
      <c r="FH73" s="9">
        <v>183.49799999999999</v>
      </c>
      <c r="FI73" s="9">
        <v>90.506</v>
      </c>
      <c r="FJ73" s="9">
        <v>92.992000000000004</v>
      </c>
      <c r="FK73" s="9">
        <v>18.638999999999999</v>
      </c>
      <c r="FL73" s="9">
        <v>9.8529999999999998</v>
      </c>
      <c r="FM73" s="9">
        <v>8.7859999999999996</v>
      </c>
      <c r="FN73" s="9">
        <v>164.85900000000001</v>
      </c>
      <c r="FO73" s="9">
        <v>80.653000000000006</v>
      </c>
      <c r="FP73" s="9">
        <v>84.206000000000003</v>
      </c>
      <c r="FQ73" s="9">
        <v>23.065000000000001</v>
      </c>
      <c r="FR73" s="9">
        <v>12.989000000000001</v>
      </c>
      <c r="FS73" s="9">
        <v>10.076000000000001</v>
      </c>
      <c r="FT73" s="9">
        <v>182.66</v>
      </c>
      <c r="FU73" s="9">
        <v>88.025000000000006</v>
      </c>
      <c r="FV73" s="9">
        <v>94.635000000000005</v>
      </c>
      <c r="FW73" s="9">
        <v>167.614</v>
      </c>
      <c r="FX73" s="9">
        <v>82.311000000000007</v>
      </c>
      <c r="FY73" s="9">
        <v>85.302999999999997</v>
      </c>
      <c r="FZ73" s="9">
        <v>1238.4349999999999</v>
      </c>
      <c r="GA73" s="9">
        <v>641.51400000000001</v>
      </c>
      <c r="GB73" s="9">
        <v>596.92100000000005</v>
      </c>
      <c r="GC73" s="9">
        <v>681.71900000000005</v>
      </c>
      <c r="GD73" s="9">
        <v>415.00900000000001</v>
      </c>
      <c r="GE73" s="9">
        <v>266.70999999999998</v>
      </c>
      <c r="GF73" s="9">
        <v>556.71500000000003</v>
      </c>
      <c r="GG73" s="9">
        <v>226.505</v>
      </c>
      <c r="GH73" s="9">
        <v>330.21100000000001</v>
      </c>
      <c r="GI73" s="9">
        <v>288.89</v>
      </c>
      <c r="GJ73" s="9">
        <v>143.46899999999999</v>
      </c>
      <c r="GK73" s="9">
        <v>145.42099999999999</v>
      </c>
      <c r="GL73" s="9">
        <v>47.584000000000003</v>
      </c>
      <c r="GM73" s="9">
        <v>25.251000000000001</v>
      </c>
      <c r="GN73" s="9">
        <v>22.332999999999998</v>
      </c>
      <c r="GO73" s="9">
        <v>9.3230000000000004</v>
      </c>
      <c r="GP73" s="9">
        <v>7.9450000000000003</v>
      </c>
      <c r="GQ73" s="9">
        <v>1.3779999999999999</v>
      </c>
      <c r="GR73" s="9">
        <v>5.5190000000000001</v>
      </c>
      <c r="GS73" s="9">
        <v>4.9989999999999997</v>
      </c>
      <c r="GT73" s="9">
        <v>0.52100000000000002</v>
      </c>
      <c r="GU73" s="9">
        <v>3.8039999999999998</v>
      </c>
      <c r="GV73" s="9">
        <v>2.9460000000000002</v>
      </c>
      <c r="GW73" s="9">
        <v>0.85699999999999998</v>
      </c>
      <c r="GX73" s="9">
        <v>38.261000000000003</v>
      </c>
      <c r="GY73" s="9">
        <v>17.306000000000001</v>
      </c>
      <c r="GZ73" s="9">
        <v>20.954999999999998</v>
      </c>
      <c r="HA73" s="9">
        <v>262.81</v>
      </c>
      <c r="HB73" s="9">
        <v>129.11099999999999</v>
      </c>
      <c r="HC73" s="9">
        <v>133.69900000000001</v>
      </c>
      <c r="HD73" s="9">
        <v>77.95</v>
      </c>
      <c r="HE73" s="9">
        <v>52.713000000000001</v>
      </c>
      <c r="HF73" s="9">
        <v>25.238</v>
      </c>
      <c r="HG73" s="9">
        <v>184.86</v>
      </c>
      <c r="HH73" s="9">
        <v>76.399000000000001</v>
      </c>
      <c r="HI73" s="9">
        <v>108.462</v>
      </c>
      <c r="HJ73" s="9">
        <v>85.013999999999996</v>
      </c>
      <c r="HK73" s="9">
        <v>58.987000000000002</v>
      </c>
      <c r="HL73" s="9">
        <v>26.027000000000001</v>
      </c>
      <c r="HM73" s="9">
        <v>203.876</v>
      </c>
      <c r="HN73" s="9">
        <v>84.480999999999995</v>
      </c>
      <c r="HO73" s="9">
        <v>119.39400000000001</v>
      </c>
      <c r="HP73" s="9">
        <v>190.37899999999999</v>
      </c>
      <c r="HQ73" s="9">
        <v>81.397000000000006</v>
      </c>
      <c r="HR73" s="9">
        <v>108.982</v>
      </c>
      <c r="HS73" s="9">
        <v>3045.7910000000002</v>
      </c>
      <c r="HT73" s="9">
        <v>1624.44</v>
      </c>
      <c r="HU73" s="9">
        <v>1421.3520000000001</v>
      </c>
      <c r="HV73" s="9">
        <v>2298.761</v>
      </c>
      <c r="HW73" s="9">
        <v>1388.7449999999999</v>
      </c>
      <c r="HX73" s="9">
        <v>910.01599999999996</v>
      </c>
      <c r="HY73" s="9">
        <v>747.03</v>
      </c>
      <c r="HZ73" s="9">
        <v>235.69499999999999</v>
      </c>
      <c r="IA73" s="9">
        <v>511.33600000000001</v>
      </c>
      <c r="IB73" s="9">
        <v>417.089</v>
      </c>
      <c r="IC73" s="9">
        <v>249.27699999999999</v>
      </c>
      <c r="ID73" s="9">
        <v>167.81200000000001</v>
      </c>
      <c r="IE73" s="9">
        <v>59.942999999999998</v>
      </c>
      <c r="IF73" s="9">
        <v>37.375</v>
      </c>
      <c r="IG73" s="9">
        <v>22.568000000000001</v>
      </c>
      <c r="IH73" s="9">
        <v>29.550999999999998</v>
      </c>
      <c r="II73" s="9">
        <v>24.271000000000001</v>
      </c>
      <c r="IJ73" s="9">
        <v>5.2789999999999999</v>
      </c>
      <c r="IK73" s="9">
        <v>13.121</v>
      </c>
      <c r="IL73" s="9">
        <v>10.592000000000001</v>
      </c>
      <c r="IM73" s="9">
        <v>2.5289999999999999</v>
      </c>
      <c r="IN73" s="9">
        <v>16.43</v>
      </c>
      <c r="IO73" s="9">
        <v>13.679</v>
      </c>
      <c r="IP73" s="9">
        <v>2.75</v>
      </c>
      <c r="IQ73" s="9">
        <v>30.391999999999999</v>
      </c>
    </row>
    <row r="74" spans="1:251">
      <c r="A74" s="10">
        <v>43739</v>
      </c>
      <c r="B74" s="9">
        <v>12844.567999999999</v>
      </c>
      <c r="C74" s="9">
        <v>6763.2619999999997</v>
      </c>
      <c r="D74" s="9">
        <v>6081.3059999999996</v>
      </c>
      <c r="E74" s="9">
        <v>8767.5259999999998</v>
      </c>
      <c r="F74" s="9">
        <v>5490.9579999999996</v>
      </c>
      <c r="G74" s="9">
        <v>3276.5680000000002</v>
      </c>
      <c r="H74" s="9">
        <v>4077.0430000000001</v>
      </c>
      <c r="I74" s="9">
        <v>1272.3050000000001</v>
      </c>
      <c r="J74" s="9">
        <v>2804.7379999999998</v>
      </c>
      <c r="K74" s="9">
        <v>1873.636</v>
      </c>
      <c r="L74" s="9">
        <v>977.94600000000003</v>
      </c>
      <c r="M74" s="9">
        <v>895.69</v>
      </c>
      <c r="N74" s="9">
        <v>341.09</v>
      </c>
      <c r="O74" s="9">
        <v>193.49100000000001</v>
      </c>
      <c r="P74" s="9">
        <v>147.59899999999999</v>
      </c>
      <c r="Q74" s="9">
        <v>129.38200000000001</v>
      </c>
      <c r="R74" s="9">
        <v>101.46599999999999</v>
      </c>
      <c r="S74" s="9">
        <v>27.916</v>
      </c>
      <c r="T74" s="9">
        <v>80.98</v>
      </c>
      <c r="U74" s="9">
        <v>63.371000000000002</v>
      </c>
      <c r="V74" s="9">
        <v>17.609000000000002</v>
      </c>
      <c r="W74" s="9">
        <v>48.402000000000001</v>
      </c>
      <c r="X74" s="9">
        <v>38.094999999999999</v>
      </c>
      <c r="Y74" s="9">
        <v>10.305999999999999</v>
      </c>
      <c r="Z74" s="9">
        <v>211.708</v>
      </c>
      <c r="AA74" s="9">
        <v>92.025000000000006</v>
      </c>
      <c r="AB74" s="9">
        <v>119.684</v>
      </c>
      <c r="AC74" s="9">
        <v>1681.982</v>
      </c>
      <c r="AD74" s="9">
        <v>867.10299999999995</v>
      </c>
      <c r="AE74" s="9">
        <v>814.87900000000002</v>
      </c>
      <c r="AF74" s="9">
        <v>663.91800000000001</v>
      </c>
      <c r="AG74" s="9">
        <v>479.41199999999998</v>
      </c>
      <c r="AH74" s="9">
        <v>184.506</v>
      </c>
      <c r="AI74" s="9">
        <v>1018.064</v>
      </c>
      <c r="AJ74" s="9">
        <v>387.69200000000001</v>
      </c>
      <c r="AK74" s="9">
        <v>630.37300000000005</v>
      </c>
      <c r="AL74" s="9">
        <v>755.25199999999995</v>
      </c>
      <c r="AM74" s="9">
        <v>551.75300000000004</v>
      </c>
      <c r="AN74" s="9">
        <v>203.499</v>
      </c>
      <c r="AO74" s="9">
        <v>1118.383</v>
      </c>
      <c r="AP74" s="9">
        <v>426.19299999999998</v>
      </c>
      <c r="AQ74" s="9">
        <v>692.19100000000003</v>
      </c>
      <c r="AR74" s="9">
        <v>1099.0440000000001</v>
      </c>
      <c r="AS74" s="9">
        <v>451.06200000000001</v>
      </c>
      <c r="AT74" s="9">
        <v>647.98199999999997</v>
      </c>
      <c r="AU74" s="9">
        <v>12270.33</v>
      </c>
      <c r="AV74" s="9">
        <v>6422.0950000000003</v>
      </c>
      <c r="AW74" s="9">
        <v>5848.2349999999997</v>
      </c>
      <c r="AX74" s="9">
        <v>8514.16</v>
      </c>
      <c r="AY74" s="9">
        <v>5311.3670000000002</v>
      </c>
      <c r="AZ74" s="9">
        <v>3202.7930000000001</v>
      </c>
      <c r="BA74" s="9">
        <v>3756.1709999999998</v>
      </c>
      <c r="BB74" s="9">
        <v>1110.7280000000001</v>
      </c>
      <c r="BC74" s="9">
        <v>2645.4430000000002</v>
      </c>
      <c r="BD74" s="9">
        <v>1818.066</v>
      </c>
      <c r="BE74" s="9">
        <v>942.95600000000002</v>
      </c>
      <c r="BF74" s="9">
        <v>875.11099999999999</v>
      </c>
      <c r="BG74" s="9">
        <v>319.07400000000001</v>
      </c>
      <c r="BH74" s="9">
        <v>179.023</v>
      </c>
      <c r="BI74" s="9">
        <v>140.05099999999999</v>
      </c>
      <c r="BJ74" s="9">
        <v>123.307</v>
      </c>
      <c r="BK74" s="9">
        <v>96.113</v>
      </c>
      <c r="BL74" s="9">
        <v>27.193999999999999</v>
      </c>
      <c r="BM74" s="9">
        <v>78.022999999999996</v>
      </c>
      <c r="BN74" s="9">
        <v>60.631</v>
      </c>
      <c r="BO74" s="9">
        <v>17.391999999999999</v>
      </c>
      <c r="BP74" s="9">
        <v>45.283999999999999</v>
      </c>
      <c r="BQ74" s="9">
        <v>35.481999999999999</v>
      </c>
      <c r="BR74" s="9">
        <v>9.8019999999999996</v>
      </c>
      <c r="BS74" s="9">
        <v>195.768</v>
      </c>
      <c r="BT74" s="9">
        <v>82.91</v>
      </c>
      <c r="BU74" s="9">
        <v>112.857</v>
      </c>
      <c r="BV74" s="9">
        <v>1645.13</v>
      </c>
      <c r="BW74" s="9">
        <v>844.69500000000005</v>
      </c>
      <c r="BX74" s="9">
        <v>800.43600000000004</v>
      </c>
      <c r="BY74" s="9">
        <v>657.07100000000003</v>
      </c>
      <c r="BZ74" s="9">
        <v>474.47</v>
      </c>
      <c r="CA74" s="9">
        <v>182.601</v>
      </c>
      <c r="CB74" s="9">
        <v>988.05899999999997</v>
      </c>
      <c r="CC74" s="9">
        <v>370.22399999999999</v>
      </c>
      <c r="CD74" s="9">
        <v>617.83399999999995</v>
      </c>
      <c r="CE74" s="9">
        <v>743.04499999999996</v>
      </c>
      <c r="CF74" s="9">
        <v>542.16899999999998</v>
      </c>
      <c r="CG74" s="9">
        <v>200.876</v>
      </c>
      <c r="CH74" s="9">
        <v>1075.021</v>
      </c>
      <c r="CI74" s="9">
        <v>400.78699999999998</v>
      </c>
      <c r="CJ74" s="9">
        <v>674.23500000000001</v>
      </c>
      <c r="CK74" s="9">
        <v>1066.0820000000001</v>
      </c>
      <c r="CL74" s="9">
        <v>430.85599999999999</v>
      </c>
      <c r="CM74" s="9">
        <v>635.226</v>
      </c>
      <c r="CN74" s="9">
        <v>1892.3510000000001</v>
      </c>
      <c r="CO74" s="9">
        <v>947.58199999999999</v>
      </c>
      <c r="CP74" s="9">
        <v>944.76800000000003</v>
      </c>
      <c r="CQ74" s="9">
        <v>846.053</v>
      </c>
      <c r="CR74" s="9">
        <v>506.02100000000002</v>
      </c>
      <c r="CS74" s="9">
        <v>340.03199999999998</v>
      </c>
      <c r="CT74" s="9">
        <v>1046.297</v>
      </c>
      <c r="CU74" s="9">
        <v>441.56099999999998</v>
      </c>
      <c r="CV74" s="9">
        <v>604.73599999999999</v>
      </c>
      <c r="CW74" s="9">
        <v>490.09199999999998</v>
      </c>
      <c r="CX74" s="9">
        <v>247.148</v>
      </c>
      <c r="CY74" s="9">
        <v>242.94499999999999</v>
      </c>
      <c r="CZ74" s="9">
        <v>81.269000000000005</v>
      </c>
      <c r="DA74" s="9">
        <v>44.53</v>
      </c>
      <c r="DB74" s="9">
        <v>36.74</v>
      </c>
      <c r="DC74" s="9">
        <v>15.438000000000001</v>
      </c>
      <c r="DD74" s="9">
        <v>12.278</v>
      </c>
      <c r="DE74" s="9">
        <v>3.16</v>
      </c>
      <c r="DF74" s="9">
        <v>11.488</v>
      </c>
      <c r="DG74" s="9">
        <v>9.3879999999999999</v>
      </c>
      <c r="DH74" s="9">
        <v>2.0990000000000002</v>
      </c>
      <c r="DI74" s="9">
        <v>3.9510000000000001</v>
      </c>
      <c r="DJ74" s="9">
        <v>2.89</v>
      </c>
      <c r="DK74" s="9">
        <v>1.0609999999999999</v>
      </c>
      <c r="DL74" s="9">
        <v>65.831000000000003</v>
      </c>
      <c r="DM74" s="9">
        <v>32.250999999999998</v>
      </c>
      <c r="DN74" s="9">
        <v>33.579000000000001</v>
      </c>
      <c r="DO74" s="9">
        <v>451.976</v>
      </c>
      <c r="DP74" s="9">
        <v>223.10400000000001</v>
      </c>
      <c r="DQ74" s="9">
        <v>228.87200000000001</v>
      </c>
      <c r="DR74" s="9">
        <v>104.017</v>
      </c>
      <c r="DS74" s="9">
        <v>69.777000000000001</v>
      </c>
      <c r="DT74" s="9">
        <v>34.24</v>
      </c>
      <c r="DU74" s="9">
        <v>347.95800000000003</v>
      </c>
      <c r="DV74" s="9">
        <v>153.327</v>
      </c>
      <c r="DW74" s="9">
        <v>194.63200000000001</v>
      </c>
      <c r="DX74" s="9">
        <v>115.495</v>
      </c>
      <c r="DY74" s="9">
        <v>79.123999999999995</v>
      </c>
      <c r="DZ74" s="9">
        <v>36.371000000000002</v>
      </c>
      <c r="EA74" s="9">
        <v>374.59699999999998</v>
      </c>
      <c r="EB74" s="9">
        <v>168.024</v>
      </c>
      <c r="EC74" s="9">
        <v>206.57400000000001</v>
      </c>
      <c r="ED74" s="9">
        <v>359.44600000000003</v>
      </c>
      <c r="EE74" s="9">
        <v>162.715</v>
      </c>
      <c r="EF74" s="9">
        <v>196.73099999999999</v>
      </c>
      <c r="EG74" s="9">
        <v>654.54700000000003</v>
      </c>
      <c r="EH74" s="9">
        <v>314.91000000000003</v>
      </c>
      <c r="EI74" s="9">
        <v>339.637</v>
      </c>
      <c r="EJ74" s="9">
        <v>147.55199999999999</v>
      </c>
      <c r="EK74" s="9">
        <v>97.834000000000003</v>
      </c>
      <c r="EL74" s="9">
        <v>49.718000000000004</v>
      </c>
      <c r="EM74" s="9">
        <v>506.995</v>
      </c>
      <c r="EN74" s="9">
        <v>217.07599999999999</v>
      </c>
      <c r="EO74" s="9">
        <v>289.91899999999998</v>
      </c>
      <c r="EP74" s="9">
        <v>211.03299999999999</v>
      </c>
      <c r="EQ74" s="9">
        <v>106.625</v>
      </c>
      <c r="ER74" s="9">
        <v>104.408</v>
      </c>
      <c r="ES74" s="9">
        <v>39.634</v>
      </c>
      <c r="ET74" s="9">
        <v>22.367999999999999</v>
      </c>
      <c r="EU74" s="9">
        <v>17.265999999999998</v>
      </c>
      <c r="EV74" s="9">
        <v>5.4960000000000004</v>
      </c>
      <c r="EW74" s="9">
        <v>4.9669999999999996</v>
      </c>
      <c r="EX74" s="9">
        <v>0.52900000000000003</v>
      </c>
      <c r="EY74" s="9">
        <v>4.3019999999999996</v>
      </c>
      <c r="EZ74" s="9">
        <v>3.8639999999999999</v>
      </c>
      <c r="FA74" s="9">
        <v>0.438</v>
      </c>
      <c r="FB74" s="9">
        <v>1.194</v>
      </c>
      <c r="FC74" s="9">
        <v>1.103</v>
      </c>
      <c r="FD74" s="9">
        <v>0.09</v>
      </c>
      <c r="FE74" s="9">
        <v>34.137999999999998</v>
      </c>
      <c r="FF74" s="9">
        <v>17.401</v>
      </c>
      <c r="FG74" s="9">
        <v>16.736999999999998</v>
      </c>
      <c r="FH74" s="9">
        <v>195.566</v>
      </c>
      <c r="FI74" s="9">
        <v>96.247</v>
      </c>
      <c r="FJ74" s="9">
        <v>99.317999999999998</v>
      </c>
      <c r="FK74" s="9">
        <v>24.178999999999998</v>
      </c>
      <c r="FL74" s="9">
        <v>15.513999999999999</v>
      </c>
      <c r="FM74" s="9">
        <v>8.6649999999999991</v>
      </c>
      <c r="FN74" s="9">
        <v>171.387</v>
      </c>
      <c r="FO74" s="9">
        <v>80.733000000000004</v>
      </c>
      <c r="FP74" s="9">
        <v>90.653999999999996</v>
      </c>
      <c r="FQ74" s="9">
        <v>27.451000000000001</v>
      </c>
      <c r="FR74" s="9">
        <v>18.66</v>
      </c>
      <c r="FS74" s="9">
        <v>8.7910000000000004</v>
      </c>
      <c r="FT74" s="9">
        <v>183.583</v>
      </c>
      <c r="FU74" s="9">
        <v>87.965000000000003</v>
      </c>
      <c r="FV74" s="9">
        <v>95.617000000000004</v>
      </c>
      <c r="FW74" s="9">
        <v>175.68899999999999</v>
      </c>
      <c r="FX74" s="9">
        <v>84.596999999999994</v>
      </c>
      <c r="FY74" s="9">
        <v>91.091999999999999</v>
      </c>
      <c r="FZ74" s="9">
        <v>1237.8030000000001</v>
      </c>
      <c r="GA74" s="9">
        <v>632.67200000000003</v>
      </c>
      <c r="GB74" s="9">
        <v>605.13099999999997</v>
      </c>
      <c r="GC74" s="9">
        <v>698.50099999999998</v>
      </c>
      <c r="GD74" s="9">
        <v>408.18700000000001</v>
      </c>
      <c r="GE74" s="9">
        <v>290.31400000000002</v>
      </c>
      <c r="GF74" s="9">
        <v>539.30200000000002</v>
      </c>
      <c r="GG74" s="9">
        <v>224.48500000000001</v>
      </c>
      <c r="GH74" s="9">
        <v>314.81700000000001</v>
      </c>
      <c r="GI74" s="9">
        <v>279.05900000000003</v>
      </c>
      <c r="GJ74" s="9">
        <v>140.523</v>
      </c>
      <c r="GK74" s="9">
        <v>138.536</v>
      </c>
      <c r="GL74" s="9">
        <v>41.634999999999998</v>
      </c>
      <c r="GM74" s="9">
        <v>22.161999999999999</v>
      </c>
      <c r="GN74" s="9">
        <v>19.474</v>
      </c>
      <c r="GO74" s="9">
        <v>9.9420000000000002</v>
      </c>
      <c r="GP74" s="9">
        <v>7.3109999999999999</v>
      </c>
      <c r="GQ74" s="9">
        <v>2.6320000000000001</v>
      </c>
      <c r="GR74" s="9">
        <v>7.1849999999999996</v>
      </c>
      <c r="GS74" s="9">
        <v>5.524</v>
      </c>
      <c r="GT74" s="9">
        <v>1.661</v>
      </c>
      <c r="GU74" s="9">
        <v>2.7570000000000001</v>
      </c>
      <c r="GV74" s="9">
        <v>1.786</v>
      </c>
      <c r="GW74" s="9">
        <v>0.97</v>
      </c>
      <c r="GX74" s="9">
        <v>31.693000000000001</v>
      </c>
      <c r="GY74" s="9">
        <v>14.851000000000001</v>
      </c>
      <c r="GZ74" s="9">
        <v>16.841999999999999</v>
      </c>
      <c r="HA74" s="9">
        <v>256.41000000000003</v>
      </c>
      <c r="HB74" s="9">
        <v>126.857</v>
      </c>
      <c r="HC74" s="9">
        <v>129.553</v>
      </c>
      <c r="HD74" s="9">
        <v>79.837999999999994</v>
      </c>
      <c r="HE74" s="9">
        <v>54.262999999999998</v>
      </c>
      <c r="HF74" s="9">
        <v>25.574999999999999</v>
      </c>
      <c r="HG74" s="9">
        <v>176.572</v>
      </c>
      <c r="HH74" s="9">
        <v>72.593999999999994</v>
      </c>
      <c r="HI74" s="9">
        <v>103.97799999999999</v>
      </c>
      <c r="HJ74" s="9">
        <v>88.043999999999997</v>
      </c>
      <c r="HK74" s="9">
        <v>60.465000000000003</v>
      </c>
      <c r="HL74" s="9">
        <v>27.58</v>
      </c>
      <c r="HM74" s="9">
        <v>191.01499999999999</v>
      </c>
      <c r="HN74" s="9">
        <v>80.058999999999997</v>
      </c>
      <c r="HO74" s="9">
        <v>110.956</v>
      </c>
      <c r="HP74" s="9">
        <v>183.75700000000001</v>
      </c>
      <c r="HQ74" s="9">
        <v>78.117999999999995</v>
      </c>
      <c r="HR74" s="9">
        <v>105.639</v>
      </c>
      <c r="HS74" s="9">
        <v>3038.5059999999999</v>
      </c>
      <c r="HT74" s="9">
        <v>1615.7809999999999</v>
      </c>
      <c r="HU74" s="9">
        <v>1422.7260000000001</v>
      </c>
      <c r="HV74" s="9">
        <v>2319.1840000000002</v>
      </c>
      <c r="HW74" s="9">
        <v>1396.8779999999999</v>
      </c>
      <c r="HX74" s="9">
        <v>922.30499999999995</v>
      </c>
      <c r="HY74" s="9">
        <v>719.32299999999998</v>
      </c>
      <c r="HZ74" s="9">
        <v>218.90299999999999</v>
      </c>
      <c r="IA74" s="9">
        <v>500.42</v>
      </c>
      <c r="IB74" s="9">
        <v>418.74</v>
      </c>
      <c r="IC74" s="9">
        <v>238.102</v>
      </c>
      <c r="ID74" s="9">
        <v>180.637</v>
      </c>
      <c r="IE74" s="9">
        <v>63.816000000000003</v>
      </c>
      <c r="IF74" s="9">
        <v>37.863</v>
      </c>
      <c r="IG74" s="9">
        <v>25.952999999999999</v>
      </c>
      <c r="IH74" s="9">
        <v>30.888000000000002</v>
      </c>
      <c r="II74" s="9">
        <v>24.562999999999999</v>
      </c>
      <c r="IJ74" s="9">
        <v>6.3250000000000002</v>
      </c>
      <c r="IK74" s="9">
        <v>19.71</v>
      </c>
      <c r="IL74" s="9">
        <v>15.071</v>
      </c>
      <c r="IM74" s="9">
        <v>4.6390000000000002</v>
      </c>
      <c r="IN74" s="9">
        <v>11.178000000000001</v>
      </c>
      <c r="IO74" s="9">
        <v>9.4920000000000009</v>
      </c>
      <c r="IP74" s="9">
        <v>1.6859999999999999</v>
      </c>
      <c r="IQ74" s="9">
        <v>32.927999999999997</v>
      </c>
    </row>
    <row r="75" spans="1:251">
      <c r="A75" s="10">
        <v>43770</v>
      </c>
      <c r="B75" s="9">
        <v>12933.357</v>
      </c>
      <c r="C75" s="9">
        <v>6805.1639999999998</v>
      </c>
      <c r="D75" s="9">
        <v>6128.1930000000002</v>
      </c>
      <c r="E75" s="9">
        <v>8837.0609999999997</v>
      </c>
      <c r="F75" s="9">
        <v>5521.6610000000001</v>
      </c>
      <c r="G75" s="9">
        <v>3315.4009999999998</v>
      </c>
      <c r="H75" s="9">
        <v>4096.2960000000003</v>
      </c>
      <c r="I75" s="9">
        <v>1283.5029999999999</v>
      </c>
      <c r="J75" s="9">
        <v>2812.7919999999999</v>
      </c>
      <c r="K75" s="9">
        <v>1879.9090000000001</v>
      </c>
      <c r="L75" s="9">
        <v>1013.042</v>
      </c>
      <c r="M75" s="9">
        <v>866.86699999999996</v>
      </c>
      <c r="N75" s="9">
        <v>328.81099999999998</v>
      </c>
      <c r="O75" s="9">
        <v>192.99700000000001</v>
      </c>
      <c r="P75" s="9">
        <v>135.81399999999999</v>
      </c>
      <c r="Q75" s="9">
        <v>133.554</v>
      </c>
      <c r="R75" s="9">
        <v>106.801</v>
      </c>
      <c r="S75" s="9">
        <v>26.753</v>
      </c>
      <c r="T75" s="9">
        <v>83.123999999999995</v>
      </c>
      <c r="U75" s="9">
        <v>65.332999999999998</v>
      </c>
      <c r="V75" s="9">
        <v>17.792000000000002</v>
      </c>
      <c r="W75" s="9">
        <v>50.43</v>
      </c>
      <c r="X75" s="9">
        <v>41.468000000000004</v>
      </c>
      <c r="Y75" s="9">
        <v>8.9610000000000003</v>
      </c>
      <c r="Z75" s="9">
        <v>195.25700000000001</v>
      </c>
      <c r="AA75" s="9">
        <v>86.195999999999998</v>
      </c>
      <c r="AB75" s="9">
        <v>109.06100000000001</v>
      </c>
      <c r="AC75" s="9">
        <v>1693.2080000000001</v>
      </c>
      <c r="AD75" s="9">
        <v>896.47900000000004</v>
      </c>
      <c r="AE75" s="9">
        <v>796.72900000000004</v>
      </c>
      <c r="AF75" s="9">
        <v>651.21799999999996</v>
      </c>
      <c r="AG75" s="9">
        <v>485.517</v>
      </c>
      <c r="AH75" s="9">
        <v>165.7</v>
      </c>
      <c r="AI75" s="9">
        <v>1041.991</v>
      </c>
      <c r="AJ75" s="9">
        <v>410.96199999999999</v>
      </c>
      <c r="AK75" s="9">
        <v>631.029</v>
      </c>
      <c r="AL75" s="9">
        <v>744.17</v>
      </c>
      <c r="AM75" s="9">
        <v>560.87099999999998</v>
      </c>
      <c r="AN75" s="9">
        <v>183.3</v>
      </c>
      <c r="AO75" s="9">
        <v>1135.739</v>
      </c>
      <c r="AP75" s="9">
        <v>452.17099999999999</v>
      </c>
      <c r="AQ75" s="9">
        <v>683.56700000000001</v>
      </c>
      <c r="AR75" s="9">
        <v>1125.115</v>
      </c>
      <c r="AS75" s="9">
        <v>476.29500000000002</v>
      </c>
      <c r="AT75" s="9">
        <v>648.82100000000003</v>
      </c>
      <c r="AU75" s="9">
        <v>12316.575999999999</v>
      </c>
      <c r="AV75" s="9">
        <v>6446.2439999999997</v>
      </c>
      <c r="AW75" s="9">
        <v>5870.3320000000003</v>
      </c>
      <c r="AX75" s="9">
        <v>8564.6360000000004</v>
      </c>
      <c r="AY75" s="9">
        <v>5328.0050000000001</v>
      </c>
      <c r="AZ75" s="9">
        <v>3236.63</v>
      </c>
      <c r="BA75" s="9">
        <v>3751.9409999999998</v>
      </c>
      <c r="BB75" s="9">
        <v>1118.239</v>
      </c>
      <c r="BC75" s="9">
        <v>2633.7020000000002</v>
      </c>
      <c r="BD75" s="9">
        <v>1822.479</v>
      </c>
      <c r="BE75" s="9">
        <v>972.20299999999997</v>
      </c>
      <c r="BF75" s="9">
        <v>850.27599999999995</v>
      </c>
      <c r="BG75" s="9">
        <v>308.01900000000001</v>
      </c>
      <c r="BH75" s="9">
        <v>177.941</v>
      </c>
      <c r="BI75" s="9">
        <v>130.078</v>
      </c>
      <c r="BJ75" s="9">
        <v>129.16</v>
      </c>
      <c r="BK75" s="9">
        <v>102.687</v>
      </c>
      <c r="BL75" s="9">
        <v>26.472999999999999</v>
      </c>
      <c r="BM75" s="9">
        <v>79.366</v>
      </c>
      <c r="BN75" s="9">
        <v>61.838000000000001</v>
      </c>
      <c r="BO75" s="9">
        <v>17.527999999999999</v>
      </c>
      <c r="BP75" s="9">
        <v>49.793999999999997</v>
      </c>
      <c r="BQ75" s="9">
        <v>40.848999999999997</v>
      </c>
      <c r="BR75" s="9">
        <v>8.9450000000000003</v>
      </c>
      <c r="BS75" s="9">
        <v>178.85900000000001</v>
      </c>
      <c r="BT75" s="9">
        <v>75.254000000000005</v>
      </c>
      <c r="BU75" s="9">
        <v>103.605</v>
      </c>
      <c r="BV75" s="9">
        <v>1651.162</v>
      </c>
      <c r="BW75" s="9">
        <v>866.31100000000004</v>
      </c>
      <c r="BX75" s="9">
        <v>784.851</v>
      </c>
      <c r="BY75" s="9">
        <v>642.17399999999998</v>
      </c>
      <c r="BZ75" s="9">
        <v>476.81099999999998</v>
      </c>
      <c r="CA75" s="9">
        <v>165.363</v>
      </c>
      <c r="CB75" s="9">
        <v>1008.9880000000001</v>
      </c>
      <c r="CC75" s="9">
        <v>389.49900000000002</v>
      </c>
      <c r="CD75" s="9">
        <v>619.48800000000006</v>
      </c>
      <c r="CE75" s="9">
        <v>732.24599999999998</v>
      </c>
      <c r="CF75" s="9">
        <v>549.303</v>
      </c>
      <c r="CG75" s="9">
        <v>182.94399999999999</v>
      </c>
      <c r="CH75" s="9">
        <v>1090.232</v>
      </c>
      <c r="CI75" s="9">
        <v>422.9</v>
      </c>
      <c r="CJ75" s="9">
        <v>667.33199999999999</v>
      </c>
      <c r="CK75" s="9">
        <v>1088.3530000000001</v>
      </c>
      <c r="CL75" s="9">
        <v>451.33699999999999</v>
      </c>
      <c r="CM75" s="9">
        <v>637.01599999999996</v>
      </c>
      <c r="CN75" s="9">
        <v>1897.537</v>
      </c>
      <c r="CO75" s="9">
        <v>959.79200000000003</v>
      </c>
      <c r="CP75" s="9">
        <v>937.745</v>
      </c>
      <c r="CQ75" s="9">
        <v>843.55100000000004</v>
      </c>
      <c r="CR75" s="9">
        <v>506.48099999999999</v>
      </c>
      <c r="CS75" s="9">
        <v>337.06900000000002</v>
      </c>
      <c r="CT75" s="9">
        <v>1053.9860000000001</v>
      </c>
      <c r="CU75" s="9">
        <v>453.31</v>
      </c>
      <c r="CV75" s="9">
        <v>600.67600000000004</v>
      </c>
      <c r="CW75" s="9">
        <v>502.60399999999998</v>
      </c>
      <c r="CX75" s="9">
        <v>270.541</v>
      </c>
      <c r="CY75" s="9">
        <v>232.06299999999999</v>
      </c>
      <c r="CZ75" s="9">
        <v>66.727000000000004</v>
      </c>
      <c r="DA75" s="9">
        <v>41.295999999999999</v>
      </c>
      <c r="DB75" s="9">
        <v>25.431000000000001</v>
      </c>
      <c r="DC75" s="9">
        <v>16.818999999999999</v>
      </c>
      <c r="DD75" s="9">
        <v>12.996</v>
      </c>
      <c r="DE75" s="9">
        <v>3.823</v>
      </c>
      <c r="DF75" s="9">
        <v>12.079000000000001</v>
      </c>
      <c r="DG75" s="9">
        <v>9.5139999999999993</v>
      </c>
      <c r="DH75" s="9">
        <v>2.5649999999999999</v>
      </c>
      <c r="DI75" s="9">
        <v>4.74</v>
      </c>
      <c r="DJ75" s="9">
        <v>3.4820000000000002</v>
      </c>
      <c r="DK75" s="9">
        <v>1.258</v>
      </c>
      <c r="DL75" s="9">
        <v>49.908000000000001</v>
      </c>
      <c r="DM75" s="9">
        <v>28.298999999999999</v>
      </c>
      <c r="DN75" s="9">
        <v>21.608000000000001</v>
      </c>
      <c r="DO75" s="9">
        <v>473.62</v>
      </c>
      <c r="DP75" s="9">
        <v>247.68700000000001</v>
      </c>
      <c r="DQ75" s="9">
        <v>225.93299999999999</v>
      </c>
      <c r="DR75" s="9">
        <v>101.11799999999999</v>
      </c>
      <c r="DS75" s="9">
        <v>70.965000000000003</v>
      </c>
      <c r="DT75" s="9">
        <v>30.152999999999999</v>
      </c>
      <c r="DU75" s="9">
        <v>372.50200000000001</v>
      </c>
      <c r="DV75" s="9">
        <v>176.72200000000001</v>
      </c>
      <c r="DW75" s="9">
        <v>195.78</v>
      </c>
      <c r="DX75" s="9">
        <v>112.88200000000001</v>
      </c>
      <c r="DY75" s="9">
        <v>81.397000000000006</v>
      </c>
      <c r="DZ75" s="9">
        <v>31.484000000000002</v>
      </c>
      <c r="EA75" s="9">
        <v>389.72199999999998</v>
      </c>
      <c r="EB75" s="9">
        <v>189.143</v>
      </c>
      <c r="EC75" s="9">
        <v>200.57900000000001</v>
      </c>
      <c r="ED75" s="9">
        <v>384.58100000000002</v>
      </c>
      <c r="EE75" s="9">
        <v>186.23599999999999</v>
      </c>
      <c r="EF75" s="9">
        <v>198.345</v>
      </c>
      <c r="EG75" s="9">
        <v>650.15</v>
      </c>
      <c r="EH75" s="9">
        <v>317.06799999999998</v>
      </c>
      <c r="EI75" s="9">
        <v>333.08199999999999</v>
      </c>
      <c r="EJ75" s="9">
        <v>142.05699999999999</v>
      </c>
      <c r="EK75" s="9">
        <v>94.53</v>
      </c>
      <c r="EL75" s="9">
        <v>47.527000000000001</v>
      </c>
      <c r="EM75" s="9">
        <v>508.09300000000002</v>
      </c>
      <c r="EN75" s="9">
        <v>222.53800000000001</v>
      </c>
      <c r="EO75" s="9">
        <v>285.55500000000001</v>
      </c>
      <c r="EP75" s="9">
        <v>216.899</v>
      </c>
      <c r="EQ75" s="9">
        <v>117.786</v>
      </c>
      <c r="ER75" s="9">
        <v>99.114000000000004</v>
      </c>
      <c r="ES75" s="9">
        <v>24.835000000000001</v>
      </c>
      <c r="ET75" s="9">
        <v>17.102</v>
      </c>
      <c r="EU75" s="9">
        <v>7.7329999999999997</v>
      </c>
      <c r="EV75" s="9">
        <v>3.2090000000000001</v>
      </c>
      <c r="EW75" s="9">
        <v>2.7679999999999998</v>
      </c>
      <c r="EX75" s="9">
        <v>0.442</v>
      </c>
      <c r="EY75" s="9">
        <v>3.056</v>
      </c>
      <c r="EZ75" s="9">
        <v>2.6339999999999999</v>
      </c>
      <c r="FA75" s="9">
        <v>0.42199999999999999</v>
      </c>
      <c r="FB75" s="9">
        <v>0.153</v>
      </c>
      <c r="FC75" s="9">
        <v>0.13400000000000001</v>
      </c>
      <c r="FD75" s="9">
        <v>0.02</v>
      </c>
      <c r="FE75" s="9">
        <v>21.626000000000001</v>
      </c>
      <c r="FF75" s="9">
        <v>14.335000000000001</v>
      </c>
      <c r="FG75" s="9">
        <v>7.2910000000000004</v>
      </c>
      <c r="FH75" s="9">
        <v>205.19900000000001</v>
      </c>
      <c r="FI75" s="9">
        <v>107.872</v>
      </c>
      <c r="FJ75" s="9">
        <v>97.326999999999998</v>
      </c>
      <c r="FK75" s="9">
        <v>19.196999999999999</v>
      </c>
      <c r="FL75" s="9">
        <v>14.271000000000001</v>
      </c>
      <c r="FM75" s="9">
        <v>4.9249999999999998</v>
      </c>
      <c r="FN75" s="9">
        <v>186.00200000000001</v>
      </c>
      <c r="FO75" s="9">
        <v>93.6</v>
      </c>
      <c r="FP75" s="9">
        <v>92.402000000000001</v>
      </c>
      <c r="FQ75" s="9">
        <v>21.940999999999999</v>
      </c>
      <c r="FR75" s="9">
        <v>16.96</v>
      </c>
      <c r="FS75" s="9">
        <v>4.9809999999999999</v>
      </c>
      <c r="FT75" s="9">
        <v>194.959</v>
      </c>
      <c r="FU75" s="9">
        <v>100.82599999999999</v>
      </c>
      <c r="FV75" s="9">
        <v>94.132999999999996</v>
      </c>
      <c r="FW75" s="9">
        <v>189.05799999999999</v>
      </c>
      <c r="FX75" s="9">
        <v>96.233999999999995</v>
      </c>
      <c r="FY75" s="9">
        <v>92.823999999999998</v>
      </c>
      <c r="FZ75" s="9">
        <v>1247.386</v>
      </c>
      <c r="GA75" s="9">
        <v>642.72400000000005</v>
      </c>
      <c r="GB75" s="9">
        <v>604.66300000000001</v>
      </c>
      <c r="GC75" s="9">
        <v>701.49400000000003</v>
      </c>
      <c r="GD75" s="9">
        <v>411.95100000000002</v>
      </c>
      <c r="GE75" s="9">
        <v>289.54199999999997</v>
      </c>
      <c r="GF75" s="9">
        <v>545.89300000000003</v>
      </c>
      <c r="GG75" s="9">
        <v>230.77199999999999</v>
      </c>
      <c r="GH75" s="9">
        <v>315.12099999999998</v>
      </c>
      <c r="GI75" s="9">
        <v>285.70400000000001</v>
      </c>
      <c r="GJ75" s="9">
        <v>152.755</v>
      </c>
      <c r="GK75" s="9">
        <v>132.94900000000001</v>
      </c>
      <c r="GL75" s="9">
        <v>41.892000000000003</v>
      </c>
      <c r="GM75" s="9">
        <v>24.193000000000001</v>
      </c>
      <c r="GN75" s="9">
        <v>17.699000000000002</v>
      </c>
      <c r="GO75" s="9">
        <v>13.61</v>
      </c>
      <c r="GP75" s="9">
        <v>10.228999999999999</v>
      </c>
      <c r="GQ75" s="9">
        <v>3.3809999999999998</v>
      </c>
      <c r="GR75" s="9">
        <v>9.0229999999999997</v>
      </c>
      <c r="GS75" s="9">
        <v>6.88</v>
      </c>
      <c r="GT75" s="9">
        <v>2.1429999999999998</v>
      </c>
      <c r="GU75" s="9">
        <v>4.5869999999999997</v>
      </c>
      <c r="GV75" s="9">
        <v>3.3479999999999999</v>
      </c>
      <c r="GW75" s="9">
        <v>1.2390000000000001</v>
      </c>
      <c r="GX75" s="9">
        <v>28.282</v>
      </c>
      <c r="GY75" s="9">
        <v>13.965</v>
      </c>
      <c r="GZ75" s="9">
        <v>14.317</v>
      </c>
      <c r="HA75" s="9">
        <v>268.42099999999999</v>
      </c>
      <c r="HB75" s="9">
        <v>139.815</v>
      </c>
      <c r="HC75" s="9">
        <v>128.60599999999999</v>
      </c>
      <c r="HD75" s="9">
        <v>81.921000000000006</v>
      </c>
      <c r="HE75" s="9">
        <v>56.694000000000003</v>
      </c>
      <c r="HF75" s="9">
        <v>25.227</v>
      </c>
      <c r="HG75" s="9">
        <v>186.5</v>
      </c>
      <c r="HH75" s="9">
        <v>83.120999999999995</v>
      </c>
      <c r="HI75" s="9">
        <v>103.378</v>
      </c>
      <c r="HJ75" s="9">
        <v>90.941000000000003</v>
      </c>
      <c r="HK75" s="9">
        <v>64.436999999999998</v>
      </c>
      <c r="HL75" s="9">
        <v>26.503</v>
      </c>
      <c r="HM75" s="9">
        <v>194.76400000000001</v>
      </c>
      <c r="HN75" s="9">
        <v>88.317999999999998</v>
      </c>
      <c r="HO75" s="9">
        <v>106.446</v>
      </c>
      <c r="HP75" s="9">
        <v>195.523</v>
      </c>
      <c r="HQ75" s="9">
        <v>90.001999999999995</v>
      </c>
      <c r="HR75" s="9">
        <v>105.521</v>
      </c>
      <c r="HS75" s="9">
        <v>3053.1329999999998</v>
      </c>
      <c r="HT75" s="9">
        <v>1619.57</v>
      </c>
      <c r="HU75" s="9">
        <v>1433.5630000000001</v>
      </c>
      <c r="HV75" s="9">
        <v>2312.8409999999999</v>
      </c>
      <c r="HW75" s="9">
        <v>1386.7460000000001</v>
      </c>
      <c r="HX75" s="9">
        <v>926.096</v>
      </c>
      <c r="HY75" s="9">
        <v>740.29100000000005</v>
      </c>
      <c r="HZ75" s="9">
        <v>232.82400000000001</v>
      </c>
      <c r="IA75" s="9">
        <v>507.46699999999998</v>
      </c>
      <c r="IB75" s="9">
        <v>447.07600000000002</v>
      </c>
      <c r="IC75" s="9">
        <v>250.62899999999999</v>
      </c>
      <c r="ID75" s="9">
        <v>196.447</v>
      </c>
      <c r="IE75" s="9">
        <v>58.820999999999998</v>
      </c>
      <c r="IF75" s="9">
        <v>32.936</v>
      </c>
      <c r="IG75" s="9">
        <v>25.885000000000002</v>
      </c>
      <c r="IH75" s="9">
        <v>29.058</v>
      </c>
      <c r="II75" s="9">
        <v>23.925999999999998</v>
      </c>
      <c r="IJ75" s="9">
        <v>5.1319999999999997</v>
      </c>
      <c r="IK75" s="9">
        <v>18.166</v>
      </c>
      <c r="IL75" s="9">
        <v>15.113</v>
      </c>
      <c r="IM75" s="9">
        <v>3.0529999999999999</v>
      </c>
      <c r="IN75" s="9">
        <v>10.891999999999999</v>
      </c>
      <c r="IO75" s="9">
        <v>8.8130000000000006</v>
      </c>
      <c r="IP75" s="9">
        <v>2.0790000000000002</v>
      </c>
      <c r="IQ75" s="9">
        <v>29.763000000000002</v>
      </c>
    </row>
    <row r="76" spans="1:251">
      <c r="A76" s="10">
        <v>43800</v>
      </c>
      <c r="B76" s="9">
        <v>13038.294</v>
      </c>
      <c r="C76" s="9">
        <v>6851.4129999999996</v>
      </c>
      <c r="D76" s="9">
        <v>6186.8810000000003</v>
      </c>
      <c r="E76" s="9">
        <v>8945.1479999999992</v>
      </c>
      <c r="F76" s="9">
        <v>5542.46</v>
      </c>
      <c r="G76" s="9">
        <v>3402.6880000000001</v>
      </c>
      <c r="H76" s="9">
        <v>4093.1460000000002</v>
      </c>
      <c r="I76" s="9">
        <v>1308.953</v>
      </c>
      <c r="J76" s="9">
        <v>2784.1930000000002</v>
      </c>
      <c r="K76" s="9">
        <v>1967.8320000000001</v>
      </c>
      <c r="L76" s="9">
        <v>1028.884</v>
      </c>
      <c r="M76" s="9">
        <v>938.94799999999998</v>
      </c>
      <c r="N76" s="9">
        <v>344.86599999999999</v>
      </c>
      <c r="O76" s="9">
        <v>189.81200000000001</v>
      </c>
      <c r="P76" s="9">
        <v>155.054</v>
      </c>
      <c r="Q76" s="9">
        <v>137.28800000000001</v>
      </c>
      <c r="R76" s="9">
        <v>104.002</v>
      </c>
      <c r="S76" s="9">
        <v>33.284999999999997</v>
      </c>
      <c r="T76" s="9">
        <v>75.995000000000005</v>
      </c>
      <c r="U76" s="9">
        <v>53.758000000000003</v>
      </c>
      <c r="V76" s="9">
        <v>22.236999999999998</v>
      </c>
      <c r="W76" s="9">
        <v>61.292999999999999</v>
      </c>
      <c r="X76" s="9">
        <v>50.244</v>
      </c>
      <c r="Y76" s="9">
        <v>11.048999999999999</v>
      </c>
      <c r="Z76" s="9">
        <v>207.578</v>
      </c>
      <c r="AA76" s="9">
        <v>85.808999999999997</v>
      </c>
      <c r="AB76" s="9">
        <v>121.76900000000001</v>
      </c>
      <c r="AC76" s="9">
        <v>1776.057</v>
      </c>
      <c r="AD76" s="9">
        <v>926.57600000000002</v>
      </c>
      <c r="AE76" s="9">
        <v>849.48099999999999</v>
      </c>
      <c r="AF76" s="9">
        <v>666.58500000000004</v>
      </c>
      <c r="AG76" s="9">
        <v>482.262</v>
      </c>
      <c r="AH76" s="9">
        <v>184.32300000000001</v>
      </c>
      <c r="AI76" s="9">
        <v>1109.472</v>
      </c>
      <c r="AJ76" s="9">
        <v>444.31400000000002</v>
      </c>
      <c r="AK76" s="9">
        <v>665.15800000000002</v>
      </c>
      <c r="AL76" s="9">
        <v>761.73900000000003</v>
      </c>
      <c r="AM76" s="9">
        <v>551.22</v>
      </c>
      <c r="AN76" s="9">
        <v>210.51900000000001</v>
      </c>
      <c r="AO76" s="9">
        <v>1206.0930000000001</v>
      </c>
      <c r="AP76" s="9">
        <v>477.66399999999999</v>
      </c>
      <c r="AQ76" s="9">
        <v>728.42899999999997</v>
      </c>
      <c r="AR76" s="9">
        <v>1185.4670000000001</v>
      </c>
      <c r="AS76" s="9">
        <v>498.072</v>
      </c>
      <c r="AT76" s="9">
        <v>687.39499999999998</v>
      </c>
      <c r="AU76" s="9">
        <v>12443.12</v>
      </c>
      <c r="AV76" s="9">
        <v>6501.4790000000003</v>
      </c>
      <c r="AW76" s="9">
        <v>5941.6409999999996</v>
      </c>
      <c r="AX76" s="9">
        <v>8679.223</v>
      </c>
      <c r="AY76" s="9">
        <v>5354.3029999999999</v>
      </c>
      <c r="AZ76" s="9">
        <v>3324.92</v>
      </c>
      <c r="BA76" s="9">
        <v>3763.8969999999999</v>
      </c>
      <c r="BB76" s="9">
        <v>1147.1759999999999</v>
      </c>
      <c r="BC76" s="9">
        <v>2616.721</v>
      </c>
      <c r="BD76" s="9">
        <v>1914.183</v>
      </c>
      <c r="BE76" s="9">
        <v>993.46299999999997</v>
      </c>
      <c r="BF76" s="9">
        <v>920.72</v>
      </c>
      <c r="BG76" s="9">
        <v>325.10500000000002</v>
      </c>
      <c r="BH76" s="9">
        <v>177.499</v>
      </c>
      <c r="BI76" s="9">
        <v>147.60599999999999</v>
      </c>
      <c r="BJ76" s="9">
        <v>133.41200000000001</v>
      </c>
      <c r="BK76" s="9">
        <v>100.67</v>
      </c>
      <c r="BL76" s="9">
        <v>32.741999999999997</v>
      </c>
      <c r="BM76" s="9">
        <v>73.462000000000003</v>
      </c>
      <c r="BN76" s="9">
        <v>51.752000000000002</v>
      </c>
      <c r="BO76" s="9">
        <v>21.71</v>
      </c>
      <c r="BP76" s="9">
        <v>59.95</v>
      </c>
      <c r="BQ76" s="9">
        <v>48.917999999999999</v>
      </c>
      <c r="BR76" s="9">
        <v>11.032</v>
      </c>
      <c r="BS76" s="9">
        <v>191.69200000000001</v>
      </c>
      <c r="BT76" s="9">
        <v>76.828999999999994</v>
      </c>
      <c r="BU76" s="9">
        <v>114.863</v>
      </c>
      <c r="BV76" s="9">
        <v>1737.8109999999999</v>
      </c>
      <c r="BW76" s="9">
        <v>899.67</v>
      </c>
      <c r="BX76" s="9">
        <v>838.14</v>
      </c>
      <c r="BY76" s="9">
        <v>652.62400000000002</v>
      </c>
      <c r="BZ76" s="9">
        <v>471.69499999999999</v>
      </c>
      <c r="CA76" s="9">
        <v>180.93</v>
      </c>
      <c r="CB76" s="9">
        <v>1085.1869999999999</v>
      </c>
      <c r="CC76" s="9">
        <v>427.976</v>
      </c>
      <c r="CD76" s="9">
        <v>657.21100000000001</v>
      </c>
      <c r="CE76" s="9">
        <v>745.86800000000005</v>
      </c>
      <c r="CF76" s="9">
        <v>539.28200000000004</v>
      </c>
      <c r="CG76" s="9">
        <v>206.58600000000001</v>
      </c>
      <c r="CH76" s="9">
        <v>1168.3150000000001</v>
      </c>
      <c r="CI76" s="9">
        <v>454.18200000000002</v>
      </c>
      <c r="CJ76" s="9">
        <v>714.13300000000004</v>
      </c>
      <c r="CK76" s="9">
        <v>1158.6489999999999</v>
      </c>
      <c r="CL76" s="9">
        <v>479.72800000000001</v>
      </c>
      <c r="CM76" s="9">
        <v>678.92100000000005</v>
      </c>
      <c r="CN76" s="9">
        <v>1981.8589999999999</v>
      </c>
      <c r="CO76" s="9">
        <v>994.64099999999996</v>
      </c>
      <c r="CP76" s="9">
        <v>987.21799999999996</v>
      </c>
      <c r="CQ76" s="9">
        <v>911.92</v>
      </c>
      <c r="CR76" s="9">
        <v>531.40899999999999</v>
      </c>
      <c r="CS76" s="9">
        <v>380.51100000000002</v>
      </c>
      <c r="CT76" s="9">
        <v>1069.9390000000001</v>
      </c>
      <c r="CU76" s="9">
        <v>463.23200000000003</v>
      </c>
      <c r="CV76" s="9">
        <v>606.70699999999999</v>
      </c>
      <c r="CW76" s="9">
        <v>578.29700000000003</v>
      </c>
      <c r="CX76" s="9">
        <v>281.75900000000001</v>
      </c>
      <c r="CY76" s="9">
        <v>296.53800000000001</v>
      </c>
      <c r="CZ76" s="9">
        <v>78.540999999999997</v>
      </c>
      <c r="DA76" s="9">
        <v>36.604999999999997</v>
      </c>
      <c r="DB76" s="9">
        <v>41.935000000000002</v>
      </c>
      <c r="DC76" s="9">
        <v>15.676</v>
      </c>
      <c r="DD76" s="9">
        <v>11.776999999999999</v>
      </c>
      <c r="DE76" s="9">
        <v>3.899</v>
      </c>
      <c r="DF76" s="9">
        <v>10.552</v>
      </c>
      <c r="DG76" s="9">
        <v>7.1349999999999998</v>
      </c>
      <c r="DH76" s="9">
        <v>3.4169999999999998</v>
      </c>
      <c r="DI76" s="9">
        <v>5.1239999999999997</v>
      </c>
      <c r="DJ76" s="9">
        <v>4.6420000000000003</v>
      </c>
      <c r="DK76" s="9">
        <v>0.48199999999999998</v>
      </c>
      <c r="DL76" s="9">
        <v>62.865000000000002</v>
      </c>
      <c r="DM76" s="9">
        <v>24.827999999999999</v>
      </c>
      <c r="DN76" s="9">
        <v>38.036000000000001</v>
      </c>
      <c r="DO76" s="9">
        <v>544.875</v>
      </c>
      <c r="DP76" s="9">
        <v>266.88200000000001</v>
      </c>
      <c r="DQ76" s="9">
        <v>277.99299999999999</v>
      </c>
      <c r="DR76" s="9">
        <v>109.768</v>
      </c>
      <c r="DS76" s="9">
        <v>72.923000000000002</v>
      </c>
      <c r="DT76" s="9">
        <v>36.844999999999999</v>
      </c>
      <c r="DU76" s="9">
        <v>435.10700000000003</v>
      </c>
      <c r="DV76" s="9">
        <v>193.959</v>
      </c>
      <c r="DW76" s="9">
        <v>241.148</v>
      </c>
      <c r="DX76" s="9">
        <v>121.785</v>
      </c>
      <c r="DY76" s="9">
        <v>81.512</v>
      </c>
      <c r="DZ76" s="9">
        <v>40.273000000000003</v>
      </c>
      <c r="EA76" s="9">
        <v>456.512</v>
      </c>
      <c r="EB76" s="9">
        <v>200.24799999999999</v>
      </c>
      <c r="EC76" s="9">
        <v>256.26400000000001</v>
      </c>
      <c r="ED76" s="9">
        <v>445.65899999999999</v>
      </c>
      <c r="EE76" s="9">
        <v>201.09399999999999</v>
      </c>
      <c r="EF76" s="9">
        <v>244.565</v>
      </c>
      <c r="EG76" s="9">
        <v>698.71699999999998</v>
      </c>
      <c r="EH76" s="9">
        <v>336.64400000000001</v>
      </c>
      <c r="EI76" s="9">
        <v>362.07299999999998</v>
      </c>
      <c r="EJ76" s="9">
        <v>167.995</v>
      </c>
      <c r="EK76" s="9">
        <v>105.327</v>
      </c>
      <c r="EL76" s="9">
        <v>62.667999999999999</v>
      </c>
      <c r="EM76" s="9">
        <v>530.72199999999998</v>
      </c>
      <c r="EN76" s="9">
        <v>231.31700000000001</v>
      </c>
      <c r="EO76" s="9">
        <v>299.40499999999997</v>
      </c>
      <c r="EP76" s="9">
        <v>271.89400000000001</v>
      </c>
      <c r="EQ76" s="9">
        <v>131.86500000000001</v>
      </c>
      <c r="ER76" s="9">
        <v>140.029</v>
      </c>
      <c r="ES76" s="9">
        <v>35.499000000000002</v>
      </c>
      <c r="ET76" s="9">
        <v>17.751999999999999</v>
      </c>
      <c r="EU76" s="9">
        <v>17.747</v>
      </c>
      <c r="EV76" s="9">
        <v>5.218</v>
      </c>
      <c r="EW76" s="9">
        <v>3.8079999999999998</v>
      </c>
      <c r="EX76" s="9">
        <v>1.41</v>
      </c>
      <c r="EY76" s="9">
        <v>4.0449999999999999</v>
      </c>
      <c r="EZ76" s="9">
        <v>3.0790000000000002</v>
      </c>
      <c r="FA76" s="9">
        <v>0.96599999999999997</v>
      </c>
      <c r="FB76" s="9">
        <v>1.1739999999999999</v>
      </c>
      <c r="FC76" s="9">
        <v>0.73</v>
      </c>
      <c r="FD76" s="9">
        <v>0.44400000000000001</v>
      </c>
      <c r="FE76" s="9">
        <v>30.28</v>
      </c>
      <c r="FF76" s="9">
        <v>13.943</v>
      </c>
      <c r="FG76" s="9">
        <v>16.337</v>
      </c>
      <c r="FH76" s="9">
        <v>258.75299999999999</v>
      </c>
      <c r="FI76" s="9">
        <v>125.05</v>
      </c>
      <c r="FJ76" s="9">
        <v>133.703</v>
      </c>
      <c r="FK76" s="9">
        <v>30.49</v>
      </c>
      <c r="FL76" s="9">
        <v>22.064</v>
      </c>
      <c r="FM76" s="9">
        <v>8.4250000000000007</v>
      </c>
      <c r="FN76" s="9">
        <v>228.26300000000001</v>
      </c>
      <c r="FO76" s="9">
        <v>102.986</v>
      </c>
      <c r="FP76" s="9">
        <v>125.277</v>
      </c>
      <c r="FQ76" s="9">
        <v>33.935000000000002</v>
      </c>
      <c r="FR76" s="9">
        <v>24.599</v>
      </c>
      <c r="FS76" s="9">
        <v>9.3360000000000003</v>
      </c>
      <c r="FT76" s="9">
        <v>237.959</v>
      </c>
      <c r="FU76" s="9">
        <v>107.26600000000001</v>
      </c>
      <c r="FV76" s="9">
        <v>130.69300000000001</v>
      </c>
      <c r="FW76" s="9">
        <v>232.30799999999999</v>
      </c>
      <c r="FX76" s="9">
        <v>106.06399999999999</v>
      </c>
      <c r="FY76" s="9">
        <v>126.244</v>
      </c>
      <c r="FZ76" s="9">
        <v>1283.1420000000001</v>
      </c>
      <c r="GA76" s="9">
        <v>657.99699999999996</v>
      </c>
      <c r="GB76" s="9">
        <v>625.14499999999998</v>
      </c>
      <c r="GC76" s="9">
        <v>743.92499999999995</v>
      </c>
      <c r="GD76" s="9">
        <v>426.08199999999999</v>
      </c>
      <c r="GE76" s="9">
        <v>317.84300000000002</v>
      </c>
      <c r="GF76" s="9">
        <v>539.21699999999998</v>
      </c>
      <c r="GG76" s="9">
        <v>231.91499999999999</v>
      </c>
      <c r="GH76" s="9">
        <v>307.30200000000002</v>
      </c>
      <c r="GI76" s="9">
        <v>306.40300000000002</v>
      </c>
      <c r="GJ76" s="9">
        <v>149.89500000000001</v>
      </c>
      <c r="GK76" s="9">
        <v>156.50800000000001</v>
      </c>
      <c r="GL76" s="9">
        <v>43.042000000000002</v>
      </c>
      <c r="GM76" s="9">
        <v>18.853999999999999</v>
      </c>
      <c r="GN76" s="9">
        <v>24.187999999999999</v>
      </c>
      <c r="GO76" s="9">
        <v>10.458</v>
      </c>
      <c r="GP76" s="9">
        <v>7.9690000000000003</v>
      </c>
      <c r="GQ76" s="9">
        <v>2.4889999999999999</v>
      </c>
      <c r="GR76" s="9">
        <v>6.5069999999999997</v>
      </c>
      <c r="GS76" s="9">
        <v>4.056</v>
      </c>
      <c r="GT76" s="9">
        <v>2.4510000000000001</v>
      </c>
      <c r="GU76" s="9">
        <v>3.9510000000000001</v>
      </c>
      <c r="GV76" s="9">
        <v>3.9119999999999999</v>
      </c>
      <c r="GW76" s="9">
        <v>3.7999999999999999E-2</v>
      </c>
      <c r="GX76" s="9">
        <v>32.584000000000003</v>
      </c>
      <c r="GY76" s="9">
        <v>10.885</v>
      </c>
      <c r="GZ76" s="9">
        <v>21.699000000000002</v>
      </c>
      <c r="HA76" s="9">
        <v>286.12200000000001</v>
      </c>
      <c r="HB76" s="9">
        <v>141.83199999999999</v>
      </c>
      <c r="HC76" s="9">
        <v>144.29</v>
      </c>
      <c r="HD76" s="9">
        <v>79.278000000000006</v>
      </c>
      <c r="HE76" s="9">
        <v>50.857999999999997</v>
      </c>
      <c r="HF76" s="9">
        <v>28.42</v>
      </c>
      <c r="HG76" s="9">
        <v>206.84399999999999</v>
      </c>
      <c r="HH76" s="9">
        <v>90.974000000000004</v>
      </c>
      <c r="HI76" s="9">
        <v>115.87</v>
      </c>
      <c r="HJ76" s="9">
        <v>87.85</v>
      </c>
      <c r="HK76" s="9">
        <v>56.912999999999997</v>
      </c>
      <c r="HL76" s="9">
        <v>30.937000000000001</v>
      </c>
      <c r="HM76" s="9">
        <v>218.553</v>
      </c>
      <c r="HN76" s="9">
        <v>92.980999999999995</v>
      </c>
      <c r="HO76" s="9">
        <v>125.571</v>
      </c>
      <c r="HP76" s="9">
        <v>213.351</v>
      </c>
      <c r="HQ76" s="9">
        <v>95.03</v>
      </c>
      <c r="HR76" s="9">
        <v>118.321</v>
      </c>
      <c r="HS76" s="9">
        <v>3072.7159999999999</v>
      </c>
      <c r="HT76" s="9">
        <v>1618.2</v>
      </c>
      <c r="HU76" s="9">
        <v>1454.5160000000001</v>
      </c>
      <c r="HV76" s="9">
        <v>2343.0709999999999</v>
      </c>
      <c r="HW76" s="9">
        <v>1387.9939999999999</v>
      </c>
      <c r="HX76" s="9">
        <v>955.077</v>
      </c>
      <c r="HY76" s="9">
        <v>729.64499999999998</v>
      </c>
      <c r="HZ76" s="9">
        <v>230.20599999999999</v>
      </c>
      <c r="IA76" s="9">
        <v>499.43900000000002</v>
      </c>
      <c r="IB76" s="9">
        <v>454.02199999999999</v>
      </c>
      <c r="IC76" s="9">
        <v>252.82300000000001</v>
      </c>
      <c r="ID76" s="9">
        <v>201.19900000000001</v>
      </c>
      <c r="IE76" s="9">
        <v>69.825999999999993</v>
      </c>
      <c r="IF76" s="9">
        <v>44.942</v>
      </c>
      <c r="IG76" s="9">
        <v>24.884</v>
      </c>
      <c r="IH76" s="9">
        <v>36.805</v>
      </c>
      <c r="II76" s="9">
        <v>31.04</v>
      </c>
      <c r="IJ76" s="9">
        <v>5.7649999999999997</v>
      </c>
      <c r="IK76" s="9">
        <v>17.498999999999999</v>
      </c>
      <c r="IL76" s="9">
        <v>12.772</v>
      </c>
      <c r="IM76" s="9">
        <v>4.7270000000000003</v>
      </c>
      <c r="IN76" s="9">
        <v>19.306000000000001</v>
      </c>
      <c r="IO76" s="9">
        <v>18.268000000000001</v>
      </c>
      <c r="IP76" s="9">
        <v>1.038</v>
      </c>
      <c r="IQ76" s="9">
        <v>33.021000000000001</v>
      </c>
    </row>
    <row r="77" spans="1:251">
      <c r="A77" s="10">
        <v>43831</v>
      </c>
      <c r="B77" s="9">
        <v>12762.102999999999</v>
      </c>
      <c r="C77" s="9">
        <v>6723.1260000000002</v>
      </c>
      <c r="D77" s="9">
        <v>6038.9769999999999</v>
      </c>
      <c r="E77" s="9">
        <v>8824.14</v>
      </c>
      <c r="F77" s="9">
        <v>5488.4120000000003</v>
      </c>
      <c r="G77" s="9">
        <v>3335.7280000000001</v>
      </c>
      <c r="H77" s="9">
        <v>3937.9630000000002</v>
      </c>
      <c r="I77" s="9">
        <v>1234.713</v>
      </c>
      <c r="J77" s="9">
        <v>2703.25</v>
      </c>
      <c r="K77" s="9">
        <v>2037.675</v>
      </c>
      <c r="L77" s="9">
        <v>1076.0329999999999</v>
      </c>
      <c r="M77" s="9">
        <v>961.64200000000005</v>
      </c>
      <c r="N77" s="9">
        <v>444.428</v>
      </c>
      <c r="O77" s="9">
        <v>260.26600000000002</v>
      </c>
      <c r="P77" s="9">
        <v>184.16200000000001</v>
      </c>
      <c r="Q77" s="9">
        <v>197.428</v>
      </c>
      <c r="R77" s="9">
        <v>150.86600000000001</v>
      </c>
      <c r="S77" s="9">
        <v>46.561</v>
      </c>
      <c r="T77" s="9">
        <v>106.12</v>
      </c>
      <c r="U77" s="9">
        <v>82.638999999999996</v>
      </c>
      <c r="V77" s="9">
        <v>23.48</v>
      </c>
      <c r="W77" s="9">
        <v>91.308000000000007</v>
      </c>
      <c r="X77" s="9">
        <v>68.227000000000004</v>
      </c>
      <c r="Y77" s="9">
        <v>23.081</v>
      </c>
      <c r="Z77" s="9">
        <v>247.001</v>
      </c>
      <c r="AA77" s="9">
        <v>109.399</v>
      </c>
      <c r="AB77" s="9">
        <v>137.601</v>
      </c>
      <c r="AC77" s="9">
        <v>1785.9860000000001</v>
      </c>
      <c r="AD77" s="9">
        <v>911.96299999999997</v>
      </c>
      <c r="AE77" s="9">
        <v>874.02300000000002</v>
      </c>
      <c r="AF77" s="9">
        <v>672.98599999999999</v>
      </c>
      <c r="AG77" s="9">
        <v>492.36200000000002</v>
      </c>
      <c r="AH77" s="9">
        <v>180.62299999999999</v>
      </c>
      <c r="AI77" s="9">
        <v>1113.001</v>
      </c>
      <c r="AJ77" s="9">
        <v>419.601</v>
      </c>
      <c r="AK77" s="9">
        <v>693.4</v>
      </c>
      <c r="AL77" s="9">
        <v>825.75400000000002</v>
      </c>
      <c r="AM77" s="9">
        <v>610.65499999999997</v>
      </c>
      <c r="AN77" s="9">
        <v>215.09899999999999</v>
      </c>
      <c r="AO77" s="9">
        <v>1211.921</v>
      </c>
      <c r="AP77" s="9">
        <v>465.37799999999999</v>
      </c>
      <c r="AQ77" s="9">
        <v>746.54300000000001</v>
      </c>
      <c r="AR77" s="9">
        <v>1219.1199999999999</v>
      </c>
      <c r="AS77" s="9">
        <v>502.24</v>
      </c>
      <c r="AT77" s="9">
        <v>716.88</v>
      </c>
      <c r="AU77" s="9">
        <v>12207.588</v>
      </c>
      <c r="AV77" s="9">
        <v>6396.33</v>
      </c>
      <c r="AW77" s="9">
        <v>5811.2579999999998</v>
      </c>
      <c r="AX77" s="9">
        <v>8565.6329999999998</v>
      </c>
      <c r="AY77" s="9">
        <v>5303.9809999999998</v>
      </c>
      <c r="AZ77" s="9">
        <v>3261.652</v>
      </c>
      <c r="BA77" s="9">
        <v>3641.9549999999999</v>
      </c>
      <c r="BB77" s="9">
        <v>1092.348</v>
      </c>
      <c r="BC77" s="9">
        <v>2549.6060000000002</v>
      </c>
      <c r="BD77" s="9">
        <v>1980.498</v>
      </c>
      <c r="BE77" s="9">
        <v>1038.9649999999999</v>
      </c>
      <c r="BF77" s="9">
        <v>941.53300000000002</v>
      </c>
      <c r="BG77" s="9">
        <v>419.09399999999999</v>
      </c>
      <c r="BH77" s="9">
        <v>243.274</v>
      </c>
      <c r="BI77" s="9">
        <v>175.82</v>
      </c>
      <c r="BJ77" s="9">
        <v>189.75299999999999</v>
      </c>
      <c r="BK77" s="9">
        <v>143.79400000000001</v>
      </c>
      <c r="BL77" s="9">
        <v>45.959000000000003</v>
      </c>
      <c r="BM77" s="9">
        <v>101.943</v>
      </c>
      <c r="BN77" s="9">
        <v>78.887</v>
      </c>
      <c r="BO77" s="9">
        <v>23.056000000000001</v>
      </c>
      <c r="BP77" s="9">
        <v>87.81</v>
      </c>
      <c r="BQ77" s="9">
        <v>64.906999999999996</v>
      </c>
      <c r="BR77" s="9">
        <v>22.902999999999999</v>
      </c>
      <c r="BS77" s="9">
        <v>229.34100000000001</v>
      </c>
      <c r="BT77" s="9">
        <v>99.480999999999995</v>
      </c>
      <c r="BU77" s="9">
        <v>129.86000000000001</v>
      </c>
      <c r="BV77" s="9">
        <v>1748.4</v>
      </c>
      <c r="BW77" s="9">
        <v>888.76599999999996</v>
      </c>
      <c r="BX77" s="9">
        <v>859.63400000000001</v>
      </c>
      <c r="BY77" s="9">
        <v>663.97199999999998</v>
      </c>
      <c r="BZ77" s="9">
        <v>484.62700000000001</v>
      </c>
      <c r="CA77" s="9">
        <v>179.345</v>
      </c>
      <c r="CB77" s="9">
        <v>1084.4269999999999</v>
      </c>
      <c r="CC77" s="9">
        <v>404.13900000000001</v>
      </c>
      <c r="CD77" s="9">
        <v>680.28800000000001</v>
      </c>
      <c r="CE77" s="9">
        <v>809.62900000000002</v>
      </c>
      <c r="CF77" s="9">
        <v>596.40599999999995</v>
      </c>
      <c r="CG77" s="9">
        <v>213.22200000000001</v>
      </c>
      <c r="CH77" s="9">
        <v>1170.8689999999999</v>
      </c>
      <c r="CI77" s="9">
        <v>442.55900000000003</v>
      </c>
      <c r="CJ77" s="9">
        <v>728.31</v>
      </c>
      <c r="CK77" s="9">
        <v>1186.3710000000001</v>
      </c>
      <c r="CL77" s="9">
        <v>483.02600000000001</v>
      </c>
      <c r="CM77" s="9">
        <v>703.34400000000005</v>
      </c>
      <c r="CN77" s="9">
        <v>1918.1130000000001</v>
      </c>
      <c r="CO77" s="9">
        <v>956.93299999999999</v>
      </c>
      <c r="CP77" s="9">
        <v>961.18</v>
      </c>
      <c r="CQ77" s="9">
        <v>880.46</v>
      </c>
      <c r="CR77" s="9">
        <v>516.05700000000002</v>
      </c>
      <c r="CS77" s="9">
        <v>364.40300000000002</v>
      </c>
      <c r="CT77" s="9">
        <v>1037.653</v>
      </c>
      <c r="CU77" s="9">
        <v>440.87700000000001</v>
      </c>
      <c r="CV77" s="9">
        <v>596.77599999999995</v>
      </c>
      <c r="CW77" s="9">
        <v>573.04200000000003</v>
      </c>
      <c r="CX77" s="9">
        <v>282.00099999999998</v>
      </c>
      <c r="CY77" s="9">
        <v>291.041</v>
      </c>
      <c r="CZ77" s="9">
        <v>103.40600000000001</v>
      </c>
      <c r="DA77" s="9">
        <v>53.23</v>
      </c>
      <c r="DB77" s="9">
        <v>50.176000000000002</v>
      </c>
      <c r="DC77" s="9">
        <v>17.515000000000001</v>
      </c>
      <c r="DD77" s="9">
        <v>13.238</v>
      </c>
      <c r="DE77" s="9">
        <v>4.2779999999999996</v>
      </c>
      <c r="DF77" s="9">
        <v>11.77</v>
      </c>
      <c r="DG77" s="9">
        <v>8.1419999999999995</v>
      </c>
      <c r="DH77" s="9">
        <v>3.6280000000000001</v>
      </c>
      <c r="DI77" s="9">
        <v>5.7450000000000001</v>
      </c>
      <c r="DJ77" s="9">
        <v>5.0949999999999998</v>
      </c>
      <c r="DK77" s="9">
        <v>0.65</v>
      </c>
      <c r="DL77" s="9">
        <v>85.891000000000005</v>
      </c>
      <c r="DM77" s="9">
        <v>39.993000000000002</v>
      </c>
      <c r="DN77" s="9">
        <v>45.898000000000003</v>
      </c>
      <c r="DO77" s="9">
        <v>530.29499999999996</v>
      </c>
      <c r="DP77" s="9">
        <v>255.17500000000001</v>
      </c>
      <c r="DQ77" s="9">
        <v>275.12099999999998</v>
      </c>
      <c r="DR77" s="9">
        <v>107.768</v>
      </c>
      <c r="DS77" s="9">
        <v>71.191999999999993</v>
      </c>
      <c r="DT77" s="9">
        <v>36.576000000000001</v>
      </c>
      <c r="DU77" s="9">
        <v>422.52699999999999</v>
      </c>
      <c r="DV77" s="9">
        <v>183.982</v>
      </c>
      <c r="DW77" s="9">
        <v>238.54400000000001</v>
      </c>
      <c r="DX77" s="9">
        <v>119.48699999999999</v>
      </c>
      <c r="DY77" s="9">
        <v>81.516000000000005</v>
      </c>
      <c r="DZ77" s="9">
        <v>37.97</v>
      </c>
      <c r="EA77" s="9">
        <v>453.55599999999998</v>
      </c>
      <c r="EB77" s="9">
        <v>200.48500000000001</v>
      </c>
      <c r="EC77" s="9">
        <v>253.07</v>
      </c>
      <c r="ED77" s="9">
        <v>434.29700000000003</v>
      </c>
      <c r="EE77" s="9">
        <v>192.125</v>
      </c>
      <c r="EF77" s="9">
        <v>242.173</v>
      </c>
      <c r="EG77" s="9">
        <v>665.24099999999999</v>
      </c>
      <c r="EH77" s="9">
        <v>311.73399999999998</v>
      </c>
      <c r="EI77" s="9">
        <v>353.50700000000001</v>
      </c>
      <c r="EJ77" s="9">
        <v>155.614</v>
      </c>
      <c r="EK77" s="9">
        <v>100.227</v>
      </c>
      <c r="EL77" s="9">
        <v>55.387</v>
      </c>
      <c r="EM77" s="9">
        <v>509.62799999999999</v>
      </c>
      <c r="EN77" s="9">
        <v>211.50700000000001</v>
      </c>
      <c r="EO77" s="9">
        <v>298.12099999999998</v>
      </c>
      <c r="EP77" s="9">
        <v>254.42500000000001</v>
      </c>
      <c r="EQ77" s="9">
        <v>122.006</v>
      </c>
      <c r="ER77" s="9">
        <v>132.41900000000001</v>
      </c>
      <c r="ES77" s="9">
        <v>46.686</v>
      </c>
      <c r="ET77" s="9">
        <v>20.623000000000001</v>
      </c>
      <c r="EU77" s="9">
        <v>26.062999999999999</v>
      </c>
      <c r="EV77" s="9">
        <v>3.984</v>
      </c>
      <c r="EW77" s="9">
        <v>3.5579999999999998</v>
      </c>
      <c r="EX77" s="9">
        <v>0.42599999999999999</v>
      </c>
      <c r="EY77" s="9">
        <v>2.1</v>
      </c>
      <c r="EZ77" s="9">
        <v>1.694</v>
      </c>
      <c r="FA77" s="9">
        <v>0.40699999999999997</v>
      </c>
      <c r="FB77" s="9">
        <v>1.8839999999999999</v>
      </c>
      <c r="FC77" s="9">
        <v>1.8640000000000001</v>
      </c>
      <c r="FD77" s="9">
        <v>0.02</v>
      </c>
      <c r="FE77" s="9">
        <v>42.701999999999998</v>
      </c>
      <c r="FF77" s="9">
        <v>17.065000000000001</v>
      </c>
      <c r="FG77" s="9">
        <v>25.637</v>
      </c>
      <c r="FH77" s="9">
        <v>236.489</v>
      </c>
      <c r="FI77" s="9">
        <v>112.369</v>
      </c>
      <c r="FJ77" s="9">
        <v>124.12</v>
      </c>
      <c r="FK77" s="9">
        <v>21.501000000000001</v>
      </c>
      <c r="FL77" s="9">
        <v>17.504999999999999</v>
      </c>
      <c r="FM77" s="9">
        <v>3.996</v>
      </c>
      <c r="FN77" s="9">
        <v>214.988</v>
      </c>
      <c r="FO77" s="9">
        <v>94.864999999999995</v>
      </c>
      <c r="FP77" s="9">
        <v>120.124</v>
      </c>
      <c r="FQ77" s="9">
        <v>24.85</v>
      </c>
      <c r="FR77" s="9">
        <v>20.399000000000001</v>
      </c>
      <c r="FS77" s="9">
        <v>4.4509999999999996</v>
      </c>
      <c r="FT77" s="9">
        <v>229.57499999999999</v>
      </c>
      <c r="FU77" s="9">
        <v>101.60599999999999</v>
      </c>
      <c r="FV77" s="9">
        <v>127.968</v>
      </c>
      <c r="FW77" s="9">
        <v>217.089</v>
      </c>
      <c r="FX77" s="9">
        <v>96.558000000000007</v>
      </c>
      <c r="FY77" s="9">
        <v>120.53</v>
      </c>
      <c r="FZ77" s="9">
        <v>1252.8720000000001</v>
      </c>
      <c r="GA77" s="9">
        <v>645.19899999999996</v>
      </c>
      <c r="GB77" s="9">
        <v>607.67200000000003</v>
      </c>
      <c r="GC77" s="9">
        <v>724.846</v>
      </c>
      <c r="GD77" s="9">
        <v>415.83</v>
      </c>
      <c r="GE77" s="9">
        <v>309.017</v>
      </c>
      <c r="GF77" s="9">
        <v>528.02499999999998</v>
      </c>
      <c r="GG77" s="9">
        <v>229.369</v>
      </c>
      <c r="GH77" s="9">
        <v>298.65600000000001</v>
      </c>
      <c r="GI77" s="9">
        <v>318.61799999999999</v>
      </c>
      <c r="GJ77" s="9">
        <v>159.99600000000001</v>
      </c>
      <c r="GK77" s="9">
        <v>158.62200000000001</v>
      </c>
      <c r="GL77" s="9">
        <v>56.72</v>
      </c>
      <c r="GM77" s="9">
        <v>32.607999999999997</v>
      </c>
      <c r="GN77" s="9">
        <v>24.111999999999998</v>
      </c>
      <c r="GO77" s="9">
        <v>13.531000000000001</v>
      </c>
      <c r="GP77" s="9">
        <v>9.68</v>
      </c>
      <c r="GQ77" s="9">
        <v>3.851</v>
      </c>
      <c r="GR77" s="9">
        <v>9.67</v>
      </c>
      <c r="GS77" s="9">
        <v>6.4489999999999998</v>
      </c>
      <c r="GT77" s="9">
        <v>3.2210000000000001</v>
      </c>
      <c r="GU77" s="9">
        <v>3.8610000000000002</v>
      </c>
      <c r="GV77" s="9">
        <v>3.2309999999999999</v>
      </c>
      <c r="GW77" s="9">
        <v>0.63</v>
      </c>
      <c r="GX77" s="9">
        <v>43.188000000000002</v>
      </c>
      <c r="GY77" s="9">
        <v>22.928000000000001</v>
      </c>
      <c r="GZ77" s="9">
        <v>20.260999999999999</v>
      </c>
      <c r="HA77" s="9">
        <v>293.80599999999998</v>
      </c>
      <c r="HB77" s="9">
        <v>142.80500000000001</v>
      </c>
      <c r="HC77" s="9">
        <v>151</v>
      </c>
      <c r="HD77" s="9">
        <v>86.266999999999996</v>
      </c>
      <c r="HE77" s="9">
        <v>53.688000000000002</v>
      </c>
      <c r="HF77" s="9">
        <v>32.58</v>
      </c>
      <c r="HG77" s="9">
        <v>207.53899999999999</v>
      </c>
      <c r="HH77" s="9">
        <v>89.117999999999995</v>
      </c>
      <c r="HI77" s="9">
        <v>118.42100000000001</v>
      </c>
      <c r="HJ77" s="9">
        <v>94.637</v>
      </c>
      <c r="HK77" s="9">
        <v>61.116999999999997</v>
      </c>
      <c r="HL77" s="9">
        <v>33.518999999999998</v>
      </c>
      <c r="HM77" s="9">
        <v>223.98099999999999</v>
      </c>
      <c r="HN77" s="9">
        <v>98.879000000000005</v>
      </c>
      <c r="HO77" s="9">
        <v>125.102</v>
      </c>
      <c r="HP77" s="9">
        <v>217.209</v>
      </c>
      <c r="HQ77" s="9">
        <v>95.566999999999993</v>
      </c>
      <c r="HR77" s="9">
        <v>121.642</v>
      </c>
      <c r="HS77" s="9">
        <v>3032.8809999999999</v>
      </c>
      <c r="HT77" s="9">
        <v>1603.568</v>
      </c>
      <c r="HU77" s="9">
        <v>1429.3130000000001</v>
      </c>
      <c r="HV77" s="9">
        <v>2352.2939999999999</v>
      </c>
      <c r="HW77" s="9">
        <v>1401.1389999999999</v>
      </c>
      <c r="HX77" s="9">
        <v>951.154</v>
      </c>
      <c r="HY77" s="9">
        <v>680.58699999999999</v>
      </c>
      <c r="HZ77" s="9">
        <v>202.428</v>
      </c>
      <c r="IA77" s="9">
        <v>478.15899999999999</v>
      </c>
      <c r="IB77" s="9">
        <v>472.589</v>
      </c>
      <c r="IC77" s="9">
        <v>267.60399999999998</v>
      </c>
      <c r="ID77" s="9">
        <v>204.98500000000001</v>
      </c>
      <c r="IE77" s="9">
        <v>90.7</v>
      </c>
      <c r="IF77" s="9">
        <v>54.63</v>
      </c>
      <c r="IG77" s="9">
        <v>36.07</v>
      </c>
      <c r="IH77" s="9">
        <v>49.682000000000002</v>
      </c>
      <c r="II77" s="9">
        <v>39.323999999999998</v>
      </c>
      <c r="IJ77" s="9">
        <v>10.356999999999999</v>
      </c>
      <c r="IK77" s="9">
        <v>28.451000000000001</v>
      </c>
      <c r="IL77" s="9">
        <v>22.913</v>
      </c>
      <c r="IM77" s="9">
        <v>5.5380000000000003</v>
      </c>
      <c r="IN77" s="9">
        <v>21.231000000000002</v>
      </c>
      <c r="IO77" s="9">
        <v>16.411000000000001</v>
      </c>
      <c r="IP77" s="9">
        <v>4.819</v>
      </c>
      <c r="IQ77" s="9">
        <v>41.018999999999998</v>
      </c>
    </row>
    <row r="78" spans="1:251">
      <c r="A78" s="10">
        <v>43862</v>
      </c>
      <c r="B78" s="9">
        <v>12982.409</v>
      </c>
      <c r="C78" s="9">
        <v>6832.2849999999999</v>
      </c>
      <c r="D78" s="9">
        <v>6150.1239999999998</v>
      </c>
      <c r="E78" s="9">
        <v>8926.1219999999994</v>
      </c>
      <c r="F78" s="9">
        <v>5566.67</v>
      </c>
      <c r="G78" s="9">
        <v>3359.4520000000002</v>
      </c>
      <c r="H78" s="9">
        <v>4056.288</v>
      </c>
      <c r="I78" s="9">
        <v>1265.615</v>
      </c>
      <c r="J78" s="9">
        <v>2790.672</v>
      </c>
      <c r="K78" s="9">
        <v>1939.232</v>
      </c>
      <c r="L78" s="9">
        <v>1014.14</v>
      </c>
      <c r="M78" s="9">
        <v>925.09199999999998</v>
      </c>
      <c r="N78" s="9">
        <v>385.32799999999997</v>
      </c>
      <c r="O78" s="9">
        <v>223.28299999999999</v>
      </c>
      <c r="P78" s="9">
        <v>162.04400000000001</v>
      </c>
      <c r="Q78" s="9">
        <v>158.55199999999999</v>
      </c>
      <c r="R78" s="9">
        <v>122.223</v>
      </c>
      <c r="S78" s="9">
        <v>36.329000000000001</v>
      </c>
      <c r="T78" s="9">
        <v>89.581999999999994</v>
      </c>
      <c r="U78" s="9">
        <v>70.45</v>
      </c>
      <c r="V78" s="9">
        <v>19.132999999999999</v>
      </c>
      <c r="W78" s="9">
        <v>68.97</v>
      </c>
      <c r="X78" s="9">
        <v>51.774000000000001</v>
      </c>
      <c r="Y78" s="9">
        <v>17.196000000000002</v>
      </c>
      <c r="Z78" s="9">
        <v>226.77600000000001</v>
      </c>
      <c r="AA78" s="9">
        <v>101.06</v>
      </c>
      <c r="AB78" s="9">
        <v>125.71599999999999</v>
      </c>
      <c r="AC78" s="9">
        <v>1717.0619999999999</v>
      </c>
      <c r="AD78" s="9">
        <v>882.00900000000001</v>
      </c>
      <c r="AE78" s="9">
        <v>835.05399999999997</v>
      </c>
      <c r="AF78" s="9">
        <v>657.78099999999995</v>
      </c>
      <c r="AG78" s="9">
        <v>482.07100000000003</v>
      </c>
      <c r="AH78" s="9">
        <v>175.71</v>
      </c>
      <c r="AI78" s="9">
        <v>1059.2819999999999</v>
      </c>
      <c r="AJ78" s="9">
        <v>399.93700000000001</v>
      </c>
      <c r="AK78" s="9">
        <v>659.34400000000005</v>
      </c>
      <c r="AL78" s="9">
        <v>770.93100000000004</v>
      </c>
      <c r="AM78" s="9">
        <v>568.73699999999997</v>
      </c>
      <c r="AN78" s="9">
        <v>202.19399999999999</v>
      </c>
      <c r="AO78" s="9">
        <v>1168.3019999999999</v>
      </c>
      <c r="AP78" s="9">
        <v>445.404</v>
      </c>
      <c r="AQ78" s="9">
        <v>722.89800000000002</v>
      </c>
      <c r="AR78" s="9">
        <v>1148.864</v>
      </c>
      <c r="AS78" s="9">
        <v>470.387</v>
      </c>
      <c r="AT78" s="9">
        <v>678.47699999999998</v>
      </c>
      <c r="AU78" s="9">
        <v>12384.355</v>
      </c>
      <c r="AV78" s="9">
        <v>6478.2939999999999</v>
      </c>
      <c r="AW78" s="9">
        <v>5906.0609999999997</v>
      </c>
      <c r="AX78" s="9">
        <v>8662.1859999999997</v>
      </c>
      <c r="AY78" s="9">
        <v>5378.4870000000001</v>
      </c>
      <c r="AZ78" s="9">
        <v>3283.6990000000001</v>
      </c>
      <c r="BA78" s="9">
        <v>3722.1689999999999</v>
      </c>
      <c r="BB78" s="9">
        <v>1099.807</v>
      </c>
      <c r="BC78" s="9">
        <v>2622.3609999999999</v>
      </c>
      <c r="BD78" s="9">
        <v>1887.8869999999999</v>
      </c>
      <c r="BE78" s="9">
        <v>977.78300000000002</v>
      </c>
      <c r="BF78" s="9">
        <v>910.10400000000004</v>
      </c>
      <c r="BG78" s="9">
        <v>362.637</v>
      </c>
      <c r="BH78" s="9">
        <v>207.43</v>
      </c>
      <c r="BI78" s="9">
        <v>155.20699999999999</v>
      </c>
      <c r="BJ78" s="9">
        <v>155.11500000000001</v>
      </c>
      <c r="BK78" s="9">
        <v>119.241</v>
      </c>
      <c r="BL78" s="9">
        <v>35.872999999999998</v>
      </c>
      <c r="BM78" s="9">
        <v>86.885999999999996</v>
      </c>
      <c r="BN78" s="9">
        <v>68.192999999999998</v>
      </c>
      <c r="BO78" s="9">
        <v>18.693000000000001</v>
      </c>
      <c r="BP78" s="9">
        <v>68.227999999999994</v>
      </c>
      <c r="BQ78" s="9">
        <v>51.048000000000002</v>
      </c>
      <c r="BR78" s="9">
        <v>17.18</v>
      </c>
      <c r="BS78" s="9">
        <v>207.52199999999999</v>
      </c>
      <c r="BT78" s="9">
        <v>88.188999999999993</v>
      </c>
      <c r="BU78" s="9">
        <v>119.334</v>
      </c>
      <c r="BV78" s="9">
        <v>1683.54</v>
      </c>
      <c r="BW78" s="9">
        <v>858.62099999999998</v>
      </c>
      <c r="BX78" s="9">
        <v>824.91899999999998</v>
      </c>
      <c r="BY78" s="9">
        <v>647.15099999999995</v>
      </c>
      <c r="BZ78" s="9">
        <v>473.267</v>
      </c>
      <c r="CA78" s="9">
        <v>173.88399999999999</v>
      </c>
      <c r="CB78" s="9">
        <v>1036.3889999999999</v>
      </c>
      <c r="CC78" s="9">
        <v>385.35399999999998</v>
      </c>
      <c r="CD78" s="9">
        <v>651.03499999999997</v>
      </c>
      <c r="CE78" s="9">
        <v>756.89</v>
      </c>
      <c r="CF78" s="9">
        <v>556.97400000000005</v>
      </c>
      <c r="CG78" s="9">
        <v>199.916</v>
      </c>
      <c r="CH78" s="9">
        <v>1130.9970000000001</v>
      </c>
      <c r="CI78" s="9">
        <v>420.80900000000003</v>
      </c>
      <c r="CJ78" s="9">
        <v>710.18799999999999</v>
      </c>
      <c r="CK78" s="9">
        <v>1123.2760000000001</v>
      </c>
      <c r="CL78" s="9">
        <v>453.54700000000003</v>
      </c>
      <c r="CM78" s="9">
        <v>669.72900000000004</v>
      </c>
      <c r="CN78" s="9">
        <v>1925.346</v>
      </c>
      <c r="CO78" s="9">
        <v>963.01199999999994</v>
      </c>
      <c r="CP78" s="9">
        <v>962.33299999999997</v>
      </c>
      <c r="CQ78" s="9">
        <v>886.24599999999998</v>
      </c>
      <c r="CR78" s="9">
        <v>520.505</v>
      </c>
      <c r="CS78" s="9">
        <v>365.74099999999999</v>
      </c>
      <c r="CT78" s="9">
        <v>1039.0999999999999</v>
      </c>
      <c r="CU78" s="9">
        <v>442.50799999999998</v>
      </c>
      <c r="CV78" s="9">
        <v>596.59199999999998</v>
      </c>
      <c r="CW78" s="9">
        <v>517.63900000000001</v>
      </c>
      <c r="CX78" s="9">
        <v>247.37799999999999</v>
      </c>
      <c r="CY78" s="9">
        <v>270.26100000000002</v>
      </c>
      <c r="CZ78" s="9">
        <v>79.537000000000006</v>
      </c>
      <c r="DA78" s="9">
        <v>43.31</v>
      </c>
      <c r="DB78" s="9">
        <v>36.226999999999997</v>
      </c>
      <c r="DC78" s="9">
        <v>14.092000000000001</v>
      </c>
      <c r="DD78" s="9">
        <v>11.865</v>
      </c>
      <c r="DE78" s="9">
        <v>2.2269999999999999</v>
      </c>
      <c r="DF78" s="9">
        <v>8.9450000000000003</v>
      </c>
      <c r="DG78" s="9">
        <v>7.8730000000000002</v>
      </c>
      <c r="DH78" s="9">
        <v>1.0720000000000001</v>
      </c>
      <c r="DI78" s="9">
        <v>5.1470000000000002</v>
      </c>
      <c r="DJ78" s="9">
        <v>3.992</v>
      </c>
      <c r="DK78" s="9">
        <v>1.155</v>
      </c>
      <c r="DL78" s="9">
        <v>65.444999999999993</v>
      </c>
      <c r="DM78" s="9">
        <v>31.445</v>
      </c>
      <c r="DN78" s="9">
        <v>34</v>
      </c>
      <c r="DO78" s="9">
        <v>479.42099999999999</v>
      </c>
      <c r="DP78" s="9">
        <v>226.154</v>
      </c>
      <c r="DQ78" s="9">
        <v>253.268</v>
      </c>
      <c r="DR78" s="9">
        <v>99.418999999999997</v>
      </c>
      <c r="DS78" s="9">
        <v>65.864999999999995</v>
      </c>
      <c r="DT78" s="9">
        <v>33.554000000000002</v>
      </c>
      <c r="DU78" s="9">
        <v>380.00299999999999</v>
      </c>
      <c r="DV78" s="9">
        <v>160.28899999999999</v>
      </c>
      <c r="DW78" s="9">
        <v>219.714</v>
      </c>
      <c r="DX78" s="9">
        <v>109.042</v>
      </c>
      <c r="DY78" s="9">
        <v>73.599000000000004</v>
      </c>
      <c r="DZ78" s="9">
        <v>35.442999999999998</v>
      </c>
      <c r="EA78" s="9">
        <v>408.59699999999998</v>
      </c>
      <c r="EB78" s="9">
        <v>173.779</v>
      </c>
      <c r="EC78" s="9">
        <v>234.81899999999999</v>
      </c>
      <c r="ED78" s="9">
        <v>388.94799999999998</v>
      </c>
      <c r="EE78" s="9">
        <v>168.16200000000001</v>
      </c>
      <c r="EF78" s="9">
        <v>220.785</v>
      </c>
      <c r="EG78" s="9">
        <v>665.83299999999997</v>
      </c>
      <c r="EH78" s="9">
        <v>320.77800000000002</v>
      </c>
      <c r="EI78" s="9">
        <v>345.05599999999998</v>
      </c>
      <c r="EJ78" s="9">
        <v>146.756</v>
      </c>
      <c r="EK78" s="9">
        <v>101.86499999999999</v>
      </c>
      <c r="EL78" s="9">
        <v>44.890999999999998</v>
      </c>
      <c r="EM78" s="9">
        <v>519.07799999999997</v>
      </c>
      <c r="EN78" s="9">
        <v>218.91300000000001</v>
      </c>
      <c r="EO78" s="9">
        <v>300.16500000000002</v>
      </c>
      <c r="EP78" s="9">
        <v>219.24</v>
      </c>
      <c r="EQ78" s="9">
        <v>106.434</v>
      </c>
      <c r="ER78" s="9">
        <v>112.80500000000001</v>
      </c>
      <c r="ES78" s="9">
        <v>34.020000000000003</v>
      </c>
      <c r="ET78" s="9">
        <v>17.588000000000001</v>
      </c>
      <c r="EU78" s="9">
        <v>16.433</v>
      </c>
      <c r="EV78" s="9">
        <v>2.468</v>
      </c>
      <c r="EW78" s="9">
        <v>2.4409999999999998</v>
      </c>
      <c r="EX78" s="9">
        <v>2.7E-2</v>
      </c>
      <c r="EY78" s="9">
        <v>1.3029999999999999</v>
      </c>
      <c r="EZ78" s="9">
        <v>1.2949999999999999</v>
      </c>
      <c r="FA78" s="9">
        <v>8.0000000000000002E-3</v>
      </c>
      <c r="FB78" s="9">
        <v>1.1659999999999999</v>
      </c>
      <c r="FC78" s="9">
        <v>1.1459999999999999</v>
      </c>
      <c r="FD78" s="9">
        <v>0.02</v>
      </c>
      <c r="FE78" s="9">
        <v>31.552</v>
      </c>
      <c r="FF78" s="9">
        <v>15.146000000000001</v>
      </c>
      <c r="FG78" s="9">
        <v>16.405999999999999</v>
      </c>
      <c r="FH78" s="9">
        <v>203.79300000000001</v>
      </c>
      <c r="FI78" s="9">
        <v>98.501999999999995</v>
      </c>
      <c r="FJ78" s="9">
        <v>105.291</v>
      </c>
      <c r="FK78" s="9">
        <v>24.34</v>
      </c>
      <c r="FL78" s="9">
        <v>20.686</v>
      </c>
      <c r="FM78" s="9">
        <v>3.6539999999999999</v>
      </c>
      <c r="FN78" s="9">
        <v>179.453</v>
      </c>
      <c r="FO78" s="9">
        <v>77.816000000000003</v>
      </c>
      <c r="FP78" s="9">
        <v>101.637</v>
      </c>
      <c r="FQ78" s="9">
        <v>25.863</v>
      </c>
      <c r="FR78" s="9">
        <v>22.154</v>
      </c>
      <c r="FS78" s="9">
        <v>3.7090000000000001</v>
      </c>
      <c r="FT78" s="9">
        <v>193.37700000000001</v>
      </c>
      <c r="FU78" s="9">
        <v>84.28</v>
      </c>
      <c r="FV78" s="9">
        <v>109.096</v>
      </c>
      <c r="FW78" s="9">
        <v>180.756</v>
      </c>
      <c r="FX78" s="9">
        <v>79.111000000000004</v>
      </c>
      <c r="FY78" s="9">
        <v>101.645</v>
      </c>
      <c r="FZ78" s="9">
        <v>1259.5119999999999</v>
      </c>
      <c r="GA78" s="9">
        <v>642.23400000000004</v>
      </c>
      <c r="GB78" s="9">
        <v>617.27800000000002</v>
      </c>
      <c r="GC78" s="9">
        <v>739.49</v>
      </c>
      <c r="GD78" s="9">
        <v>418.64</v>
      </c>
      <c r="GE78" s="9">
        <v>320.85000000000002</v>
      </c>
      <c r="GF78" s="9">
        <v>520.02200000000005</v>
      </c>
      <c r="GG78" s="9">
        <v>223.595</v>
      </c>
      <c r="GH78" s="9">
        <v>296.42700000000002</v>
      </c>
      <c r="GI78" s="9">
        <v>298.39999999999998</v>
      </c>
      <c r="GJ78" s="9">
        <v>140.94399999999999</v>
      </c>
      <c r="GK78" s="9">
        <v>157.45599999999999</v>
      </c>
      <c r="GL78" s="9">
        <v>45.515999999999998</v>
      </c>
      <c r="GM78" s="9">
        <v>25.722000000000001</v>
      </c>
      <c r="GN78" s="9">
        <v>19.794</v>
      </c>
      <c r="GO78" s="9">
        <v>11.622999999999999</v>
      </c>
      <c r="GP78" s="9">
        <v>9.423</v>
      </c>
      <c r="GQ78" s="9">
        <v>2.2000000000000002</v>
      </c>
      <c r="GR78" s="9">
        <v>7.6420000000000003</v>
      </c>
      <c r="GS78" s="9">
        <v>6.5780000000000003</v>
      </c>
      <c r="GT78" s="9">
        <v>1.0640000000000001</v>
      </c>
      <c r="GU78" s="9">
        <v>3.9809999999999999</v>
      </c>
      <c r="GV78" s="9">
        <v>2.8450000000000002</v>
      </c>
      <c r="GW78" s="9">
        <v>1.1359999999999999</v>
      </c>
      <c r="GX78" s="9">
        <v>33.893000000000001</v>
      </c>
      <c r="GY78" s="9">
        <v>16.298999999999999</v>
      </c>
      <c r="GZ78" s="9">
        <v>17.594000000000001</v>
      </c>
      <c r="HA78" s="9">
        <v>275.62799999999999</v>
      </c>
      <c r="HB78" s="9">
        <v>127.651</v>
      </c>
      <c r="HC78" s="9">
        <v>147.977</v>
      </c>
      <c r="HD78" s="9">
        <v>75.078999999999994</v>
      </c>
      <c r="HE78" s="9">
        <v>45.177999999999997</v>
      </c>
      <c r="HF78" s="9">
        <v>29.901</v>
      </c>
      <c r="HG78" s="9">
        <v>200.55</v>
      </c>
      <c r="HH78" s="9">
        <v>82.472999999999999</v>
      </c>
      <c r="HI78" s="9">
        <v>118.07599999999999</v>
      </c>
      <c r="HJ78" s="9">
        <v>83.179000000000002</v>
      </c>
      <c r="HK78" s="9">
        <v>51.445</v>
      </c>
      <c r="HL78" s="9">
        <v>31.734000000000002</v>
      </c>
      <c r="HM78" s="9">
        <v>215.221</v>
      </c>
      <c r="HN78" s="9">
        <v>89.498000000000005</v>
      </c>
      <c r="HO78" s="9">
        <v>125.72199999999999</v>
      </c>
      <c r="HP78" s="9">
        <v>208.19200000000001</v>
      </c>
      <c r="HQ78" s="9">
        <v>89.051000000000002</v>
      </c>
      <c r="HR78" s="9">
        <v>119.14</v>
      </c>
      <c r="HS78" s="9">
        <v>3061.348</v>
      </c>
      <c r="HT78" s="9">
        <v>1606.4290000000001</v>
      </c>
      <c r="HU78" s="9">
        <v>1454.92</v>
      </c>
      <c r="HV78" s="9">
        <v>2356.5529999999999</v>
      </c>
      <c r="HW78" s="9">
        <v>1396.299</v>
      </c>
      <c r="HX78" s="9">
        <v>960.25400000000002</v>
      </c>
      <c r="HY78" s="9">
        <v>704.79499999999996</v>
      </c>
      <c r="HZ78" s="9">
        <v>210.13</v>
      </c>
      <c r="IA78" s="9">
        <v>494.666</v>
      </c>
      <c r="IB78" s="9">
        <v>457.29700000000003</v>
      </c>
      <c r="IC78" s="9">
        <v>261.92599999999999</v>
      </c>
      <c r="ID78" s="9">
        <v>195.37100000000001</v>
      </c>
      <c r="IE78" s="9">
        <v>79.453999999999994</v>
      </c>
      <c r="IF78" s="9">
        <v>46.634</v>
      </c>
      <c r="IG78" s="9">
        <v>32.820999999999998</v>
      </c>
      <c r="IH78" s="9">
        <v>41.408999999999999</v>
      </c>
      <c r="II78" s="9">
        <v>31.498000000000001</v>
      </c>
      <c r="IJ78" s="9">
        <v>9.9120000000000008</v>
      </c>
      <c r="IK78" s="9">
        <v>24.882999999999999</v>
      </c>
      <c r="IL78" s="9">
        <v>18.335000000000001</v>
      </c>
      <c r="IM78" s="9">
        <v>6.548</v>
      </c>
      <c r="IN78" s="9">
        <v>16.526</v>
      </c>
      <c r="IO78" s="9">
        <v>13.162000000000001</v>
      </c>
      <c r="IP78" s="9">
        <v>3.3639999999999999</v>
      </c>
      <c r="IQ78" s="9">
        <v>38.045000000000002</v>
      </c>
    </row>
    <row r="79" spans="1:251">
      <c r="A79" s="10">
        <v>43891</v>
      </c>
      <c r="B79" s="9">
        <v>12934.835999999999</v>
      </c>
      <c r="C79" s="9">
        <v>6814.19</v>
      </c>
      <c r="D79" s="9">
        <v>6120.6450000000004</v>
      </c>
      <c r="E79" s="9">
        <v>8809.2009999999991</v>
      </c>
      <c r="F79" s="9">
        <v>5504.4170000000004</v>
      </c>
      <c r="G79" s="9">
        <v>3304.7840000000001</v>
      </c>
      <c r="H79" s="9">
        <v>4125.6350000000002</v>
      </c>
      <c r="I79" s="9">
        <v>1309.7739999999999</v>
      </c>
      <c r="J79" s="9">
        <v>2815.8609999999999</v>
      </c>
      <c r="K79" s="9">
        <v>1985.0619999999999</v>
      </c>
      <c r="L79" s="9">
        <v>1062.098</v>
      </c>
      <c r="M79" s="9">
        <v>922.96400000000006</v>
      </c>
      <c r="N79" s="9">
        <v>458.81299999999999</v>
      </c>
      <c r="O79" s="9">
        <v>264.33800000000002</v>
      </c>
      <c r="P79" s="9">
        <v>194.47499999999999</v>
      </c>
      <c r="Q79" s="9">
        <v>177.24600000000001</v>
      </c>
      <c r="R79" s="9">
        <v>135.77799999999999</v>
      </c>
      <c r="S79" s="9">
        <v>41.468000000000004</v>
      </c>
      <c r="T79" s="9">
        <v>108.164</v>
      </c>
      <c r="U79" s="9">
        <v>81.704999999999998</v>
      </c>
      <c r="V79" s="9">
        <v>26.459</v>
      </c>
      <c r="W79" s="9">
        <v>69.081999999999994</v>
      </c>
      <c r="X79" s="9">
        <v>54.073</v>
      </c>
      <c r="Y79" s="9">
        <v>15.009</v>
      </c>
      <c r="Z79" s="9">
        <v>281.56599999999997</v>
      </c>
      <c r="AA79" s="9">
        <v>128.56</v>
      </c>
      <c r="AB79" s="9">
        <v>153.00700000000001</v>
      </c>
      <c r="AC79" s="9">
        <v>1735.3620000000001</v>
      </c>
      <c r="AD79" s="9">
        <v>916.14800000000002</v>
      </c>
      <c r="AE79" s="9">
        <v>819.21400000000006</v>
      </c>
      <c r="AF79" s="9">
        <v>671.92100000000005</v>
      </c>
      <c r="AG79" s="9">
        <v>497.17</v>
      </c>
      <c r="AH79" s="9">
        <v>174.751</v>
      </c>
      <c r="AI79" s="9">
        <v>1063.441</v>
      </c>
      <c r="AJ79" s="9">
        <v>418.97800000000001</v>
      </c>
      <c r="AK79" s="9">
        <v>644.46299999999997</v>
      </c>
      <c r="AL79" s="9">
        <v>795.84699999999998</v>
      </c>
      <c r="AM79" s="9">
        <v>589.35</v>
      </c>
      <c r="AN79" s="9">
        <v>206.49700000000001</v>
      </c>
      <c r="AO79" s="9">
        <v>1189.2149999999999</v>
      </c>
      <c r="AP79" s="9">
        <v>472.74900000000002</v>
      </c>
      <c r="AQ79" s="9">
        <v>716.46699999999998</v>
      </c>
      <c r="AR79" s="9">
        <v>1171.605</v>
      </c>
      <c r="AS79" s="9">
        <v>500.68299999999999</v>
      </c>
      <c r="AT79" s="9">
        <v>670.92200000000003</v>
      </c>
      <c r="AU79" s="9">
        <v>12347.929</v>
      </c>
      <c r="AV79" s="9">
        <v>6469.04</v>
      </c>
      <c r="AW79" s="9">
        <v>5878.8890000000001</v>
      </c>
      <c r="AX79" s="9">
        <v>8552.8359999999993</v>
      </c>
      <c r="AY79" s="9">
        <v>5323.4690000000001</v>
      </c>
      <c r="AZ79" s="9">
        <v>3229.3670000000002</v>
      </c>
      <c r="BA79" s="9">
        <v>3795.0929999999998</v>
      </c>
      <c r="BB79" s="9">
        <v>1145.5719999999999</v>
      </c>
      <c r="BC79" s="9">
        <v>2649.5219999999999</v>
      </c>
      <c r="BD79" s="9">
        <v>1932.299</v>
      </c>
      <c r="BE79" s="9">
        <v>1026.364</v>
      </c>
      <c r="BF79" s="9">
        <v>905.93399999999997</v>
      </c>
      <c r="BG79" s="9">
        <v>434.26900000000001</v>
      </c>
      <c r="BH79" s="9">
        <v>247.03700000000001</v>
      </c>
      <c r="BI79" s="9">
        <v>187.232</v>
      </c>
      <c r="BJ79" s="9">
        <v>174.65100000000001</v>
      </c>
      <c r="BK79" s="9">
        <v>133.20599999999999</v>
      </c>
      <c r="BL79" s="9">
        <v>41.445999999999998</v>
      </c>
      <c r="BM79" s="9">
        <v>106.621</v>
      </c>
      <c r="BN79" s="9">
        <v>80.168999999999997</v>
      </c>
      <c r="BO79" s="9">
        <v>26.452000000000002</v>
      </c>
      <c r="BP79" s="9">
        <v>68.03</v>
      </c>
      <c r="BQ79" s="9">
        <v>53.036999999999999</v>
      </c>
      <c r="BR79" s="9">
        <v>14.993</v>
      </c>
      <c r="BS79" s="9">
        <v>259.61799999999999</v>
      </c>
      <c r="BT79" s="9">
        <v>113.83199999999999</v>
      </c>
      <c r="BU79" s="9">
        <v>145.786</v>
      </c>
      <c r="BV79" s="9">
        <v>1699.1279999999999</v>
      </c>
      <c r="BW79" s="9">
        <v>893.12</v>
      </c>
      <c r="BX79" s="9">
        <v>806.00800000000004</v>
      </c>
      <c r="BY79" s="9">
        <v>663.279</v>
      </c>
      <c r="BZ79" s="9">
        <v>489.32299999999998</v>
      </c>
      <c r="CA79" s="9">
        <v>173.95599999999999</v>
      </c>
      <c r="CB79" s="9">
        <v>1035.8489999999999</v>
      </c>
      <c r="CC79" s="9">
        <v>403.79700000000003</v>
      </c>
      <c r="CD79" s="9">
        <v>632.05200000000002</v>
      </c>
      <c r="CE79" s="9">
        <v>784.63699999999994</v>
      </c>
      <c r="CF79" s="9">
        <v>578.95299999999997</v>
      </c>
      <c r="CG79" s="9">
        <v>205.684</v>
      </c>
      <c r="CH79" s="9">
        <v>1147.662</v>
      </c>
      <c r="CI79" s="9">
        <v>447.411</v>
      </c>
      <c r="CJ79" s="9">
        <v>700.25099999999998</v>
      </c>
      <c r="CK79" s="9">
        <v>1142.47</v>
      </c>
      <c r="CL79" s="9">
        <v>483.96600000000001</v>
      </c>
      <c r="CM79" s="9">
        <v>658.505</v>
      </c>
      <c r="CN79" s="9">
        <v>1912.883</v>
      </c>
      <c r="CO79" s="9">
        <v>965.96</v>
      </c>
      <c r="CP79" s="9">
        <v>946.923</v>
      </c>
      <c r="CQ79" s="9">
        <v>838.75199999999995</v>
      </c>
      <c r="CR79" s="9">
        <v>497.21600000000001</v>
      </c>
      <c r="CS79" s="9">
        <v>341.536</v>
      </c>
      <c r="CT79" s="9">
        <v>1074.1310000000001</v>
      </c>
      <c r="CU79" s="9">
        <v>468.74400000000003</v>
      </c>
      <c r="CV79" s="9">
        <v>605.38699999999994</v>
      </c>
      <c r="CW79" s="9">
        <v>524.92899999999997</v>
      </c>
      <c r="CX79" s="9">
        <v>271.76499999999999</v>
      </c>
      <c r="CY79" s="9">
        <v>253.16499999999999</v>
      </c>
      <c r="CZ79" s="9">
        <v>109.446</v>
      </c>
      <c r="DA79" s="9">
        <v>58.259</v>
      </c>
      <c r="DB79" s="9">
        <v>51.186999999999998</v>
      </c>
      <c r="DC79" s="9">
        <v>21.756</v>
      </c>
      <c r="DD79" s="9">
        <v>13.455</v>
      </c>
      <c r="DE79" s="9">
        <v>8.3010000000000002</v>
      </c>
      <c r="DF79" s="9">
        <v>16.991</v>
      </c>
      <c r="DG79" s="9">
        <v>11.102</v>
      </c>
      <c r="DH79" s="9">
        <v>5.8890000000000002</v>
      </c>
      <c r="DI79" s="9">
        <v>4.7649999999999997</v>
      </c>
      <c r="DJ79" s="9">
        <v>2.3530000000000002</v>
      </c>
      <c r="DK79" s="9">
        <v>2.4119999999999999</v>
      </c>
      <c r="DL79" s="9">
        <v>87.69</v>
      </c>
      <c r="DM79" s="9">
        <v>44.804000000000002</v>
      </c>
      <c r="DN79" s="9">
        <v>42.887</v>
      </c>
      <c r="DO79" s="9">
        <v>476</v>
      </c>
      <c r="DP79" s="9">
        <v>246.755</v>
      </c>
      <c r="DQ79" s="9">
        <v>229.245</v>
      </c>
      <c r="DR79" s="9">
        <v>98.004999999999995</v>
      </c>
      <c r="DS79" s="9">
        <v>72.432000000000002</v>
      </c>
      <c r="DT79" s="9">
        <v>25.573</v>
      </c>
      <c r="DU79" s="9">
        <v>377.995</v>
      </c>
      <c r="DV79" s="9">
        <v>174.32300000000001</v>
      </c>
      <c r="DW79" s="9">
        <v>203.672</v>
      </c>
      <c r="DX79" s="9">
        <v>112.768</v>
      </c>
      <c r="DY79" s="9">
        <v>82.055999999999997</v>
      </c>
      <c r="DZ79" s="9">
        <v>30.712</v>
      </c>
      <c r="EA79" s="9">
        <v>412.16199999999998</v>
      </c>
      <c r="EB79" s="9">
        <v>189.709</v>
      </c>
      <c r="EC79" s="9">
        <v>222.453</v>
      </c>
      <c r="ED79" s="9">
        <v>394.98599999999999</v>
      </c>
      <c r="EE79" s="9">
        <v>185.42500000000001</v>
      </c>
      <c r="EF79" s="9">
        <v>209.56100000000001</v>
      </c>
      <c r="EG79" s="9">
        <v>674.91800000000001</v>
      </c>
      <c r="EH79" s="9">
        <v>330.09399999999999</v>
      </c>
      <c r="EI79" s="9">
        <v>344.82400000000001</v>
      </c>
      <c r="EJ79" s="9">
        <v>145.57400000000001</v>
      </c>
      <c r="EK79" s="9">
        <v>94.942999999999998</v>
      </c>
      <c r="EL79" s="9">
        <v>50.631</v>
      </c>
      <c r="EM79" s="9">
        <v>529.34400000000005</v>
      </c>
      <c r="EN79" s="9">
        <v>235.15100000000001</v>
      </c>
      <c r="EO79" s="9">
        <v>294.19299999999998</v>
      </c>
      <c r="EP79" s="9">
        <v>220.37299999999999</v>
      </c>
      <c r="EQ79" s="9">
        <v>111.681</v>
      </c>
      <c r="ER79" s="9">
        <v>108.69199999999999</v>
      </c>
      <c r="ES79" s="9">
        <v>43.790999999999997</v>
      </c>
      <c r="ET79" s="9">
        <v>22.001999999999999</v>
      </c>
      <c r="EU79" s="9">
        <v>21.789000000000001</v>
      </c>
      <c r="EV79" s="9">
        <v>3.2559999999999998</v>
      </c>
      <c r="EW79" s="9">
        <v>2.198</v>
      </c>
      <c r="EX79" s="9">
        <v>1.0580000000000001</v>
      </c>
      <c r="EY79" s="9">
        <v>1.617</v>
      </c>
      <c r="EZ79" s="9">
        <v>1.54</v>
      </c>
      <c r="FA79" s="9">
        <v>7.6999999999999999E-2</v>
      </c>
      <c r="FB79" s="9">
        <v>1.6379999999999999</v>
      </c>
      <c r="FC79" s="9">
        <v>0.65800000000000003</v>
      </c>
      <c r="FD79" s="9">
        <v>0.98</v>
      </c>
      <c r="FE79" s="9">
        <v>40.534999999999997</v>
      </c>
      <c r="FF79" s="9">
        <v>19.803999999999998</v>
      </c>
      <c r="FG79" s="9">
        <v>20.731000000000002</v>
      </c>
      <c r="FH79" s="9">
        <v>203.262</v>
      </c>
      <c r="FI79" s="9">
        <v>104.324</v>
      </c>
      <c r="FJ79" s="9">
        <v>98.938000000000002</v>
      </c>
      <c r="FK79" s="9">
        <v>22.419</v>
      </c>
      <c r="FL79" s="9">
        <v>17.922000000000001</v>
      </c>
      <c r="FM79" s="9">
        <v>4.4980000000000002</v>
      </c>
      <c r="FN79" s="9">
        <v>180.84299999999999</v>
      </c>
      <c r="FO79" s="9">
        <v>86.402000000000001</v>
      </c>
      <c r="FP79" s="9">
        <v>94.44</v>
      </c>
      <c r="FQ79" s="9">
        <v>24.337</v>
      </c>
      <c r="FR79" s="9">
        <v>19.420000000000002</v>
      </c>
      <c r="FS79" s="9">
        <v>4.9169999999999998</v>
      </c>
      <c r="FT79" s="9">
        <v>196.03700000000001</v>
      </c>
      <c r="FU79" s="9">
        <v>92.262</v>
      </c>
      <c r="FV79" s="9">
        <v>103.77500000000001</v>
      </c>
      <c r="FW79" s="9">
        <v>182.46</v>
      </c>
      <c r="FX79" s="9">
        <v>87.942999999999998</v>
      </c>
      <c r="FY79" s="9">
        <v>94.516999999999996</v>
      </c>
      <c r="FZ79" s="9">
        <v>1237.9649999999999</v>
      </c>
      <c r="GA79" s="9">
        <v>635.86599999999999</v>
      </c>
      <c r="GB79" s="9">
        <v>602.09900000000005</v>
      </c>
      <c r="GC79" s="9">
        <v>693.178</v>
      </c>
      <c r="GD79" s="9">
        <v>402.27300000000002</v>
      </c>
      <c r="GE79" s="9">
        <v>290.90600000000001</v>
      </c>
      <c r="GF79" s="9">
        <v>544.78700000000003</v>
      </c>
      <c r="GG79" s="9">
        <v>233.59299999999999</v>
      </c>
      <c r="GH79" s="9">
        <v>311.19400000000002</v>
      </c>
      <c r="GI79" s="9">
        <v>304.55599999999998</v>
      </c>
      <c r="GJ79" s="9">
        <v>160.083</v>
      </c>
      <c r="GK79" s="9">
        <v>144.47300000000001</v>
      </c>
      <c r="GL79" s="9">
        <v>65.656000000000006</v>
      </c>
      <c r="GM79" s="9">
        <v>36.256999999999998</v>
      </c>
      <c r="GN79" s="9">
        <v>29.398</v>
      </c>
      <c r="GO79" s="9">
        <v>18.501000000000001</v>
      </c>
      <c r="GP79" s="9">
        <v>11.257</v>
      </c>
      <c r="GQ79" s="9">
        <v>7.2430000000000003</v>
      </c>
      <c r="GR79" s="9">
        <v>15.374000000000001</v>
      </c>
      <c r="GS79" s="9">
        <v>9.5619999999999994</v>
      </c>
      <c r="GT79" s="9">
        <v>5.8109999999999999</v>
      </c>
      <c r="GU79" s="9">
        <v>3.1269999999999998</v>
      </c>
      <c r="GV79" s="9">
        <v>1.6950000000000001</v>
      </c>
      <c r="GW79" s="9">
        <v>1.4319999999999999</v>
      </c>
      <c r="GX79" s="9">
        <v>47.155000000000001</v>
      </c>
      <c r="GY79" s="9">
        <v>25</v>
      </c>
      <c r="GZ79" s="9">
        <v>22.155000000000001</v>
      </c>
      <c r="HA79" s="9">
        <v>272.738</v>
      </c>
      <c r="HB79" s="9">
        <v>142.43100000000001</v>
      </c>
      <c r="HC79" s="9">
        <v>130.30699999999999</v>
      </c>
      <c r="HD79" s="9">
        <v>75.584999999999994</v>
      </c>
      <c r="HE79" s="9">
        <v>54.51</v>
      </c>
      <c r="HF79" s="9">
        <v>21.074999999999999</v>
      </c>
      <c r="HG79" s="9">
        <v>197.15299999999999</v>
      </c>
      <c r="HH79" s="9">
        <v>87.921000000000006</v>
      </c>
      <c r="HI79" s="9">
        <v>109.232</v>
      </c>
      <c r="HJ79" s="9">
        <v>88.430999999999997</v>
      </c>
      <c r="HK79" s="9">
        <v>62.636000000000003</v>
      </c>
      <c r="HL79" s="9">
        <v>25.795000000000002</v>
      </c>
      <c r="HM79" s="9">
        <v>216.125</v>
      </c>
      <c r="HN79" s="9">
        <v>97.447000000000003</v>
      </c>
      <c r="HO79" s="9">
        <v>118.678</v>
      </c>
      <c r="HP79" s="9">
        <v>212.52600000000001</v>
      </c>
      <c r="HQ79" s="9">
        <v>97.483000000000004</v>
      </c>
      <c r="HR79" s="9">
        <v>115.044</v>
      </c>
      <c r="HS79" s="9">
        <v>3055.9409999999998</v>
      </c>
      <c r="HT79" s="9">
        <v>1614.37</v>
      </c>
      <c r="HU79" s="9">
        <v>1441.5709999999999</v>
      </c>
      <c r="HV79" s="9">
        <v>2331.2820000000002</v>
      </c>
      <c r="HW79" s="9">
        <v>1392.0329999999999</v>
      </c>
      <c r="HX79" s="9">
        <v>939.24900000000002</v>
      </c>
      <c r="HY79" s="9">
        <v>724.65800000000002</v>
      </c>
      <c r="HZ79" s="9">
        <v>222.33699999999999</v>
      </c>
      <c r="IA79" s="9">
        <v>502.322</v>
      </c>
      <c r="IB79" s="9">
        <v>466.31900000000002</v>
      </c>
      <c r="IC79" s="9">
        <v>264.774</v>
      </c>
      <c r="ID79" s="9">
        <v>201.54599999999999</v>
      </c>
      <c r="IE79" s="9">
        <v>89.414000000000001</v>
      </c>
      <c r="IF79" s="9">
        <v>48.997999999999998</v>
      </c>
      <c r="IG79" s="9">
        <v>40.415999999999997</v>
      </c>
      <c r="IH79" s="9">
        <v>34.630000000000003</v>
      </c>
      <c r="II79" s="9">
        <v>26.39</v>
      </c>
      <c r="IJ79" s="9">
        <v>8.24</v>
      </c>
      <c r="IK79" s="9">
        <v>19.550999999999998</v>
      </c>
      <c r="IL79" s="9">
        <v>14.494</v>
      </c>
      <c r="IM79" s="9">
        <v>5.0570000000000004</v>
      </c>
      <c r="IN79" s="9">
        <v>15.079000000000001</v>
      </c>
      <c r="IO79" s="9">
        <v>11.897</v>
      </c>
      <c r="IP79" s="9">
        <v>3.1819999999999999</v>
      </c>
      <c r="IQ79" s="9">
        <v>54.783999999999999</v>
      </c>
    </row>
    <row r="80" spans="1:251">
      <c r="A80" s="10">
        <v>43922</v>
      </c>
      <c r="B80" s="9">
        <v>12347.34</v>
      </c>
      <c r="C80" s="9">
        <v>6542.0360000000001</v>
      </c>
      <c r="D80" s="9">
        <v>5805.3029999999999</v>
      </c>
      <c r="E80" s="9">
        <v>8565.5059999999994</v>
      </c>
      <c r="F80" s="9">
        <v>5359.62</v>
      </c>
      <c r="G80" s="9">
        <v>3205.886</v>
      </c>
      <c r="H80" s="9">
        <v>3781.8339999999998</v>
      </c>
      <c r="I80" s="9">
        <v>1182.4169999999999</v>
      </c>
      <c r="J80" s="9">
        <v>2599.4169999999999</v>
      </c>
      <c r="K80" s="9">
        <v>2962.5010000000002</v>
      </c>
      <c r="L80" s="9">
        <v>1549.162</v>
      </c>
      <c r="M80" s="9">
        <v>1413.34</v>
      </c>
      <c r="N80" s="9">
        <v>1743.6210000000001</v>
      </c>
      <c r="O80" s="9">
        <v>869.96299999999997</v>
      </c>
      <c r="P80" s="9">
        <v>873.65800000000002</v>
      </c>
      <c r="Q80" s="9">
        <v>879.86900000000003</v>
      </c>
      <c r="R80" s="9">
        <v>558.01</v>
      </c>
      <c r="S80" s="9">
        <v>321.85899999999998</v>
      </c>
      <c r="T80" s="9">
        <v>718.49599999999998</v>
      </c>
      <c r="U80" s="9">
        <v>439.74400000000003</v>
      </c>
      <c r="V80" s="9">
        <v>278.75200000000001</v>
      </c>
      <c r="W80" s="9">
        <v>161.37299999999999</v>
      </c>
      <c r="X80" s="9">
        <v>118.267</v>
      </c>
      <c r="Y80" s="9">
        <v>43.106999999999999</v>
      </c>
      <c r="Z80" s="9">
        <v>863.75199999999995</v>
      </c>
      <c r="AA80" s="9">
        <v>311.95299999999997</v>
      </c>
      <c r="AB80" s="9">
        <v>551.79899999999998</v>
      </c>
      <c r="AC80" s="9">
        <v>1745.88</v>
      </c>
      <c r="AD80" s="9">
        <v>941.95500000000004</v>
      </c>
      <c r="AE80" s="9">
        <v>803.92399999999998</v>
      </c>
      <c r="AF80" s="9">
        <v>693.56500000000005</v>
      </c>
      <c r="AG80" s="9">
        <v>522.745</v>
      </c>
      <c r="AH80" s="9">
        <v>170.82</v>
      </c>
      <c r="AI80" s="9">
        <v>1052.3150000000001</v>
      </c>
      <c r="AJ80" s="9">
        <v>419.21</v>
      </c>
      <c r="AK80" s="9">
        <v>633.10400000000004</v>
      </c>
      <c r="AL80" s="9">
        <v>1411.43</v>
      </c>
      <c r="AM80" s="9">
        <v>965.40800000000002</v>
      </c>
      <c r="AN80" s="9">
        <v>446.02199999999999</v>
      </c>
      <c r="AO80" s="9">
        <v>1551.0709999999999</v>
      </c>
      <c r="AP80" s="9">
        <v>583.75400000000002</v>
      </c>
      <c r="AQ80" s="9">
        <v>967.31799999999998</v>
      </c>
      <c r="AR80" s="9">
        <v>1770.8109999999999</v>
      </c>
      <c r="AS80" s="9">
        <v>858.95399999999995</v>
      </c>
      <c r="AT80" s="9">
        <v>911.85699999999997</v>
      </c>
      <c r="AU80" s="9">
        <v>11808.865</v>
      </c>
      <c r="AV80" s="9">
        <v>6222.9769999999999</v>
      </c>
      <c r="AW80" s="9">
        <v>5585.8879999999999</v>
      </c>
      <c r="AX80" s="9">
        <v>8321.0540000000001</v>
      </c>
      <c r="AY80" s="9">
        <v>5188.2759999999998</v>
      </c>
      <c r="AZ80" s="9">
        <v>3132.7779999999998</v>
      </c>
      <c r="BA80" s="9">
        <v>3487.8110000000001</v>
      </c>
      <c r="BB80" s="9">
        <v>1034.701</v>
      </c>
      <c r="BC80" s="9">
        <v>2453.11</v>
      </c>
      <c r="BD80" s="9">
        <v>2860.7840000000001</v>
      </c>
      <c r="BE80" s="9">
        <v>1488.9570000000001</v>
      </c>
      <c r="BF80" s="9">
        <v>1371.827</v>
      </c>
      <c r="BG80" s="9">
        <v>1667.6859999999999</v>
      </c>
      <c r="BH80" s="9">
        <v>827.06700000000001</v>
      </c>
      <c r="BI80" s="9">
        <v>840.61800000000005</v>
      </c>
      <c r="BJ80" s="9">
        <v>860.87800000000004</v>
      </c>
      <c r="BK80" s="9">
        <v>543.58799999999997</v>
      </c>
      <c r="BL80" s="9">
        <v>317.29000000000002</v>
      </c>
      <c r="BM80" s="9">
        <v>702.90200000000004</v>
      </c>
      <c r="BN80" s="9">
        <v>428.29500000000002</v>
      </c>
      <c r="BO80" s="9">
        <v>274.60700000000003</v>
      </c>
      <c r="BP80" s="9">
        <v>157.976</v>
      </c>
      <c r="BQ80" s="9">
        <v>115.292</v>
      </c>
      <c r="BR80" s="9">
        <v>42.683999999999997</v>
      </c>
      <c r="BS80" s="9">
        <v>806.80799999999999</v>
      </c>
      <c r="BT80" s="9">
        <v>283.48</v>
      </c>
      <c r="BU80" s="9">
        <v>523.32799999999997</v>
      </c>
      <c r="BV80" s="9">
        <v>1707.9670000000001</v>
      </c>
      <c r="BW80" s="9">
        <v>917.43600000000004</v>
      </c>
      <c r="BX80" s="9">
        <v>790.53099999999995</v>
      </c>
      <c r="BY80" s="9">
        <v>686.84</v>
      </c>
      <c r="BZ80" s="9">
        <v>516.29200000000003</v>
      </c>
      <c r="CA80" s="9">
        <v>170.54900000000001</v>
      </c>
      <c r="CB80" s="9">
        <v>1021.127</v>
      </c>
      <c r="CC80" s="9">
        <v>401.14400000000001</v>
      </c>
      <c r="CD80" s="9">
        <v>619.98299999999995</v>
      </c>
      <c r="CE80" s="9">
        <v>1386.846</v>
      </c>
      <c r="CF80" s="9">
        <v>945.66099999999994</v>
      </c>
      <c r="CG80" s="9">
        <v>441.185</v>
      </c>
      <c r="CH80" s="9">
        <v>1473.9380000000001</v>
      </c>
      <c r="CI80" s="9">
        <v>543.29600000000005</v>
      </c>
      <c r="CJ80" s="9">
        <v>930.64099999999996</v>
      </c>
      <c r="CK80" s="9">
        <v>1724.028</v>
      </c>
      <c r="CL80" s="9">
        <v>829.43899999999996</v>
      </c>
      <c r="CM80" s="9">
        <v>894.58900000000006</v>
      </c>
      <c r="CN80" s="9">
        <v>1705.61</v>
      </c>
      <c r="CO80" s="9">
        <v>876.34199999999998</v>
      </c>
      <c r="CP80" s="9">
        <v>829.26800000000003</v>
      </c>
      <c r="CQ80" s="9">
        <v>773.34299999999996</v>
      </c>
      <c r="CR80" s="9">
        <v>469.91699999999997</v>
      </c>
      <c r="CS80" s="9">
        <v>303.42599999999999</v>
      </c>
      <c r="CT80" s="9">
        <v>932.26700000000005</v>
      </c>
      <c r="CU80" s="9">
        <v>406.42500000000001</v>
      </c>
      <c r="CV80" s="9">
        <v>525.84199999999998</v>
      </c>
      <c r="CW80" s="9">
        <v>679.57399999999996</v>
      </c>
      <c r="CX80" s="9">
        <v>338.12</v>
      </c>
      <c r="CY80" s="9">
        <v>341.45499999999998</v>
      </c>
      <c r="CZ80" s="9">
        <v>382.62</v>
      </c>
      <c r="DA80" s="9">
        <v>172.12700000000001</v>
      </c>
      <c r="DB80" s="9">
        <v>210.49299999999999</v>
      </c>
      <c r="DC80" s="9">
        <v>97.59</v>
      </c>
      <c r="DD80" s="9">
        <v>56.939</v>
      </c>
      <c r="DE80" s="9">
        <v>40.651000000000003</v>
      </c>
      <c r="DF80" s="9">
        <v>83.875</v>
      </c>
      <c r="DG80" s="9">
        <v>47.881999999999998</v>
      </c>
      <c r="DH80" s="9">
        <v>35.993000000000002</v>
      </c>
      <c r="DI80" s="9">
        <v>13.715</v>
      </c>
      <c r="DJ80" s="9">
        <v>9.0570000000000004</v>
      </c>
      <c r="DK80" s="9">
        <v>4.6580000000000004</v>
      </c>
      <c r="DL80" s="9">
        <v>285.02999999999997</v>
      </c>
      <c r="DM80" s="9">
        <v>115.188</v>
      </c>
      <c r="DN80" s="9">
        <v>169.84299999999999</v>
      </c>
      <c r="DO80" s="9">
        <v>464.36700000000002</v>
      </c>
      <c r="DP80" s="9">
        <v>244.39500000000001</v>
      </c>
      <c r="DQ80" s="9">
        <v>219.97200000000001</v>
      </c>
      <c r="DR80" s="9">
        <v>104.178</v>
      </c>
      <c r="DS80" s="9">
        <v>79.221000000000004</v>
      </c>
      <c r="DT80" s="9">
        <v>24.957000000000001</v>
      </c>
      <c r="DU80" s="9">
        <v>360.18900000000002</v>
      </c>
      <c r="DV80" s="9">
        <v>165.17400000000001</v>
      </c>
      <c r="DW80" s="9">
        <v>195.01499999999999</v>
      </c>
      <c r="DX80" s="9">
        <v>174.2</v>
      </c>
      <c r="DY80" s="9">
        <v>119.82</v>
      </c>
      <c r="DZ80" s="9">
        <v>54.38</v>
      </c>
      <c r="EA80" s="9">
        <v>505.37400000000002</v>
      </c>
      <c r="EB80" s="9">
        <v>218.3</v>
      </c>
      <c r="EC80" s="9">
        <v>287.07499999999999</v>
      </c>
      <c r="ED80" s="9">
        <v>444.06400000000002</v>
      </c>
      <c r="EE80" s="9">
        <v>213.05600000000001</v>
      </c>
      <c r="EF80" s="9">
        <v>231.00800000000001</v>
      </c>
      <c r="EG80" s="9">
        <v>582.04899999999998</v>
      </c>
      <c r="EH80" s="9">
        <v>292.46100000000001</v>
      </c>
      <c r="EI80" s="9">
        <v>289.58800000000002</v>
      </c>
      <c r="EJ80" s="9">
        <v>123.866</v>
      </c>
      <c r="EK80" s="9">
        <v>87.501999999999995</v>
      </c>
      <c r="EL80" s="9">
        <v>36.365000000000002</v>
      </c>
      <c r="EM80" s="9">
        <v>458.18299999999999</v>
      </c>
      <c r="EN80" s="9">
        <v>204.959</v>
      </c>
      <c r="EO80" s="9">
        <v>253.22399999999999</v>
      </c>
      <c r="EP80" s="9">
        <v>275.60599999999999</v>
      </c>
      <c r="EQ80" s="9">
        <v>130.64400000000001</v>
      </c>
      <c r="ER80" s="9">
        <v>144.96199999999999</v>
      </c>
      <c r="ES80" s="9">
        <v>147.357</v>
      </c>
      <c r="ET80" s="9">
        <v>57.988</v>
      </c>
      <c r="EU80" s="9">
        <v>89.369</v>
      </c>
      <c r="EV80" s="9">
        <v>15.04</v>
      </c>
      <c r="EW80" s="9">
        <v>9.1419999999999995</v>
      </c>
      <c r="EX80" s="9">
        <v>5.899</v>
      </c>
      <c r="EY80" s="9">
        <v>13.289</v>
      </c>
      <c r="EZ80" s="9">
        <v>8.0229999999999997</v>
      </c>
      <c r="FA80" s="9">
        <v>5.2670000000000003</v>
      </c>
      <c r="FB80" s="9">
        <v>1.7509999999999999</v>
      </c>
      <c r="FC80" s="9">
        <v>1.119</v>
      </c>
      <c r="FD80" s="9">
        <v>0.63200000000000001</v>
      </c>
      <c r="FE80" s="9">
        <v>132.31700000000001</v>
      </c>
      <c r="FF80" s="9">
        <v>48.847000000000001</v>
      </c>
      <c r="FG80" s="9">
        <v>83.47</v>
      </c>
      <c r="FH80" s="9">
        <v>195.78299999999999</v>
      </c>
      <c r="FI80" s="9">
        <v>100.88200000000001</v>
      </c>
      <c r="FJ80" s="9">
        <v>94.9</v>
      </c>
      <c r="FK80" s="9">
        <v>24.58</v>
      </c>
      <c r="FL80" s="9">
        <v>20.355</v>
      </c>
      <c r="FM80" s="9">
        <v>4.2240000000000002</v>
      </c>
      <c r="FN80" s="9">
        <v>171.203</v>
      </c>
      <c r="FO80" s="9">
        <v>80.527000000000001</v>
      </c>
      <c r="FP80" s="9">
        <v>90.676000000000002</v>
      </c>
      <c r="FQ80" s="9">
        <v>34.713999999999999</v>
      </c>
      <c r="FR80" s="9">
        <v>26.387</v>
      </c>
      <c r="FS80" s="9">
        <v>8.327</v>
      </c>
      <c r="FT80" s="9">
        <v>240.892</v>
      </c>
      <c r="FU80" s="9">
        <v>104.25700000000001</v>
      </c>
      <c r="FV80" s="9">
        <v>136.63499999999999</v>
      </c>
      <c r="FW80" s="9">
        <v>184.49199999999999</v>
      </c>
      <c r="FX80" s="9">
        <v>88.55</v>
      </c>
      <c r="FY80" s="9">
        <v>95.942999999999998</v>
      </c>
      <c r="FZ80" s="9">
        <v>1123.5609999999999</v>
      </c>
      <c r="GA80" s="9">
        <v>583.88099999999997</v>
      </c>
      <c r="GB80" s="9">
        <v>539.67999999999995</v>
      </c>
      <c r="GC80" s="9">
        <v>649.47699999999998</v>
      </c>
      <c r="GD80" s="9">
        <v>382.41500000000002</v>
      </c>
      <c r="GE80" s="9">
        <v>267.06099999999998</v>
      </c>
      <c r="GF80" s="9">
        <v>474.084</v>
      </c>
      <c r="GG80" s="9">
        <v>201.46600000000001</v>
      </c>
      <c r="GH80" s="9">
        <v>272.61799999999999</v>
      </c>
      <c r="GI80" s="9">
        <v>403.96800000000002</v>
      </c>
      <c r="GJ80" s="9">
        <v>207.476</v>
      </c>
      <c r="GK80" s="9">
        <v>196.49299999999999</v>
      </c>
      <c r="GL80" s="9">
        <v>235.26300000000001</v>
      </c>
      <c r="GM80" s="9">
        <v>114.13800000000001</v>
      </c>
      <c r="GN80" s="9">
        <v>121.125</v>
      </c>
      <c r="GO80" s="9">
        <v>82.549000000000007</v>
      </c>
      <c r="GP80" s="9">
        <v>47.796999999999997</v>
      </c>
      <c r="GQ80" s="9">
        <v>34.752000000000002</v>
      </c>
      <c r="GR80" s="9">
        <v>70.585999999999999</v>
      </c>
      <c r="GS80" s="9">
        <v>39.859000000000002</v>
      </c>
      <c r="GT80" s="9">
        <v>30.725999999999999</v>
      </c>
      <c r="GU80" s="9">
        <v>11.964</v>
      </c>
      <c r="GV80" s="9">
        <v>7.9379999999999997</v>
      </c>
      <c r="GW80" s="9">
        <v>4.0259999999999998</v>
      </c>
      <c r="GX80" s="9">
        <v>152.71299999999999</v>
      </c>
      <c r="GY80" s="9">
        <v>66.340999999999994</v>
      </c>
      <c r="GZ80" s="9">
        <v>86.373000000000005</v>
      </c>
      <c r="HA80" s="9">
        <v>268.584</v>
      </c>
      <c r="HB80" s="9">
        <v>143.51300000000001</v>
      </c>
      <c r="HC80" s="9">
        <v>125.071</v>
      </c>
      <c r="HD80" s="9">
        <v>79.597999999999999</v>
      </c>
      <c r="HE80" s="9">
        <v>58.866</v>
      </c>
      <c r="HF80" s="9">
        <v>20.733000000000001</v>
      </c>
      <c r="HG80" s="9">
        <v>188.98599999999999</v>
      </c>
      <c r="HH80" s="9">
        <v>84.647000000000006</v>
      </c>
      <c r="HI80" s="9">
        <v>104.339</v>
      </c>
      <c r="HJ80" s="9">
        <v>139.48599999999999</v>
      </c>
      <c r="HK80" s="9">
        <v>93.433000000000007</v>
      </c>
      <c r="HL80" s="9">
        <v>46.052999999999997</v>
      </c>
      <c r="HM80" s="9">
        <v>264.48200000000003</v>
      </c>
      <c r="HN80" s="9">
        <v>114.04300000000001</v>
      </c>
      <c r="HO80" s="9">
        <v>150.44</v>
      </c>
      <c r="HP80" s="9">
        <v>259.572</v>
      </c>
      <c r="HQ80" s="9">
        <v>124.50700000000001</v>
      </c>
      <c r="HR80" s="9">
        <v>135.065</v>
      </c>
      <c r="HS80" s="9">
        <v>2904.625</v>
      </c>
      <c r="HT80" s="9">
        <v>1539.8109999999999</v>
      </c>
      <c r="HU80" s="9">
        <v>1364.8140000000001</v>
      </c>
      <c r="HV80" s="9">
        <v>2228.4760000000001</v>
      </c>
      <c r="HW80" s="9">
        <v>1332.797</v>
      </c>
      <c r="HX80" s="9">
        <v>895.67899999999997</v>
      </c>
      <c r="HY80" s="9">
        <v>676.149</v>
      </c>
      <c r="HZ80" s="9">
        <v>207.01400000000001</v>
      </c>
      <c r="IA80" s="9">
        <v>469.13499999999999</v>
      </c>
      <c r="IB80" s="9">
        <v>718.06799999999998</v>
      </c>
      <c r="IC80" s="9">
        <v>396.84100000000001</v>
      </c>
      <c r="ID80" s="9">
        <v>321.22699999999998</v>
      </c>
      <c r="IE80" s="9">
        <v>403.17500000000001</v>
      </c>
      <c r="IF80" s="9">
        <v>212.22399999999999</v>
      </c>
      <c r="IG80" s="9">
        <v>190.95099999999999</v>
      </c>
      <c r="IH80" s="9">
        <v>254.89699999999999</v>
      </c>
      <c r="II80" s="9">
        <v>160.09200000000001</v>
      </c>
      <c r="IJ80" s="9">
        <v>94.805000000000007</v>
      </c>
      <c r="IK80" s="9">
        <v>220.006</v>
      </c>
      <c r="IL80" s="9">
        <v>135.327</v>
      </c>
      <c r="IM80" s="9">
        <v>84.679000000000002</v>
      </c>
      <c r="IN80" s="9">
        <v>34.890999999999998</v>
      </c>
      <c r="IO80" s="9">
        <v>24.765000000000001</v>
      </c>
      <c r="IP80" s="9">
        <v>10.125999999999999</v>
      </c>
      <c r="IQ80" s="9">
        <v>148.27799999999999</v>
      </c>
    </row>
    <row r="81" spans="1:251">
      <c r="A81" s="10">
        <v>43952</v>
      </c>
      <c r="B81" s="9">
        <v>12126.679</v>
      </c>
      <c r="C81" s="9">
        <v>6438.5860000000002</v>
      </c>
      <c r="D81" s="9">
        <v>5688.0919999999996</v>
      </c>
      <c r="E81" s="9">
        <v>8483.3259999999991</v>
      </c>
      <c r="F81" s="9">
        <v>5308.848</v>
      </c>
      <c r="G81" s="9">
        <v>3174.4780000000001</v>
      </c>
      <c r="H81" s="9">
        <v>3643.3530000000001</v>
      </c>
      <c r="I81" s="9">
        <v>1129.7380000000001</v>
      </c>
      <c r="J81" s="9">
        <v>2513.6149999999998</v>
      </c>
      <c r="K81" s="9">
        <v>2753.9250000000002</v>
      </c>
      <c r="L81" s="9">
        <v>1481.394</v>
      </c>
      <c r="M81" s="9">
        <v>1272.5309999999999</v>
      </c>
      <c r="N81" s="9">
        <v>1523.078</v>
      </c>
      <c r="O81" s="9">
        <v>803.35</v>
      </c>
      <c r="P81" s="9">
        <v>719.72799999999995</v>
      </c>
      <c r="Q81" s="9">
        <v>893.35599999999999</v>
      </c>
      <c r="R81" s="9">
        <v>568.73299999999995</v>
      </c>
      <c r="S81" s="9">
        <v>324.62299999999999</v>
      </c>
      <c r="T81" s="9">
        <v>708.57</v>
      </c>
      <c r="U81" s="9">
        <v>429.83800000000002</v>
      </c>
      <c r="V81" s="9">
        <v>278.73099999999999</v>
      </c>
      <c r="W81" s="9">
        <v>184.786</v>
      </c>
      <c r="X81" s="9">
        <v>138.89500000000001</v>
      </c>
      <c r="Y81" s="9">
        <v>45.890999999999998</v>
      </c>
      <c r="Z81" s="9">
        <v>629.72199999999998</v>
      </c>
      <c r="AA81" s="9">
        <v>234.61699999999999</v>
      </c>
      <c r="AB81" s="9">
        <v>395.10500000000002</v>
      </c>
      <c r="AC81" s="9">
        <v>1647.9929999999999</v>
      </c>
      <c r="AD81" s="9">
        <v>907.09799999999996</v>
      </c>
      <c r="AE81" s="9">
        <v>740.89499999999998</v>
      </c>
      <c r="AF81" s="9">
        <v>689.92</v>
      </c>
      <c r="AG81" s="9">
        <v>511.03</v>
      </c>
      <c r="AH81" s="9">
        <v>178.88900000000001</v>
      </c>
      <c r="AI81" s="9">
        <v>958.07299999999998</v>
      </c>
      <c r="AJ81" s="9">
        <v>396.06700000000001</v>
      </c>
      <c r="AK81" s="9">
        <v>562.00599999999997</v>
      </c>
      <c r="AL81" s="9">
        <v>1414.7280000000001</v>
      </c>
      <c r="AM81" s="9">
        <v>964.33699999999999</v>
      </c>
      <c r="AN81" s="9">
        <v>450.39</v>
      </c>
      <c r="AO81" s="9">
        <v>1339.1969999999999</v>
      </c>
      <c r="AP81" s="9">
        <v>517.05700000000002</v>
      </c>
      <c r="AQ81" s="9">
        <v>822.14</v>
      </c>
      <c r="AR81" s="9">
        <v>1666.643</v>
      </c>
      <c r="AS81" s="9">
        <v>825.90599999999995</v>
      </c>
      <c r="AT81" s="9">
        <v>840.73699999999997</v>
      </c>
      <c r="AU81" s="9">
        <v>11588.695</v>
      </c>
      <c r="AV81" s="9">
        <v>6117.8019999999997</v>
      </c>
      <c r="AW81" s="9">
        <v>5470.893</v>
      </c>
      <c r="AX81" s="9">
        <v>8232.9150000000009</v>
      </c>
      <c r="AY81" s="9">
        <v>5132.3019999999997</v>
      </c>
      <c r="AZ81" s="9">
        <v>3100.6129999999998</v>
      </c>
      <c r="BA81" s="9">
        <v>3355.78</v>
      </c>
      <c r="BB81" s="9">
        <v>985.5</v>
      </c>
      <c r="BC81" s="9">
        <v>2370.2800000000002</v>
      </c>
      <c r="BD81" s="9">
        <v>2656.4639999999999</v>
      </c>
      <c r="BE81" s="9">
        <v>1422.4380000000001</v>
      </c>
      <c r="BF81" s="9">
        <v>1234.0260000000001</v>
      </c>
      <c r="BG81" s="9">
        <v>1450.4870000000001</v>
      </c>
      <c r="BH81" s="9">
        <v>760.41700000000003</v>
      </c>
      <c r="BI81" s="9">
        <v>690.07</v>
      </c>
      <c r="BJ81" s="9">
        <v>868.75699999999995</v>
      </c>
      <c r="BK81" s="9">
        <v>549.572</v>
      </c>
      <c r="BL81" s="9">
        <v>319.185</v>
      </c>
      <c r="BM81" s="9">
        <v>687.30100000000004</v>
      </c>
      <c r="BN81" s="9">
        <v>413.86599999999999</v>
      </c>
      <c r="BO81" s="9">
        <v>273.435</v>
      </c>
      <c r="BP81" s="9">
        <v>181.45599999999999</v>
      </c>
      <c r="BQ81" s="9">
        <v>135.70599999999999</v>
      </c>
      <c r="BR81" s="9">
        <v>45.75</v>
      </c>
      <c r="BS81" s="9">
        <v>581.73</v>
      </c>
      <c r="BT81" s="9">
        <v>210.845</v>
      </c>
      <c r="BU81" s="9">
        <v>370.88499999999999</v>
      </c>
      <c r="BV81" s="9">
        <v>1610.0229999999999</v>
      </c>
      <c r="BW81" s="9">
        <v>881.726</v>
      </c>
      <c r="BX81" s="9">
        <v>728.298</v>
      </c>
      <c r="BY81" s="9">
        <v>682.10799999999995</v>
      </c>
      <c r="BZ81" s="9">
        <v>505.06799999999998</v>
      </c>
      <c r="CA81" s="9">
        <v>177.04</v>
      </c>
      <c r="CB81" s="9">
        <v>927.91600000000005</v>
      </c>
      <c r="CC81" s="9">
        <v>376.65800000000002</v>
      </c>
      <c r="CD81" s="9">
        <v>551.25800000000004</v>
      </c>
      <c r="CE81" s="9">
        <v>1384.518</v>
      </c>
      <c r="CF81" s="9">
        <v>940.93899999999996</v>
      </c>
      <c r="CG81" s="9">
        <v>443.57900000000001</v>
      </c>
      <c r="CH81" s="9">
        <v>1271.9459999999999</v>
      </c>
      <c r="CI81" s="9">
        <v>481.49900000000002</v>
      </c>
      <c r="CJ81" s="9">
        <v>790.447</v>
      </c>
      <c r="CK81" s="9">
        <v>1615.2159999999999</v>
      </c>
      <c r="CL81" s="9">
        <v>790.524</v>
      </c>
      <c r="CM81" s="9">
        <v>824.69200000000001</v>
      </c>
      <c r="CN81" s="9">
        <v>1600.3030000000001</v>
      </c>
      <c r="CO81" s="9">
        <v>819.74300000000005</v>
      </c>
      <c r="CP81" s="9">
        <v>780.56</v>
      </c>
      <c r="CQ81" s="9">
        <v>740.29300000000001</v>
      </c>
      <c r="CR81" s="9">
        <v>449.22899999999998</v>
      </c>
      <c r="CS81" s="9">
        <v>291.06400000000002</v>
      </c>
      <c r="CT81" s="9">
        <v>860.01</v>
      </c>
      <c r="CU81" s="9">
        <v>370.51499999999999</v>
      </c>
      <c r="CV81" s="9">
        <v>489.495</v>
      </c>
      <c r="CW81" s="9">
        <v>556.16</v>
      </c>
      <c r="CX81" s="9">
        <v>274.56</v>
      </c>
      <c r="CY81" s="9">
        <v>281.60000000000002</v>
      </c>
      <c r="CZ81" s="9">
        <v>254.101</v>
      </c>
      <c r="DA81" s="9">
        <v>115.06100000000001</v>
      </c>
      <c r="DB81" s="9">
        <v>139.04</v>
      </c>
      <c r="DC81" s="9">
        <v>90.063000000000002</v>
      </c>
      <c r="DD81" s="9">
        <v>46.338999999999999</v>
      </c>
      <c r="DE81" s="9">
        <v>43.722999999999999</v>
      </c>
      <c r="DF81" s="9">
        <v>75.593999999999994</v>
      </c>
      <c r="DG81" s="9">
        <v>35.091999999999999</v>
      </c>
      <c r="DH81" s="9">
        <v>40.503</v>
      </c>
      <c r="DI81" s="9">
        <v>14.468</v>
      </c>
      <c r="DJ81" s="9">
        <v>11.247999999999999</v>
      </c>
      <c r="DK81" s="9">
        <v>3.22</v>
      </c>
      <c r="DL81" s="9">
        <v>164.03800000000001</v>
      </c>
      <c r="DM81" s="9">
        <v>68.721000000000004</v>
      </c>
      <c r="DN81" s="9">
        <v>95.316999999999993</v>
      </c>
      <c r="DO81" s="9">
        <v>399.70299999999997</v>
      </c>
      <c r="DP81" s="9">
        <v>205.143</v>
      </c>
      <c r="DQ81" s="9">
        <v>194.559</v>
      </c>
      <c r="DR81" s="9">
        <v>84.674000000000007</v>
      </c>
      <c r="DS81" s="9">
        <v>57.345999999999997</v>
      </c>
      <c r="DT81" s="9">
        <v>27.327999999999999</v>
      </c>
      <c r="DU81" s="9">
        <v>315.02800000000002</v>
      </c>
      <c r="DV81" s="9">
        <v>147.797</v>
      </c>
      <c r="DW81" s="9">
        <v>167.23099999999999</v>
      </c>
      <c r="DX81" s="9">
        <v>158.68</v>
      </c>
      <c r="DY81" s="9">
        <v>96.337000000000003</v>
      </c>
      <c r="DZ81" s="9">
        <v>62.343000000000004</v>
      </c>
      <c r="EA81" s="9">
        <v>397.48</v>
      </c>
      <c r="EB81" s="9">
        <v>178.22300000000001</v>
      </c>
      <c r="EC81" s="9">
        <v>219.25700000000001</v>
      </c>
      <c r="ED81" s="9">
        <v>390.62299999999999</v>
      </c>
      <c r="EE81" s="9">
        <v>182.88900000000001</v>
      </c>
      <c r="EF81" s="9">
        <v>207.73400000000001</v>
      </c>
      <c r="EG81" s="9">
        <v>524.26</v>
      </c>
      <c r="EH81" s="9">
        <v>268.13900000000001</v>
      </c>
      <c r="EI81" s="9">
        <v>256.12099999999998</v>
      </c>
      <c r="EJ81" s="9">
        <v>119.137</v>
      </c>
      <c r="EK81" s="9">
        <v>87.509</v>
      </c>
      <c r="EL81" s="9">
        <v>31.628</v>
      </c>
      <c r="EM81" s="9">
        <v>405.12299999999999</v>
      </c>
      <c r="EN81" s="9">
        <v>180.63</v>
      </c>
      <c r="EO81" s="9">
        <v>224.494</v>
      </c>
      <c r="EP81" s="9">
        <v>207.05</v>
      </c>
      <c r="EQ81" s="9">
        <v>100.483</v>
      </c>
      <c r="ER81" s="9">
        <v>106.568</v>
      </c>
      <c r="ES81" s="9">
        <v>77.388999999999996</v>
      </c>
      <c r="ET81" s="9">
        <v>30.427</v>
      </c>
      <c r="EU81" s="9">
        <v>46.962000000000003</v>
      </c>
      <c r="EV81" s="9">
        <v>12.773999999999999</v>
      </c>
      <c r="EW81" s="9">
        <v>8.01</v>
      </c>
      <c r="EX81" s="9">
        <v>4.7629999999999999</v>
      </c>
      <c r="EY81" s="9">
        <v>10.996</v>
      </c>
      <c r="EZ81" s="9">
        <v>6.2519999999999998</v>
      </c>
      <c r="FA81" s="9">
        <v>4.7439999999999998</v>
      </c>
      <c r="FB81" s="9">
        <v>1.778</v>
      </c>
      <c r="FC81" s="9">
        <v>1.758</v>
      </c>
      <c r="FD81" s="9">
        <v>1.9E-2</v>
      </c>
      <c r="FE81" s="9">
        <v>64.616</v>
      </c>
      <c r="FF81" s="9">
        <v>22.417000000000002</v>
      </c>
      <c r="FG81" s="9">
        <v>42.198999999999998</v>
      </c>
      <c r="FH81" s="9">
        <v>165.85300000000001</v>
      </c>
      <c r="FI81" s="9">
        <v>84.631</v>
      </c>
      <c r="FJ81" s="9">
        <v>81.221999999999994</v>
      </c>
      <c r="FK81" s="9">
        <v>18.359000000000002</v>
      </c>
      <c r="FL81" s="9">
        <v>12.999000000000001</v>
      </c>
      <c r="FM81" s="9">
        <v>5.36</v>
      </c>
      <c r="FN81" s="9">
        <v>147.495</v>
      </c>
      <c r="FO81" s="9">
        <v>71.632999999999996</v>
      </c>
      <c r="FP81" s="9">
        <v>75.861999999999995</v>
      </c>
      <c r="FQ81" s="9">
        <v>29.798999999999999</v>
      </c>
      <c r="FR81" s="9">
        <v>20.928000000000001</v>
      </c>
      <c r="FS81" s="9">
        <v>8.8710000000000004</v>
      </c>
      <c r="FT81" s="9">
        <v>177.25200000000001</v>
      </c>
      <c r="FU81" s="9">
        <v>79.555000000000007</v>
      </c>
      <c r="FV81" s="9">
        <v>97.697000000000003</v>
      </c>
      <c r="FW81" s="9">
        <v>158.49100000000001</v>
      </c>
      <c r="FX81" s="9">
        <v>77.885000000000005</v>
      </c>
      <c r="FY81" s="9">
        <v>80.605999999999995</v>
      </c>
      <c r="FZ81" s="9">
        <v>1076.0429999999999</v>
      </c>
      <c r="GA81" s="9">
        <v>551.60400000000004</v>
      </c>
      <c r="GB81" s="9">
        <v>524.43799999999999</v>
      </c>
      <c r="GC81" s="9">
        <v>621.15599999999995</v>
      </c>
      <c r="GD81" s="9">
        <v>361.72</v>
      </c>
      <c r="GE81" s="9">
        <v>259.43700000000001</v>
      </c>
      <c r="GF81" s="9">
        <v>454.887</v>
      </c>
      <c r="GG81" s="9">
        <v>189.88499999999999</v>
      </c>
      <c r="GH81" s="9">
        <v>265.00200000000001</v>
      </c>
      <c r="GI81" s="9">
        <v>349.10899999999998</v>
      </c>
      <c r="GJ81" s="9">
        <v>174.077</v>
      </c>
      <c r="GK81" s="9">
        <v>175.03200000000001</v>
      </c>
      <c r="GL81" s="9">
        <v>176.71100000000001</v>
      </c>
      <c r="GM81" s="9">
        <v>84.634</v>
      </c>
      <c r="GN81" s="9">
        <v>92.078000000000003</v>
      </c>
      <c r="GO81" s="9">
        <v>77.289000000000001</v>
      </c>
      <c r="GP81" s="9">
        <v>38.329000000000001</v>
      </c>
      <c r="GQ81" s="9">
        <v>38.96</v>
      </c>
      <c r="GR81" s="9">
        <v>64.597999999999999</v>
      </c>
      <c r="GS81" s="9">
        <v>28.84</v>
      </c>
      <c r="GT81" s="9">
        <v>35.759</v>
      </c>
      <c r="GU81" s="9">
        <v>12.69</v>
      </c>
      <c r="GV81" s="9">
        <v>9.49</v>
      </c>
      <c r="GW81" s="9">
        <v>3.2010000000000001</v>
      </c>
      <c r="GX81" s="9">
        <v>99.421999999999997</v>
      </c>
      <c r="GY81" s="9">
        <v>46.305</v>
      </c>
      <c r="GZ81" s="9">
        <v>53.118000000000002</v>
      </c>
      <c r="HA81" s="9">
        <v>233.84899999999999</v>
      </c>
      <c r="HB81" s="9">
        <v>120.512</v>
      </c>
      <c r="HC81" s="9">
        <v>113.337</v>
      </c>
      <c r="HD81" s="9">
        <v>66.316000000000003</v>
      </c>
      <c r="HE81" s="9">
        <v>44.347000000000001</v>
      </c>
      <c r="HF81" s="9">
        <v>21.968</v>
      </c>
      <c r="HG81" s="9">
        <v>167.53299999999999</v>
      </c>
      <c r="HH81" s="9">
        <v>76.165000000000006</v>
      </c>
      <c r="HI81" s="9">
        <v>91.369</v>
      </c>
      <c r="HJ81" s="9">
        <v>128.881</v>
      </c>
      <c r="HK81" s="9">
        <v>75.409000000000006</v>
      </c>
      <c r="HL81" s="9">
        <v>53.472000000000001</v>
      </c>
      <c r="HM81" s="9">
        <v>220.22800000000001</v>
      </c>
      <c r="HN81" s="9">
        <v>98.668000000000006</v>
      </c>
      <c r="HO81" s="9">
        <v>121.56</v>
      </c>
      <c r="HP81" s="9">
        <v>232.13200000000001</v>
      </c>
      <c r="HQ81" s="9">
        <v>105.004</v>
      </c>
      <c r="HR81" s="9">
        <v>127.127</v>
      </c>
      <c r="HS81" s="9">
        <v>2844</v>
      </c>
      <c r="HT81" s="9">
        <v>1513.3209999999999</v>
      </c>
      <c r="HU81" s="9">
        <v>1330.6790000000001</v>
      </c>
      <c r="HV81" s="9">
        <v>2210.415</v>
      </c>
      <c r="HW81" s="9">
        <v>1321.816</v>
      </c>
      <c r="HX81" s="9">
        <v>888.6</v>
      </c>
      <c r="HY81" s="9">
        <v>633.58399999999995</v>
      </c>
      <c r="HZ81" s="9">
        <v>191.505</v>
      </c>
      <c r="IA81" s="9">
        <v>442.07900000000001</v>
      </c>
      <c r="IB81" s="9">
        <v>632.43499999999995</v>
      </c>
      <c r="IC81" s="9">
        <v>363.82400000000001</v>
      </c>
      <c r="ID81" s="9">
        <v>268.61099999999999</v>
      </c>
      <c r="IE81" s="9">
        <v>334.89400000000001</v>
      </c>
      <c r="IF81" s="9">
        <v>180.286</v>
      </c>
      <c r="IG81" s="9">
        <v>154.608</v>
      </c>
      <c r="IH81" s="9">
        <v>231.49</v>
      </c>
      <c r="II81" s="9">
        <v>142.59800000000001</v>
      </c>
      <c r="IJ81" s="9">
        <v>88.891999999999996</v>
      </c>
      <c r="IK81" s="9">
        <v>196.23400000000001</v>
      </c>
      <c r="IL81" s="9">
        <v>117.795</v>
      </c>
      <c r="IM81" s="9">
        <v>78.44</v>
      </c>
      <c r="IN81" s="9">
        <v>35.255000000000003</v>
      </c>
      <c r="IO81" s="9">
        <v>24.803000000000001</v>
      </c>
      <c r="IP81" s="9">
        <v>10.452</v>
      </c>
      <c r="IQ81" s="9">
        <v>103.404</v>
      </c>
    </row>
    <row r="82" spans="1:251">
      <c r="A82" s="10">
        <v>43983</v>
      </c>
      <c r="B82" s="9">
        <v>12321.328</v>
      </c>
      <c r="C82" s="9">
        <v>6513.37</v>
      </c>
      <c r="D82" s="9">
        <v>5807.9579999999996</v>
      </c>
      <c r="E82" s="9">
        <v>8454.8529999999992</v>
      </c>
      <c r="F82" s="9">
        <v>5289.0959999999995</v>
      </c>
      <c r="G82" s="9">
        <v>3165.7570000000001</v>
      </c>
      <c r="H82" s="9">
        <v>3866.4749999999999</v>
      </c>
      <c r="I82" s="9">
        <v>1224.2739999999999</v>
      </c>
      <c r="J82" s="9">
        <v>2642.201</v>
      </c>
      <c r="K82" s="9">
        <v>2506.29</v>
      </c>
      <c r="L82" s="9">
        <v>1362.865</v>
      </c>
      <c r="M82" s="9">
        <v>1143.425</v>
      </c>
      <c r="N82" s="9">
        <v>1132.2380000000001</v>
      </c>
      <c r="O82" s="9">
        <v>630.99099999999999</v>
      </c>
      <c r="P82" s="9">
        <v>501.24700000000001</v>
      </c>
      <c r="Q82" s="9">
        <v>610.39099999999996</v>
      </c>
      <c r="R82" s="9">
        <v>415.77699999999999</v>
      </c>
      <c r="S82" s="9">
        <v>194.614</v>
      </c>
      <c r="T82" s="9">
        <v>482.72</v>
      </c>
      <c r="U82" s="9">
        <v>316.00599999999997</v>
      </c>
      <c r="V82" s="9">
        <v>166.71299999999999</v>
      </c>
      <c r="W82" s="9">
        <v>127.67100000000001</v>
      </c>
      <c r="X82" s="9">
        <v>99.771000000000001</v>
      </c>
      <c r="Y82" s="9">
        <v>27.9</v>
      </c>
      <c r="Z82" s="9">
        <v>521.84699999999998</v>
      </c>
      <c r="AA82" s="9">
        <v>215.214</v>
      </c>
      <c r="AB82" s="9">
        <v>306.63299999999998</v>
      </c>
      <c r="AC82" s="9">
        <v>1738.8820000000001</v>
      </c>
      <c r="AD82" s="9">
        <v>940.72199999999998</v>
      </c>
      <c r="AE82" s="9">
        <v>798.16</v>
      </c>
      <c r="AF82" s="9">
        <v>693.50800000000004</v>
      </c>
      <c r="AG82" s="9">
        <v>514.68100000000004</v>
      </c>
      <c r="AH82" s="9">
        <v>178.827</v>
      </c>
      <c r="AI82" s="9">
        <v>1045.374</v>
      </c>
      <c r="AJ82" s="9">
        <v>426.041</v>
      </c>
      <c r="AK82" s="9">
        <v>619.33299999999997</v>
      </c>
      <c r="AL82" s="9">
        <v>1173.596</v>
      </c>
      <c r="AM82" s="9">
        <v>831.22</v>
      </c>
      <c r="AN82" s="9">
        <v>342.37599999999998</v>
      </c>
      <c r="AO82" s="9">
        <v>1332.694</v>
      </c>
      <c r="AP82" s="9">
        <v>531.64499999999998</v>
      </c>
      <c r="AQ82" s="9">
        <v>801.04899999999998</v>
      </c>
      <c r="AR82" s="9">
        <v>1528.0940000000001</v>
      </c>
      <c r="AS82" s="9">
        <v>742.04700000000003</v>
      </c>
      <c r="AT82" s="9">
        <v>786.04700000000003</v>
      </c>
      <c r="AU82" s="9">
        <v>11759.915999999999</v>
      </c>
      <c r="AV82" s="9">
        <v>6179.6760000000004</v>
      </c>
      <c r="AW82" s="9">
        <v>5580.24</v>
      </c>
      <c r="AX82" s="9">
        <v>8203.83</v>
      </c>
      <c r="AY82" s="9">
        <v>5114.6329999999998</v>
      </c>
      <c r="AZ82" s="9">
        <v>3089.1970000000001</v>
      </c>
      <c r="BA82" s="9">
        <v>3556.0859999999998</v>
      </c>
      <c r="BB82" s="9">
        <v>1065.0429999999999</v>
      </c>
      <c r="BC82" s="9">
        <v>2491.0430000000001</v>
      </c>
      <c r="BD82" s="9">
        <v>2413.0770000000002</v>
      </c>
      <c r="BE82" s="9">
        <v>1300.5650000000001</v>
      </c>
      <c r="BF82" s="9">
        <v>1112.5119999999999</v>
      </c>
      <c r="BG82" s="9">
        <v>1067.4739999999999</v>
      </c>
      <c r="BH82" s="9">
        <v>588.452</v>
      </c>
      <c r="BI82" s="9">
        <v>479.02199999999999</v>
      </c>
      <c r="BJ82" s="9">
        <v>587.85900000000004</v>
      </c>
      <c r="BK82" s="9">
        <v>398.34199999999998</v>
      </c>
      <c r="BL82" s="9">
        <v>189.517</v>
      </c>
      <c r="BM82" s="9">
        <v>466.42399999999998</v>
      </c>
      <c r="BN82" s="9">
        <v>303.625</v>
      </c>
      <c r="BO82" s="9">
        <v>162.79900000000001</v>
      </c>
      <c r="BP82" s="9">
        <v>121.435</v>
      </c>
      <c r="BQ82" s="9">
        <v>94.716999999999999</v>
      </c>
      <c r="BR82" s="9">
        <v>26.718</v>
      </c>
      <c r="BS82" s="9">
        <v>479.61500000000001</v>
      </c>
      <c r="BT82" s="9">
        <v>190.11</v>
      </c>
      <c r="BU82" s="9">
        <v>289.505</v>
      </c>
      <c r="BV82" s="9">
        <v>1697.886</v>
      </c>
      <c r="BW82" s="9">
        <v>911.24900000000002</v>
      </c>
      <c r="BX82" s="9">
        <v>786.63699999999994</v>
      </c>
      <c r="BY82" s="9">
        <v>682.78499999999997</v>
      </c>
      <c r="BZ82" s="9">
        <v>505.40800000000002</v>
      </c>
      <c r="CA82" s="9">
        <v>177.37700000000001</v>
      </c>
      <c r="CB82" s="9">
        <v>1015.101</v>
      </c>
      <c r="CC82" s="9">
        <v>405.84100000000001</v>
      </c>
      <c r="CD82" s="9">
        <v>609.26</v>
      </c>
      <c r="CE82" s="9">
        <v>1143.231</v>
      </c>
      <c r="CF82" s="9">
        <v>806.73699999999997</v>
      </c>
      <c r="CG82" s="9">
        <v>336.49400000000003</v>
      </c>
      <c r="CH82" s="9">
        <v>1269.846</v>
      </c>
      <c r="CI82" s="9">
        <v>493.82799999999997</v>
      </c>
      <c r="CJ82" s="9">
        <v>776.01800000000003</v>
      </c>
      <c r="CK82" s="9">
        <v>1481.5250000000001</v>
      </c>
      <c r="CL82" s="9">
        <v>709.46500000000003</v>
      </c>
      <c r="CM82" s="9">
        <v>772.05899999999997</v>
      </c>
      <c r="CN82" s="9">
        <v>1673.0519999999999</v>
      </c>
      <c r="CO82" s="9">
        <v>846.04499999999996</v>
      </c>
      <c r="CP82" s="9">
        <v>827.00599999999997</v>
      </c>
      <c r="CQ82" s="9">
        <v>743.23299999999995</v>
      </c>
      <c r="CR82" s="9">
        <v>442.32799999999997</v>
      </c>
      <c r="CS82" s="9">
        <v>300.90499999999997</v>
      </c>
      <c r="CT82" s="9">
        <v>929.81899999999996</v>
      </c>
      <c r="CU82" s="9">
        <v>403.71699999999998</v>
      </c>
      <c r="CV82" s="9">
        <v>526.101</v>
      </c>
      <c r="CW82" s="9">
        <v>527.15099999999995</v>
      </c>
      <c r="CX82" s="9">
        <v>273.37200000000001</v>
      </c>
      <c r="CY82" s="9">
        <v>253.779</v>
      </c>
      <c r="CZ82" s="9">
        <v>189.744</v>
      </c>
      <c r="DA82" s="9">
        <v>100.825</v>
      </c>
      <c r="DB82" s="9">
        <v>88.918999999999997</v>
      </c>
      <c r="DC82" s="9">
        <v>54.640999999999998</v>
      </c>
      <c r="DD82" s="9">
        <v>35.710999999999999</v>
      </c>
      <c r="DE82" s="9">
        <v>18.931000000000001</v>
      </c>
      <c r="DF82" s="9">
        <v>47.901000000000003</v>
      </c>
      <c r="DG82" s="9">
        <v>29.152999999999999</v>
      </c>
      <c r="DH82" s="9">
        <v>18.748000000000001</v>
      </c>
      <c r="DI82" s="9">
        <v>6.74</v>
      </c>
      <c r="DJ82" s="9">
        <v>6.5570000000000004</v>
      </c>
      <c r="DK82" s="9">
        <v>0.183</v>
      </c>
      <c r="DL82" s="9">
        <v>135.102</v>
      </c>
      <c r="DM82" s="9">
        <v>65.114000000000004</v>
      </c>
      <c r="DN82" s="9">
        <v>69.988</v>
      </c>
      <c r="DO82" s="9">
        <v>425.245</v>
      </c>
      <c r="DP82" s="9">
        <v>221.33699999999999</v>
      </c>
      <c r="DQ82" s="9">
        <v>203.90799999999999</v>
      </c>
      <c r="DR82" s="9">
        <v>95.558000000000007</v>
      </c>
      <c r="DS82" s="9">
        <v>71.274000000000001</v>
      </c>
      <c r="DT82" s="9">
        <v>24.283999999999999</v>
      </c>
      <c r="DU82" s="9">
        <v>329.68700000000001</v>
      </c>
      <c r="DV82" s="9">
        <v>150.06399999999999</v>
      </c>
      <c r="DW82" s="9">
        <v>179.624</v>
      </c>
      <c r="DX82" s="9">
        <v>132.37100000000001</v>
      </c>
      <c r="DY82" s="9">
        <v>93.346000000000004</v>
      </c>
      <c r="DZ82" s="9">
        <v>39.026000000000003</v>
      </c>
      <c r="EA82" s="9">
        <v>394.78</v>
      </c>
      <c r="EB82" s="9">
        <v>180.02600000000001</v>
      </c>
      <c r="EC82" s="9">
        <v>214.75399999999999</v>
      </c>
      <c r="ED82" s="9">
        <v>377.589</v>
      </c>
      <c r="EE82" s="9">
        <v>179.21700000000001</v>
      </c>
      <c r="EF82" s="9">
        <v>198.37100000000001</v>
      </c>
      <c r="EG82" s="9">
        <v>568.09</v>
      </c>
      <c r="EH82" s="9">
        <v>283.37799999999999</v>
      </c>
      <c r="EI82" s="9">
        <v>284.71300000000002</v>
      </c>
      <c r="EJ82" s="9">
        <v>123.727</v>
      </c>
      <c r="EK82" s="9">
        <v>82.385999999999996</v>
      </c>
      <c r="EL82" s="9">
        <v>41.341000000000001</v>
      </c>
      <c r="EM82" s="9">
        <v>444.363</v>
      </c>
      <c r="EN82" s="9">
        <v>200.99199999999999</v>
      </c>
      <c r="EO82" s="9">
        <v>243.37100000000001</v>
      </c>
      <c r="EP82" s="9">
        <v>202.45500000000001</v>
      </c>
      <c r="EQ82" s="9">
        <v>97.188000000000002</v>
      </c>
      <c r="ER82" s="9">
        <v>105.267</v>
      </c>
      <c r="ES82" s="9">
        <v>64.191999999999993</v>
      </c>
      <c r="ET82" s="9">
        <v>32.017000000000003</v>
      </c>
      <c r="EU82" s="9">
        <v>32.174999999999997</v>
      </c>
      <c r="EV82" s="9">
        <v>6.6360000000000001</v>
      </c>
      <c r="EW82" s="9">
        <v>4.4569999999999999</v>
      </c>
      <c r="EX82" s="9">
        <v>2.1789999999999998</v>
      </c>
      <c r="EY82" s="9">
        <v>5.1520000000000001</v>
      </c>
      <c r="EZ82" s="9">
        <v>2.992</v>
      </c>
      <c r="FA82" s="9">
        <v>2.16</v>
      </c>
      <c r="FB82" s="9">
        <v>1.484</v>
      </c>
      <c r="FC82" s="9">
        <v>1.4650000000000001</v>
      </c>
      <c r="FD82" s="9">
        <v>1.9E-2</v>
      </c>
      <c r="FE82" s="9">
        <v>57.555999999999997</v>
      </c>
      <c r="FF82" s="9">
        <v>27.56</v>
      </c>
      <c r="FG82" s="9">
        <v>29.995999999999999</v>
      </c>
      <c r="FH82" s="9">
        <v>168.57300000000001</v>
      </c>
      <c r="FI82" s="9">
        <v>81.05</v>
      </c>
      <c r="FJ82" s="9">
        <v>87.522999999999996</v>
      </c>
      <c r="FK82" s="9">
        <v>16.782</v>
      </c>
      <c r="FL82" s="9">
        <v>12.846</v>
      </c>
      <c r="FM82" s="9">
        <v>3.9369999999999998</v>
      </c>
      <c r="FN82" s="9">
        <v>151.791</v>
      </c>
      <c r="FO82" s="9">
        <v>68.204999999999998</v>
      </c>
      <c r="FP82" s="9">
        <v>83.585999999999999</v>
      </c>
      <c r="FQ82" s="9">
        <v>21.437999999999999</v>
      </c>
      <c r="FR82" s="9">
        <v>16.062999999999999</v>
      </c>
      <c r="FS82" s="9">
        <v>5.375</v>
      </c>
      <c r="FT82" s="9">
        <v>181.017</v>
      </c>
      <c r="FU82" s="9">
        <v>81.125</v>
      </c>
      <c r="FV82" s="9">
        <v>99.891999999999996</v>
      </c>
      <c r="FW82" s="9">
        <v>156.94300000000001</v>
      </c>
      <c r="FX82" s="9">
        <v>71.197000000000003</v>
      </c>
      <c r="FY82" s="9">
        <v>85.745999999999995</v>
      </c>
      <c r="FZ82" s="9">
        <v>1104.962</v>
      </c>
      <c r="GA82" s="9">
        <v>562.66800000000001</v>
      </c>
      <c r="GB82" s="9">
        <v>542.29399999999998</v>
      </c>
      <c r="GC82" s="9">
        <v>619.50599999999997</v>
      </c>
      <c r="GD82" s="9">
        <v>359.94200000000001</v>
      </c>
      <c r="GE82" s="9">
        <v>259.56400000000002</v>
      </c>
      <c r="GF82" s="9">
        <v>485.45499999999998</v>
      </c>
      <c r="GG82" s="9">
        <v>202.726</v>
      </c>
      <c r="GH82" s="9">
        <v>282.73</v>
      </c>
      <c r="GI82" s="9">
        <v>324.69600000000003</v>
      </c>
      <c r="GJ82" s="9">
        <v>176.184</v>
      </c>
      <c r="GK82" s="9">
        <v>148.512</v>
      </c>
      <c r="GL82" s="9">
        <v>125.55200000000001</v>
      </c>
      <c r="GM82" s="9">
        <v>68.808000000000007</v>
      </c>
      <c r="GN82" s="9">
        <v>56.744</v>
      </c>
      <c r="GO82" s="9">
        <v>48.005000000000003</v>
      </c>
      <c r="GP82" s="9">
        <v>31.254000000000001</v>
      </c>
      <c r="GQ82" s="9">
        <v>16.751000000000001</v>
      </c>
      <c r="GR82" s="9">
        <v>42.749000000000002</v>
      </c>
      <c r="GS82" s="9">
        <v>26.161000000000001</v>
      </c>
      <c r="GT82" s="9">
        <v>16.588000000000001</v>
      </c>
      <c r="GU82" s="9">
        <v>5.2560000000000002</v>
      </c>
      <c r="GV82" s="9">
        <v>5.093</v>
      </c>
      <c r="GW82" s="9">
        <v>0.16300000000000001</v>
      </c>
      <c r="GX82" s="9">
        <v>77.546999999999997</v>
      </c>
      <c r="GY82" s="9">
        <v>37.554000000000002</v>
      </c>
      <c r="GZ82" s="9">
        <v>39.991999999999997</v>
      </c>
      <c r="HA82" s="9">
        <v>256.67200000000003</v>
      </c>
      <c r="HB82" s="9">
        <v>140.28700000000001</v>
      </c>
      <c r="HC82" s="9">
        <v>116.38500000000001</v>
      </c>
      <c r="HD82" s="9">
        <v>78.775999999999996</v>
      </c>
      <c r="HE82" s="9">
        <v>58.427999999999997</v>
      </c>
      <c r="HF82" s="9">
        <v>20.347999999999999</v>
      </c>
      <c r="HG82" s="9">
        <v>177.89699999999999</v>
      </c>
      <c r="HH82" s="9">
        <v>81.858999999999995</v>
      </c>
      <c r="HI82" s="9">
        <v>96.037999999999997</v>
      </c>
      <c r="HJ82" s="9">
        <v>110.93300000000001</v>
      </c>
      <c r="HK82" s="9">
        <v>77.283000000000001</v>
      </c>
      <c r="HL82" s="9">
        <v>33.65</v>
      </c>
      <c r="HM82" s="9">
        <v>213.76300000000001</v>
      </c>
      <c r="HN82" s="9">
        <v>98.900999999999996</v>
      </c>
      <c r="HO82" s="9">
        <v>114.861</v>
      </c>
      <c r="HP82" s="9">
        <v>220.64500000000001</v>
      </c>
      <c r="HQ82" s="9">
        <v>108.02</v>
      </c>
      <c r="HR82" s="9">
        <v>112.625</v>
      </c>
      <c r="HS82" s="9">
        <v>2880.1149999999998</v>
      </c>
      <c r="HT82" s="9">
        <v>1524.0530000000001</v>
      </c>
      <c r="HU82" s="9">
        <v>1356.0630000000001</v>
      </c>
      <c r="HV82" s="9">
        <v>2190.9189999999999</v>
      </c>
      <c r="HW82" s="9">
        <v>1309.8610000000001</v>
      </c>
      <c r="HX82" s="9">
        <v>881.05799999999999</v>
      </c>
      <c r="HY82" s="9">
        <v>689.19600000000003</v>
      </c>
      <c r="HZ82" s="9">
        <v>214.191</v>
      </c>
      <c r="IA82" s="9">
        <v>475.005</v>
      </c>
      <c r="IB82" s="9">
        <v>598.60900000000004</v>
      </c>
      <c r="IC82" s="9">
        <v>352.22699999999998</v>
      </c>
      <c r="ID82" s="9">
        <v>246.38200000000001</v>
      </c>
      <c r="IE82" s="9">
        <v>249.95599999999999</v>
      </c>
      <c r="IF82" s="9">
        <v>144.94</v>
      </c>
      <c r="IG82" s="9">
        <v>105.01600000000001</v>
      </c>
      <c r="IH82" s="9">
        <v>163.333</v>
      </c>
      <c r="II82" s="9">
        <v>105.764</v>
      </c>
      <c r="IJ82" s="9">
        <v>57.569000000000003</v>
      </c>
      <c r="IK82" s="9">
        <v>132.48400000000001</v>
      </c>
      <c r="IL82" s="9">
        <v>83.692999999999998</v>
      </c>
      <c r="IM82" s="9">
        <v>48.790999999999997</v>
      </c>
      <c r="IN82" s="9">
        <v>30.847999999999999</v>
      </c>
      <c r="IO82" s="9">
        <v>22.07</v>
      </c>
      <c r="IP82" s="9">
        <v>8.7780000000000005</v>
      </c>
      <c r="IQ82" s="9">
        <v>86.623000000000005</v>
      </c>
    </row>
    <row r="83" spans="1:251">
      <c r="A83" s="10">
        <v>44013</v>
      </c>
      <c r="B83" s="9">
        <v>12413.175999999999</v>
      </c>
      <c r="C83" s="9">
        <v>6562.0190000000002</v>
      </c>
      <c r="D83" s="9">
        <v>5851.1559999999999</v>
      </c>
      <c r="E83" s="9">
        <v>8534.4490000000005</v>
      </c>
      <c r="F83" s="9">
        <v>5318.4309999999996</v>
      </c>
      <c r="G83" s="9">
        <v>3216.018</v>
      </c>
      <c r="H83" s="9">
        <v>3878.7260000000001</v>
      </c>
      <c r="I83" s="9">
        <v>1243.588</v>
      </c>
      <c r="J83" s="9">
        <v>2635.1379999999999</v>
      </c>
      <c r="K83" s="9">
        <v>2390.3429999999998</v>
      </c>
      <c r="L83" s="9">
        <v>1327.5540000000001</v>
      </c>
      <c r="M83" s="9">
        <v>1062.789</v>
      </c>
      <c r="N83" s="9">
        <v>969.05600000000004</v>
      </c>
      <c r="O83" s="9">
        <v>567.75599999999997</v>
      </c>
      <c r="P83" s="9">
        <v>401.3</v>
      </c>
      <c r="Q83" s="9">
        <v>558.05499999999995</v>
      </c>
      <c r="R83" s="9">
        <v>393.61200000000002</v>
      </c>
      <c r="S83" s="9">
        <v>164.44300000000001</v>
      </c>
      <c r="T83" s="9">
        <v>429.51600000000002</v>
      </c>
      <c r="U83" s="9">
        <v>297.95699999999999</v>
      </c>
      <c r="V83" s="9">
        <v>131.559</v>
      </c>
      <c r="W83" s="9">
        <v>128.53899999999999</v>
      </c>
      <c r="X83" s="9">
        <v>95.655000000000001</v>
      </c>
      <c r="Y83" s="9">
        <v>32.884</v>
      </c>
      <c r="Z83" s="9">
        <v>411.00099999999998</v>
      </c>
      <c r="AA83" s="9">
        <v>174.14400000000001</v>
      </c>
      <c r="AB83" s="9">
        <v>236.857</v>
      </c>
      <c r="AC83" s="9">
        <v>1748.307</v>
      </c>
      <c r="AD83" s="9">
        <v>952.22299999999996</v>
      </c>
      <c r="AE83" s="9">
        <v>796.08399999999995</v>
      </c>
      <c r="AF83" s="9">
        <v>685.96699999999998</v>
      </c>
      <c r="AG83" s="9">
        <v>518.37300000000005</v>
      </c>
      <c r="AH83" s="9">
        <v>167.59399999999999</v>
      </c>
      <c r="AI83" s="9">
        <v>1062.3389999999999</v>
      </c>
      <c r="AJ83" s="9">
        <v>433.84899999999999</v>
      </c>
      <c r="AK83" s="9">
        <v>628.49</v>
      </c>
      <c r="AL83" s="9">
        <v>1116.164</v>
      </c>
      <c r="AM83" s="9">
        <v>808.39</v>
      </c>
      <c r="AN83" s="9">
        <v>307.77499999999998</v>
      </c>
      <c r="AO83" s="9">
        <v>1274.1780000000001</v>
      </c>
      <c r="AP83" s="9">
        <v>519.16399999999999</v>
      </c>
      <c r="AQ83" s="9">
        <v>755.01400000000001</v>
      </c>
      <c r="AR83" s="9">
        <v>1491.855</v>
      </c>
      <c r="AS83" s="9">
        <v>731.80600000000004</v>
      </c>
      <c r="AT83" s="9">
        <v>760.04899999999998</v>
      </c>
      <c r="AU83" s="9">
        <v>11849.148999999999</v>
      </c>
      <c r="AV83" s="9">
        <v>6218.942</v>
      </c>
      <c r="AW83" s="9">
        <v>5630.2070000000003</v>
      </c>
      <c r="AX83" s="9">
        <v>8280.3089999999993</v>
      </c>
      <c r="AY83" s="9">
        <v>5136.0339999999997</v>
      </c>
      <c r="AZ83" s="9">
        <v>3144.2750000000001</v>
      </c>
      <c r="BA83" s="9">
        <v>3568.8409999999999</v>
      </c>
      <c r="BB83" s="9">
        <v>1082.9079999999999</v>
      </c>
      <c r="BC83" s="9">
        <v>2485.933</v>
      </c>
      <c r="BD83" s="9">
        <v>2308.7820000000002</v>
      </c>
      <c r="BE83" s="9">
        <v>1271.4280000000001</v>
      </c>
      <c r="BF83" s="9">
        <v>1037.354</v>
      </c>
      <c r="BG83" s="9">
        <v>912.26599999999996</v>
      </c>
      <c r="BH83" s="9">
        <v>529.01400000000001</v>
      </c>
      <c r="BI83" s="9">
        <v>383.25099999999998</v>
      </c>
      <c r="BJ83" s="9">
        <v>539.41800000000001</v>
      </c>
      <c r="BK83" s="9">
        <v>377.82499999999999</v>
      </c>
      <c r="BL83" s="9">
        <v>161.59299999999999</v>
      </c>
      <c r="BM83" s="9">
        <v>414.44499999999999</v>
      </c>
      <c r="BN83" s="9">
        <v>285.21499999999997</v>
      </c>
      <c r="BO83" s="9">
        <v>129.22900000000001</v>
      </c>
      <c r="BP83" s="9">
        <v>124.973</v>
      </c>
      <c r="BQ83" s="9">
        <v>92.61</v>
      </c>
      <c r="BR83" s="9">
        <v>32.363999999999997</v>
      </c>
      <c r="BS83" s="9">
        <v>372.84699999999998</v>
      </c>
      <c r="BT83" s="9">
        <v>151.18899999999999</v>
      </c>
      <c r="BU83" s="9">
        <v>221.65799999999999</v>
      </c>
      <c r="BV83" s="9">
        <v>1713.6379999999999</v>
      </c>
      <c r="BW83" s="9">
        <v>926.86199999999997</v>
      </c>
      <c r="BX83" s="9">
        <v>786.77599999999995</v>
      </c>
      <c r="BY83" s="9">
        <v>676.87</v>
      </c>
      <c r="BZ83" s="9">
        <v>510.29</v>
      </c>
      <c r="CA83" s="9">
        <v>166.58</v>
      </c>
      <c r="CB83" s="9">
        <v>1036.768</v>
      </c>
      <c r="CC83" s="9">
        <v>416.572</v>
      </c>
      <c r="CD83" s="9">
        <v>620.19600000000003</v>
      </c>
      <c r="CE83" s="9">
        <v>1090.6790000000001</v>
      </c>
      <c r="CF83" s="9">
        <v>786.76400000000001</v>
      </c>
      <c r="CG83" s="9">
        <v>303.91500000000002</v>
      </c>
      <c r="CH83" s="9">
        <v>1218.1030000000001</v>
      </c>
      <c r="CI83" s="9">
        <v>484.66399999999999</v>
      </c>
      <c r="CJ83" s="9">
        <v>733.43899999999996</v>
      </c>
      <c r="CK83" s="9">
        <v>1451.213</v>
      </c>
      <c r="CL83" s="9">
        <v>701.78700000000003</v>
      </c>
      <c r="CM83" s="9">
        <v>749.42499999999995</v>
      </c>
      <c r="CN83" s="9">
        <v>1728.165</v>
      </c>
      <c r="CO83" s="9">
        <v>872.34</v>
      </c>
      <c r="CP83" s="9">
        <v>855.82500000000005</v>
      </c>
      <c r="CQ83" s="9">
        <v>772.18899999999996</v>
      </c>
      <c r="CR83" s="9">
        <v>450.22500000000002</v>
      </c>
      <c r="CS83" s="9">
        <v>321.96499999999997</v>
      </c>
      <c r="CT83" s="9">
        <v>955.976</v>
      </c>
      <c r="CU83" s="9">
        <v>422.11599999999999</v>
      </c>
      <c r="CV83" s="9">
        <v>533.86099999999999</v>
      </c>
      <c r="CW83" s="9">
        <v>518.96799999999996</v>
      </c>
      <c r="CX83" s="9">
        <v>273.66899999999998</v>
      </c>
      <c r="CY83" s="9">
        <v>245.29900000000001</v>
      </c>
      <c r="CZ83" s="9">
        <v>150.53800000000001</v>
      </c>
      <c r="DA83" s="9">
        <v>77.801000000000002</v>
      </c>
      <c r="DB83" s="9">
        <v>72.736999999999995</v>
      </c>
      <c r="DC83" s="9">
        <v>50.987000000000002</v>
      </c>
      <c r="DD83" s="9">
        <v>30.364000000000001</v>
      </c>
      <c r="DE83" s="9">
        <v>20.623999999999999</v>
      </c>
      <c r="DF83" s="9">
        <v>40.448999999999998</v>
      </c>
      <c r="DG83" s="9">
        <v>22.611999999999998</v>
      </c>
      <c r="DH83" s="9">
        <v>17.837</v>
      </c>
      <c r="DI83" s="9">
        <v>10.538</v>
      </c>
      <c r="DJ83" s="9">
        <v>7.7519999999999998</v>
      </c>
      <c r="DK83" s="9">
        <v>2.7869999999999999</v>
      </c>
      <c r="DL83" s="9">
        <v>99.551000000000002</v>
      </c>
      <c r="DM83" s="9">
        <v>47.438000000000002</v>
      </c>
      <c r="DN83" s="9">
        <v>52.113</v>
      </c>
      <c r="DO83" s="9">
        <v>437.24900000000002</v>
      </c>
      <c r="DP83" s="9">
        <v>234.74600000000001</v>
      </c>
      <c r="DQ83" s="9">
        <v>202.50299999999999</v>
      </c>
      <c r="DR83" s="9">
        <v>92.893000000000001</v>
      </c>
      <c r="DS83" s="9">
        <v>65.001999999999995</v>
      </c>
      <c r="DT83" s="9">
        <v>27.890999999999998</v>
      </c>
      <c r="DU83" s="9">
        <v>344.35599999999999</v>
      </c>
      <c r="DV83" s="9">
        <v>169.744</v>
      </c>
      <c r="DW83" s="9">
        <v>174.61199999999999</v>
      </c>
      <c r="DX83" s="9">
        <v>129.62</v>
      </c>
      <c r="DY83" s="9">
        <v>84.605000000000004</v>
      </c>
      <c r="DZ83" s="9">
        <v>45.015000000000001</v>
      </c>
      <c r="EA83" s="9">
        <v>389.34800000000001</v>
      </c>
      <c r="EB83" s="9">
        <v>189.06399999999999</v>
      </c>
      <c r="EC83" s="9">
        <v>200.28399999999999</v>
      </c>
      <c r="ED83" s="9">
        <v>384.80500000000001</v>
      </c>
      <c r="EE83" s="9">
        <v>192.35599999999999</v>
      </c>
      <c r="EF83" s="9">
        <v>192.44900000000001</v>
      </c>
      <c r="EG83" s="9">
        <v>598.9</v>
      </c>
      <c r="EH83" s="9">
        <v>298.08999999999997</v>
      </c>
      <c r="EI83" s="9">
        <v>300.81</v>
      </c>
      <c r="EJ83" s="9">
        <v>135.601</v>
      </c>
      <c r="EK83" s="9">
        <v>93.177999999999997</v>
      </c>
      <c r="EL83" s="9">
        <v>42.423000000000002</v>
      </c>
      <c r="EM83" s="9">
        <v>463.29899999999998</v>
      </c>
      <c r="EN83" s="9">
        <v>204.91200000000001</v>
      </c>
      <c r="EO83" s="9">
        <v>258.387</v>
      </c>
      <c r="EP83" s="9">
        <v>222.23699999999999</v>
      </c>
      <c r="EQ83" s="9">
        <v>115.92</v>
      </c>
      <c r="ER83" s="9">
        <v>106.31699999999999</v>
      </c>
      <c r="ES83" s="9">
        <v>53.134999999999998</v>
      </c>
      <c r="ET83" s="9">
        <v>29.111999999999998</v>
      </c>
      <c r="EU83" s="9">
        <v>24.021999999999998</v>
      </c>
      <c r="EV83" s="9">
        <v>10.81</v>
      </c>
      <c r="EW83" s="9">
        <v>8.0500000000000007</v>
      </c>
      <c r="EX83" s="9">
        <v>2.76</v>
      </c>
      <c r="EY83" s="9">
        <v>8.7509999999999994</v>
      </c>
      <c r="EZ83" s="9">
        <v>6.2670000000000003</v>
      </c>
      <c r="FA83" s="9">
        <v>2.484</v>
      </c>
      <c r="FB83" s="9">
        <v>2.0590000000000002</v>
      </c>
      <c r="FC83" s="9">
        <v>1.7829999999999999</v>
      </c>
      <c r="FD83" s="9">
        <v>0.27600000000000002</v>
      </c>
      <c r="FE83" s="9">
        <v>42.323999999999998</v>
      </c>
      <c r="FF83" s="9">
        <v>21.062000000000001</v>
      </c>
      <c r="FG83" s="9">
        <v>21.262</v>
      </c>
      <c r="FH83" s="9">
        <v>194.52</v>
      </c>
      <c r="FI83" s="9">
        <v>100.944</v>
      </c>
      <c r="FJ83" s="9">
        <v>93.575000000000003</v>
      </c>
      <c r="FK83" s="9">
        <v>28.800999999999998</v>
      </c>
      <c r="FL83" s="9">
        <v>19.228000000000002</v>
      </c>
      <c r="FM83" s="9">
        <v>9.5719999999999992</v>
      </c>
      <c r="FN83" s="9">
        <v>165.71899999999999</v>
      </c>
      <c r="FO83" s="9">
        <v>81.715999999999994</v>
      </c>
      <c r="FP83" s="9">
        <v>84.003</v>
      </c>
      <c r="FQ83" s="9">
        <v>35.825000000000003</v>
      </c>
      <c r="FR83" s="9">
        <v>25.035</v>
      </c>
      <c r="FS83" s="9">
        <v>10.789</v>
      </c>
      <c r="FT83" s="9">
        <v>186.41300000000001</v>
      </c>
      <c r="FU83" s="9">
        <v>90.885000000000005</v>
      </c>
      <c r="FV83" s="9">
        <v>95.528000000000006</v>
      </c>
      <c r="FW83" s="9">
        <v>174.47</v>
      </c>
      <c r="FX83" s="9">
        <v>87.983000000000004</v>
      </c>
      <c r="FY83" s="9">
        <v>86.486999999999995</v>
      </c>
      <c r="FZ83" s="9">
        <v>1129.2650000000001</v>
      </c>
      <c r="GA83" s="9">
        <v>574.25</v>
      </c>
      <c r="GB83" s="9">
        <v>555.01499999999999</v>
      </c>
      <c r="GC83" s="9">
        <v>636.58799999999997</v>
      </c>
      <c r="GD83" s="9">
        <v>357.04599999999999</v>
      </c>
      <c r="GE83" s="9">
        <v>279.54199999999997</v>
      </c>
      <c r="GF83" s="9">
        <v>492.67700000000002</v>
      </c>
      <c r="GG83" s="9">
        <v>217.203</v>
      </c>
      <c r="GH83" s="9">
        <v>275.47399999999999</v>
      </c>
      <c r="GI83" s="9">
        <v>296.73099999999999</v>
      </c>
      <c r="GJ83" s="9">
        <v>157.749</v>
      </c>
      <c r="GK83" s="9">
        <v>138.982</v>
      </c>
      <c r="GL83" s="9">
        <v>97.403000000000006</v>
      </c>
      <c r="GM83" s="9">
        <v>48.689</v>
      </c>
      <c r="GN83" s="9">
        <v>48.715000000000003</v>
      </c>
      <c r="GO83" s="9">
        <v>40.177</v>
      </c>
      <c r="GP83" s="9">
        <v>22.312999999999999</v>
      </c>
      <c r="GQ83" s="9">
        <v>17.864000000000001</v>
      </c>
      <c r="GR83" s="9">
        <v>31.698</v>
      </c>
      <c r="GS83" s="9">
        <v>16.344999999999999</v>
      </c>
      <c r="GT83" s="9">
        <v>15.353</v>
      </c>
      <c r="GU83" s="9">
        <v>8.4789999999999992</v>
      </c>
      <c r="GV83" s="9">
        <v>5.968</v>
      </c>
      <c r="GW83" s="9">
        <v>2.5110000000000001</v>
      </c>
      <c r="GX83" s="9">
        <v>57.225999999999999</v>
      </c>
      <c r="GY83" s="9">
        <v>26.376000000000001</v>
      </c>
      <c r="GZ83" s="9">
        <v>30.850999999999999</v>
      </c>
      <c r="HA83" s="9">
        <v>242.72900000000001</v>
      </c>
      <c r="HB83" s="9">
        <v>133.80199999999999</v>
      </c>
      <c r="HC83" s="9">
        <v>108.928</v>
      </c>
      <c r="HD83" s="9">
        <v>64.091999999999999</v>
      </c>
      <c r="HE83" s="9">
        <v>45.773000000000003</v>
      </c>
      <c r="HF83" s="9">
        <v>18.318999999999999</v>
      </c>
      <c r="HG83" s="9">
        <v>178.637</v>
      </c>
      <c r="HH83" s="9">
        <v>88.028000000000006</v>
      </c>
      <c r="HI83" s="9">
        <v>90.608999999999995</v>
      </c>
      <c r="HJ83" s="9">
        <v>93.796000000000006</v>
      </c>
      <c r="HK83" s="9">
        <v>59.57</v>
      </c>
      <c r="HL83" s="9">
        <v>34.225999999999999</v>
      </c>
      <c r="HM83" s="9">
        <v>202.935</v>
      </c>
      <c r="HN83" s="9">
        <v>98.179000000000002</v>
      </c>
      <c r="HO83" s="9">
        <v>104.756</v>
      </c>
      <c r="HP83" s="9">
        <v>210.33600000000001</v>
      </c>
      <c r="HQ83" s="9">
        <v>104.373</v>
      </c>
      <c r="HR83" s="9">
        <v>105.962</v>
      </c>
      <c r="HS83" s="9">
        <v>2892.0259999999998</v>
      </c>
      <c r="HT83" s="9">
        <v>1525.3219999999999</v>
      </c>
      <c r="HU83" s="9">
        <v>1366.703</v>
      </c>
      <c r="HV83" s="9">
        <v>2183.5500000000002</v>
      </c>
      <c r="HW83" s="9">
        <v>1300.432</v>
      </c>
      <c r="HX83" s="9">
        <v>883.11800000000005</v>
      </c>
      <c r="HY83" s="9">
        <v>708.476</v>
      </c>
      <c r="HZ83" s="9">
        <v>224.89</v>
      </c>
      <c r="IA83" s="9">
        <v>483.58499999999998</v>
      </c>
      <c r="IB83" s="9">
        <v>587.57100000000003</v>
      </c>
      <c r="IC83" s="9">
        <v>343.84199999999998</v>
      </c>
      <c r="ID83" s="9">
        <v>243.72900000000001</v>
      </c>
      <c r="IE83" s="9">
        <v>217.96</v>
      </c>
      <c r="IF83" s="9">
        <v>135.46600000000001</v>
      </c>
      <c r="IG83" s="9">
        <v>82.495000000000005</v>
      </c>
      <c r="IH83" s="9">
        <v>145.45500000000001</v>
      </c>
      <c r="II83" s="9">
        <v>102.696</v>
      </c>
      <c r="IJ83" s="9">
        <v>42.759</v>
      </c>
      <c r="IK83" s="9">
        <v>113.017</v>
      </c>
      <c r="IL83" s="9">
        <v>77.936999999999998</v>
      </c>
      <c r="IM83" s="9">
        <v>35.08</v>
      </c>
      <c r="IN83" s="9">
        <v>32.438000000000002</v>
      </c>
      <c r="IO83" s="9">
        <v>24.757999999999999</v>
      </c>
      <c r="IP83" s="9">
        <v>7.6790000000000003</v>
      </c>
      <c r="IQ83" s="9">
        <v>72.504999999999995</v>
      </c>
    </row>
    <row r="84" spans="1:251">
      <c r="A84" s="10">
        <v>44044</v>
      </c>
      <c r="B84" s="9">
        <v>12499.68</v>
      </c>
      <c r="C84" s="9">
        <v>6579.3869999999997</v>
      </c>
      <c r="D84" s="9">
        <v>5920.2939999999999</v>
      </c>
      <c r="E84" s="9">
        <v>8475.7450000000008</v>
      </c>
      <c r="F84" s="9">
        <v>5297.4859999999999</v>
      </c>
      <c r="G84" s="9">
        <v>3178.259</v>
      </c>
      <c r="H84" s="9">
        <v>4023.9349999999999</v>
      </c>
      <c r="I84" s="9">
        <v>1281.9010000000001</v>
      </c>
      <c r="J84" s="9">
        <v>2742.0349999999999</v>
      </c>
      <c r="K84" s="9">
        <v>2391.087</v>
      </c>
      <c r="L84" s="9">
        <v>1332.93</v>
      </c>
      <c r="M84" s="9">
        <v>1058.1569999999999</v>
      </c>
      <c r="N84" s="9">
        <v>964.428</v>
      </c>
      <c r="O84" s="9">
        <v>563.38</v>
      </c>
      <c r="P84" s="9">
        <v>401.048</v>
      </c>
      <c r="Q84" s="9">
        <v>520.30100000000004</v>
      </c>
      <c r="R84" s="9">
        <v>375.91399999999999</v>
      </c>
      <c r="S84" s="9">
        <v>144.387</v>
      </c>
      <c r="T84" s="9">
        <v>390.512</v>
      </c>
      <c r="U84" s="9">
        <v>275.28899999999999</v>
      </c>
      <c r="V84" s="9">
        <v>115.223</v>
      </c>
      <c r="W84" s="9">
        <v>129.78899999999999</v>
      </c>
      <c r="X84" s="9">
        <v>100.625</v>
      </c>
      <c r="Y84" s="9">
        <v>29.164999999999999</v>
      </c>
      <c r="Z84" s="9">
        <v>444.12700000000001</v>
      </c>
      <c r="AA84" s="9">
        <v>187.46600000000001</v>
      </c>
      <c r="AB84" s="9">
        <v>256.66000000000003</v>
      </c>
      <c r="AC84" s="9">
        <v>1742.7660000000001</v>
      </c>
      <c r="AD84" s="9">
        <v>950.24800000000005</v>
      </c>
      <c r="AE84" s="9">
        <v>792.51800000000003</v>
      </c>
      <c r="AF84" s="9">
        <v>667.06899999999996</v>
      </c>
      <c r="AG84" s="9">
        <v>509.68200000000002</v>
      </c>
      <c r="AH84" s="9">
        <v>157.387</v>
      </c>
      <c r="AI84" s="9">
        <v>1075.6969999999999</v>
      </c>
      <c r="AJ84" s="9">
        <v>440.565</v>
      </c>
      <c r="AK84" s="9">
        <v>635.13099999999997</v>
      </c>
      <c r="AL84" s="9">
        <v>1074.1489999999999</v>
      </c>
      <c r="AM84" s="9">
        <v>797.29100000000005</v>
      </c>
      <c r="AN84" s="9">
        <v>276.85899999999998</v>
      </c>
      <c r="AO84" s="9">
        <v>1316.9369999999999</v>
      </c>
      <c r="AP84" s="9">
        <v>535.63900000000001</v>
      </c>
      <c r="AQ84" s="9">
        <v>781.298</v>
      </c>
      <c r="AR84" s="9">
        <v>1466.2080000000001</v>
      </c>
      <c r="AS84" s="9">
        <v>715.85400000000004</v>
      </c>
      <c r="AT84" s="9">
        <v>750.35400000000004</v>
      </c>
      <c r="AU84" s="9">
        <v>11915.634</v>
      </c>
      <c r="AV84" s="9">
        <v>6224.21</v>
      </c>
      <c r="AW84" s="9">
        <v>5691.424</v>
      </c>
      <c r="AX84" s="9">
        <v>8217.9699999999993</v>
      </c>
      <c r="AY84" s="9">
        <v>5115.1729999999998</v>
      </c>
      <c r="AZ84" s="9">
        <v>3102.7959999999998</v>
      </c>
      <c r="BA84" s="9">
        <v>3697.665</v>
      </c>
      <c r="BB84" s="9">
        <v>1109.037</v>
      </c>
      <c r="BC84" s="9">
        <v>2588.6280000000002</v>
      </c>
      <c r="BD84" s="9">
        <v>2295.5309999999999</v>
      </c>
      <c r="BE84" s="9">
        <v>1269.24</v>
      </c>
      <c r="BF84" s="9">
        <v>1026.29</v>
      </c>
      <c r="BG84" s="9">
        <v>903.01</v>
      </c>
      <c r="BH84" s="9">
        <v>523.81399999999996</v>
      </c>
      <c r="BI84" s="9">
        <v>379.19600000000003</v>
      </c>
      <c r="BJ84" s="9">
        <v>503.17200000000003</v>
      </c>
      <c r="BK84" s="9">
        <v>361.12299999999999</v>
      </c>
      <c r="BL84" s="9">
        <v>142.05000000000001</v>
      </c>
      <c r="BM84" s="9">
        <v>377.77199999999999</v>
      </c>
      <c r="BN84" s="9">
        <v>264.06299999999999</v>
      </c>
      <c r="BO84" s="9">
        <v>113.709</v>
      </c>
      <c r="BP84" s="9">
        <v>125.401</v>
      </c>
      <c r="BQ84" s="9">
        <v>97.06</v>
      </c>
      <c r="BR84" s="9">
        <v>28.341000000000001</v>
      </c>
      <c r="BS84" s="9">
        <v>399.83699999999999</v>
      </c>
      <c r="BT84" s="9">
        <v>162.691</v>
      </c>
      <c r="BU84" s="9">
        <v>237.14599999999999</v>
      </c>
      <c r="BV84" s="9">
        <v>1694.4880000000001</v>
      </c>
      <c r="BW84" s="9">
        <v>915.49900000000002</v>
      </c>
      <c r="BX84" s="9">
        <v>778.98900000000003</v>
      </c>
      <c r="BY84" s="9">
        <v>654.11199999999997</v>
      </c>
      <c r="BZ84" s="9">
        <v>498.64600000000002</v>
      </c>
      <c r="CA84" s="9">
        <v>155.46700000000001</v>
      </c>
      <c r="CB84" s="9">
        <v>1040.375</v>
      </c>
      <c r="CC84" s="9">
        <v>416.85300000000001</v>
      </c>
      <c r="CD84" s="9">
        <v>623.52200000000005</v>
      </c>
      <c r="CE84" s="9">
        <v>1046.1120000000001</v>
      </c>
      <c r="CF84" s="9">
        <v>773.50800000000004</v>
      </c>
      <c r="CG84" s="9">
        <v>272.60500000000002</v>
      </c>
      <c r="CH84" s="9">
        <v>1249.4179999999999</v>
      </c>
      <c r="CI84" s="9">
        <v>495.733</v>
      </c>
      <c r="CJ84" s="9">
        <v>753.68600000000004</v>
      </c>
      <c r="CK84" s="9">
        <v>1418.1469999999999</v>
      </c>
      <c r="CL84" s="9">
        <v>680.91700000000003</v>
      </c>
      <c r="CM84" s="9">
        <v>737.23099999999999</v>
      </c>
      <c r="CN84" s="9">
        <v>1747.9939999999999</v>
      </c>
      <c r="CO84" s="9">
        <v>876.56100000000004</v>
      </c>
      <c r="CP84" s="9">
        <v>871.43299999999999</v>
      </c>
      <c r="CQ84" s="9">
        <v>729.99099999999999</v>
      </c>
      <c r="CR84" s="9">
        <v>432.28800000000001</v>
      </c>
      <c r="CS84" s="9">
        <v>297.70299999999997</v>
      </c>
      <c r="CT84" s="9">
        <v>1018.003</v>
      </c>
      <c r="CU84" s="9">
        <v>444.27199999999999</v>
      </c>
      <c r="CV84" s="9">
        <v>573.73099999999999</v>
      </c>
      <c r="CW84" s="9">
        <v>509.95499999999998</v>
      </c>
      <c r="CX84" s="9">
        <v>253.626</v>
      </c>
      <c r="CY84" s="9">
        <v>256.33</v>
      </c>
      <c r="CZ84" s="9">
        <v>155.80099999999999</v>
      </c>
      <c r="DA84" s="9">
        <v>77.557000000000002</v>
      </c>
      <c r="DB84" s="9">
        <v>78.244</v>
      </c>
      <c r="DC84" s="9">
        <v>38.71</v>
      </c>
      <c r="DD84" s="9">
        <v>23.29</v>
      </c>
      <c r="DE84" s="9">
        <v>15.42</v>
      </c>
      <c r="DF84" s="9">
        <v>33.466999999999999</v>
      </c>
      <c r="DG84" s="9">
        <v>20.518000000000001</v>
      </c>
      <c r="DH84" s="9">
        <v>12.949</v>
      </c>
      <c r="DI84" s="9">
        <v>5.2430000000000003</v>
      </c>
      <c r="DJ84" s="9">
        <v>2.7719999999999998</v>
      </c>
      <c r="DK84" s="9">
        <v>2.4710000000000001</v>
      </c>
      <c r="DL84" s="9">
        <v>117.09099999999999</v>
      </c>
      <c r="DM84" s="9">
        <v>54.265999999999998</v>
      </c>
      <c r="DN84" s="9">
        <v>62.823999999999998</v>
      </c>
      <c r="DO84" s="9">
        <v>420.57</v>
      </c>
      <c r="DP84" s="9">
        <v>208.86600000000001</v>
      </c>
      <c r="DQ84" s="9">
        <v>211.70400000000001</v>
      </c>
      <c r="DR84" s="9">
        <v>70.477999999999994</v>
      </c>
      <c r="DS84" s="9">
        <v>51.636000000000003</v>
      </c>
      <c r="DT84" s="9">
        <v>18.841999999999999</v>
      </c>
      <c r="DU84" s="9">
        <v>350.09199999999998</v>
      </c>
      <c r="DV84" s="9">
        <v>157.23099999999999</v>
      </c>
      <c r="DW84" s="9">
        <v>192.86099999999999</v>
      </c>
      <c r="DX84" s="9">
        <v>101.095</v>
      </c>
      <c r="DY84" s="9">
        <v>68.989999999999995</v>
      </c>
      <c r="DZ84" s="9">
        <v>32.103999999999999</v>
      </c>
      <c r="EA84" s="9">
        <v>408.86099999999999</v>
      </c>
      <c r="EB84" s="9">
        <v>184.63499999999999</v>
      </c>
      <c r="EC84" s="9">
        <v>224.226</v>
      </c>
      <c r="ED84" s="9">
        <v>383.55900000000003</v>
      </c>
      <c r="EE84" s="9">
        <v>177.749</v>
      </c>
      <c r="EF84" s="9">
        <v>205.81100000000001</v>
      </c>
      <c r="EG84" s="9">
        <v>604.78300000000002</v>
      </c>
      <c r="EH84" s="9">
        <v>301.85599999999999</v>
      </c>
      <c r="EI84" s="9">
        <v>302.92700000000002</v>
      </c>
      <c r="EJ84" s="9">
        <v>121.54900000000001</v>
      </c>
      <c r="EK84" s="9">
        <v>85.058999999999997</v>
      </c>
      <c r="EL84" s="9">
        <v>36.49</v>
      </c>
      <c r="EM84" s="9">
        <v>483.23399999999998</v>
      </c>
      <c r="EN84" s="9">
        <v>216.797</v>
      </c>
      <c r="EO84" s="9">
        <v>266.43700000000001</v>
      </c>
      <c r="EP84" s="9">
        <v>206.03700000000001</v>
      </c>
      <c r="EQ84" s="9">
        <v>101.33</v>
      </c>
      <c r="ER84" s="9">
        <v>104.708</v>
      </c>
      <c r="ES84" s="9">
        <v>58.363999999999997</v>
      </c>
      <c r="ET84" s="9">
        <v>31.526</v>
      </c>
      <c r="EU84" s="9">
        <v>26.838999999999999</v>
      </c>
      <c r="EV84" s="9">
        <v>8.2200000000000006</v>
      </c>
      <c r="EW84" s="9">
        <v>4.2389999999999999</v>
      </c>
      <c r="EX84" s="9">
        <v>3.9809999999999999</v>
      </c>
      <c r="EY84" s="9">
        <v>6.9889999999999999</v>
      </c>
      <c r="EZ84" s="9">
        <v>3.0270000000000001</v>
      </c>
      <c r="FA84" s="9">
        <v>3.9620000000000002</v>
      </c>
      <c r="FB84" s="9">
        <v>1.2310000000000001</v>
      </c>
      <c r="FC84" s="9">
        <v>1.212</v>
      </c>
      <c r="FD84" s="9">
        <v>1.9E-2</v>
      </c>
      <c r="FE84" s="9">
        <v>50.143999999999998</v>
      </c>
      <c r="FF84" s="9">
        <v>27.286999999999999</v>
      </c>
      <c r="FG84" s="9">
        <v>22.856999999999999</v>
      </c>
      <c r="FH84" s="9">
        <v>178.11</v>
      </c>
      <c r="FI84" s="9">
        <v>87.572000000000003</v>
      </c>
      <c r="FJ84" s="9">
        <v>90.537999999999997</v>
      </c>
      <c r="FK84" s="9">
        <v>16.228000000000002</v>
      </c>
      <c r="FL84" s="9">
        <v>11.83</v>
      </c>
      <c r="FM84" s="9">
        <v>4.3979999999999997</v>
      </c>
      <c r="FN84" s="9">
        <v>161.88200000000001</v>
      </c>
      <c r="FO84" s="9">
        <v>75.742000000000004</v>
      </c>
      <c r="FP84" s="9">
        <v>86.14</v>
      </c>
      <c r="FQ84" s="9">
        <v>22.193000000000001</v>
      </c>
      <c r="FR84" s="9">
        <v>15.292</v>
      </c>
      <c r="FS84" s="9">
        <v>6.9020000000000001</v>
      </c>
      <c r="FT84" s="9">
        <v>183.84399999999999</v>
      </c>
      <c r="FU84" s="9">
        <v>86.037999999999997</v>
      </c>
      <c r="FV84" s="9">
        <v>97.805999999999997</v>
      </c>
      <c r="FW84" s="9">
        <v>168.87100000000001</v>
      </c>
      <c r="FX84" s="9">
        <v>78.769000000000005</v>
      </c>
      <c r="FY84" s="9">
        <v>90.102000000000004</v>
      </c>
      <c r="FZ84" s="9">
        <v>1143.211</v>
      </c>
      <c r="GA84" s="9">
        <v>574.70500000000004</v>
      </c>
      <c r="GB84" s="9">
        <v>568.50599999999997</v>
      </c>
      <c r="GC84" s="9">
        <v>608.44200000000001</v>
      </c>
      <c r="GD84" s="9">
        <v>347.23</v>
      </c>
      <c r="GE84" s="9">
        <v>261.21199999999999</v>
      </c>
      <c r="GF84" s="9">
        <v>534.76900000000001</v>
      </c>
      <c r="GG84" s="9">
        <v>227.47499999999999</v>
      </c>
      <c r="GH84" s="9">
        <v>307.29399999999998</v>
      </c>
      <c r="GI84" s="9">
        <v>303.91800000000001</v>
      </c>
      <c r="GJ84" s="9">
        <v>152.29599999999999</v>
      </c>
      <c r="GK84" s="9">
        <v>151.62200000000001</v>
      </c>
      <c r="GL84" s="9">
        <v>97.436999999999998</v>
      </c>
      <c r="GM84" s="9">
        <v>46.030999999999999</v>
      </c>
      <c r="GN84" s="9">
        <v>51.405000000000001</v>
      </c>
      <c r="GO84" s="9">
        <v>30.49</v>
      </c>
      <c r="GP84" s="9">
        <v>19.052</v>
      </c>
      <c r="GQ84" s="9">
        <v>11.438000000000001</v>
      </c>
      <c r="GR84" s="9">
        <v>26.478999999999999</v>
      </c>
      <c r="GS84" s="9">
        <v>17.492000000000001</v>
      </c>
      <c r="GT84" s="9">
        <v>8.9870000000000001</v>
      </c>
      <c r="GU84" s="9">
        <v>4.0119999999999996</v>
      </c>
      <c r="GV84" s="9">
        <v>1.56</v>
      </c>
      <c r="GW84" s="9">
        <v>2.4510000000000001</v>
      </c>
      <c r="GX84" s="9">
        <v>66.945999999999998</v>
      </c>
      <c r="GY84" s="9">
        <v>26.978999999999999</v>
      </c>
      <c r="GZ84" s="9">
        <v>39.966999999999999</v>
      </c>
      <c r="HA84" s="9">
        <v>242.46</v>
      </c>
      <c r="HB84" s="9">
        <v>121.294</v>
      </c>
      <c r="HC84" s="9">
        <v>121.166</v>
      </c>
      <c r="HD84" s="9">
        <v>54.25</v>
      </c>
      <c r="HE84" s="9">
        <v>39.805999999999997</v>
      </c>
      <c r="HF84" s="9">
        <v>14.444000000000001</v>
      </c>
      <c r="HG84" s="9">
        <v>188.21</v>
      </c>
      <c r="HH84" s="9">
        <v>81.488</v>
      </c>
      <c r="HI84" s="9">
        <v>106.721</v>
      </c>
      <c r="HJ84" s="9">
        <v>78.900999999999996</v>
      </c>
      <c r="HK84" s="9">
        <v>53.698</v>
      </c>
      <c r="HL84" s="9">
        <v>25.202999999999999</v>
      </c>
      <c r="HM84" s="9">
        <v>225.017</v>
      </c>
      <c r="HN84" s="9">
        <v>98.597999999999999</v>
      </c>
      <c r="HO84" s="9">
        <v>126.419</v>
      </c>
      <c r="HP84" s="9">
        <v>214.68799999999999</v>
      </c>
      <c r="HQ84" s="9">
        <v>98.98</v>
      </c>
      <c r="HR84" s="9">
        <v>115.708</v>
      </c>
      <c r="HS84" s="9">
        <v>2887.0810000000001</v>
      </c>
      <c r="HT84" s="9">
        <v>1514.6420000000001</v>
      </c>
      <c r="HU84" s="9">
        <v>1372.4390000000001</v>
      </c>
      <c r="HV84" s="9">
        <v>2183.3290000000002</v>
      </c>
      <c r="HW84" s="9">
        <v>1299.0920000000001</v>
      </c>
      <c r="HX84" s="9">
        <v>884.23699999999997</v>
      </c>
      <c r="HY84" s="9">
        <v>703.75199999999995</v>
      </c>
      <c r="HZ84" s="9">
        <v>215.55</v>
      </c>
      <c r="IA84" s="9">
        <v>488.202</v>
      </c>
      <c r="IB84" s="9">
        <v>565.78499999999997</v>
      </c>
      <c r="IC84" s="9">
        <v>342.56700000000001</v>
      </c>
      <c r="ID84" s="9">
        <v>223.21700000000001</v>
      </c>
      <c r="IE84" s="9">
        <v>203.97</v>
      </c>
      <c r="IF84" s="9">
        <v>127.364</v>
      </c>
      <c r="IG84" s="9">
        <v>76.605999999999995</v>
      </c>
      <c r="IH84" s="9">
        <v>136.36099999999999</v>
      </c>
      <c r="II84" s="9">
        <v>99.114000000000004</v>
      </c>
      <c r="IJ84" s="9">
        <v>37.247</v>
      </c>
      <c r="IK84" s="9">
        <v>102.58799999999999</v>
      </c>
      <c r="IL84" s="9">
        <v>69.721000000000004</v>
      </c>
      <c r="IM84" s="9">
        <v>32.866</v>
      </c>
      <c r="IN84" s="9">
        <v>33.773000000000003</v>
      </c>
      <c r="IO84" s="9">
        <v>29.391999999999999</v>
      </c>
      <c r="IP84" s="9">
        <v>4.3810000000000002</v>
      </c>
      <c r="IQ84" s="9">
        <v>67.608999999999995</v>
      </c>
    </row>
    <row r="85" spans="1:251">
      <c r="A85" s="10">
        <v>44075</v>
      </c>
      <c r="B85" s="9">
        <v>12497.681</v>
      </c>
      <c r="C85" s="9">
        <v>6574</v>
      </c>
      <c r="D85" s="9">
        <v>5923.6809999999996</v>
      </c>
      <c r="E85" s="9">
        <v>8459.6380000000008</v>
      </c>
      <c r="F85" s="9">
        <v>5268.4170000000004</v>
      </c>
      <c r="G85" s="9">
        <v>3191.221</v>
      </c>
      <c r="H85" s="9">
        <v>4038.0430000000001</v>
      </c>
      <c r="I85" s="9">
        <v>1305.5830000000001</v>
      </c>
      <c r="J85" s="9">
        <v>2732.46</v>
      </c>
      <c r="K85" s="9">
        <v>2278.5129999999999</v>
      </c>
      <c r="L85" s="9">
        <v>1270.4090000000001</v>
      </c>
      <c r="M85" s="9">
        <v>1008.103</v>
      </c>
      <c r="N85" s="9">
        <v>882.84900000000005</v>
      </c>
      <c r="O85" s="9">
        <v>514.09699999999998</v>
      </c>
      <c r="P85" s="9">
        <v>368.75200000000001</v>
      </c>
      <c r="Q85" s="9">
        <v>503.92399999999998</v>
      </c>
      <c r="R85" s="9">
        <v>355.49400000000003</v>
      </c>
      <c r="S85" s="9">
        <v>148.43</v>
      </c>
      <c r="T85" s="9">
        <v>388.61599999999999</v>
      </c>
      <c r="U85" s="9">
        <v>265.55</v>
      </c>
      <c r="V85" s="9">
        <v>123.066</v>
      </c>
      <c r="W85" s="9">
        <v>115.30800000000001</v>
      </c>
      <c r="X85" s="9">
        <v>89.944000000000003</v>
      </c>
      <c r="Y85" s="9">
        <v>25.364000000000001</v>
      </c>
      <c r="Z85" s="9">
        <v>378.92500000000001</v>
      </c>
      <c r="AA85" s="9">
        <v>158.602</v>
      </c>
      <c r="AB85" s="9">
        <v>220.322</v>
      </c>
      <c r="AC85" s="9">
        <v>1693.3630000000001</v>
      </c>
      <c r="AD85" s="9">
        <v>923.11900000000003</v>
      </c>
      <c r="AE85" s="9">
        <v>770.24300000000005</v>
      </c>
      <c r="AF85" s="9">
        <v>635.87</v>
      </c>
      <c r="AG85" s="9">
        <v>474.36799999999999</v>
      </c>
      <c r="AH85" s="9">
        <v>161.501</v>
      </c>
      <c r="AI85" s="9">
        <v>1057.4929999999999</v>
      </c>
      <c r="AJ85" s="9">
        <v>448.75099999999998</v>
      </c>
      <c r="AK85" s="9">
        <v>608.74199999999996</v>
      </c>
      <c r="AL85" s="9">
        <v>1017.616</v>
      </c>
      <c r="AM85" s="9">
        <v>736.82500000000005</v>
      </c>
      <c r="AN85" s="9">
        <v>280.791</v>
      </c>
      <c r="AO85" s="9">
        <v>1260.8969999999999</v>
      </c>
      <c r="AP85" s="9">
        <v>533.58399999999995</v>
      </c>
      <c r="AQ85" s="9">
        <v>727.31200000000001</v>
      </c>
      <c r="AR85" s="9">
        <v>1446.1089999999999</v>
      </c>
      <c r="AS85" s="9">
        <v>714.30100000000004</v>
      </c>
      <c r="AT85" s="9">
        <v>731.80799999999999</v>
      </c>
      <c r="AU85" s="9">
        <v>11912.663</v>
      </c>
      <c r="AV85" s="9">
        <v>6222.4030000000002</v>
      </c>
      <c r="AW85" s="9">
        <v>5690.26</v>
      </c>
      <c r="AX85" s="9">
        <v>8202.5110000000004</v>
      </c>
      <c r="AY85" s="9">
        <v>5087.3050000000003</v>
      </c>
      <c r="AZ85" s="9">
        <v>3115.2060000000001</v>
      </c>
      <c r="BA85" s="9">
        <v>3710.152</v>
      </c>
      <c r="BB85" s="9">
        <v>1135.098</v>
      </c>
      <c r="BC85" s="9">
        <v>2575.0540000000001</v>
      </c>
      <c r="BD85" s="9">
        <v>2204.5830000000001</v>
      </c>
      <c r="BE85" s="9">
        <v>1214.7380000000001</v>
      </c>
      <c r="BF85" s="9">
        <v>989.84400000000005</v>
      </c>
      <c r="BG85" s="9">
        <v>840.09299999999996</v>
      </c>
      <c r="BH85" s="9">
        <v>482.17599999999999</v>
      </c>
      <c r="BI85" s="9">
        <v>357.91699999999997</v>
      </c>
      <c r="BJ85" s="9">
        <v>488.29199999999997</v>
      </c>
      <c r="BK85" s="9">
        <v>341.21699999999998</v>
      </c>
      <c r="BL85" s="9">
        <v>147.07599999999999</v>
      </c>
      <c r="BM85" s="9">
        <v>377.67099999999999</v>
      </c>
      <c r="BN85" s="9">
        <v>255.69900000000001</v>
      </c>
      <c r="BO85" s="9">
        <v>121.971</v>
      </c>
      <c r="BP85" s="9">
        <v>110.622</v>
      </c>
      <c r="BQ85" s="9">
        <v>85.516999999999996</v>
      </c>
      <c r="BR85" s="9">
        <v>25.103999999999999</v>
      </c>
      <c r="BS85" s="9">
        <v>351.8</v>
      </c>
      <c r="BT85" s="9">
        <v>140.959</v>
      </c>
      <c r="BU85" s="9">
        <v>210.84100000000001</v>
      </c>
      <c r="BV85" s="9">
        <v>1653.346</v>
      </c>
      <c r="BW85" s="9">
        <v>892.94100000000003</v>
      </c>
      <c r="BX85" s="9">
        <v>760.40499999999997</v>
      </c>
      <c r="BY85" s="9">
        <v>624.47699999999998</v>
      </c>
      <c r="BZ85" s="9">
        <v>463.976</v>
      </c>
      <c r="CA85" s="9">
        <v>160.501</v>
      </c>
      <c r="CB85" s="9">
        <v>1028.8689999999999</v>
      </c>
      <c r="CC85" s="9">
        <v>428.96499999999997</v>
      </c>
      <c r="CD85" s="9">
        <v>599.904</v>
      </c>
      <c r="CE85" s="9">
        <v>993.73800000000006</v>
      </c>
      <c r="CF85" s="9">
        <v>714.82799999999997</v>
      </c>
      <c r="CG85" s="9">
        <v>278.91000000000003</v>
      </c>
      <c r="CH85" s="9">
        <v>1210.8440000000001</v>
      </c>
      <c r="CI85" s="9">
        <v>499.91</v>
      </c>
      <c r="CJ85" s="9">
        <v>710.93399999999997</v>
      </c>
      <c r="CK85" s="9">
        <v>1406.539</v>
      </c>
      <c r="CL85" s="9">
        <v>684.66399999999999</v>
      </c>
      <c r="CM85" s="9">
        <v>721.875</v>
      </c>
      <c r="CN85" s="9">
        <v>1745.3130000000001</v>
      </c>
      <c r="CO85" s="9">
        <v>872.42600000000004</v>
      </c>
      <c r="CP85" s="9">
        <v>872.88699999999994</v>
      </c>
      <c r="CQ85" s="9">
        <v>735.63900000000001</v>
      </c>
      <c r="CR85" s="9">
        <v>426.87299999999999</v>
      </c>
      <c r="CS85" s="9">
        <v>308.767</v>
      </c>
      <c r="CT85" s="9">
        <v>1009.674</v>
      </c>
      <c r="CU85" s="9">
        <v>445.553</v>
      </c>
      <c r="CV85" s="9">
        <v>564.12</v>
      </c>
      <c r="CW85" s="9">
        <v>490.084</v>
      </c>
      <c r="CX85" s="9">
        <v>249.023</v>
      </c>
      <c r="CY85" s="9">
        <v>241.06100000000001</v>
      </c>
      <c r="CZ85" s="9">
        <v>129.75899999999999</v>
      </c>
      <c r="DA85" s="9">
        <v>63.165999999999997</v>
      </c>
      <c r="DB85" s="9">
        <v>66.593000000000004</v>
      </c>
      <c r="DC85" s="9">
        <v>40.484000000000002</v>
      </c>
      <c r="DD85" s="9">
        <v>22.271999999999998</v>
      </c>
      <c r="DE85" s="9">
        <v>18.212</v>
      </c>
      <c r="DF85" s="9">
        <v>32.887</v>
      </c>
      <c r="DG85" s="9">
        <v>16.981999999999999</v>
      </c>
      <c r="DH85" s="9">
        <v>15.906000000000001</v>
      </c>
      <c r="DI85" s="9">
        <v>7.5960000000000001</v>
      </c>
      <c r="DJ85" s="9">
        <v>5.2910000000000004</v>
      </c>
      <c r="DK85" s="9">
        <v>2.306</v>
      </c>
      <c r="DL85" s="9">
        <v>89.275000000000006</v>
      </c>
      <c r="DM85" s="9">
        <v>40.893999999999998</v>
      </c>
      <c r="DN85" s="9">
        <v>48.381999999999998</v>
      </c>
      <c r="DO85" s="9">
        <v>410.45299999999997</v>
      </c>
      <c r="DP85" s="9">
        <v>208.346</v>
      </c>
      <c r="DQ85" s="9">
        <v>202.10599999999999</v>
      </c>
      <c r="DR85" s="9">
        <v>82.361000000000004</v>
      </c>
      <c r="DS85" s="9">
        <v>55.54</v>
      </c>
      <c r="DT85" s="9">
        <v>26.821000000000002</v>
      </c>
      <c r="DU85" s="9">
        <v>328.09100000000001</v>
      </c>
      <c r="DV85" s="9">
        <v>152.80600000000001</v>
      </c>
      <c r="DW85" s="9">
        <v>175.285</v>
      </c>
      <c r="DX85" s="9">
        <v>111.843</v>
      </c>
      <c r="DY85" s="9">
        <v>71.02</v>
      </c>
      <c r="DZ85" s="9">
        <v>40.823</v>
      </c>
      <c r="EA85" s="9">
        <v>378.24200000000002</v>
      </c>
      <c r="EB85" s="9">
        <v>178.00299999999999</v>
      </c>
      <c r="EC85" s="9">
        <v>200.238</v>
      </c>
      <c r="ED85" s="9">
        <v>360.97800000000001</v>
      </c>
      <c r="EE85" s="9">
        <v>169.78800000000001</v>
      </c>
      <c r="EF85" s="9">
        <v>191.191</v>
      </c>
      <c r="EG85" s="9">
        <v>605.18700000000001</v>
      </c>
      <c r="EH85" s="9">
        <v>290.13</v>
      </c>
      <c r="EI85" s="9">
        <v>315.05700000000002</v>
      </c>
      <c r="EJ85" s="9">
        <v>120.622</v>
      </c>
      <c r="EK85" s="9">
        <v>81.308999999999997</v>
      </c>
      <c r="EL85" s="9">
        <v>39.311999999999998</v>
      </c>
      <c r="EM85" s="9">
        <v>484.565</v>
      </c>
      <c r="EN85" s="9">
        <v>208.821</v>
      </c>
      <c r="EO85" s="9">
        <v>275.74400000000003</v>
      </c>
      <c r="EP85" s="9">
        <v>200.47200000000001</v>
      </c>
      <c r="EQ85" s="9">
        <v>94.542000000000002</v>
      </c>
      <c r="ER85" s="9">
        <v>105.93</v>
      </c>
      <c r="ES85" s="9">
        <v>42.073999999999998</v>
      </c>
      <c r="ET85" s="9">
        <v>19.561</v>
      </c>
      <c r="EU85" s="9">
        <v>22.512</v>
      </c>
      <c r="EV85" s="9">
        <v>4.7290000000000001</v>
      </c>
      <c r="EW85" s="9">
        <v>3.9660000000000002</v>
      </c>
      <c r="EX85" s="9">
        <v>0.76300000000000001</v>
      </c>
      <c r="EY85" s="9">
        <v>3.4449999999999998</v>
      </c>
      <c r="EZ85" s="9">
        <v>2.702</v>
      </c>
      <c r="FA85" s="9">
        <v>0.74399999999999999</v>
      </c>
      <c r="FB85" s="9">
        <v>1.284</v>
      </c>
      <c r="FC85" s="9">
        <v>1.264</v>
      </c>
      <c r="FD85" s="9">
        <v>0.02</v>
      </c>
      <c r="FE85" s="9">
        <v>37.344999999999999</v>
      </c>
      <c r="FF85" s="9">
        <v>15.596</v>
      </c>
      <c r="FG85" s="9">
        <v>21.748999999999999</v>
      </c>
      <c r="FH85" s="9">
        <v>177.72</v>
      </c>
      <c r="FI85" s="9">
        <v>84.619</v>
      </c>
      <c r="FJ85" s="9">
        <v>93.100999999999999</v>
      </c>
      <c r="FK85" s="9">
        <v>18.044</v>
      </c>
      <c r="FL85" s="9">
        <v>12.377000000000001</v>
      </c>
      <c r="FM85" s="9">
        <v>5.6669999999999998</v>
      </c>
      <c r="FN85" s="9">
        <v>159.67699999999999</v>
      </c>
      <c r="FO85" s="9">
        <v>72.242999999999995</v>
      </c>
      <c r="FP85" s="9">
        <v>87.433999999999997</v>
      </c>
      <c r="FQ85" s="9">
        <v>21.596</v>
      </c>
      <c r="FR85" s="9">
        <v>15.138</v>
      </c>
      <c r="FS85" s="9">
        <v>6.4580000000000002</v>
      </c>
      <c r="FT85" s="9">
        <v>178.876</v>
      </c>
      <c r="FU85" s="9">
        <v>79.403999999999996</v>
      </c>
      <c r="FV85" s="9">
        <v>99.471999999999994</v>
      </c>
      <c r="FW85" s="9">
        <v>163.12200000000001</v>
      </c>
      <c r="FX85" s="9">
        <v>74.944000000000003</v>
      </c>
      <c r="FY85" s="9">
        <v>88.177000000000007</v>
      </c>
      <c r="FZ85" s="9">
        <v>1140.126</v>
      </c>
      <c r="GA85" s="9">
        <v>582.29499999999996</v>
      </c>
      <c r="GB85" s="9">
        <v>557.83100000000002</v>
      </c>
      <c r="GC85" s="9">
        <v>615.01800000000003</v>
      </c>
      <c r="GD85" s="9">
        <v>345.56299999999999</v>
      </c>
      <c r="GE85" s="9">
        <v>269.45499999999998</v>
      </c>
      <c r="GF85" s="9">
        <v>525.10799999999995</v>
      </c>
      <c r="GG85" s="9">
        <v>236.732</v>
      </c>
      <c r="GH85" s="9">
        <v>288.37599999999998</v>
      </c>
      <c r="GI85" s="9">
        <v>289.61200000000002</v>
      </c>
      <c r="GJ85" s="9">
        <v>154.48099999999999</v>
      </c>
      <c r="GK85" s="9">
        <v>135.131</v>
      </c>
      <c r="GL85" s="9">
        <v>87.685000000000002</v>
      </c>
      <c r="GM85" s="9">
        <v>43.603999999999999</v>
      </c>
      <c r="GN85" s="9">
        <v>44.081000000000003</v>
      </c>
      <c r="GO85" s="9">
        <v>35.755000000000003</v>
      </c>
      <c r="GP85" s="9">
        <v>18.306000000000001</v>
      </c>
      <c r="GQ85" s="9">
        <v>17.448</v>
      </c>
      <c r="GR85" s="9">
        <v>29.442</v>
      </c>
      <c r="GS85" s="9">
        <v>14.28</v>
      </c>
      <c r="GT85" s="9">
        <v>15.162000000000001</v>
      </c>
      <c r="GU85" s="9">
        <v>6.3129999999999997</v>
      </c>
      <c r="GV85" s="9">
        <v>4.0259999999999998</v>
      </c>
      <c r="GW85" s="9">
        <v>2.286</v>
      </c>
      <c r="GX85" s="9">
        <v>51.930999999999997</v>
      </c>
      <c r="GY85" s="9">
        <v>25.297999999999998</v>
      </c>
      <c r="GZ85" s="9">
        <v>26.632000000000001</v>
      </c>
      <c r="HA85" s="9">
        <v>232.732</v>
      </c>
      <c r="HB85" s="9">
        <v>123.727</v>
      </c>
      <c r="HC85" s="9">
        <v>109.005</v>
      </c>
      <c r="HD85" s="9">
        <v>64.317999999999998</v>
      </c>
      <c r="HE85" s="9">
        <v>43.162999999999997</v>
      </c>
      <c r="HF85" s="9">
        <v>21.154</v>
      </c>
      <c r="HG85" s="9">
        <v>168.41499999999999</v>
      </c>
      <c r="HH85" s="9">
        <v>80.563999999999993</v>
      </c>
      <c r="HI85" s="9">
        <v>87.850999999999999</v>
      </c>
      <c r="HJ85" s="9">
        <v>90.247</v>
      </c>
      <c r="HK85" s="9">
        <v>55.881999999999998</v>
      </c>
      <c r="HL85" s="9">
        <v>34.363999999999997</v>
      </c>
      <c r="HM85" s="9">
        <v>199.36500000000001</v>
      </c>
      <c r="HN85" s="9">
        <v>98.599000000000004</v>
      </c>
      <c r="HO85" s="9">
        <v>100.76600000000001</v>
      </c>
      <c r="HP85" s="9">
        <v>197.857</v>
      </c>
      <c r="HQ85" s="9">
        <v>94.843999999999994</v>
      </c>
      <c r="HR85" s="9">
        <v>103.01300000000001</v>
      </c>
      <c r="HS85" s="9">
        <v>2887.7339999999999</v>
      </c>
      <c r="HT85" s="9">
        <v>1516.223</v>
      </c>
      <c r="HU85" s="9">
        <v>1371.511</v>
      </c>
      <c r="HV85" s="9">
        <v>2138.4450000000002</v>
      </c>
      <c r="HW85" s="9">
        <v>1277.8989999999999</v>
      </c>
      <c r="HX85" s="9">
        <v>860.54600000000005</v>
      </c>
      <c r="HY85" s="9">
        <v>749.28899999999999</v>
      </c>
      <c r="HZ85" s="9">
        <v>238.32300000000001</v>
      </c>
      <c r="IA85" s="9">
        <v>510.96499999999997</v>
      </c>
      <c r="IB85" s="9">
        <v>538.50400000000002</v>
      </c>
      <c r="IC85" s="9">
        <v>317.86500000000001</v>
      </c>
      <c r="ID85" s="9">
        <v>220.63900000000001</v>
      </c>
      <c r="IE85" s="9">
        <v>189.393</v>
      </c>
      <c r="IF85" s="9">
        <v>110.07</v>
      </c>
      <c r="IG85" s="9">
        <v>79.322999999999993</v>
      </c>
      <c r="IH85" s="9">
        <v>118.652</v>
      </c>
      <c r="II85" s="9">
        <v>81.599000000000004</v>
      </c>
      <c r="IJ85" s="9">
        <v>37.052999999999997</v>
      </c>
      <c r="IK85" s="9">
        <v>95.81</v>
      </c>
      <c r="IL85" s="9">
        <v>63.808999999999997</v>
      </c>
      <c r="IM85" s="9">
        <v>32.000999999999998</v>
      </c>
      <c r="IN85" s="9">
        <v>22.841999999999999</v>
      </c>
      <c r="IO85" s="9">
        <v>17.79</v>
      </c>
      <c r="IP85" s="9">
        <v>5.0519999999999996</v>
      </c>
      <c r="IQ85" s="9">
        <v>70.741</v>
      </c>
    </row>
    <row r="86" spans="1:251">
      <c r="A86" s="10">
        <v>44105</v>
      </c>
      <c r="B86" s="9">
        <v>12651.074000000001</v>
      </c>
      <c r="C86" s="9">
        <v>6679.1390000000001</v>
      </c>
      <c r="D86" s="9">
        <v>5971.9359999999997</v>
      </c>
      <c r="E86" s="9">
        <v>8547.3739999999998</v>
      </c>
      <c r="F86" s="9">
        <v>5363.7309999999998</v>
      </c>
      <c r="G86" s="9">
        <v>3183.643</v>
      </c>
      <c r="H86" s="9">
        <v>4103.7</v>
      </c>
      <c r="I86" s="9">
        <v>1315.4079999999999</v>
      </c>
      <c r="J86" s="9">
        <v>2788.2919999999999</v>
      </c>
      <c r="K86" s="9">
        <v>2129.9110000000001</v>
      </c>
      <c r="L86" s="9">
        <v>1151.896</v>
      </c>
      <c r="M86" s="9">
        <v>978.01499999999999</v>
      </c>
      <c r="N86" s="9">
        <v>661.03700000000003</v>
      </c>
      <c r="O86" s="9">
        <v>396.12599999999998</v>
      </c>
      <c r="P86" s="9">
        <v>264.911</v>
      </c>
      <c r="Q86" s="9">
        <v>357.959</v>
      </c>
      <c r="R86" s="9">
        <v>263.14999999999998</v>
      </c>
      <c r="S86" s="9">
        <v>94.808999999999997</v>
      </c>
      <c r="T86" s="9">
        <v>280.214</v>
      </c>
      <c r="U86" s="9">
        <v>199.64400000000001</v>
      </c>
      <c r="V86" s="9">
        <v>80.569999999999993</v>
      </c>
      <c r="W86" s="9">
        <v>77.744</v>
      </c>
      <c r="X86" s="9">
        <v>63.506</v>
      </c>
      <c r="Y86" s="9">
        <v>14.238</v>
      </c>
      <c r="Z86" s="9">
        <v>303.07799999999997</v>
      </c>
      <c r="AA86" s="9">
        <v>132.976</v>
      </c>
      <c r="AB86" s="9">
        <v>170.102</v>
      </c>
      <c r="AC86" s="9">
        <v>1728.8440000000001</v>
      </c>
      <c r="AD86" s="9">
        <v>908.26400000000001</v>
      </c>
      <c r="AE86" s="9">
        <v>820.58</v>
      </c>
      <c r="AF86" s="9">
        <v>675.90300000000002</v>
      </c>
      <c r="AG86" s="9">
        <v>495.24</v>
      </c>
      <c r="AH86" s="9">
        <v>180.66399999999999</v>
      </c>
      <c r="AI86" s="9">
        <v>1052.94</v>
      </c>
      <c r="AJ86" s="9">
        <v>413.024</v>
      </c>
      <c r="AK86" s="9">
        <v>639.91600000000005</v>
      </c>
      <c r="AL86" s="9">
        <v>921.15300000000002</v>
      </c>
      <c r="AM86" s="9">
        <v>670.14300000000003</v>
      </c>
      <c r="AN86" s="9">
        <v>251.01</v>
      </c>
      <c r="AO86" s="9">
        <v>1208.758</v>
      </c>
      <c r="AP86" s="9">
        <v>481.75299999999999</v>
      </c>
      <c r="AQ86" s="9">
        <v>727.005</v>
      </c>
      <c r="AR86" s="9">
        <v>1333.155</v>
      </c>
      <c r="AS86" s="9">
        <v>612.66899999999998</v>
      </c>
      <c r="AT86" s="9">
        <v>720.48599999999999</v>
      </c>
      <c r="AU86" s="9">
        <v>12059.079</v>
      </c>
      <c r="AV86" s="9">
        <v>6325.7430000000004</v>
      </c>
      <c r="AW86" s="9">
        <v>5733.3360000000002</v>
      </c>
      <c r="AX86" s="9">
        <v>8276.2009999999991</v>
      </c>
      <c r="AY86" s="9">
        <v>5171.6180000000004</v>
      </c>
      <c r="AZ86" s="9">
        <v>3104.5819999999999</v>
      </c>
      <c r="BA86" s="9">
        <v>3782.8780000000002</v>
      </c>
      <c r="BB86" s="9">
        <v>1154.125</v>
      </c>
      <c r="BC86" s="9">
        <v>2628.7539999999999</v>
      </c>
      <c r="BD86" s="9">
        <v>2058.5740000000001</v>
      </c>
      <c r="BE86" s="9">
        <v>1106.9480000000001</v>
      </c>
      <c r="BF86" s="9">
        <v>951.62599999999998</v>
      </c>
      <c r="BG86" s="9">
        <v>624.57299999999998</v>
      </c>
      <c r="BH86" s="9">
        <v>372.78199999999998</v>
      </c>
      <c r="BI86" s="9">
        <v>251.791</v>
      </c>
      <c r="BJ86" s="9">
        <v>343.46600000000001</v>
      </c>
      <c r="BK86" s="9">
        <v>251.845</v>
      </c>
      <c r="BL86" s="9">
        <v>91.620999999999995</v>
      </c>
      <c r="BM86" s="9">
        <v>269.55500000000001</v>
      </c>
      <c r="BN86" s="9">
        <v>191.74600000000001</v>
      </c>
      <c r="BO86" s="9">
        <v>77.808999999999997</v>
      </c>
      <c r="BP86" s="9">
        <v>73.911000000000001</v>
      </c>
      <c r="BQ86" s="9">
        <v>60.098999999999997</v>
      </c>
      <c r="BR86" s="9">
        <v>13.811999999999999</v>
      </c>
      <c r="BS86" s="9">
        <v>281.10700000000003</v>
      </c>
      <c r="BT86" s="9">
        <v>120.937</v>
      </c>
      <c r="BU86" s="9">
        <v>160.16999999999999</v>
      </c>
      <c r="BV86" s="9">
        <v>1688.4570000000001</v>
      </c>
      <c r="BW86" s="9">
        <v>882.46100000000001</v>
      </c>
      <c r="BX86" s="9">
        <v>805.99599999999998</v>
      </c>
      <c r="BY86" s="9">
        <v>665.33299999999997</v>
      </c>
      <c r="BZ86" s="9">
        <v>486.61799999999999</v>
      </c>
      <c r="CA86" s="9">
        <v>178.715</v>
      </c>
      <c r="CB86" s="9">
        <v>1023.124</v>
      </c>
      <c r="CC86" s="9">
        <v>395.84300000000002</v>
      </c>
      <c r="CD86" s="9">
        <v>627.28099999999995</v>
      </c>
      <c r="CE86" s="9">
        <v>896.79</v>
      </c>
      <c r="CF86" s="9">
        <v>650.91300000000001</v>
      </c>
      <c r="CG86" s="9">
        <v>245.87799999999999</v>
      </c>
      <c r="CH86" s="9">
        <v>1161.7840000000001</v>
      </c>
      <c r="CI86" s="9">
        <v>456.03500000000003</v>
      </c>
      <c r="CJ86" s="9">
        <v>705.74800000000005</v>
      </c>
      <c r="CK86" s="9">
        <v>1292.6790000000001</v>
      </c>
      <c r="CL86" s="9">
        <v>587.58900000000006</v>
      </c>
      <c r="CM86" s="9">
        <v>705.09</v>
      </c>
      <c r="CN86" s="9">
        <v>1776.144</v>
      </c>
      <c r="CO86" s="9">
        <v>894.93299999999999</v>
      </c>
      <c r="CP86" s="9">
        <v>881.21</v>
      </c>
      <c r="CQ86" s="9">
        <v>739.86800000000005</v>
      </c>
      <c r="CR86" s="9">
        <v>446.93599999999998</v>
      </c>
      <c r="CS86" s="9">
        <v>292.93299999999999</v>
      </c>
      <c r="CT86" s="9">
        <v>1036.2750000000001</v>
      </c>
      <c r="CU86" s="9">
        <v>447.99799999999999</v>
      </c>
      <c r="CV86" s="9">
        <v>588.27700000000004</v>
      </c>
      <c r="CW86" s="9">
        <v>467.43200000000002</v>
      </c>
      <c r="CX86" s="9">
        <v>234.41900000000001</v>
      </c>
      <c r="CY86" s="9">
        <v>233.01300000000001</v>
      </c>
      <c r="CZ86" s="9">
        <v>102.80500000000001</v>
      </c>
      <c r="DA86" s="9">
        <v>52.893000000000001</v>
      </c>
      <c r="DB86" s="9">
        <v>49.911000000000001</v>
      </c>
      <c r="DC86" s="9">
        <v>21.425000000000001</v>
      </c>
      <c r="DD86" s="9">
        <v>12.515000000000001</v>
      </c>
      <c r="DE86" s="9">
        <v>8.9090000000000007</v>
      </c>
      <c r="DF86" s="9">
        <v>17.803999999999998</v>
      </c>
      <c r="DG86" s="9">
        <v>9.4830000000000005</v>
      </c>
      <c r="DH86" s="9">
        <v>8.3209999999999997</v>
      </c>
      <c r="DI86" s="9">
        <v>3.621</v>
      </c>
      <c r="DJ86" s="9">
        <v>3.0329999999999999</v>
      </c>
      <c r="DK86" s="9">
        <v>0.58899999999999997</v>
      </c>
      <c r="DL86" s="9">
        <v>81.38</v>
      </c>
      <c r="DM86" s="9">
        <v>40.378</v>
      </c>
      <c r="DN86" s="9">
        <v>41.002000000000002</v>
      </c>
      <c r="DO86" s="9">
        <v>411.101</v>
      </c>
      <c r="DP86" s="9">
        <v>204.71299999999999</v>
      </c>
      <c r="DQ86" s="9">
        <v>206.38900000000001</v>
      </c>
      <c r="DR86" s="9">
        <v>77.858999999999995</v>
      </c>
      <c r="DS86" s="9">
        <v>55.186</v>
      </c>
      <c r="DT86" s="9">
        <v>22.672000000000001</v>
      </c>
      <c r="DU86" s="9">
        <v>333.24299999999999</v>
      </c>
      <c r="DV86" s="9">
        <v>149.52600000000001</v>
      </c>
      <c r="DW86" s="9">
        <v>183.71600000000001</v>
      </c>
      <c r="DX86" s="9">
        <v>91.837000000000003</v>
      </c>
      <c r="DY86" s="9">
        <v>61.901000000000003</v>
      </c>
      <c r="DZ86" s="9">
        <v>29.937000000000001</v>
      </c>
      <c r="EA86" s="9">
        <v>375.59500000000003</v>
      </c>
      <c r="EB86" s="9">
        <v>172.51900000000001</v>
      </c>
      <c r="EC86" s="9">
        <v>203.077</v>
      </c>
      <c r="ED86" s="9">
        <v>351.04599999999999</v>
      </c>
      <c r="EE86" s="9">
        <v>159.00899999999999</v>
      </c>
      <c r="EF86" s="9">
        <v>192.03700000000001</v>
      </c>
      <c r="EG86" s="9">
        <v>633.505</v>
      </c>
      <c r="EH86" s="9">
        <v>304.64499999999998</v>
      </c>
      <c r="EI86" s="9">
        <v>328.85899999999998</v>
      </c>
      <c r="EJ86" s="9">
        <v>125.604</v>
      </c>
      <c r="EK86" s="9">
        <v>89.234999999999999</v>
      </c>
      <c r="EL86" s="9">
        <v>36.369</v>
      </c>
      <c r="EM86" s="9">
        <v>507.9</v>
      </c>
      <c r="EN86" s="9">
        <v>215.41</v>
      </c>
      <c r="EO86" s="9">
        <v>292.49</v>
      </c>
      <c r="EP86" s="9">
        <v>206.45599999999999</v>
      </c>
      <c r="EQ86" s="9">
        <v>97.872</v>
      </c>
      <c r="ER86" s="9">
        <v>108.584</v>
      </c>
      <c r="ES86" s="9">
        <v>39.606000000000002</v>
      </c>
      <c r="ET86" s="9">
        <v>17.734999999999999</v>
      </c>
      <c r="EU86" s="9">
        <v>21.870999999999999</v>
      </c>
      <c r="EV86" s="9">
        <v>5.3310000000000004</v>
      </c>
      <c r="EW86" s="9">
        <v>2.6989999999999998</v>
      </c>
      <c r="EX86" s="9">
        <v>2.633</v>
      </c>
      <c r="EY86" s="9">
        <v>3.6360000000000001</v>
      </c>
      <c r="EZ86" s="9">
        <v>1.554</v>
      </c>
      <c r="FA86" s="9">
        <v>2.0819999999999999</v>
      </c>
      <c r="FB86" s="9">
        <v>1.6950000000000001</v>
      </c>
      <c r="FC86" s="9">
        <v>1.145</v>
      </c>
      <c r="FD86" s="9">
        <v>0.55000000000000004</v>
      </c>
      <c r="FE86" s="9">
        <v>34.274999999999999</v>
      </c>
      <c r="FF86" s="9">
        <v>15.037000000000001</v>
      </c>
      <c r="FG86" s="9">
        <v>19.238</v>
      </c>
      <c r="FH86" s="9">
        <v>185.09700000000001</v>
      </c>
      <c r="FI86" s="9">
        <v>88.953999999999994</v>
      </c>
      <c r="FJ86" s="9">
        <v>96.143000000000001</v>
      </c>
      <c r="FK86" s="9">
        <v>18.765999999999998</v>
      </c>
      <c r="FL86" s="9">
        <v>13.21</v>
      </c>
      <c r="FM86" s="9">
        <v>5.556</v>
      </c>
      <c r="FN86" s="9">
        <v>166.33099999999999</v>
      </c>
      <c r="FO86" s="9">
        <v>75.744</v>
      </c>
      <c r="FP86" s="9">
        <v>90.587000000000003</v>
      </c>
      <c r="FQ86" s="9">
        <v>21.274999999999999</v>
      </c>
      <c r="FR86" s="9">
        <v>14.307</v>
      </c>
      <c r="FS86" s="9">
        <v>6.9669999999999996</v>
      </c>
      <c r="FT86" s="9">
        <v>185.18100000000001</v>
      </c>
      <c r="FU86" s="9">
        <v>83.564999999999998</v>
      </c>
      <c r="FV86" s="9">
        <v>101.616</v>
      </c>
      <c r="FW86" s="9">
        <v>169.96700000000001</v>
      </c>
      <c r="FX86" s="9">
        <v>77.298000000000002</v>
      </c>
      <c r="FY86" s="9">
        <v>92.668999999999997</v>
      </c>
      <c r="FZ86" s="9">
        <v>1142.6389999999999</v>
      </c>
      <c r="GA86" s="9">
        <v>590.28800000000001</v>
      </c>
      <c r="GB86" s="9">
        <v>552.351</v>
      </c>
      <c r="GC86" s="9">
        <v>614.26400000000001</v>
      </c>
      <c r="GD86" s="9">
        <v>357.7</v>
      </c>
      <c r="GE86" s="9">
        <v>256.56400000000002</v>
      </c>
      <c r="GF86" s="9">
        <v>528.375</v>
      </c>
      <c r="GG86" s="9">
        <v>232.58799999999999</v>
      </c>
      <c r="GH86" s="9">
        <v>295.78699999999998</v>
      </c>
      <c r="GI86" s="9">
        <v>260.97699999999998</v>
      </c>
      <c r="GJ86" s="9">
        <v>136.547</v>
      </c>
      <c r="GK86" s="9">
        <v>124.43</v>
      </c>
      <c r="GL86" s="9">
        <v>63.198999999999998</v>
      </c>
      <c r="GM86" s="9">
        <v>35.158000000000001</v>
      </c>
      <c r="GN86" s="9">
        <v>28.041</v>
      </c>
      <c r="GO86" s="9">
        <v>16.094000000000001</v>
      </c>
      <c r="GP86" s="9">
        <v>9.8170000000000002</v>
      </c>
      <c r="GQ86" s="9">
        <v>6.2770000000000001</v>
      </c>
      <c r="GR86" s="9">
        <v>14.167</v>
      </c>
      <c r="GS86" s="9">
        <v>7.9290000000000003</v>
      </c>
      <c r="GT86" s="9">
        <v>6.2380000000000004</v>
      </c>
      <c r="GU86" s="9">
        <v>1.9259999999999999</v>
      </c>
      <c r="GV86" s="9">
        <v>1.8879999999999999</v>
      </c>
      <c r="GW86" s="9">
        <v>3.7999999999999999E-2</v>
      </c>
      <c r="GX86" s="9">
        <v>47.104999999999997</v>
      </c>
      <c r="GY86" s="9">
        <v>25.341000000000001</v>
      </c>
      <c r="GZ86" s="9">
        <v>21.763999999999999</v>
      </c>
      <c r="HA86" s="9">
        <v>226.00399999999999</v>
      </c>
      <c r="HB86" s="9">
        <v>115.759</v>
      </c>
      <c r="HC86" s="9">
        <v>110.246</v>
      </c>
      <c r="HD86" s="9">
        <v>59.091999999999999</v>
      </c>
      <c r="HE86" s="9">
        <v>41.975999999999999</v>
      </c>
      <c r="HF86" s="9">
        <v>17.116</v>
      </c>
      <c r="HG86" s="9">
        <v>166.91200000000001</v>
      </c>
      <c r="HH86" s="9">
        <v>73.783000000000001</v>
      </c>
      <c r="HI86" s="9">
        <v>93.129000000000005</v>
      </c>
      <c r="HJ86" s="9">
        <v>70.563000000000002</v>
      </c>
      <c r="HK86" s="9">
        <v>47.593000000000004</v>
      </c>
      <c r="HL86" s="9">
        <v>22.969000000000001</v>
      </c>
      <c r="HM86" s="9">
        <v>190.41399999999999</v>
      </c>
      <c r="HN86" s="9">
        <v>88.953999999999994</v>
      </c>
      <c r="HO86" s="9">
        <v>101.46</v>
      </c>
      <c r="HP86" s="9">
        <v>181.07900000000001</v>
      </c>
      <c r="HQ86" s="9">
        <v>81.710999999999999</v>
      </c>
      <c r="HR86" s="9">
        <v>99.367999999999995</v>
      </c>
      <c r="HS86" s="9">
        <v>2925.672</v>
      </c>
      <c r="HT86" s="9">
        <v>1551.2850000000001</v>
      </c>
      <c r="HU86" s="9">
        <v>1374.386</v>
      </c>
      <c r="HV86" s="9">
        <v>2191.2139999999999</v>
      </c>
      <c r="HW86" s="9">
        <v>1315.528</v>
      </c>
      <c r="HX86" s="9">
        <v>875.68700000000001</v>
      </c>
      <c r="HY86" s="9">
        <v>734.45699999999999</v>
      </c>
      <c r="HZ86" s="9">
        <v>235.75800000000001</v>
      </c>
      <c r="IA86" s="9">
        <v>498.69900000000001</v>
      </c>
      <c r="IB86" s="9">
        <v>494.86799999999999</v>
      </c>
      <c r="IC86" s="9">
        <v>288.60000000000002</v>
      </c>
      <c r="ID86" s="9">
        <v>206.267</v>
      </c>
      <c r="IE86" s="9">
        <v>141.613</v>
      </c>
      <c r="IF86" s="9">
        <v>88.736999999999995</v>
      </c>
      <c r="IG86" s="9">
        <v>52.875999999999998</v>
      </c>
      <c r="IH86" s="9">
        <v>95.353999999999999</v>
      </c>
      <c r="II86" s="9">
        <v>68.442999999999998</v>
      </c>
      <c r="IJ86" s="9">
        <v>26.91</v>
      </c>
      <c r="IK86" s="9">
        <v>80.301000000000002</v>
      </c>
      <c r="IL86" s="9">
        <v>56.988</v>
      </c>
      <c r="IM86" s="9">
        <v>23.312999999999999</v>
      </c>
      <c r="IN86" s="9">
        <v>15.052</v>
      </c>
      <c r="IO86" s="9">
        <v>11.455</v>
      </c>
      <c r="IP86" s="9">
        <v>3.597</v>
      </c>
      <c r="IQ86" s="9">
        <v>46.26</v>
      </c>
    </row>
    <row r="87" spans="1:251">
      <c r="A87" s="10">
        <v>44136</v>
      </c>
      <c r="B87" s="9">
        <v>12802.892</v>
      </c>
      <c r="C87" s="9">
        <v>6753.183</v>
      </c>
      <c r="D87" s="9">
        <v>6049.7089999999998</v>
      </c>
      <c r="E87" s="9">
        <v>8695.5930000000008</v>
      </c>
      <c r="F87" s="9">
        <v>5434.5709999999999</v>
      </c>
      <c r="G87" s="9">
        <v>3261.0219999999999</v>
      </c>
      <c r="H87" s="9">
        <v>4107.299</v>
      </c>
      <c r="I87" s="9">
        <v>1318.6120000000001</v>
      </c>
      <c r="J87" s="9">
        <v>2788.6869999999999</v>
      </c>
      <c r="K87" s="9">
        <v>2019.5150000000001</v>
      </c>
      <c r="L87" s="9">
        <v>1084.1179999999999</v>
      </c>
      <c r="M87" s="9">
        <v>935.39700000000005</v>
      </c>
      <c r="N87" s="9">
        <v>548.95899999999995</v>
      </c>
      <c r="O87" s="9">
        <v>319.09399999999999</v>
      </c>
      <c r="P87" s="9">
        <v>229.86500000000001</v>
      </c>
      <c r="Q87" s="9">
        <v>282.41000000000003</v>
      </c>
      <c r="R87" s="9">
        <v>206.11099999999999</v>
      </c>
      <c r="S87" s="9">
        <v>76.299000000000007</v>
      </c>
      <c r="T87" s="9">
        <v>203.86</v>
      </c>
      <c r="U87" s="9">
        <v>142.876</v>
      </c>
      <c r="V87" s="9">
        <v>60.984000000000002</v>
      </c>
      <c r="W87" s="9">
        <v>78.55</v>
      </c>
      <c r="X87" s="9">
        <v>63.234999999999999</v>
      </c>
      <c r="Y87" s="9">
        <v>15.315</v>
      </c>
      <c r="Z87" s="9">
        <v>266.54899999999998</v>
      </c>
      <c r="AA87" s="9">
        <v>112.98399999999999</v>
      </c>
      <c r="AB87" s="9">
        <v>153.566</v>
      </c>
      <c r="AC87" s="9">
        <v>1685.8009999999999</v>
      </c>
      <c r="AD87" s="9">
        <v>890.33199999999999</v>
      </c>
      <c r="AE87" s="9">
        <v>795.46900000000005</v>
      </c>
      <c r="AF87" s="9">
        <v>619.75900000000001</v>
      </c>
      <c r="AG87" s="9">
        <v>459.62700000000001</v>
      </c>
      <c r="AH87" s="9">
        <v>160.13200000000001</v>
      </c>
      <c r="AI87" s="9">
        <v>1066.0419999999999</v>
      </c>
      <c r="AJ87" s="9">
        <v>430.70499999999998</v>
      </c>
      <c r="AK87" s="9">
        <v>635.33699999999999</v>
      </c>
      <c r="AL87" s="9">
        <v>826.697</v>
      </c>
      <c r="AM87" s="9">
        <v>606.298</v>
      </c>
      <c r="AN87" s="9">
        <v>220.399</v>
      </c>
      <c r="AO87" s="9">
        <v>1192.818</v>
      </c>
      <c r="AP87" s="9">
        <v>477.82</v>
      </c>
      <c r="AQ87" s="9">
        <v>714.99800000000005</v>
      </c>
      <c r="AR87" s="9">
        <v>1269.903</v>
      </c>
      <c r="AS87" s="9">
        <v>573.58100000000002</v>
      </c>
      <c r="AT87" s="9">
        <v>696.32100000000003</v>
      </c>
      <c r="AU87" s="9">
        <v>12186.502</v>
      </c>
      <c r="AV87" s="9">
        <v>6383.6180000000004</v>
      </c>
      <c r="AW87" s="9">
        <v>5802.884</v>
      </c>
      <c r="AX87" s="9">
        <v>8429.0930000000008</v>
      </c>
      <c r="AY87" s="9">
        <v>5241.7860000000001</v>
      </c>
      <c r="AZ87" s="9">
        <v>3187.3069999999998</v>
      </c>
      <c r="BA87" s="9">
        <v>3757.4079999999999</v>
      </c>
      <c r="BB87" s="9">
        <v>1141.8309999999999</v>
      </c>
      <c r="BC87" s="9">
        <v>2615.5770000000002</v>
      </c>
      <c r="BD87" s="9">
        <v>1941.395</v>
      </c>
      <c r="BE87" s="9">
        <v>1032.731</v>
      </c>
      <c r="BF87" s="9">
        <v>908.66399999999999</v>
      </c>
      <c r="BG87" s="9">
        <v>509.57299999999998</v>
      </c>
      <c r="BH87" s="9">
        <v>292.923</v>
      </c>
      <c r="BI87" s="9">
        <v>216.65</v>
      </c>
      <c r="BJ87" s="9">
        <v>270.12</v>
      </c>
      <c r="BK87" s="9">
        <v>195.67599999999999</v>
      </c>
      <c r="BL87" s="9">
        <v>74.444000000000003</v>
      </c>
      <c r="BM87" s="9">
        <v>195.08799999999999</v>
      </c>
      <c r="BN87" s="9">
        <v>135.51499999999999</v>
      </c>
      <c r="BO87" s="9">
        <v>59.573</v>
      </c>
      <c r="BP87" s="9">
        <v>75.031999999999996</v>
      </c>
      <c r="BQ87" s="9">
        <v>60.161000000000001</v>
      </c>
      <c r="BR87" s="9">
        <v>14.871</v>
      </c>
      <c r="BS87" s="9">
        <v>239.453</v>
      </c>
      <c r="BT87" s="9">
        <v>97.247</v>
      </c>
      <c r="BU87" s="9">
        <v>142.20599999999999</v>
      </c>
      <c r="BV87" s="9">
        <v>1640.828</v>
      </c>
      <c r="BW87" s="9">
        <v>860.11099999999999</v>
      </c>
      <c r="BX87" s="9">
        <v>780.71799999999996</v>
      </c>
      <c r="BY87" s="9">
        <v>609.91200000000003</v>
      </c>
      <c r="BZ87" s="9">
        <v>451.31200000000001</v>
      </c>
      <c r="CA87" s="9">
        <v>158.6</v>
      </c>
      <c r="CB87" s="9">
        <v>1030.9159999999999</v>
      </c>
      <c r="CC87" s="9">
        <v>408.798</v>
      </c>
      <c r="CD87" s="9">
        <v>622.11800000000005</v>
      </c>
      <c r="CE87" s="9">
        <v>806.31700000000001</v>
      </c>
      <c r="CF87" s="9">
        <v>588.91200000000003</v>
      </c>
      <c r="CG87" s="9">
        <v>217.405</v>
      </c>
      <c r="CH87" s="9">
        <v>1135.078</v>
      </c>
      <c r="CI87" s="9">
        <v>443.81900000000002</v>
      </c>
      <c r="CJ87" s="9">
        <v>691.26</v>
      </c>
      <c r="CK87" s="9">
        <v>1226.0039999999999</v>
      </c>
      <c r="CL87" s="9">
        <v>544.31299999999999</v>
      </c>
      <c r="CM87" s="9">
        <v>681.69100000000003</v>
      </c>
      <c r="CN87" s="9">
        <v>1804.172</v>
      </c>
      <c r="CO87" s="9">
        <v>913.58900000000006</v>
      </c>
      <c r="CP87" s="9">
        <v>890.58299999999997</v>
      </c>
      <c r="CQ87" s="9">
        <v>767.26800000000003</v>
      </c>
      <c r="CR87" s="9">
        <v>458.286</v>
      </c>
      <c r="CS87" s="9">
        <v>308.98200000000003</v>
      </c>
      <c r="CT87" s="9">
        <v>1036.904</v>
      </c>
      <c r="CU87" s="9">
        <v>455.303</v>
      </c>
      <c r="CV87" s="9">
        <v>581.601</v>
      </c>
      <c r="CW87" s="9">
        <v>476.798</v>
      </c>
      <c r="CX87" s="9">
        <v>231.411</v>
      </c>
      <c r="CY87" s="9">
        <v>245.387</v>
      </c>
      <c r="CZ87" s="9">
        <v>70.116</v>
      </c>
      <c r="DA87" s="9">
        <v>34.798999999999999</v>
      </c>
      <c r="DB87" s="9">
        <v>35.317</v>
      </c>
      <c r="DC87" s="9">
        <v>14.734999999999999</v>
      </c>
      <c r="DD87" s="9">
        <v>9.2590000000000003</v>
      </c>
      <c r="DE87" s="9">
        <v>5.476</v>
      </c>
      <c r="DF87" s="9">
        <v>10.709</v>
      </c>
      <c r="DG87" s="9">
        <v>7.2119999999999997</v>
      </c>
      <c r="DH87" s="9">
        <v>3.4969999999999999</v>
      </c>
      <c r="DI87" s="9">
        <v>4.0259999999999998</v>
      </c>
      <c r="DJ87" s="9">
        <v>2.0470000000000002</v>
      </c>
      <c r="DK87" s="9">
        <v>1.9790000000000001</v>
      </c>
      <c r="DL87" s="9">
        <v>55.381</v>
      </c>
      <c r="DM87" s="9">
        <v>25.54</v>
      </c>
      <c r="DN87" s="9">
        <v>29.841000000000001</v>
      </c>
      <c r="DO87" s="9">
        <v>445.286</v>
      </c>
      <c r="DP87" s="9">
        <v>216.87299999999999</v>
      </c>
      <c r="DQ87" s="9">
        <v>228.41399999999999</v>
      </c>
      <c r="DR87" s="9">
        <v>81.787999999999997</v>
      </c>
      <c r="DS87" s="9">
        <v>55.625999999999998</v>
      </c>
      <c r="DT87" s="9">
        <v>26.161999999999999</v>
      </c>
      <c r="DU87" s="9">
        <v>363.49799999999999</v>
      </c>
      <c r="DV87" s="9">
        <v>161.24700000000001</v>
      </c>
      <c r="DW87" s="9">
        <v>202.25200000000001</v>
      </c>
      <c r="DX87" s="9">
        <v>92.953999999999994</v>
      </c>
      <c r="DY87" s="9">
        <v>61.259</v>
      </c>
      <c r="DZ87" s="9">
        <v>31.695</v>
      </c>
      <c r="EA87" s="9">
        <v>383.84399999999999</v>
      </c>
      <c r="EB87" s="9">
        <v>170.15199999999999</v>
      </c>
      <c r="EC87" s="9">
        <v>213.691</v>
      </c>
      <c r="ED87" s="9">
        <v>374.20699999999999</v>
      </c>
      <c r="EE87" s="9">
        <v>168.459</v>
      </c>
      <c r="EF87" s="9">
        <v>205.74799999999999</v>
      </c>
      <c r="EG87" s="9">
        <v>645.077</v>
      </c>
      <c r="EH87" s="9">
        <v>311.97300000000001</v>
      </c>
      <c r="EI87" s="9">
        <v>333.10399999999998</v>
      </c>
      <c r="EJ87" s="9">
        <v>134.97499999999999</v>
      </c>
      <c r="EK87" s="9">
        <v>88.65</v>
      </c>
      <c r="EL87" s="9">
        <v>46.323999999999998</v>
      </c>
      <c r="EM87" s="9">
        <v>510.10199999999998</v>
      </c>
      <c r="EN87" s="9">
        <v>223.322</v>
      </c>
      <c r="EO87" s="9">
        <v>286.77999999999997</v>
      </c>
      <c r="EP87" s="9">
        <v>214.34399999999999</v>
      </c>
      <c r="EQ87" s="9">
        <v>96.814999999999998</v>
      </c>
      <c r="ER87" s="9">
        <v>117.529</v>
      </c>
      <c r="ES87" s="9">
        <v>23.352</v>
      </c>
      <c r="ET87" s="9">
        <v>12.491</v>
      </c>
      <c r="EU87" s="9">
        <v>10.861000000000001</v>
      </c>
      <c r="EV87" s="9">
        <v>2.7829999999999999</v>
      </c>
      <c r="EW87" s="9">
        <v>1.6479999999999999</v>
      </c>
      <c r="EX87" s="9">
        <v>1.135</v>
      </c>
      <c r="EY87" s="9">
        <v>2.0299999999999998</v>
      </c>
      <c r="EZ87" s="9">
        <v>1.335</v>
      </c>
      <c r="FA87" s="9">
        <v>0.69599999999999995</v>
      </c>
      <c r="FB87" s="9">
        <v>0.753</v>
      </c>
      <c r="FC87" s="9">
        <v>0.313</v>
      </c>
      <c r="FD87" s="9">
        <v>0.439</v>
      </c>
      <c r="FE87" s="9">
        <v>20.568999999999999</v>
      </c>
      <c r="FF87" s="9">
        <v>10.843</v>
      </c>
      <c r="FG87" s="9">
        <v>9.7249999999999996</v>
      </c>
      <c r="FH87" s="9">
        <v>204.505</v>
      </c>
      <c r="FI87" s="9">
        <v>91.441000000000003</v>
      </c>
      <c r="FJ87" s="9">
        <v>113.06399999999999</v>
      </c>
      <c r="FK87" s="9">
        <v>19.654</v>
      </c>
      <c r="FL87" s="9">
        <v>11.715</v>
      </c>
      <c r="FM87" s="9">
        <v>7.9390000000000001</v>
      </c>
      <c r="FN87" s="9">
        <v>184.851</v>
      </c>
      <c r="FO87" s="9">
        <v>79.725999999999999</v>
      </c>
      <c r="FP87" s="9">
        <v>105.125</v>
      </c>
      <c r="FQ87" s="9">
        <v>22.385000000000002</v>
      </c>
      <c r="FR87" s="9">
        <v>13.282</v>
      </c>
      <c r="FS87" s="9">
        <v>9.1029999999999998</v>
      </c>
      <c r="FT87" s="9">
        <v>191.96</v>
      </c>
      <c r="FU87" s="9">
        <v>83.533000000000001</v>
      </c>
      <c r="FV87" s="9">
        <v>108.426</v>
      </c>
      <c r="FW87" s="9">
        <v>186.881</v>
      </c>
      <c r="FX87" s="9">
        <v>81.061000000000007</v>
      </c>
      <c r="FY87" s="9">
        <v>105.821</v>
      </c>
      <c r="FZ87" s="9">
        <v>1159.095</v>
      </c>
      <c r="GA87" s="9">
        <v>601.61599999999999</v>
      </c>
      <c r="GB87" s="9">
        <v>557.47900000000004</v>
      </c>
      <c r="GC87" s="9">
        <v>632.29300000000001</v>
      </c>
      <c r="GD87" s="9">
        <v>369.63499999999999</v>
      </c>
      <c r="GE87" s="9">
        <v>262.65800000000002</v>
      </c>
      <c r="GF87" s="9">
        <v>526.80100000000004</v>
      </c>
      <c r="GG87" s="9">
        <v>231.98099999999999</v>
      </c>
      <c r="GH87" s="9">
        <v>294.82100000000003</v>
      </c>
      <c r="GI87" s="9">
        <v>262.45400000000001</v>
      </c>
      <c r="GJ87" s="9">
        <v>134.596</v>
      </c>
      <c r="GK87" s="9">
        <v>127.858</v>
      </c>
      <c r="GL87" s="9">
        <v>46.765000000000001</v>
      </c>
      <c r="GM87" s="9">
        <v>22.308</v>
      </c>
      <c r="GN87" s="9">
        <v>24.457000000000001</v>
      </c>
      <c r="GO87" s="9">
        <v>11.952</v>
      </c>
      <c r="GP87" s="9">
        <v>7.6109999999999998</v>
      </c>
      <c r="GQ87" s="9">
        <v>4.3410000000000002</v>
      </c>
      <c r="GR87" s="9">
        <v>8.6780000000000008</v>
      </c>
      <c r="GS87" s="9">
        <v>5.8769999999999998</v>
      </c>
      <c r="GT87" s="9">
        <v>2.8010000000000002</v>
      </c>
      <c r="GU87" s="9">
        <v>3.274</v>
      </c>
      <c r="GV87" s="9">
        <v>1.734</v>
      </c>
      <c r="GW87" s="9">
        <v>1.54</v>
      </c>
      <c r="GX87" s="9">
        <v>34.813000000000002</v>
      </c>
      <c r="GY87" s="9">
        <v>14.696999999999999</v>
      </c>
      <c r="GZ87" s="9">
        <v>20.116</v>
      </c>
      <c r="HA87" s="9">
        <v>240.78200000000001</v>
      </c>
      <c r="HB87" s="9">
        <v>125.432</v>
      </c>
      <c r="HC87" s="9">
        <v>115.35</v>
      </c>
      <c r="HD87" s="9">
        <v>62.134</v>
      </c>
      <c r="HE87" s="9">
        <v>43.911000000000001</v>
      </c>
      <c r="HF87" s="9">
        <v>18.222999999999999</v>
      </c>
      <c r="HG87" s="9">
        <v>178.64699999999999</v>
      </c>
      <c r="HH87" s="9">
        <v>81.521000000000001</v>
      </c>
      <c r="HI87" s="9">
        <v>97.126000000000005</v>
      </c>
      <c r="HJ87" s="9">
        <v>70.569999999999993</v>
      </c>
      <c r="HK87" s="9">
        <v>47.976999999999997</v>
      </c>
      <c r="HL87" s="9">
        <v>22.593</v>
      </c>
      <c r="HM87" s="9">
        <v>191.88399999999999</v>
      </c>
      <c r="HN87" s="9">
        <v>86.619</v>
      </c>
      <c r="HO87" s="9">
        <v>105.265</v>
      </c>
      <c r="HP87" s="9">
        <v>187.32599999999999</v>
      </c>
      <c r="HQ87" s="9">
        <v>87.397999999999996</v>
      </c>
      <c r="HR87" s="9">
        <v>99.927999999999997</v>
      </c>
      <c r="HS87" s="9">
        <v>2967.4720000000002</v>
      </c>
      <c r="HT87" s="9">
        <v>1572.2829999999999</v>
      </c>
      <c r="HU87" s="9">
        <v>1395.1890000000001</v>
      </c>
      <c r="HV87" s="9">
        <v>2242.23</v>
      </c>
      <c r="HW87" s="9">
        <v>1345.192</v>
      </c>
      <c r="HX87" s="9">
        <v>897.03800000000001</v>
      </c>
      <c r="HY87" s="9">
        <v>725.24199999999996</v>
      </c>
      <c r="HZ87" s="9">
        <v>227.09100000000001</v>
      </c>
      <c r="IA87" s="9">
        <v>498.15199999999999</v>
      </c>
      <c r="IB87" s="9">
        <v>479.00700000000001</v>
      </c>
      <c r="IC87" s="9">
        <v>281.46199999999999</v>
      </c>
      <c r="ID87" s="9">
        <v>197.54499999999999</v>
      </c>
      <c r="IE87" s="9">
        <v>117.379</v>
      </c>
      <c r="IF87" s="9">
        <v>73.599000000000004</v>
      </c>
      <c r="IG87" s="9">
        <v>43.779000000000003</v>
      </c>
      <c r="IH87" s="9">
        <v>68.628</v>
      </c>
      <c r="II87" s="9">
        <v>51.878999999999998</v>
      </c>
      <c r="IJ87" s="9">
        <v>16.75</v>
      </c>
      <c r="IK87" s="9">
        <v>51.008000000000003</v>
      </c>
      <c r="IL87" s="9">
        <v>39.232999999999997</v>
      </c>
      <c r="IM87" s="9">
        <v>11.775</v>
      </c>
      <c r="IN87" s="9">
        <v>17.62</v>
      </c>
      <c r="IO87" s="9">
        <v>12.645</v>
      </c>
      <c r="IP87" s="9">
        <v>4.9749999999999996</v>
      </c>
      <c r="IQ87" s="9">
        <v>48.75</v>
      </c>
    </row>
    <row r="88" spans="1:251">
      <c r="A88" s="10">
        <v>44166</v>
      </c>
      <c r="B88" s="9">
        <v>12908.767</v>
      </c>
      <c r="C88" s="9">
        <v>6786.0870000000004</v>
      </c>
      <c r="D88" s="9">
        <v>6122.68</v>
      </c>
      <c r="E88" s="9">
        <v>8833.8819999999996</v>
      </c>
      <c r="F88" s="9">
        <v>5480.7920000000004</v>
      </c>
      <c r="G88" s="9">
        <v>3353.09</v>
      </c>
      <c r="H88" s="9">
        <v>4074.8850000000002</v>
      </c>
      <c r="I88" s="9">
        <v>1305.2950000000001</v>
      </c>
      <c r="J88" s="9">
        <v>2769.59</v>
      </c>
      <c r="K88" s="9">
        <v>1944.2639999999999</v>
      </c>
      <c r="L88" s="9">
        <v>1029.365</v>
      </c>
      <c r="M88" s="9">
        <v>914.899</v>
      </c>
      <c r="N88" s="9">
        <v>455.97699999999998</v>
      </c>
      <c r="O88" s="9">
        <v>256.95800000000003</v>
      </c>
      <c r="P88" s="9">
        <v>199.01900000000001</v>
      </c>
      <c r="Q88" s="9">
        <v>222.102</v>
      </c>
      <c r="R88" s="9">
        <v>162.779</v>
      </c>
      <c r="S88" s="9">
        <v>59.323</v>
      </c>
      <c r="T88" s="9">
        <v>153.934</v>
      </c>
      <c r="U88" s="9">
        <v>109.65300000000001</v>
      </c>
      <c r="V88" s="9">
        <v>44.280999999999999</v>
      </c>
      <c r="W88" s="9">
        <v>68.167000000000002</v>
      </c>
      <c r="X88" s="9">
        <v>53.125999999999998</v>
      </c>
      <c r="Y88" s="9">
        <v>15.042</v>
      </c>
      <c r="Z88" s="9">
        <v>233.875</v>
      </c>
      <c r="AA88" s="9">
        <v>94.179000000000002</v>
      </c>
      <c r="AB88" s="9">
        <v>139.696</v>
      </c>
      <c r="AC88" s="9">
        <v>1664.635</v>
      </c>
      <c r="AD88" s="9">
        <v>875.27200000000005</v>
      </c>
      <c r="AE88" s="9">
        <v>789.36400000000003</v>
      </c>
      <c r="AF88" s="9">
        <v>587.69799999999998</v>
      </c>
      <c r="AG88" s="9">
        <v>448.38099999999997</v>
      </c>
      <c r="AH88" s="9">
        <v>139.31700000000001</v>
      </c>
      <c r="AI88" s="9">
        <v>1076.9369999999999</v>
      </c>
      <c r="AJ88" s="9">
        <v>426.89100000000002</v>
      </c>
      <c r="AK88" s="9">
        <v>650.04600000000005</v>
      </c>
      <c r="AL88" s="9">
        <v>751.83100000000002</v>
      </c>
      <c r="AM88" s="9">
        <v>562.59900000000005</v>
      </c>
      <c r="AN88" s="9">
        <v>189.233</v>
      </c>
      <c r="AO88" s="9">
        <v>1192.432</v>
      </c>
      <c r="AP88" s="9">
        <v>466.76600000000002</v>
      </c>
      <c r="AQ88" s="9">
        <v>725.66600000000005</v>
      </c>
      <c r="AR88" s="9">
        <v>1230.8720000000001</v>
      </c>
      <c r="AS88" s="9">
        <v>536.54399999999998</v>
      </c>
      <c r="AT88" s="9">
        <v>694.327</v>
      </c>
      <c r="AU88" s="9">
        <v>12282.822</v>
      </c>
      <c r="AV88" s="9">
        <v>6409.2160000000003</v>
      </c>
      <c r="AW88" s="9">
        <v>5873.6059999999998</v>
      </c>
      <c r="AX88" s="9">
        <v>8550.0290000000005</v>
      </c>
      <c r="AY88" s="9">
        <v>5275.326</v>
      </c>
      <c r="AZ88" s="9">
        <v>3274.703</v>
      </c>
      <c r="BA88" s="9">
        <v>3732.7930000000001</v>
      </c>
      <c r="BB88" s="9">
        <v>1133.8889999999999</v>
      </c>
      <c r="BC88" s="9">
        <v>2598.9029999999998</v>
      </c>
      <c r="BD88" s="9">
        <v>1882.857</v>
      </c>
      <c r="BE88" s="9">
        <v>991.38300000000004</v>
      </c>
      <c r="BF88" s="9">
        <v>891.47400000000005</v>
      </c>
      <c r="BG88" s="9">
        <v>424.27699999999999</v>
      </c>
      <c r="BH88" s="9">
        <v>237.334</v>
      </c>
      <c r="BI88" s="9">
        <v>186.94300000000001</v>
      </c>
      <c r="BJ88" s="9">
        <v>212.50800000000001</v>
      </c>
      <c r="BK88" s="9">
        <v>154.87200000000001</v>
      </c>
      <c r="BL88" s="9">
        <v>57.634999999999998</v>
      </c>
      <c r="BM88" s="9">
        <v>146.97</v>
      </c>
      <c r="BN88" s="9">
        <v>104.36</v>
      </c>
      <c r="BO88" s="9">
        <v>42.61</v>
      </c>
      <c r="BP88" s="9">
        <v>65.537999999999997</v>
      </c>
      <c r="BQ88" s="9">
        <v>50.512</v>
      </c>
      <c r="BR88" s="9">
        <v>15.025</v>
      </c>
      <c r="BS88" s="9">
        <v>211.77</v>
      </c>
      <c r="BT88" s="9">
        <v>82.462000000000003</v>
      </c>
      <c r="BU88" s="9">
        <v>129.30799999999999</v>
      </c>
      <c r="BV88" s="9">
        <v>1628.3119999999999</v>
      </c>
      <c r="BW88" s="9">
        <v>851.62800000000004</v>
      </c>
      <c r="BX88" s="9">
        <v>776.68399999999997</v>
      </c>
      <c r="BY88" s="9">
        <v>579.29499999999996</v>
      </c>
      <c r="BZ88" s="9">
        <v>441.08</v>
      </c>
      <c r="CA88" s="9">
        <v>138.214</v>
      </c>
      <c r="CB88" s="9">
        <v>1049.018</v>
      </c>
      <c r="CC88" s="9">
        <v>410.548</v>
      </c>
      <c r="CD88" s="9">
        <v>638.47</v>
      </c>
      <c r="CE88" s="9">
        <v>737.46600000000001</v>
      </c>
      <c r="CF88" s="9">
        <v>550.52499999999998</v>
      </c>
      <c r="CG88" s="9">
        <v>186.941</v>
      </c>
      <c r="CH88" s="9">
        <v>1145.3910000000001</v>
      </c>
      <c r="CI88" s="9">
        <v>440.858</v>
      </c>
      <c r="CJ88" s="9">
        <v>704.53300000000002</v>
      </c>
      <c r="CK88" s="9">
        <v>1195.9870000000001</v>
      </c>
      <c r="CL88" s="9">
        <v>514.90800000000002</v>
      </c>
      <c r="CM88" s="9">
        <v>681.08</v>
      </c>
      <c r="CN88" s="9">
        <v>1876.1130000000001</v>
      </c>
      <c r="CO88" s="9">
        <v>945.22199999999998</v>
      </c>
      <c r="CP88" s="9">
        <v>930.89099999999996</v>
      </c>
      <c r="CQ88" s="9">
        <v>820.07399999999996</v>
      </c>
      <c r="CR88" s="9">
        <v>479.65499999999997</v>
      </c>
      <c r="CS88" s="9">
        <v>340.41899999999998</v>
      </c>
      <c r="CT88" s="9">
        <v>1056.039</v>
      </c>
      <c r="CU88" s="9">
        <v>465.56700000000001</v>
      </c>
      <c r="CV88" s="9">
        <v>590.47199999999998</v>
      </c>
      <c r="CW88" s="9">
        <v>509.911</v>
      </c>
      <c r="CX88" s="9">
        <v>253.56299999999999</v>
      </c>
      <c r="CY88" s="9">
        <v>256.34800000000001</v>
      </c>
      <c r="CZ88" s="9">
        <v>71.701999999999998</v>
      </c>
      <c r="DA88" s="9">
        <v>33.618000000000002</v>
      </c>
      <c r="DB88" s="9">
        <v>38.084000000000003</v>
      </c>
      <c r="DC88" s="9">
        <v>11.439</v>
      </c>
      <c r="DD88" s="9">
        <v>9.1820000000000004</v>
      </c>
      <c r="DE88" s="9">
        <v>2.2559999999999998</v>
      </c>
      <c r="DF88" s="9">
        <v>8.8970000000000002</v>
      </c>
      <c r="DG88" s="9">
        <v>6.6980000000000004</v>
      </c>
      <c r="DH88" s="9">
        <v>2.1989999999999998</v>
      </c>
      <c r="DI88" s="9">
        <v>2.5419999999999998</v>
      </c>
      <c r="DJ88" s="9">
        <v>2.484</v>
      </c>
      <c r="DK88" s="9">
        <v>5.8000000000000003E-2</v>
      </c>
      <c r="DL88" s="9">
        <v>60.262999999999998</v>
      </c>
      <c r="DM88" s="9">
        <v>24.436</v>
      </c>
      <c r="DN88" s="9">
        <v>35.828000000000003</v>
      </c>
      <c r="DO88" s="9">
        <v>477.90499999999997</v>
      </c>
      <c r="DP88" s="9">
        <v>238.69800000000001</v>
      </c>
      <c r="DQ88" s="9">
        <v>239.208</v>
      </c>
      <c r="DR88" s="9">
        <v>84.727999999999994</v>
      </c>
      <c r="DS88" s="9">
        <v>60.494</v>
      </c>
      <c r="DT88" s="9">
        <v>24.234000000000002</v>
      </c>
      <c r="DU88" s="9">
        <v>393.178</v>
      </c>
      <c r="DV88" s="9">
        <v>178.20400000000001</v>
      </c>
      <c r="DW88" s="9">
        <v>214.97399999999999</v>
      </c>
      <c r="DX88" s="9">
        <v>91.105000000000004</v>
      </c>
      <c r="DY88" s="9">
        <v>65.088999999999999</v>
      </c>
      <c r="DZ88" s="9">
        <v>26.015999999999998</v>
      </c>
      <c r="EA88" s="9">
        <v>418.80599999999998</v>
      </c>
      <c r="EB88" s="9">
        <v>188.47399999999999</v>
      </c>
      <c r="EC88" s="9">
        <v>230.33199999999999</v>
      </c>
      <c r="ED88" s="9">
        <v>402.07400000000001</v>
      </c>
      <c r="EE88" s="9">
        <v>184.90199999999999</v>
      </c>
      <c r="EF88" s="9">
        <v>217.172</v>
      </c>
      <c r="EG88" s="9">
        <v>690.15899999999999</v>
      </c>
      <c r="EH88" s="9">
        <v>328.35899999999998</v>
      </c>
      <c r="EI88" s="9">
        <v>361.8</v>
      </c>
      <c r="EJ88" s="9">
        <v>169.32</v>
      </c>
      <c r="EK88" s="9">
        <v>106.616</v>
      </c>
      <c r="EL88" s="9">
        <v>62.704000000000001</v>
      </c>
      <c r="EM88" s="9">
        <v>520.83900000000006</v>
      </c>
      <c r="EN88" s="9">
        <v>221.74199999999999</v>
      </c>
      <c r="EO88" s="9">
        <v>299.09699999999998</v>
      </c>
      <c r="EP88" s="9">
        <v>232.959</v>
      </c>
      <c r="EQ88" s="9">
        <v>107.009</v>
      </c>
      <c r="ER88" s="9">
        <v>125.95099999999999</v>
      </c>
      <c r="ES88" s="9">
        <v>29.521999999999998</v>
      </c>
      <c r="ET88" s="9">
        <v>10.991</v>
      </c>
      <c r="EU88" s="9">
        <v>18.530999999999999</v>
      </c>
      <c r="EV88" s="9">
        <v>1.2729999999999999</v>
      </c>
      <c r="EW88" s="9">
        <v>1.2450000000000001</v>
      </c>
      <c r="EX88" s="9">
        <v>2.7E-2</v>
      </c>
      <c r="EY88" s="9">
        <v>1.1180000000000001</v>
      </c>
      <c r="EZ88" s="9">
        <v>1.1100000000000001</v>
      </c>
      <c r="FA88" s="9">
        <v>8.0000000000000002E-3</v>
      </c>
      <c r="FB88" s="9">
        <v>0.155</v>
      </c>
      <c r="FC88" s="9">
        <v>0.13500000000000001</v>
      </c>
      <c r="FD88" s="9">
        <v>0.02</v>
      </c>
      <c r="FE88" s="9">
        <v>28.248999999999999</v>
      </c>
      <c r="FF88" s="9">
        <v>9.7460000000000004</v>
      </c>
      <c r="FG88" s="9">
        <v>18.504000000000001</v>
      </c>
      <c r="FH88" s="9">
        <v>219.619</v>
      </c>
      <c r="FI88" s="9">
        <v>101.655</v>
      </c>
      <c r="FJ88" s="9">
        <v>117.964</v>
      </c>
      <c r="FK88" s="9">
        <v>14.952</v>
      </c>
      <c r="FL88" s="9">
        <v>11.015000000000001</v>
      </c>
      <c r="FM88" s="9">
        <v>3.9369999999999998</v>
      </c>
      <c r="FN88" s="9">
        <v>204.667</v>
      </c>
      <c r="FO88" s="9">
        <v>90.64</v>
      </c>
      <c r="FP88" s="9">
        <v>114.02800000000001</v>
      </c>
      <c r="FQ88" s="9">
        <v>15.609</v>
      </c>
      <c r="FR88" s="9">
        <v>11.616</v>
      </c>
      <c r="FS88" s="9">
        <v>3.992</v>
      </c>
      <c r="FT88" s="9">
        <v>217.351</v>
      </c>
      <c r="FU88" s="9">
        <v>95.393000000000001</v>
      </c>
      <c r="FV88" s="9">
        <v>121.958</v>
      </c>
      <c r="FW88" s="9">
        <v>205.785</v>
      </c>
      <c r="FX88" s="9">
        <v>91.75</v>
      </c>
      <c r="FY88" s="9">
        <v>114.035</v>
      </c>
      <c r="FZ88" s="9">
        <v>1185.9549999999999</v>
      </c>
      <c r="GA88" s="9">
        <v>616.86400000000003</v>
      </c>
      <c r="GB88" s="9">
        <v>569.09100000000001</v>
      </c>
      <c r="GC88" s="9">
        <v>650.75400000000002</v>
      </c>
      <c r="GD88" s="9">
        <v>373.03899999999999</v>
      </c>
      <c r="GE88" s="9">
        <v>277.71600000000001</v>
      </c>
      <c r="GF88" s="9">
        <v>535.20000000000005</v>
      </c>
      <c r="GG88" s="9">
        <v>243.82499999999999</v>
      </c>
      <c r="GH88" s="9">
        <v>291.375</v>
      </c>
      <c r="GI88" s="9">
        <v>276.95100000000002</v>
      </c>
      <c r="GJ88" s="9">
        <v>146.554</v>
      </c>
      <c r="GK88" s="9">
        <v>130.39699999999999</v>
      </c>
      <c r="GL88" s="9">
        <v>42.18</v>
      </c>
      <c r="GM88" s="9">
        <v>22.626999999999999</v>
      </c>
      <c r="GN88" s="9">
        <v>19.553000000000001</v>
      </c>
      <c r="GO88" s="9">
        <v>10.166</v>
      </c>
      <c r="GP88" s="9">
        <v>7.9370000000000003</v>
      </c>
      <c r="GQ88" s="9">
        <v>2.2290000000000001</v>
      </c>
      <c r="GR88" s="9">
        <v>7.7779999999999996</v>
      </c>
      <c r="GS88" s="9">
        <v>5.5880000000000001</v>
      </c>
      <c r="GT88" s="9">
        <v>2.1909999999999998</v>
      </c>
      <c r="GU88" s="9">
        <v>2.3879999999999999</v>
      </c>
      <c r="GV88" s="9">
        <v>2.3490000000000002</v>
      </c>
      <c r="GW88" s="9">
        <v>3.7999999999999999E-2</v>
      </c>
      <c r="GX88" s="9">
        <v>32.014000000000003</v>
      </c>
      <c r="GY88" s="9">
        <v>14.69</v>
      </c>
      <c r="GZ88" s="9">
        <v>17.324000000000002</v>
      </c>
      <c r="HA88" s="9">
        <v>258.28699999999998</v>
      </c>
      <c r="HB88" s="9">
        <v>137.04300000000001</v>
      </c>
      <c r="HC88" s="9">
        <v>121.244</v>
      </c>
      <c r="HD88" s="9">
        <v>69.775999999999996</v>
      </c>
      <c r="HE88" s="9">
        <v>49.478999999999999</v>
      </c>
      <c r="HF88" s="9">
        <v>20.297000000000001</v>
      </c>
      <c r="HG88" s="9">
        <v>188.51</v>
      </c>
      <c r="HH88" s="9">
        <v>87.563999999999993</v>
      </c>
      <c r="HI88" s="9">
        <v>100.946</v>
      </c>
      <c r="HJ88" s="9">
        <v>75.495999999999995</v>
      </c>
      <c r="HK88" s="9">
        <v>53.472999999999999</v>
      </c>
      <c r="HL88" s="9">
        <v>22.024000000000001</v>
      </c>
      <c r="HM88" s="9">
        <v>201.45500000000001</v>
      </c>
      <c r="HN88" s="9">
        <v>93.081999999999994</v>
      </c>
      <c r="HO88" s="9">
        <v>108.373</v>
      </c>
      <c r="HP88" s="9">
        <v>196.28899999999999</v>
      </c>
      <c r="HQ88" s="9">
        <v>93.152000000000001</v>
      </c>
      <c r="HR88" s="9">
        <v>103.137</v>
      </c>
      <c r="HS88" s="9">
        <v>2980.306</v>
      </c>
      <c r="HT88" s="9">
        <v>1574.07</v>
      </c>
      <c r="HU88" s="9">
        <v>1406.2360000000001</v>
      </c>
      <c r="HV88" s="9">
        <v>2281.7049999999999</v>
      </c>
      <c r="HW88" s="9">
        <v>1364.16</v>
      </c>
      <c r="HX88" s="9">
        <v>917.54499999999996</v>
      </c>
      <c r="HY88" s="9">
        <v>698.601</v>
      </c>
      <c r="HZ88" s="9">
        <v>209.91</v>
      </c>
      <c r="IA88" s="9">
        <v>488.69099999999997</v>
      </c>
      <c r="IB88" s="9">
        <v>433.01799999999997</v>
      </c>
      <c r="IC88" s="9">
        <v>241.77600000000001</v>
      </c>
      <c r="ID88" s="9">
        <v>191.24100000000001</v>
      </c>
      <c r="IE88" s="9">
        <v>90.052000000000007</v>
      </c>
      <c r="IF88" s="9">
        <v>50.328000000000003</v>
      </c>
      <c r="IG88" s="9">
        <v>39.723999999999997</v>
      </c>
      <c r="IH88" s="9">
        <v>50.011000000000003</v>
      </c>
      <c r="II88" s="9">
        <v>36.625</v>
      </c>
      <c r="IJ88" s="9">
        <v>13.387</v>
      </c>
      <c r="IK88" s="9">
        <v>37.557000000000002</v>
      </c>
      <c r="IL88" s="9">
        <v>26.456</v>
      </c>
      <c r="IM88" s="9">
        <v>11.101000000000001</v>
      </c>
      <c r="IN88" s="9">
        <v>12.455</v>
      </c>
      <c r="IO88" s="9">
        <v>10.169</v>
      </c>
      <c r="IP88" s="9">
        <v>2.286</v>
      </c>
      <c r="IQ88" s="9">
        <v>40.040999999999997</v>
      </c>
    </row>
    <row r="89" spans="1:251">
      <c r="A89" s="10">
        <v>44197</v>
      </c>
      <c r="B89" s="9">
        <v>12647.566999999999</v>
      </c>
      <c r="C89" s="9">
        <v>6690.0410000000002</v>
      </c>
      <c r="D89" s="9">
        <v>5957.5259999999998</v>
      </c>
      <c r="E89" s="9">
        <v>8704.6380000000008</v>
      </c>
      <c r="F89" s="9">
        <v>5406.6710000000003</v>
      </c>
      <c r="G89" s="9">
        <v>3297.9670000000001</v>
      </c>
      <c r="H89" s="9">
        <v>3942.9290000000001</v>
      </c>
      <c r="I89" s="9">
        <v>1283.3699999999999</v>
      </c>
      <c r="J89" s="9">
        <v>2659.5590000000002</v>
      </c>
      <c r="K89" s="9">
        <v>1905.6569999999999</v>
      </c>
      <c r="L89" s="9">
        <v>1034.02</v>
      </c>
      <c r="M89" s="9">
        <v>871.63699999999994</v>
      </c>
      <c r="N89" s="9">
        <v>508.08300000000003</v>
      </c>
      <c r="O89" s="9">
        <v>293.51</v>
      </c>
      <c r="P89" s="9">
        <v>214.57300000000001</v>
      </c>
      <c r="Q89" s="9">
        <v>245.05600000000001</v>
      </c>
      <c r="R89" s="9">
        <v>178.917</v>
      </c>
      <c r="S89" s="9">
        <v>66.138999999999996</v>
      </c>
      <c r="T89" s="9">
        <v>155.59200000000001</v>
      </c>
      <c r="U89" s="9">
        <v>109.57899999999999</v>
      </c>
      <c r="V89" s="9">
        <v>46.012999999999998</v>
      </c>
      <c r="W89" s="9">
        <v>89.462999999999994</v>
      </c>
      <c r="X89" s="9">
        <v>69.337999999999994</v>
      </c>
      <c r="Y89" s="9">
        <v>20.126000000000001</v>
      </c>
      <c r="Z89" s="9">
        <v>263.02699999999999</v>
      </c>
      <c r="AA89" s="9">
        <v>114.593</v>
      </c>
      <c r="AB89" s="9">
        <v>148.434</v>
      </c>
      <c r="AC89" s="9">
        <v>1597.0250000000001</v>
      </c>
      <c r="AD89" s="9">
        <v>852.95100000000002</v>
      </c>
      <c r="AE89" s="9">
        <v>744.07399999999996</v>
      </c>
      <c r="AF89" s="9">
        <v>599.68899999999996</v>
      </c>
      <c r="AG89" s="9">
        <v>442.25</v>
      </c>
      <c r="AH89" s="9">
        <v>157.43799999999999</v>
      </c>
      <c r="AI89" s="9">
        <v>997.33699999999999</v>
      </c>
      <c r="AJ89" s="9">
        <v>410.70100000000002</v>
      </c>
      <c r="AK89" s="9">
        <v>586.63599999999997</v>
      </c>
      <c r="AL89" s="9">
        <v>783.43399999999997</v>
      </c>
      <c r="AM89" s="9">
        <v>574.08199999999999</v>
      </c>
      <c r="AN89" s="9">
        <v>209.352</v>
      </c>
      <c r="AO89" s="9">
        <v>1122.223</v>
      </c>
      <c r="AP89" s="9">
        <v>459.93799999999999</v>
      </c>
      <c r="AQ89" s="9">
        <v>662.28499999999997</v>
      </c>
      <c r="AR89" s="9">
        <v>1152.9290000000001</v>
      </c>
      <c r="AS89" s="9">
        <v>520.28</v>
      </c>
      <c r="AT89" s="9">
        <v>632.649</v>
      </c>
      <c r="AU89" s="9">
        <v>12043.96</v>
      </c>
      <c r="AV89" s="9">
        <v>6321.8950000000004</v>
      </c>
      <c r="AW89" s="9">
        <v>5722.0649999999996</v>
      </c>
      <c r="AX89" s="9">
        <v>8424.8709999999992</v>
      </c>
      <c r="AY89" s="9">
        <v>5202.0079999999998</v>
      </c>
      <c r="AZ89" s="9">
        <v>3222.8629999999998</v>
      </c>
      <c r="BA89" s="9">
        <v>3619.0889999999999</v>
      </c>
      <c r="BB89" s="9">
        <v>1119.8869999999999</v>
      </c>
      <c r="BC89" s="9">
        <v>2499.2020000000002</v>
      </c>
      <c r="BD89" s="9">
        <v>1840.461</v>
      </c>
      <c r="BE89" s="9">
        <v>988.51900000000001</v>
      </c>
      <c r="BF89" s="9">
        <v>851.94100000000003</v>
      </c>
      <c r="BG89" s="9">
        <v>473.779</v>
      </c>
      <c r="BH89" s="9">
        <v>266.90800000000002</v>
      </c>
      <c r="BI89" s="9">
        <v>206.87100000000001</v>
      </c>
      <c r="BJ89" s="9">
        <v>233.62899999999999</v>
      </c>
      <c r="BK89" s="9">
        <v>169.07599999999999</v>
      </c>
      <c r="BL89" s="9">
        <v>64.552000000000007</v>
      </c>
      <c r="BM89" s="9">
        <v>148.61199999999999</v>
      </c>
      <c r="BN89" s="9">
        <v>103.105</v>
      </c>
      <c r="BO89" s="9">
        <v>45.508000000000003</v>
      </c>
      <c r="BP89" s="9">
        <v>85.016000000000005</v>
      </c>
      <c r="BQ89" s="9">
        <v>65.971999999999994</v>
      </c>
      <c r="BR89" s="9">
        <v>19.045000000000002</v>
      </c>
      <c r="BS89" s="9">
        <v>240.15</v>
      </c>
      <c r="BT89" s="9">
        <v>97.831000000000003</v>
      </c>
      <c r="BU89" s="9">
        <v>142.31899999999999</v>
      </c>
      <c r="BV89" s="9">
        <v>1560.5989999999999</v>
      </c>
      <c r="BW89" s="9">
        <v>829.63099999999997</v>
      </c>
      <c r="BX89" s="9">
        <v>730.96699999999998</v>
      </c>
      <c r="BY89" s="9">
        <v>589.67399999999998</v>
      </c>
      <c r="BZ89" s="9">
        <v>433.61200000000002</v>
      </c>
      <c r="CA89" s="9">
        <v>156.06100000000001</v>
      </c>
      <c r="CB89" s="9">
        <v>970.92499999999995</v>
      </c>
      <c r="CC89" s="9">
        <v>396.01900000000001</v>
      </c>
      <c r="CD89" s="9">
        <v>574.90599999999995</v>
      </c>
      <c r="CE89" s="9">
        <v>763.84799999999996</v>
      </c>
      <c r="CF89" s="9">
        <v>557.45500000000004</v>
      </c>
      <c r="CG89" s="9">
        <v>206.393</v>
      </c>
      <c r="CH89" s="9">
        <v>1076.6130000000001</v>
      </c>
      <c r="CI89" s="9">
        <v>431.06400000000002</v>
      </c>
      <c r="CJ89" s="9">
        <v>645.548</v>
      </c>
      <c r="CK89" s="9">
        <v>1119.537</v>
      </c>
      <c r="CL89" s="9">
        <v>499.12400000000002</v>
      </c>
      <c r="CM89" s="9">
        <v>620.41300000000001</v>
      </c>
      <c r="CN89" s="9">
        <v>1827.722</v>
      </c>
      <c r="CO89" s="9">
        <v>926.21799999999996</v>
      </c>
      <c r="CP89" s="9">
        <v>901.50400000000002</v>
      </c>
      <c r="CQ89" s="9">
        <v>799.375</v>
      </c>
      <c r="CR89" s="9">
        <v>471.56700000000001</v>
      </c>
      <c r="CS89" s="9">
        <v>327.80700000000002</v>
      </c>
      <c r="CT89" s="9">
        <v>1028.347</v>
      </c>
      <c r="CU89" s="9">
        <v>454.65100000000001</v>
      </c>
      <c r="CV89" s="9">
        <v>573.69600000000003</v>
      </c>
      <c r="CW89" s="9">
        <v>481.46600000000001</v>
      </c>
      <c r="CX89" s="9">
        <v>234.39699999999999</v>
      </c>
      <c r="CY89" s="9">
        <v>247.06899999999999</v>
      </c>
      <c r="CZ89" s="9">
        <v>104.988</v>
      </c>
      <c r="DA89" s="9">
        <v>49.932000000000002</v>
      </c>
      <c r="DB89" s="9">
        <v>55.055999999999997</v>
      </c>
      <c r="DC89" s="9">
        <v>20.59</v>
      </c>
      <c r="DD89" s="9">
        <v>12.488</v>
      </c>
      <c r="DE89" s="9">
        <v>8.1010000000000009</v>
      </c>
      <c r="DF89" s="9">
        <v>11.196</v>
      </c>
      <c r="DG89" s="9">
        <v>6.931</v>
      </c>
      <c r="DH89" s="9">
        <v>4.2649999999999997</v>
      </c>
      <c r="DI89" s="9">
        <v>9.3940000000000001</v>
      </c>
      <c r="DJ89" s="9">
        <v>5.5579999999999998</v>
      </c>
      <c r="DK89" s="9">
        <v>3.8359999999999999</v>
      </c>
      <c r="DL89" s="9">
        <v>84.397999999999996</v>
      </c>
      <c r="DM89" s="9">
        <v>37.442999999999998</v>
      </c>
      <c r="DN89" s="9">
        <v>46.954999999999998</v>
      </c>
      <c r="DO89" s="9">
        <v>435.94799999999998</v>
      </c>
      <c r="DP89" s="9">
        <v>214.31299999999999</v>
      </c>
      <c r="DQ89" s="9">
        <v>221.63499999999999</v>
      </c>
      <c r="DR89" s="9">
        <v>78.182000000000002</v>
      </c>
      <c r="DS89" s="9">
        <v>52.47</v>
      </c>
      <c r="DT89" s="9">
        <v>25.710999999999999</v>
      </c>
      <c r="DU89" s="9">
        <v>357.76600000000002</v>
      </c>
      <c r="DV89" s="9">
        <v>161.84299999999999</v>
      </c>
      <c r="DW89" s="9">
        <v>195.92400000000001</v>
      </c>
      <c r="DX89" s="9">
        <v>93.212999999999994</v>
      </c>
      <c r="DY89" s="9">
        <v>61.292999999999999</v>
      </c>
      <c r="DZ89" s="9">
        <v>31.92</v>
      </c>
      <c r="EA89" s="9">
        <v>388.25299999999999</v>
      </c>
      <c r="EB89" s="9">
        <v>173.10400000000001</v>
      </c>
      <c r="EC89" s="9">
        <v>215.149</v>
      </c>
      <c r="ED89" s="9">
        <v>368.96199999999999</v>
      </c>
      <c r="EE89" s="9">
        <v>168.773</v>
      </c>
      <c r="EF89" s="9">
        <v>200.18899999999999</v>
      </c>
      <c r="EG89" s="9">
        <v>689.53</v>
      </c>
      <c r="EH89" s="9">
        <v>329.48200000000003</v>
      </c>
      <c r="EI89" s="9">
        <v>360.048</v>
      </c>
      <c r="EJ89" s="9">
        <v>165.99199999999999</v>
      </c>
      <c r="EK89" s="9">
        <v>107.27200000000001</v>
      </c>
      <c r="EL89" s="9">
        <v>58.72</v>
      </c>
      <c r="EM89" s="9">
        <v>523.53800000000001</v>
      </c>
      <c r="EN89" s="9">
        <v>222.209</v>
      </c>
      <c r="EO89" s="9">
        <v>301.32799999999997</v>
      </c>
      <c r="EP89" s="9">
        <v>222.20599999999999</v>
      </c>
      <c r="EQ89" s="9">
        <v>99.456999999999994</v>
      </c>
      <c r="ER89" s="9">
        <v>122.749</v>
      </c>
      <c r="ES89" s="9">
        <v>45.408999999999999</v>
      </c>
      <c r="ET89" s="9">
        <v>17.827999999999999</v>
      </c>
      <c r="EU89" s="9">
        <v>27.581</v>
      </c>
      <c r="EV89" s="9">
        <v>4.3220000000000001</v>
      </c>
      <c r="EW89" s="9">
        <v>1.974</v>
      </c>
      <c r="EX89" s="9">
        <v>2.3479999999999999</v>
      </c>
      <c r="EY89" s="9">
        <v>3.1030000000000002</v>
      </c>
      <c r="EZ89" s="9">
        <v>1.1499999999999999</v>
      </c>
      <c r="FA89" s="9">
        <v>1.954</v>
      </c>
      <c r="FB89" s="9">
        <v>1.2190000000000001</v>
      </c>
      <c r="FC89" s="9">
        <v>0.82399999999999995</v>
      </c>
      <c r="FD89" s="9">
        <v>0.39400000000000002</v>
      </c>
      <c r="FE89" s="9">
        <v>41.087000000000003</v>
      </c>
      <c r="FF89" s="9">
        <v>15.853999999999999</v>
      </c>
      <c r="FG89" s="9">
        <v>25.233000000000001</v>
      </c>
      <c r="FH89" s="9">
        <v>203.571</v>
      </c>
      <c r="FI89" s="9">
        <v>93.44</v>
      </c>
      <c r="FJ89" s="9">
        <v>110.131</v>
      </c>
      <c r="FK89" s="9">
        <v>18.901</v>
      </c>
      <c r="FL89" s="9">
        <v>14.837</v>
      </c>
      <c r="FM89" s="9">
        <v>4.0640000000000001</v>
      </c>
      <c r="FN89" s="9">
        <v>184.67</v>
      </c>
      <c r="FO89" s="9">
        <v>78.602999999999994</v>
      </c>
      <c r="FP89" s="9">
        <v>106.06699999999999</v>
      </c>
      <c r="FQ89" s="9">
        <v>21.675000000000001</v>
      </c>
      <c r="FR89" s="9">
        <v>16.172999999999998</v>
      </c>
      <c r="FS89" s="9">
        <v>5.5019999999999998</v>
      </c>
      <c r="FT89" s="9">
        <v>200.53100000000001</v>
      </c>
      <c r="FU89" s="9">
        <v>83.284000000000006</v>
      </c>
      <c r="FV89" s="9">
        <v>117.247</v>
      </c>
      <c r="FW89" s="9">
        <v>187.773</v>
      </c>
      <c r="FX89" s="9">
        <v>79.751999999999995</v>
      </c>
      <c r="FY89" s="9">
        <v>108.021</v>
      </c>
      <c r="FZ89" s="9">
        <v>1138.192</v>
      </c>
      <c r="GA89" s="9">
        <v>596.73599999999999</v>
      </c>
      <c r="GB89" s="9">
        <v>541.45600000000002</v>
      </c>
      <c r="GC89" s="9">
        <v>633.38300000000004</v>
      </c>
      <c r="GD89" s="9">
        <v>364.29500000000002</v>
      </c>
      <c r="GE89" s="9">
        <v>269.08699999999999</v>
      </c>
      <c r="GF89" s="9">
        <v>504.80900000000003</v>
      </c>
      <c r="GG89" s="9">
        <v>232.441</v>
      </c>
      <c r="GH89" s="9">
        <v>272.36799999999999</v>
      </c>
      <c r="GI89" s="9">
        <v>259.26</v>
      </c>
      <c r="GJ89" s="9">
        <v>134.94</v>
      </c>
      <c r="GK89" s="9">
        <v>124.32</v>
      </c>
      <c r="GL89" s="9">
        <v>59.579000000000001</v>
      </c>
      <c r="GM89" s="9">
        <v>32.103999999999999</v>
      </c>
      <c r="GN89" s="9">
        <v>27.475000000000001</v>
      </c>
      <c r="GO89" s="9">
        <v>16.268000000000001</v>
      </c>
      <c r="GP89" s="9">
        <v>10.515000000000001</v>
      </c>
      <c r="GQ89" s="9">
        <v>5.7530000000000001</v>
      </c>
      <c r="GR89" s="9">
        <v>8.0920000000000005</v>
      </c>
      <c r="GS89" s="9">
        <v>5.7809999999999997</v>
      </c>
      <c r="GT89" s="9">
        <v>2.3109999999999999</v>
      </c>
      <c r="GU89" s="9">
        <v>8.1750000000000007</v>
      </c>
      <c r="GV89" s="9">
        <v>4.7329999999999997</v>
      </c>
      <c r="GW89" s="9">
        <v>3.4420000000000002</v>
      </c>
      <c r="GX89" s="9">
        <v>43.311</v>
      </c>
      <c r="GY89" s="9">
        <v>21.588999999999999</v>
      </c>
      <c r="GZ89" s="9">
        <v>21.722000000000001</v>
      </c>
      <c r="HA89" s="9">
        <v>232.37700000000001</v>
      </c>
      <c r="HB89" s="9">
        <v>120.873</v>
      </c>
      <c r="HC89" s="9">
        <v>111.504</v>
      </c>
      <c r="HD89" s="9">
        <v>59.28</v>
      </c>
      <c r="HE89" s="9">
        <v>37.633000000000003</v>
      </c>
      <c r="HF89" s="9">
        <v>21.646999999999998</v>
      </c>
      <c r="HG89" s="9">
        <v>173.09700000000001</v>
      </c>
      <c r="HH89" s="9">
        <v>83.24</v>
      </c>
      <c r="HI89" s="9">
        <v>89.855999999999995</v>
      </c>
      <c r="HJ89" s="9">
        <v>71.537999999999997</v>
      </c>
      <c r="HK89" s="9">
        <v>45.12</v>
      </c>
      <c r="HL89" s="9">
        <v>26.417999999999999</v>
      </c>
      <c r="HM89" s="9">
        <v>187.72200000000001</v>
      </c>
      <c r="HN89" s="9">
        <v>89.82</v>
      </c>
      <c r="HO89" s="9">
        <v>97.902000000000001</v>
      </c>
      <c r="HP89" s="9">
        <v>181.18899999999999</v>
      </c>
      <c r="HQ89" s="9">
        <v>89.021000000000001</v>
      </c>
      <c r="HR89" s="9">
        <v>92.168000000000006</v>
      </c>
      <c r="HS89" s="9">
        <v>2928.5949999999998</v>
      </c>
      <c r="HT89" s="9">
        <v>1550.6179999999999</v>
      </c>
      <c r="HU89" s="9">
        <v>1377.9770000000001</v>
      </c>
      <c r="HV89" s="9">
        <v>2248.1689999999999</v>
      </c>
      <c r="HW89" s="9">
        <v>1340.942</v>
      </c>
      <c r="HX89" s="9">
        <v>907.22699999999998</v>
      </c>
      <c r="HY89" s="9">
        <v>680.42600000000004</v>
      </c>
      <c r="HZ89" s="9">
        <v>209.67599999999999</v>
      </c>
      <c r="IA89" s="9">
        <v>470.75</v>
      </c>
      <c r="IB89" s="9">
        <v>441.95600000000002</v>
      </c>
      <c r="IC89" s="9">
        <v>255.57400000000001</v>
      </c>
      <c r="ID89" s="9">
        <v>186.38200000000001</v>
      </c>
      <c r="IE89" s="9">
        <v>101.53400000000001</v>
      </c>
      <c r="IF89" s="9">
        <v>53.389000000000003</v>
      </c>
      <c r="IG89" s="9">
        <v>48.145000000000003</v>
      </c>
      <c r="IH89" s="9">
        <v>57.96</v>
      </c>
      <c r="II89" s="9">
        <v>39.113</v>
      </c>
      <c r="IJ89" s="9">
        <v>18.847000000000001</v>
      </c>
      <c r="IK89" s="9">
        <v>41.19</v>
      </c>
      <c r="IL89" s="9">
        <v>27.744</v>
      </c>
      <c r="IM89" s="9">
        <v>13.446999999999999</v>
      </c>
      <c r="IN89" s="9">
        <v>16.77</v>
      </c>
      <c r="IO89" s="9">
        <v>11.369</v>
      </c>
      <c r="IP89" s="9">
        <v>5.4009999999999998</v>
      </c>
      <c r="IQ89" s="9">
        <v>43.573999999999998</v>
      </c>
    </row>
    <row r="90" spans="1:251">
      <c r="A90" s="10">
        <v>44228</v>
      </c>
      <c r="B90" s="9">
        <v>12949.554</v>
      </c>
      <c r="C90" s="9">
        <v>6812.6750000000002</v>
      </c>
      <c r="D90" s="9">
        <v>6136.8779999999997</v>
      </c>
      <c r="E90" s="9">
        <v>8920.2839999999997</v>
      </c>
      <c r="F90" s="9">
        <v>5512.5</v>
      </c>
      <c r="G90" s="9">
        <v>3407.7840000000001</v>
      </c>
      <c r="H90" s="9">
        <v>4029.27</v>
      </c>
      <c r="I90" s="9">
        <v>1300.175</v>
      </c>
      <c r="J90" s="9">
        <v>2729.0940000000001</v>
      </c>
      <c r="K90" s="9">
        <v>1893.155</v>
      </c>
      <c r="L90" s="9">
        <v>1030.8689999999999</v>
      </c>
      <c r="M90" s="9">
        <v>862.28599999999994</v>
      </c>
      <c r="N90" s="9">
        <v>547.17899999999997</v>
      </c>
      <c r="O90" s="9">
        <v>303.68400000000003</v>
      </c>
      <c r="P90" s="9">
        <v>243.495</v>
      </c>
      <c r="Q90" s="9">
        <v>238.20599999999999</v>
      </c>
      <c r="R90" s="9">
        <v>171.655</v>
      </c>
      <c r="S90" s="9">
        <v>66.551000000000002</v>
      </c>
      <c r="T90" s="9">
        <v>158.768</v>
      </c>
      <c r="U90" s="9">
        <v>112.96899999999999</v>
      </c>
      <c r="V90" s="9">
        <v>45.798999999999999</v>
      </c>
      <c r="W90" s="9">
        <v>79.436999999999998</v>
      </c>
      <c r="X90" s="9">
        <v>58.685000000000002</v>
      </c>
      <c r="Y90" s="9">
        <v>20.751999999999999</v>
      </c>
      <c r="Z90" s="9">
        <v>308.97399999999999</v>
      </c>
      <c r="AA90" s="9">
        <v>132.029</v>
      </c>
      <c r="AB90" s="9">
        <v>176.94399999999999</v>
      </c>
      <c r="AC90" s="9">
        <v>1558.5889999999999</v>
      </c>
      <c r="AD90" s="9">
        <v>845.23599999999999</v>
      </c>
      <c r="AE90" s="9">
        <v>713.35299999999995</v>
      </c>
      <c r="AF90" s="9">
        <v>586.221</v>
      </c>
      <c r="AG90" s="9">
        <v>437.88200000000001</v>
      </c>
      <c r="AH90" s="9">
        <v>148.339</v>
      </c>
      <c r="AI90" s="9">
        <v>972.36800000000005</v>
      </c>
      <c r="AJ90" s="9">
        <v>407.35399999999998</v>
      </c>
      <c r="AK90" s="9">
        <v>565.01400000000001</v>
      </c>
      <c r="AL90" s="9">
        <v>762.37</v>
      </c>
      <c r="AM90" s="9">
        <v>563.71100000000001</v>
      </c>
      <c r="AN90" s="9">
        <v>198.66</v>
      </c>
      <c r="AO90" s="9">
        <v>1130.7850000000001</v>
      </c>
      <c r="AP90" s="9">
        <v>467.15899999999999</v>
      </c>
      <c r="AQ90" s="9">
        <v>663.62599999999998</v>
      </c>
      <c r="AR90" s="9">
        <v>1131.1369999999999</v>
      </c>
      <c r="AS90" s="9">
        <v>520.32299999999998</v>
      </c>
      <c r="AT90" s="9">
        <v>610.81299999999999</v>
      </c>
      <c r="AU90" s="9">
        <v>12301.706</v>
      </c>
      <c r="AV90" s="9">
        <v>6416.8339999999998</v>
      </c>
      <c r="AW90" s="9">
        <v>5884.8720000000003</v>
      </c>
      <c r="AX90" s="9">
        <v>8624.0990000000002</v>
      </c>
      <c r="AY90" s="9">
        <v>5294.7</v>
      </c>
      <c r="AZ90" s="9">
        <v>3329.3989999999999</v>
      </c>
      <c r="BA90" s="9">
        <v>3677.607</v>
      </c>
      <c r="BB90" s="9">
        <v>1122.133</v>
      </c>
      <c r="BC90" s="9">
        <v>2555.4740000000002</v>
      </c>
      <c r="BD90" s="9">
        <v>1812.837</v>
      </c>
      <c r="BE90" s="9">
        <v>986.47400000000005</v>
      </c>
      <c r="BF90" s="9">
        <v>826.36199999999997</v>
      </c>
      <c r="BG90" s="9">
        <v>501.83300000000003</v>
      </c>
      <c r="BH90" s="9">
        <v>279.00200000000001</v>
      </c>
      <c r="BI90" s="9">
        <v>222.83099999999999</v>
      </c>
      <c r="BJ90" s="9">
        <v>227.71600000000001</v>
      </c>
      <c r="BK90" s="9">
        <v>164.256</v>
      </c>
      <c r="BL90" s="9">
        <v>63.460999999999999</v>
      </c>
      <c r="BM90" s="9">
        <v>151.827</v>
      </c>
      <c r="BN90" s="9">
        <v>106.974</v>
      </c>
      <c r="BO90" s="9">
        <v>44.853000000000002</v>
      </c>
      <c r="BP90" s="9">
        <v>75.89</v>
      </c>
      <c r="BQ90" s="9">
        <v>57.281999999999996</v>
      </c>
      <c r="BR90" s="9">
        <v>18.606999999999999</v>
      </c>
      <c r="BS90" s="9">
        <v>274.11599999999999</v>
      </c>
      <c r="BT90" s="9">
        <v>114.746</v>
      </c>
      <c r="BU90" s="9">
        <v>159.37</v>
      </c>
      <c r="BV90" s="9">
        <v>1512.306</v>
      </c>
      <c r="BW90" s="9">
        <v>817.86</v>
      </c>
      <c r="BX90" s="9">
        <v>694.44600000000003</v>
      </c>
      <c r="BY90" s="9">
        <v>574.53599999999994</v>
      </c>
      <c r="BZ90" s="9">
        <v>428.61099999999999</v>
      </c>
      <c r="CA90" s="9">
        <v>145.92400000000001</v>
      </c>
      <c r="CB90" s="9">
        <v>937.77</v>
      </c>
      <c r="CC90" s="9">
        <v>389.24799999999999</v>
      </c>
      <c r="CD90" s="9">
        <v>548.52099999999996</v>
      </c>
      <c r="CE90" s="9">
        <v>742.66499999999996</v>
      </c>
      <c r="CF90" s="9">
        <v>549.06799999999998</v>
      </c>
      <c r="CG90" s="9">
        <v>193.59700000000001</v>
      </c>
      <c r="CH90" s="9">
        <v>1070.171</v>
      </c>
      <c r="CI90" s="9">
        <v>437.40600000000001</v>
      </c>
      <c r="CJ90" s="9">
        <v>632.76499999999999</v>
      </c>
      <c r="CK90" s="9">
        <v>1089.597</v>
      </c>
      <c r="CL90" s="9">
        <v>496.22199999999998</v>
      </c>
      <c r="CM90" s="9">
        <v>593.375</v>
      </c>
      <c r="CN90" s="9">
        <v>1859.2190000000001</v>
      </c>
      <c r="CO90" s="9">
        <v>928.63</v>
      </c>
      <c r="CP90" s="9">
        <v>930.59</v>
      </c>
      <c r="CQ90" s="9">
        <v>822.39300000000003</v>
      </c>
      <c r="CR90" s="9">
        <v>475.16800000000001</v>
      </c>
      <c r="CS90" s="9">
        <v>347.22500000000002</v>
      </c>
      <c r="CT90" s="9">
        <v>1036.826</v>
      </c>
      <c r="CU90" s="9">
        <v>453.46199999999999</v>
      </c>
      <c r="CV90" s="9">
        <v>583.36400000000003</v>
      </c>
      <c r="CW90" s="9">
        <v>459.815</v>
      </c>
      <c r="CX90" s="9">
        <v>236.58099999999999</v>
      </c>
      <c r="CY90" s="9">
        <v>223.23400000000001</v>
      </c>
      <c r="CZ90" s="9">
        <v>105.931</v>
      </c>
      <c r="DA90" s="9">
        <v>52.704000000000001</v>
      </c>
      <c r="DB90" s="9">
        <v>53.226999999999997</v>
      </c>
      <c r="DC90" s="9">
        <v>18.954000000000001</v>
      </c>
      <c r="DD90" s="9">
        <v>12.622</v>
      </c>
      <c r="DE90" s="9">
        <v>6.3319999999999999</v>
      </c>
      <c r="DF90" s="9">
        <v>13.763</v>
      </c>
      <c r="DG90" s="9">
        <v>9.2910000000000004</v>
      </c>
      <c r="DH90" s="9">
        <v>4.4710000000000001</v>
      </c>
      <c r="DI90" s="9">
        <v>5.1909999999999998</v>
      </c>
      <c r="DJ90" s="9">
        <v>3.331</v>
      </c>
      <c r="DK90" s="9">
        <v>1.86</v>
      </c>
      <c r="DL90" s="9">
        <v>86.977000000000004</v>
      </c>
      <c r="DM90" s="9">
        <v>40.082000000000001</v>
      </c>
      <c r="DN90" s="9">
        <v>46.896000000000001</v>
      </c>
      <c r="DO90" s="9">
        <v>405.06400000000002</v>
      </c>
      <c r="DP90" s="9">
        <v>207.489</v>
      </c>
      <c r="DQ90" s="9">
        <v>197.57499999999999</v>
      </c>
      <c r="DR90" s="9">
        <v>78.781000000000006</v>
      </c>
      <c r="DS90" s="9">
        <v>53.328000000000003</v>
      </c>
      <c r="DT90" s="9">
        <v>25.452999999999999</v>
      </c>
      <c r="DU90" s="9">
        <v>326.28199999999998</v>
      </c>
      <c r="DV90" s="9">
        <v>154.161</v>
      </c>
      <c r="DW90" s="9">
        <v>172.12200000000001</v>
      </c>
      <c r="DX90" s="9">
        <v>92.787000000000006</v>
      </c>
      <c r="DY90" s="9">
        <v>63.465000000000003</v>
      </c>
      <c r="DZ90" s="9">
        <v>29.321999999999999</v>
      </c>
      <c r="EA90" s="9">
        <v>367.02800000000002</v>
      </c>
      <c r="EB90" s="9">
        <v>173.11600000000001</v>
      </c>
      <c r="EC90" s="9">
        <v>193.91200000000001</v>
      </c>
      <c r="ED90" s="9">
        <v>340.04500000000002</v>
      </c>
      <c r="EE90" s="9">
        <v>163.452</v>
      </c>
      <c r="EF90" s="9">
        <v>176.59299999999999</v>
      </c>
      <c r="EG90" s="9">
        <v>688.428</v>
      </c>
      <c r="EH90" s="9">
        <v>328.63299999999998</v>
      </c>
      <c r="EI90" s="9">
        <v>359.79500000000002</v>
      </c>
      <c r="EJ90" s="9">
        <v>169.446</v>
      </c>
      <c r="EK90" s="9">
        <v>111.444</v>
      </c>
      <c r="EL90" s="9">
        <v>58.002000000000002</v>
      </c>
      <c r="EM90" s="9">
        <v>518.98199999999997</v>
      </c>
      <c r="EN90" s="9">
        <v>217.18899999999999</v>
      </c>
      <c r="EO90" s="9">
        <v>301.79300000000001</v>
      </c>
      <c r="EP90" s="9">
        <v>192.738</v>
      </c>
      <c r="EQ90" s="9">
        <v>87.915000000000006</v>
      </c>
      <c r="ER90" s="9">
        <v>104.82299999999999</v>
      </c>
      <c r="ES90" s="9">
        <v>51.34</v>
      </c>
      <c r="ET90" s="9">
        <v>19.611000000000001</v>
      </c>
      <c r="EU90" s="9">
        <v>31.73</v>
      </c>
      <c r="EV90" s="9">
        <v>6.3310000000000004</v>
      </c>
      <c r="EW90" s="9">
        <v>4.1159999999999997</v>
      </c>
      <c r="EX90" s="9">
        <v>2.2149999999999999</v>
      </c>
      <c r="EY90" s="9">
        <v>5.5919999999999996</v>
      </c>
      <c r="EZ90" s="9">
        <v>3.7160000000000002</v>
      </c>
      <c r="FA90" s="9">
        <v>1.8759999999999999</v>
      </c>
      <c r="FB90" s="9">
        <v>0.73899999999999999</v>
      </c>
      <c r="FC90" s="9">
        <v>0.4</v>
      </c>
      <c r="FD90" s="9">
        <v>0.33900000000000002</v>
      </c>
      <c r="FE90" s="9">
        <v>45.009</v>
      </c>
      <c r="FF90" s="9">
        <v>15.494</v>
      </c>
      <c r="FG90" s="9">
        <v>29.515000000000001</v>
      </c>
      <c r="FH90" s="9">
        <v>164.86099999999999</v>
      </c>
      <c r="FI90" s="9">
        <v>75.635999999999996</v>
      </c>
      <c r="FJ90" s="9">
        <v>89.224999999999994</v>
      </c>
      <c r="FK90" s="9">
        <v>15.568</v>
      </c>
      <c r="FL90" s="9">
        <v>12.051</v>
      </c>
      <c r="FM90" s="9">
        <v>3.5169999999999999</v>
      </c>
      <c r="FN90" s="9">
        <v>149.29300000000001</v>
      </c>
      <c r="FO90" s="9">
        <v>63.585000000000001</v>
      </c>
      <c r="FP90" s="9">
        <v>85.707999999999998</v>
      </c>
      <c r="FQ90" s="9">
        <v>20.155000000000001</v>
      </c>
      <c r="FR90" s="9">
        <v>14.91</v>
      </c>
      <c r="FS90" s="9">
        <v>5.2450000000000001</v>
      </c>
      <c r="FT90" s="9">
        <v>172.583</v>
      </c>
      <c r="FU90" s="9">
        <v>73.004999999999995</v>
      </c>
      <c r="FV90" s="9">
        <v>99.578000000000003</v>
      </c>
      <c r="FW90" s="9">
        <v>154.886</v>
      </c>
      <c r="FX90" s="9">
        <v>67.301000000000002</v>
      </c>
      <c r="FY90" s="9">
        <v>87.584000000000003</v>
      </c>
      <c r="FZ90" s="9">
        <v>1170.7919999999999</v>
      </c>
      <c r="GA90" s="9">
        <v>599.99699999999996</v>
      </c>
      <c r="GB90" s="9">
        <v>570.79499999999996</v>
      </c>
      <c r="GC90" s="9">
        <v>652.94799999999998</v>
      </c>
      <c r="GD90" s="9">
        <v>363.72399999999999</v>
      </c>
      <c r="GE90" s="9">
        <v>289.22300000000001</v>
      </c>
      <c r="GF90" s="9">
        <v>517.84400000000005</v>
      </c>
      <c r="GG90" s="9">
        <v>236.273</v>
      </c>
      <c r="GH90" s="9">
        <v>281.572</v>
      </c>
      <c r="GI90" s="9">
        <v>267.077</v>
      </c>
      <c r="GJ90" s="9">
        <v>148.666</v>
      </c>
      <c r="GK90" s="9">
        <v>118.411</v>
      </c>
      <c r="GL90" s="9">
        <v>54.591000000000001</v>
      </c>
      <c r="GM90" s="9">
        <v>33.094000000000001</v>
      </c>
      <c r="GN90" s="9">
        <v>21.497</v>
      </c>
      <c r="GO90" s="9">
        <v>12.622999999999999</v>
      </c>
      <c r="GP90" s="9">
        <v>8.5060000000000002</v>
      </c>
      <c r="GQ90" s="9">
        <v>4.117</v>
      </c>
      <c r="GR90" s="9">
        <v>8.1709999999999994</v>
      </c>
      <c r="GS90" s="9">
        <v>5.5750000000000002</v>
      </c>
      <c r="GT90" s="9">
        <v>2.5950000000000002</v>
      </c>
      <c r="GU90" s="9">
        <v>4.452</v>
      </c>
      <c r="GV90" s="9">
        <v>2.931</v>
      </c>
      <c r="GW90" s="9">
        <v>1.5209999999999999</v>
      </c>
      <c r="GX90" s="9">
        <v>41.969000000000001</v>
      </c>
      <c r="GY90" s="9">
        <v>24.588000000000001</v>
      </c>
      <c r="GZ90" s="9">
        <v>17.381</v>
      </c>
      <c r="HA90" s="9">
        <v>240.203</v>
      </c>
      <c r="HB90" s="9">
        <v>131.85300000000001</v>
      </c>
      <c r="HC90" s="9">
        <v>108.35</v>
      </c>
      <c r="HD90" s="9">
        <v>63.213999999999999</v>
      </c>
      <c r="HE90" s="9">
        <v>41.277999999999999</v>
      </c>
      <c r="HF90" s="9">
        <v>21.936</v>
      </c>
      <c r="HG90" s="9">
        <v>176.989</v>
      </c>
      <c r="HH90" s="9">
        <v>90.575000000000003</v>
      </c>
      <c r="HI90" s="9">
        <v>86.414000000000001</v>
      </c>
      <c r="HJ90" s="9">
        <v>72.632000000000005</v>
      </c>
      <c r="HK90" s="9">
        <v>48.555</v>
      </c>
      <c r="HL90" s="9">
        <v>24.076000000000001</v>
      </c>
      <c r="HM90" s="9">
        <v>194.44499999999999</v>
      </c>
      <c r="HN90" s="9">
        <v>100.111</v>
      </c>
      <c r="HO90" s="9">
        <v>94.334000000000003</v>
      </c>
      <c r="HP90" s="9">
        <v>185.16</v>
      </c>
      <c r="HQ90" s="9">
        <v>96.150999999999996</v>
      </c>
      <c r="HR90" s="9">
        <v>89.009</v>
      </c>
      <c r="HS90" s="9">
        <v>2979.5070000000001</v>
      </c>
      <c r="HT90" s="9">
        <v>1575.171</v>
      </c>
      <c r="HU90" s="9">
        <v>1404.336</v>
      </c>
      <c r="HV90" s="9">
        <v>2278.73</v>
      </c>
      <c r="HW90" s="9">
        <v>1360.048</v>
      </c>
      <c r="HX90" s="9">
        <v>918.68200000000002</v>
      </c>
      <c r="HY90" s="9">
        <v>700.77700000000004</v>
      </c>
      <c r="HZ90" s="9">
        <v>215.12299999999999</v>
      </c>
      <c r="IA90" s="9">
        <v>485.654</v>
      </c>
      <c r="IB90" s="9">
        <v>433.95600000000002</v>
      </c>
      <c r="IC90" s="9">
        <v>257.37900000000002</v>
      </c>
      <c r="ID90" s="9">
        <v>176.577</v>
      </c>
      <c r="IE90" s="9">
        <v>110.89</v>
      </c>
      <c r="IF90" s="9">
        <v>71.430000000000007</v>
      </c>
      <c r="IG90" s="9">
        <v>39.46</v>
      </c>
      <c r="IH90" s="9">
        <v>57.491</v>
      </c>
      <c r="II90" s="9">
        <v>42.497999999999998</v>
      </c>
      <c r="IJ90" s="9">
        <v>14.993</v>
      </c>
      <c r="IK90" s="9">
        <v>41.597999999999999</v>
      </c>
      <c r="IL90" s="9">
        <v>29.574000000000002</v>
      </c>
      <c r="IM90" s="9">
        <v>12.023999999999999</v>
      </c>
      <c r="IN90" s="9">
        <v>15.894</v>
      </c>
      <c r="IO90" s="9">
        <v>12.923999999999999</v>
      </c>
      <c r="IP90" s="9">
        <v>2.9689999999999999</v>
      </c>
      <c r="IQ90" s="9">
        <v>53.399000000000001</v>
      </c>
    </row>
    <row r="91" spans="1:251">
      <c r="A91" s="10">
        <v>44256</v>
      </c>
      <c r="B91" s="9">
        <v>12970.55</v>
      </c>
      <c r="C91" s="9">
        <v>6805.9009999999998</v>
      </c>
      <c r="D91" s="9">
        <v>6164.6490000000003</v>
      </c>
      <c r="E91" s="9">
        <v>8779.3520000000008</v>
      </c>
      <c r="F91" s="9">
        <v>5447.4579999999996</v>
      </c>
      <c r="G91" s="9">
        <v>3331.8939999999998</v>
      </c>
      <c r="H91" s="9">
        <v>4191.1980000000003</v>
      </c>
      <c r="I91" s="9">
        <v>1358.443</v>
      </c>
      <c r="J91" s="9">
        <v>2832.7550000000001</v>
      </c>
      <c r="K91" s="9">
        <v>1769.9469999999999</v>
      </c>
      <c r="L91" s="9">
        <v>960.40499999999997</v>
      </c>
      <c r="M91" s="9">
        <v>809.54200000000003</v>
      </c>
      <c r="N91" s="9">
        <v>387.15899999999999</v>
      </c>
      <c r="O91" s="9">
        <v>218.482</v>
      </c>
      <c r="P91" s="9">
        <v>168.67699999999999</v>
      </c>
      <c r="Q91" s="9">
        <v>158.28</v>
      </c>
      <c r="R91" s="9">
        <v>122.345</v>
      </c>
      <c r="S91" s="9">
        <v>35.935000000000002</v>
      </c>
      <c r="T91" s="9">
        <v>97.835999999999999</v>
      </c>
      <c r="U91" s="9">
        <v>76.665999999999997</v>
      </c>
      <c r="V91" s="9">
        <v>21.17</v>
      </c>
      <c r="W91" s="9">
        <v>60.444000000000003</v>
      </c>
      <c r="X91" s="9">
        <v>45.68</v>
      </c>
      <c r="Y91" s="9">
        <v>14.765000000000001</v>
      </c>
      <c r="Z91" s="9">
        <v>228.87899999999999</v>
      </c>
      <c r="AA91" s="9">
        <v>96.137</v>
      </c>
      <c r="AB91" s="9">
        <v>132.74199999999999</v>
      </c>
      <c r="AC91" s="9">
        <v>1545.883</v>
      </c>
      <c r="AD91" s="9">
        <v>828.06399999999996</v>
      </c>
      <c r="AE91" s="9">
        <v>717.81899999999996</v>
      </c>
      <c r="AF91" s="9">
        <v>578.10199999999998</v>
      </c>
      <c r="AG91" s="9">
        <v>437.19900000000001</v>
      </c>
      <c r="AH91" s="9">
        <v>140.90299999999999</v>
      </c>
      <c r="AI91" s="9">
        <v>967.78099999999995</v>
      </c>
      <c r="AJ91" s="9">
        <v>390.86599999999999</v>
      </c>
      <c r="AK91" s="9">
        <v>576.91499999999996</v>
      </c>
      <c r="AL91" s="9">
        <v>690.16800000000001</v>
      </c>
      <c r="AM91" s="9">
        <v>524.27200000000005</v>
      </c>
      <c r="AN91" s="9">
        <v>165.89599999999999</v>
      </c>
      <c r="AO91" s="9">
        <v>1079.779</v>
      </c>
      <c r="AP91" s="9">
        <v>436.13299999999998</v>
      </c>
      <c r="AQ91" s="9">
        <v>643.64599999999996</v>
      </c>
      <c r="AR91" s="9">
        <v>1065.617</v>
      </c>
      <c r="AS91" s="9">
        <v>467.53100000000001</v>
      </c>
      <c r="AT91" s="9">
        <v>598.08600000000001</v>
      </c>
      <c r="AU91" s="9">
        <v>12328.826999999999</v>
      </c>
      <c r="AV91" s="9">
        <v>6416.42</v>
      </c>
      <c r="AW91" s="9">
        <v>5912.4059999999999</v>
      </c>
      <c r="AX91" s="9">
        <v>8486.5450000000001</v>
      </c>
      <c r="AY91" s="9">
        <v>5234.0280000000002</v>
      </c>
      <c r="AZ91" s="9">
        <v>3252.5169999999998</v>
      </c>
      <c r="BA91" s="9">
        <v>3842.2820000000002</v>
      </c>
      <c r="BB91" s="9">
        <v>1182.3920000000001</v>
      </c>
      <c r="BC91" s="9">
        <v>2659.89</v>
      </c>
      <c r="BD91" s="9">
        <v>1697.806</v>
      </c>
      <c r="BE91" s="9">
        <v>915.66</v>
      </c>
      <c r="BF91" s="9">
        <v>782.14499999999998</v>
      </c>
      <c r="BG91" s="9">
        <v>354.86500000000001</v>
      </c>
      <c r="BH91" s="9">
        <v>197.28100000000001</v>
      </c>
      <c r="BI91" s="9">
        <v>157.584</v>
      </c>
      <c r="BJ91" s="9">
        <v>149.08099999999999</v>
      </c>
      <c r="BK91" s="9">
        <v>113.72</v>
      </c>
      <c r="BL91" s="9">
        <v>35.360999999999997</v>
      </c>
      <c r="BM91" s="9">
        <v>91.805999999999997</v>
      </c>
      <c r="BN91" s="9">
        <v>70.641999999999996</v>
      </c>
      <c r="BO91" s="9">
        <v>21.164000000000001</v>
      </c>
      <c r="BP91" s="9">
        <v>57.274999999999999</v>
      </c>
      <c r="BQ91" s="9">
        <v>43.078000000000003</v>
      </c>
      <c r="BR91" s="9">
        <v>14.196999999999999</v>
      </c>
      <c r="BS91" s="9">
        <v>205.78399999999999</v>
      </c>
      <c r="BT91" s="9">
        <v>83.561000000000007</v>
      </c>
      <c r="BU91" s="9">
        <v>122.22199999999999</v>
      </c>
      <c r="BV91" s="9">
        <v>1499.5</v>
      </c>
      <c r="BW91" s="9">
        <v>800.07799999999997</v>
      </c>
      <c r="BX91" s="9">
        <v>699.42100000000005</v>
      </c>
      <c r="BY91" s="9">
        <v>565.37099999999998</v>
      </c>
      <c r="BZ91" s="9">
        <v>425.7</v>
      </c>
      <c r="CA91" s="9">
        <v>139.672</v>
      </c>
      <c r="CB91" s="9">
        <v>934.12800000000004</v>
      </c>
      <c r="CC91" s="9">
        <v>374.37900000000002</v>
      </c>
      <c r="CD91" s="9">
        <v>559.74900000000002</v>
      </c>
      <c r="CE91" s="9">
        <v>671.15099999999995</v>
      </c>
      <c r="CF91" s="9">
        <v>507.05700000000002</v>
      </c>
      <c r="CG91" s="9">
        <v>164.09399999999999</v>
      </c>
      <c r="CH91" s="9">
        <v>1026.654</v>
      </c>
      <c r="CI91" s="9">
        <v>408.60300000000001</v>
      </c>
      <c r="CJ91" s="9">
        <v>618.05200000000002</v>
      </c>
      <c r="CK91" s="9">
        <v>1025.934</v>
      </c>
      <c r="CL91" s="9">
        <v>445.02</v>
      </c>
      <c r="CM91" s="9">
        <v>580.91399999999999</v>
      </c>
      <c r="CN91" s="9">
        <v>1874.271</v>
      </c>
      <c r="CO91" s="9">
        <v>930.6</v>
      </c>
      <c r="CP91" s="9">
        <v>943.67100000000005</v>
      </c>
      <c r="CQ91" s="9">
        <v>787.08299999999997</v>
      </c>
      <c r="CR91" s="9">
        <v>458.70699999999999</v>
      </c>
      <c r="CS91" s="9">
        <v>328.37599999999998</v>
      </c>
      <c r="CT91" s="9">
        <v>1087.1869999999999</v>
      </c>
      <c r="CU91" s="9">
        <v>471.89299999999997</v>
      </c>
      <c r="CV91" s="9">
        <v>615.29399999999998</v>
      </c>
      <c r="CW91" s="9">
        <v>438.53699999999998</v>
      </c>
      <c r="CX91" s="9">
        <v>215.62299999999999</v>
      </c>
      <c r="CY91" s="9">
        <v>222.91399999999999</v>
      </c>
      <c r="CZ91" s="9">
        <v>79.504999999999995</v>
      </c>
      <c r="DA91" s="9">
        <v>37.28</v>
      </c>
      <c r="DB91" s="9">
        <v>42.225999999999999</v>
      </c>
      <c r="DC91" s="9">
        <v>16.303999999999998</v>
      </c>
      <c r="DD91" s="9">
        <v>10.678000000000001</v>
      </c>
      <c r="DE91" s="9">
        <v>5.6260000000000003</v>
      </c>
      <c r="DF91" s="9">
        <v>7.883</v>
      </c>
      <c r="DG91" s="9">
        <v>5.8550000000000004</v>
      </c>
      <c r="DH91" s="9">
        <v>2.0270000000000001</v>
      </c>
      <c r="DI91" s="9">
        <v>8.4209999999999994</v>
      </c>
      <c r="DJ91" s="9">
        <v>4.8220000000000001</v>
      </c>
      <c r="DK91" s="9">
        <v>3.5990000000000002</v>
      </c>
      <c r="DL91" s="9">
        <v>63.201999999999998</v>
      </c>
      <c r="DM91" s="9">
        <v>26.602</v>
      </c>
      <c r="DN91" s="9">
        <v>36.598999999999997</v>
      </c>
      <c r="DO91" s="9">
        <v>401.15899999999999</v>
      </c>
      <c r="DP91" s="9">
        <v>198.00200000000001</v>
      </c>
      <c r="DQ91" s="9">
        <v>203.15700000000001</v>
      </c>
      <c r="DR91" s="9">
        <v>78.686000000000007</v>
      </c>
      <c r="DS91" s="9">
        <v>54.777999999999999</v>
      </c>
      <c r="DT91" s="9">
        <v>23.908999999999999</v>
      </c>
      <c r="DU91" s="9">
        <v>322.47300000000001</v>
      </c>
      <c r="DV91" s="9">
        <v>143.22399999999999</v>
      </c>
      <c r="DW91" s="9">
        <v>179.249</v>
      </c>
      <c r="DX91" s="9">
        <v>88.453000000000003</v>
      </c>
      <c r="DY91" s="9">
        <v>60.987000000000002</v>
      </c>
      <c r="DZ91" s="9">
        <v>27.466999999999999</v>
      </c>
      <c r="EA91" s="9">
        <v>350.08300000000003</v>
      </c>
      <c r="EB91" s="9">
        <v>154.636</v>
      </c>
      <c r="EC91" s="9">
        <v>195.447</v>
      </c>
      <c r="ED91" s="9">
        <v>330.35599999999999</v>
      </c>
      <c r="EE91" s="9">
        <v>149.08000000000001</v>
      </c>
      <c r="EF91" s="9">
        <v>181.27600000000001</v>
      </c>
      <c r="EG91" s="9">
        <v>684.08399999999995</v>
      </c>
      <c r="EH91" s="9">
        <v>322.92899999999997</v>
      </c>
      <c r="EI91" s="9">
        <v>361.15499999999997</v>
      </c>
      <c r="EJ91" s="9">
        <v>153.58000000000001</v>
      </c>
      <c r="EK91" s="9">
        <v>95.858000000000004</v>
      </c>
      <c r="EL91" s="9">
        <v>57.722000000000001</v>
      </c>
      <c r="EM91" s="9">
        <v>530.50400000000002</v>
      </c>
      <c r="EN91" s="9">
        <v>227.071</v>
      </c>
      <c r="EO91" s="9">
        <v>303.43299999999999</v>
      </c>
      <c r="EP91" s="9">
        <v>187.31</v>
      </c>
      <c r="EQ91" s="9">
        <v>88.623000000000005</v>
      </c>
      <c r="ER91" s="9">
        <v>98.688000000000002</v>
      </c>
      <c r="ES91" s="9">
        <v>36.351999999999997</v>
      </c>
      <c r="ET91" s="9">
        <v>17.024000000000001</v>
      </c>
      <c r="EU91" s="9">
        <v>19.327999999999999</v>
      </c>
      <c r="EV91" s="9">
        <v>3.98</v>
      </c>
      <c r="EW91" s="9">
        <v>2.431</v>
      </c>
      <c r="EX91" s="9">
        <v>1.5489999999999999</v>
      </c>
      <c r="EY91" s="9">
        <v>1.7929999999999999</v>
      </c>
      <c r="EZ91" s="9">
        <v>1.7849999999999999</v>
      </c>
      <c r="FA91" s="9">
        <v>8.0000000000000002E-3</v>
      </c>
      <c r="FB91" s="9">
        <v>2.1869999999999998</v>
      </c>
      <c r="FC91" s="9">
        <v>0.64600000000000002</v>
      </c>
      <c r="FD91" s="9">
        <v>1.5409999999999999</v>
      </c>
      <c r="FE91" s="9">
        <v>32.372</v>
      </c>
      <c r="FF91" s="9">
        <v>14.593</v>
      </c>
      <c r="FG91" s="9">
        <v>17.779</v>
      </c>
      <c r="FH91" s="9">
        <v>169.64400000000001</v>
      </c>
      <c r="FI91" s="9">
        <v>79.680000000000007</v>
      </c>
      <c r="FJ91" s="9">
        <v>89.963999999999999</v>
      </c>
      <c r="FK91" s="9">
        <v>18.809999999999999</v>
      </c>
      <c r="FL91" s="9">
        <v>12.108000000000001</v>
      </c>
      <c r="FM91" s="9">
        <v>6.702</v>
      </c>
      <c r="FN91" s="9">
        <v>150.834</v>
      </c>
      <c r="FO91" s="9">
        <v>67.572000000000003</v>
      </c>
      <c r="FP91" s="9">
        <v>83.262</v>
      </c>
      <c r="FQ91" s="9">
        <v>21.456</v>
      </c>
      <c r="FR91" s="9">
        <v>14.183999999999999</v>
      </c>
      <c r="FS91" s="9">
        <v>7.2720000000000002</v>
      </c>
      <c r="FT91" s="9">
        <v>165.85400000000001</v>
      </c>
      <c r="FU91" s="9">
        <v>74.438000000000002</v>
      </c>
      <c r="FV91" s="9">
        <v>91.415999999999997</v>
      </c>
      <c r="FW91" s="9">
        <v>152.62700000000001</v>
      </c>
      <c r="FX91" s="9">
        <v>69.356999999999999</v>
      </c>
      <c r="FY91" s="9">
        <v>83.27</v>
      </c>
      <c r="FZ91" s="9">
        <v>1190.1859999999999</v>
      </c>
      <c r="GA91" s="9">
        <v>607.67100000000005</v>
      </c>
      <c r="GB91" s="9">
        <v>582.51599999999996</v>
      </c>
      <c r="GC91" s="9">
        <v>633.50300000000004</v>
      </c>
      <c r="GD91" s="9">
        <v>362.84899999999999</v>
      </c>
      <c r="GE91" s="9">
        <v>270.654</v>
      </c>
      <c r="GF91" s="9">
        <v>556.68299999999999</v>
      </c>
      <c r="GG91" s="9">
        <v>244.821</v>
      </c>
      <c r="GH91" s="9">
        <v>311.86200000000002</v>
      </c>
      <c r="GI91" s="9">
        <v>251.226</v>
      </c>
      <c r="GJ91" s="9">
        <v>127</v>
      </c>
      <c r="GK91" s="9">
        <v>124.226</v>
      </c>
      <c r="GL91" s="9">
        <v>43.152999999999999</v>
      </c>
      <c r="GM91" s="9">
        <v>20.254999999999999</v>
      </c>
      <c r="GN91" s="9">
        <v>22.898</v>
      </c>
      <c r="GO91" s="9">
        <v>12.324</v>
      </c>
      <c r="GP91" s="9">
        <v>8.2460000000000004</v>
      </c>
      <c r="GQ91" s="9">
        <v>4.0780000000000003</v>
      </c>
      <c r="GR91" s="9">
        <v>6.09</v>
      </c>
      <c r="GS91" s="9">
        <v>4.0709999999999997</v>
      </c>
      <c r="GT91" s="9">
        <v>2.02</v>
      </c>
      <c r="GU91" s="9">
        <v>6.234</v>
      </c>
      <c r="GV91" s="9">
        <v>4.1760000000000002</v>
      </c>
      <c r="GW91" s="9">
        <v>2.0579999999999998</v>
      </c>
      <c r="GX91" s="9">
        <v>30.83</v>
      </c>
      <c r="GY91" s="9">
        <v>12.009</v>
      </c>
      <c r="GZ91" s="9">
        <v>18.82</v>
      </c>
      <c r="HA91" s="9">
        <v>231.51499999999999</v>
      </c>
      <c r="HB91" s="9">
        <v>118.322</v>
      </c>
      <c r="HC91" s="9">
        <v>113.193</v>
      </c>
      <c r="HD91" s="9">
        <v>59.877000000000002</v>
      </c>
      <c r="HE91" s="9">
        <v>42.67</v>
      </c>
      <c r="HF91" s="9">
        <v>17.207000000000001</v>
      </c>
      <c r="HG91" s="9">
        <v>171.63900000000001</v>
      </c>
      <c r="HH91" s="9">
        <v>75.652000000000001</v>
      </c>
      <c r="HI91" s="9">
        <v>95.986000000000004</v>
      </c>
      <c r="HJ91" s="9">
        <v>66.997</v>
      </c>
      <c r="HK91" s="9">
        <v>46.802</v>
      </c>
      <c r="HL91" s="9">
        <v>20.195</v>
      </c>
      <c r="HM91" s="9">
        <v>184.23</v>
      </c>
      <c r="HN91" s="9">
        <v>80.197999999999993</v>
      </c>
      <c r="HO91" s="9">
        <v>104.03100000000001</v>
      </c>
      <c r="HP91" s="9">
        <v>177.72900000000001</v>
      </c>
      <c r="HQ91" s="9">
        <v>79.722999999999999</v>
      </c>
      <c r="HR91" s="9">
        <v>98.006</v>
      </c>
      <c r="HS91" s="9">
        <v>2977.3919999999998</v>
      </c>
      <c r="HT91" s="9">
        <v>1572.162</v>
      </c>
      <c r="HU91" s="9">
        <v>1405.229</v>
      </c>
      <c r="HV91" s="9">
        <v>2232.585</v>
      </c>
      <c r="HW91" s="9">
        <v>1328.8420000000001</v>
      </c>
      <c r="HX91" s="9">
        <v>903.74199999999996</v>
      </c>
      <c r="HY91" s="9">
        <v>744.80700000000002</v>
      </c>
      <c r="HZ91" s="9">
        <v>243.32</v>
      </c>
      <c r="IA91" s="9">
        <v>501.48700000000002</v>
      </c>
      <c r="IB91" s="9">
        <v>417.76799999999997</v>
      </c>
      <c r="IC91" s="9">
        <v>247.874</v>
      </c>
      <c r="ID91" s="9">
        <v>169.89400000000001</v>
      </c>
      <c r="IE91" s="9">
        <v>77.02</v>
      </c>
      <c r="IF91" s="9">
        <v>43.71</v>
      </c>
      <c r="IG91" s="9">
        <v>33.31</v>
      </c>
      <c r="IH91" s="9">
        <v>33.398000000000003</v>
      </c>
      <c r="II91" s="9">
        <v>27.192</v>
      </c>
      <c r="IJ91" s="9">
        <v>6.2060000000000004</v>
      </c>
      <c r="IK91" s="9">
        <v>21.524999999999999</v>
      </c>
      <c r="IL91" s="9">
        <v>17.483000000000001</v>
      </c>
      <c r="IM91" s="9">
        <v>4.0430000000000001</v>
      </c>
      <c r="IN91" s="9">
        <v>11.872</v>
      </c>
      <c r="IO91" s="9">
        <v>9.7089999999999996</v>
      </c>
      <c r="IP91" s="9">
        <v>2.1629999999999998</v>
      </c>
      <c r="IQ91" s="9">
        <v>43.622</v>
      </c>
    </row>
    <row r="92" spans="1:251">
      <c r="A92" s="10">
        <v>44287</v>
      </c>
      <c r="B92" s="9">
        <v>12947.466</v>
      </c>
      <c r="C92" s="9">
        <v>6813.7349999999997</v>
      </c>
      <c r="D92" s="9">
        <v>6133.7309999999998</v>
      </c>
      <c r="E92" s="9">
        <v>8785.4439999999995</v>
      </c>
      <c r="F92" s="9">
        <v>5451.6959999999999</v>
      </c>
      <c r="G92" s="9">
        <v>3333.748</v>
      </c>
      <c r="H92" s="9">
        <v>4162.0219999999999</v>
      </c>
      <c r="I92" s="9">
        <v>1362.039</v>
      </c>
      <c r="J92" s="9">
        <v>2799.9830000000002</v>
      </c>
      <c r="K92" s="9">
        <v>1691</v>
      </c>
      <c r="L92" s="9">
        <v>924.14400000000001</v>
      </c>
      <c r="M92" s="9">
        <v>766.85599999999999</v>
      </c>
      <c r="N92" s="9">
        <v>361.53300000000002</v>
      </c>
      <c r="O92" s="9">
        <v>214.178</v>
      </c>
      <c r="P92" s="9">
        <v>147.35499999999999</v>
      </c>
      <c r="Q92" s="9">
        <v>143.255</v>
      </c>
      <c r="R92" s="9">
        <v>106.57899999999999</v>
      </c>
      <c r="S92" s="9">
        <v>36.674999999999997</v>
      </c>
      <c r="T92" s="9">
        <v>97.921999999999997</v>
      </c>
      <c r="U92" s="9">
        <v>67.286000000000001</v>
      </c>
      <c r="V92" s="9">
        <v>30.635999999999999</v>
      </c>
      <c r="W92" s="9">
        <v>45.332000000000001</v>
      </c>
      <c r="X92" s="9">
        <v>39.292999999999999</v>
      </c>
      <c r="Y92" s="9">
        <v>6.0389999999999997</v>
      </c>
      <c r="Z92" s="9">
        <v>218.279</v>
      </c>
      <c r="AA92" s="9">
        <v>107.599</v>
      </c>
      <c r="AB92" s="9">
        <v>110.68</v>
      </c>
      <c r="AC92" s="9">
        <v>1492.452</v>
      </c>
      <c r="AD92" s="9">
        <v>802.96400000000006</v>
      </c>
      <c r="AE92" s="9">
        <v>689.48900000000003</v>
      </c>
      <c r="AF92" s="9">
        <v>533.69299999999998</v>
      </c>
      <c r="AG92" s="9">
        <v>404.661</v>
      </c>
      <c r="AH92" s="9">
        <v>129.03200000000001</v>
      </c>
      <c r="AI92" s="9">
        <v>958.75900000000001</v>
      </c>
      <c r="AJ92" s="9">
        <v>398.30200000000002</v>
      </c>
      <c r="AK92" s="9">
        <v>560.45699999999999</v>
      </c>
      <c r="AL92" s="9">
        <v>634.83100000000002</v>
      </c>
      <c r="AM92" s="9">
        <v>481.52199999999999</v>
      </c>
      <c r="AN92" s="9">
        <v>153.309</v>
      </c>
      <c r="AO92" s="9">
        <v>1056.1690000000001</v>
      </c>
      <c r="AP92" s="9">
        <v>442.62299999999999</v>
      </c>
      <c r="AQ92" s="9">
        <v>613.54700000000003</v>
      </c>
      <c r="AR92" s="9">
        <v>1056.681</v>
      </c>
      <c r="AS92" s="9">
        <v>465.58800000000002</v>
      </c>
      <c r="AT92" s="9">
        <v>591.09299999999996</v>
      </c>
      <c r="AU92" s="9">
        <v>12331.494000000001</v>
      </c>
      <c r="AV92" s="9">
        <v>6441.299</v>
      </c>
      <c r="AW92" s="9">
        <v>5890.1949999999997</v>
      </c>
      <c r="AX92" s="9">
        <v>8486.15</v>
      </c>
      <c r="AY92" s="9">
        <v>5236.2690000000002</v>
      </c>
      <c r="AZ92" s="9">
        <v>3249.8809999999999</v>
      </c>
      <c r="BA92" s="9">
        <v>3845.3440000000001</v>
      </c>
      <c r="BB92" s="9">
        <v>1205.03</v>
      </c>
      <c r="BC92" s="9">
        <v>2640.3139999999999</v>
      </c>
      <c r="BD92" s="9">
        <v>1627.9649999999999</v>
      </c>
      <c r="BE92" s="9">
        <v>883.846</v>
      </c>
      <c r="BF92" s="9">
        <v>744.11900000000003</v>
      </c>
      <c r="BG92" s="9">
        <v>330.96199999999999</v>
      </c>
      <c r="BH92" s="9">
        <v>190.97200000000001</v>
      </c>
      <c r="BI92" s="9">
        <v>139.99</v>
      </c>
      <c r="BJ92" s="9">
        <v>135.69300000000001</v>
      </c>
      <c r="BK92" s="9">
        <v>100.126</v>
      </c>
      <c r="BL92" s="9">
        <v>35.567999999999998</v>
      </c>
      <c r="BM92" s="9">
        <v>92.885000000000005</v>
      </c>
      <c r="BN92" s="9">
        <v>62.643999999999998</v>
      </c>
      <c r="BO92" s="9">
        <v>30.241</v>
      </c>
      <c r="BP92" s="9">
        <v>42.808</v>
      </c>
      <c r="BQ92" s="9">
        <v>37.481999999999999</v>
      </c>
      <c r="BR92" s="9">
        <v>5.3259999999999996</v>
      </c>
      <c r="BS92" s="9">
        <v>195.26900000000001</v>
      </c>
      <c r="BT92" s="9">
        <v>90.846999999999994</v>
      </c>
      <c r="BU92" s="9">
        <v>104.422</v>
      </c>
      <c r="BV92" s="9">
        <v>1452.1859999999999</v>
      </c>
      <c r="BW92" s="9">
        <v>779.59500000000003</v>
      </c>
      <c r="BX92" s="9">
        <v>672.59199999999998</v>
      </c>
      <c r="BY92" s="9">
        <v>525.65099999999995</v>
      </c>
      <c r="BZ92" s="9">
        <v>397.55</v>
      </c>
      <c r="CA92" s="9">
        <v>128.101</v>
      </c>
      <c r="CB92" s="9">
        <v>926.53599999999994</v>
      </c>
      <c r="CC92" s="9">
        <v>382.04500000000002</v>
      </c>
      <c r="CD92" s="9">
        <v>544.49099999999999</v>
      </c>
      <c r="CE92" s="9">
        <v>620.67399999999998</v>
      </c>
      <c r="CF92" s="9">
        <v>469.399</v>
      </c>
      <c r="CG92" s="9">
        <v>151.27500000000001</v>
      </c>
      <c r="CH92" s="9">
        <v>1007.2910000000001</v>
      </c>
      <c r="CI92" s="9">
        <v>414.447</v>
      </c>
      <c r="CJ92" s="9">
        <v>592.84400000000005</v>
      </c>
      <c r="CK92" s="9">
        <v>1019.421</v>
      </c>
      <c r="CL92" s="9">
        <v>444.68900000000002</v>
      </c>
      <c r="CM92" s="9">
        <v>574.73199999999997</v>
      </c>
      <c r="CN92" s="9">
        <v>1902.5119999999999</v>
      </c>
      <c r="CO92" s="9">
        <v>955.46199999999999</v>
      </c>
      <c r="CP92" s="9">
        <v>947.05</v>
      </c>
      <c r="CQ92" s="9">
        <v>798.77599999999995</v>
      </c>
      <c r="CR92" s="9">
        <v>467.24</v>
      </c>
      <c r="CS92" s="9">
        <v>331.536</v>
      </c>
      <c r="CT92" s="9">
        <v>1103.7349999999999</v>
      </c>
      <c r="CU92" s="9">
        <v>488.221</v>
      </c>
      <c r="CV92" s="9">
        <v>615.51400000000001</v>
      </c>
      <c r="CW92" s="9">
        <v>450.12</v>
      </c>
      <c r="CX92" s="9">
        <v>234.81200000000001</v>
      </c>
      <c r="CY92" s="9">
        <v>215.30799999999999</v>
      </c>
      <c r="CZ92" s="9">
        <v>90.382000000000005</v>
      </c>
      <c r="DA92" s="9">
        <v>49.668999999999997</v>
      </c>
      <c r="DB92" s="9">
        <v>40.713000000000001</v>
      </c>
      <c r="DC92" s="9">
        <v>17.617000000000001</v>
      </c>
      <c r="DD92" s="9">
        <v>13.394</v>
      </c>
      <c r="DE92" s="9">
        <v>4.2229999999999999</v>
      </c>
      <c r="DF92" s="9">
        <v>14.275</v>
      </c>
      <c r="DG92" s="9">
        <v>10.984999999999999</v>
      </c>
      <c r="DH92" s="9">
        <v>3.2890000000000001</v>
      </c>
      <c r="DI92" s="9">
        <v>3.343</v>
      </c>
      <c r="DJ92" s="9">
        <v>2.4089999999999998</v>
      </c>
      <c r="DK92" s="9">
        <v>0.93400000000000005</v>
      </c>
      <c r="DL92" s="9">
        <v>72.765000000000001</v>
      </c>
      <c r="DM92" s="9">
        <v>36.274999999999999</v>
      </c>
      <c r="DN92" s="9">
        <v>36.49</v>
      </c>
      <c r="DO92" s="9">
        <v>409.60300000000001</v>
      </c>
      <c r="DP92" s="9">
        <v>213.55600000000001</v>
      </c>
      <c r="DQ92" s="9">
        <v>196.047</v>
      </c>
      <c r="DR92" s="9">
        <v>74.516999999999996</v>
      </c>
      <c r="DS92" s="9">
        <v>51.005000000000003</v>
      </c>
      <c r="DT92" s="9">
        <v>23.512</v>
      </c>
      <c r="DU92" s="9">
        <v>335.08600000000001</v>
      </c>
      <c r="DV92" s="9">
        <v>162.55099999999999</v>
      </c>
      <c r="DW92" s="9">
        <v>172.53399999999999</v>
      </c>
      <c r="DX92" s="9">
        <v>84.525000000000006</v>
      </c>
      <c r="DY92" s="9">
        <v>59.176000000000002</v>
      </c>
      <c r="DZ92" s="9">
        <v>25.349</v>
      </c>
      <c r="EA92" s="9">
        <v>365.59500000000003</v>
      </c>
      <c r="EB92" s="9">
        <v>175.636</v>
      </c>
      <c r="EC92" s="9">
        <v>189.959</v>
      </c>
      <c r="ED92" s="9">
        <v>349.36</v>
      </c>
      <c r="EE92" s="9">
        <v>173.536</v>
      </c>
      <c r="EF92" s="9">
        <v>175.82400000000001</v>
      </c>
      <c r="EG92" s="9">
        <v>708.13900000000001</v>
      </c>
      <c r="EH92" s="9">
        <v>338.59500000000003</v>
      </c>
      <c r="EI92" s="9">
        <v>369.54300000000001</v>
      </c>
      <c r="EJ92" s="9">
        <v>163.185</v>
      </c>
      <c r="EK92" s="9">
        <v>104.554</v>
      </c>
      <c r="EL92" s="9">
        <v>58.631</v>
      </c>
      <c r="EM92" s="9">
        <v>544.95399999999995</v>
      </c>
      <c r="EN92" s="9">
        <v>234.042</v>
      </c>
      <c r="EO92" s="9">
        <v>310.91199999999998</v>
      </c>
      <c r="EP92" s="9">
        <v>193.74</v>
      </c>
      <c r="EQ92" s="9">
        <v>93.513999999999996</v>
      </c>
      <c r="ER92" s="9">
        <v>100.226</v>
      </c>
      <c r="ES92" s="9">
        <v>44.9</v>
      </c>
      <c r="ET92" s="9">
        <v>21.614000000000001</v>
      </c>
      <c r="EU92" s="9">
        <v>23.286000000000001</v>
      </c>
      <c r="EV92" s="9">
        <v>6.4039999999999999</v>
      </c>
      <c r="EW92" s="9">
        <v>3.74</v>
      </c>
      <c r="EX92" s="9">
        <v>2.6640000000000001</v>
      </c>
      <c r="EY92" s="9">
        <v>5.7809999999999997</v>
      </c>
      <c r="EZ92" s="9">
        <v>3.605</v>
      </c>
      <c r="FA92" s="9">
        <v>2.1749999999999998</v>
      </c>
      <c r="FB92" s="9">
        <v>0.623</v>
      </c>
      <c r="FC92" s="9">
        <v>0.13400000000000001</v>
      </c>
      <c r="FD92" s="9">
        <v>0.48899999999999999</v>
      </c>
      <c r="FE92" s="9">
        <v>38.496000000000002</v>
      </c>
      <c r="FF92" s="9">
        <v>17.873999999999999</v>
      </c>
      <c r="FG92" s="9">
        <v>20.622</v>
      </c>
      <c r="FH92" s="9">
        <v>174.053</v>
      </c>
      <c r="FI92" s="9">
        <v>85.975999999999999</v>
      </c>
      <c r="FJ92" s="9">
        <v>88.078000000000003</v>
      </c>
      <c r="FK92" s="9">
        <v>15.618</v>
      </c>
      <c r="FL92" s="9">
        <v>10.654999999999999</v>
      </c>
      <c r="FM92" s="9">
        <v>4.9619999999999997</v>
      </c>
      <c r="FN92" s="9">
        <v>158.43600000000001</v>
      </c>
      <c r="FO92" s="9">
        <v>75.320999999999998</v>
      </c>
      <c r="FP92" s="9">
        <v>83.114999999999995</v>
      </c>
      <c r="FQ92" s="9">
        <v>19.167000000000002</v>
      </c>
      <c r="FR92" s="9">
        <v>13.39</v>
      </c>
      <c r="FS92" s="9">
        <v>5.7779999999999996</v>
      </c>
      <c r="FT92" s="9">
        <v>174.57300000000001</v>
      </c>
      <c r="FU92" s="9">
        <v>80.125</v>
      </c>
      <c r="FV92" s="9">
        <v>94.447999999999993</v>
      </c>
      <c r="FW92" s="9">
        <v>164.21600000000001</v>
      </c>
      <c r="FX92" s="9">
        <v>78.926000000000002</v>
      </c>
      <c r="FY92" s="9">
        <v>85.29</v>
      </c>
      <c r="FZ92" s="9">
        <v>1194.373</v>
      </c>
      <c r="GA92" s="9">
        <v>616.86699999999996</v>
      </c>
      <c r="GB92" s="9">
        <v>577.50599999999997</v>
      </c>
      <c r="GC92" s="9">
        <v>635.59199999999998</v>
      </c>
      <c r="GD92" s="9">
        <v>362.68700000000001</v>
      </c>
      <c r="GE92" s="9">
        <v>272.90499999999997</v>
      </c>
      <c r="GF92" s="9">
        <v>558.78099999999995</v>
      </c>
      <c r="GG92" s="9">
        <v>254.18</v>
      </c>
      <c r="GH92" s="9">
        <v>304.60199999999998</v>
      </c>
      <c r="GI92" s="9">
        <v>256.38</v>
      </c>
      <c r="GJ92" s="9">
        <v>141.298</v>
      </c>
      <c r="GK92" s="9">
        <v>115.08199999999999</v>
      </c>
      <c r="GL92" s="9">
        <v>45.481999999999999</v>
      </c>
      <c r="GM92" s="9">
        <v>28.056000000000001</v>
      </c>
      <c r="GN92" s="9">
        <v>17.425999999999998</v>
      </c>
      <c r="GO92" s="9">
        <v>11.212999999999999</v>
      </c>
      <c r="GP92" s="9">
        <v>9.6539999999999999</v>
      </c>
      <c r="GQ92" s="9">
        <v>1.5589999999999999</v>
      </c>
      <c r="GR92" s="9">
        <v>8.4939999999999998</v>
      </c>
      <c r="GS92" s="9">
        <v>7.38</v>
      </c>
      <c r="GT92" s="9">
        <v>1.1140000000000001</v>
      </c>
      <c r="GU92" s="9">
        <v>2.7189999999999999</v>
      </c>
      <c r="GV92" s="9">
        <v>2.2749999999999999</v>
      </c>
      <c r="GW92" s="9">
        <v>0.44500000000000001</v>
      </c>
      <c r="GX92" s="9">
        <v>34.268999999999998</v>
      </c>
      <c r="GY92" s="9">
        <v>18.401</v>
      </c>
      <c r="GZ92" s="9">
        <v>15.867000000000001</v>
      </c>
      <c r="HA92" s="9">
        <v>235.54900000000001</v>
      </c>
      <c r="HB92" s="9">
        <v>127.58</v>
      </c>
      <c r="HC92" s="9">
        <v>107.96899999999999</v>
      </c>
      <c r="HD92" s="9">
        <v>58.9</v>
      </c>
      <c r="HE92" s="9">
        <v>40.35</v>
      </c>
      <c r="HF92" s="9">
        <v>18.55</v>
      </c>
      <c r="HG92" s="9">
        <v>176.65</v>
      </c>
      <c r="HH92" s="9">
        <v>87.230999999999995</v>
      </c>
      <c r="HI92" s="9">
        <v>89.418999999999997</v>
      </c>
      <c r="HJ92" s="9">
        <v>65.358000000000004</v>
      </c>
      <c r="HK92" s="9">
        <v>45.786999999999999</v>
      </c>
      <c r="HL92" s="9">
        <v>19.571000000000002</v>
      </c>
      <c r="HM92" s="9">
        <v>191.02199999999999</v>
      </c>
      <c r="HN92" s="9">
        <v>95.510999999999996</v>
      </c>
      <c r="HO92" s="9">
        <v>95.510999999999996</v>
      </c>
      <c r="HP92" s="9">
        <v>185.14400000000001</v>
      </c>
      <c r="HQ92" s="9">
        <v>94.61</v>
      </c>
      <c r="HR92" s="9">
        <v>90.533000000000001</v>
      </c>
      <c r="HS92" s="9">
        <v>2975.2449999999999</v>
      </c>
      <c r="HT92" s="9">
        <v>1565.8510000000001</v>
      </c>
      <c r="HU92" s="9">
        <v>1409.394</v>
      </c>
      <c r="HV92" s="9">
        <v>2250.8580000000002</v>
      </c>
      <c r="HW92" s="9">
        <v>1331.019</v>
      </c>
      <c r="HX92" s="9">
        <v>919.84</v>
      </c>
      <c r="HY92" s="9">
        <v>724.38699999999994</v>
      </c>
      <c r="HZ92" s="9">
        <v>234.833</v>
      </c>
      <c r="IA92" s="9">
        <v>489.55399999999997</v>
      </c>
      <c r="IB92" s="9">
        <v>388.351</v>
      </c>
      <c r="IC92" s="9">
        <v>227.84200000000001</v>
      </c>
      <c r="ID92" s="9">
        <v>160.51</v>
      </c>
      <c r="IE92" s="9">
        <v>65.084000000000003</v>
      </c>
      <c r="IF92" s="9">
        <v>41.014000000000003</v>
      </c>
      <c r="IG92" s="9">
        <v>24.07</v>
      </c>
      <c r="IH92" s="9">
        <v>32.695999999999998</v>
      </c>
      <c r="II92" s="9">
        <v>26.459</v>
      </c>
      <c r="IJ92" s="9">
        <v>6.2370000000000001</v>
      </c>
      <c r="IK92" s="9">
        <v>19.777000000000001</v>
      </c>
      <c r="IL92" s="9">
        <v>14.315</v>
      </c>
      <c r="IM92" s="9">
        <v>5.4619999999999997</v>
      </c>
      <c r="IN92" s="9">
        <v>12.919</v>
      </c>
      <c r="IO92" s="9">
        <v>12.144</v>
      </c>
      <c r="IP92" s="9">
        <v>0.77500000000000002</v>
      </c>
      <c r="IQ92" s="9">
        <v>32.387</v>
      </c>
    </row>
    <row r="93" spans="1:251">
      <c r="A93" s="10">
        <v>44317</v>
      </c>
      <c r="B93" s="9">
        <v>13123.762000000001</v>
      </c>
      <c r="C93" s="9">
        <v>6865.1639999999998</v>
      </c>
      <c r="D93" s="9">
        <v>6258.598</v>
      </c>
      <c r="E93" s="9">
        <v>8905.1640000000007</v>
      </c>
      <c r="F93" s="9">
        <v>5490.7169999999996</v>
      </c>
      <c r="G93" s="9">
        <v>3414.4479999999999</v>
      </c>
      <c r="H93" s="9">
        <v>4218.598</v>
      </c>
      <c r="I93" s="9">
        <v>1374.4480000000001</v>
      </c>
      <c r="J93" s="9">
        <v>2844.1509999999998</v>
      </c>
      <c r="K93" s="9">
        <v>1678.1790000000001</v>
      </c>
      <c r="L93" s="9">
        <v>909.01700000000005</v>
      </c>
      <c r="M93" s="9">
        <v>769.16200000000003</v>
      </c>
      <c r="N93" s="9">
        <v>341.81299999999999</v>
      </c>
      <c r="O93" s="9">
        <v>191.82900000000001</v>
      </c>
      <c r="P93" s="9">
        <v>149.98400000000001</v>
      </c>
      <c r="Q93" s="9">
        <v>126.373</v>
      </c>
      <c r="R93" s="9">
        <v>92.277000000000001</v>
      </c>
      <c r="S93" s="9">
        <v>34.095999999999997</v>
      </c>
      <c r="T93" s="9">
        <v>81.531000000000006</v>
      </c>
      <c r="U93" s="9">
        <v>58.402999999999999</v>
      </c>
      <c r="V93" s="9">
        <v>23.128</v>
      </c>
      <c r="W93" s="9">
        <v>44.841999999999999</v>
      </c>
      <c r="X93" s="9">
        <v>33.874000000000002</v>
      </c>
      <c r="Y93" s="9">
        <v>10.968</v>
      </c>
      <c r="Z93" s="9">
        <v>215.44</v>
      </c>
      <c r="AA93" s="9">
        <v>99.552000000000007</v>
      </c>
      <c r="AB93" s="9">
        <v>115.88800000000001</v>
      </c>
      <c r="AC93" s="9">
        <v>1487.866</v>
      </c>
      <c r="AD93" s="9">
        <v>797.80399999999997</v>
      </c>
      <c r="AE93" s="9">
        <v>690.06200000000001</v>
      </c>
      <c r="AF93" s="9">
        <v>548.32799999999997</v>
      </c>
      <c r="AG93" s="9">
        <v>397.238</v>
      </c>
      <c r="AH93" s="9">
        <v>151.09</v>
      </c>
      <c r="AI93" s="9">
        <v>939.53800000000001</v>
      </c>
      <c r="AJ93" s="9">
        <v>400.56599999999997</v>
      </c>
      <c r="AK93" s="9">
        <v>538.97199999999998</v>
      </c>
      <c r="AL93" s="9">
        <v>642.25400000000002</v>
      </c>
      <c r="AM93" s="9">
        <v>465.55799999999999</v>
      </c>
      <c r="AN93" s="9">
        <v>176.696</v>
      </c>
      <c r="AO93" s="9">
        <v>1035.925</v>
      </c>
      <c r="AP93" s="9">
        <v>443.459</v>
      </c>
      <c r="AQ93" s="9">
        <v>592.46600000000001</v>
      </c>
      <c r="AR93" s="9">
        <v>1021.069</v>
      </c>
      <c r="AS93" s="9">
        <v>458.96899999999999</v>
      </c>
      <c r="AT93" s="9">
        <v>562.1</v>
      </c>
      <c r="AU93" s="9">
        <v>12486.611000000001</v>
      </c>
      <c r="AV93" s="9">
        <v>6484.0940000000001</v>
      </c>
      <c r="AW93" s="9">
        <v>6002.5169999999998</v>
      </c>
      <c r="AX93" s="9">
        <v>8620.0419999999995</v>
      </c>
      <c r="AY93" s="9">
        <v>5283.46</v>
      </c>
      <c r="AZ93" s="9">
        <v>3336.5819999999999</v>
      </c>
      <c r="BA93" s="9">
        <v>3866.569</v>
      </c>
      <c r="BB93" s="9">
        <v>1200.634</v>
      </c>
      <c r="BC93" s="9">
        <v>2665.9349999999999</v>
      </c>
      <c r="BD93" s="9">
        <v>1618.8240000000001</v>
      </c>
      <c r="BE93" s="9">
        <v>869.03399999999999</v>
      </c>
      <c r="BF93" s="9">
        <v>749.79100000000005</v>
      </c>
      <c r="BG93" s="9">
        <v>315.13099999999997</v>
      </c>
      <c r="BH93" s="9">
        <v>174.03200000000001</v>
      </c>
      <c r="BI93" s="9">
        <v>141.09899999999999</v>
      </c>
      <c r="BJ93" s="9">
        <v>121.114</v>
      </c>
      <c r="BK93" s="9">
        <v>87.433999999999997</v>
      </c>
      <c r="BL93" s="9">
        <v>33.68</v>
      </c>
      <c r="BM93" s="9">
        <v>77.475999999999999</v>
      </c>
      <c r="BN93" s="9">
        <v>54.747999999999998</v>
      </c>
      <c r="BO93" s="9">
        <v>22.728000000000002</v>
      </c>
      <c r="BP93" s="9">
        <v>43.637999999999998</v>
      </c>
      <c r="BQ93" s="9">
        <v>32.686999999999998</v>
      </c>
      <c r="BR93" s="9">
        <v>10.952</v>
      </c>
      <c r="BS93" s="9">
        <v>194.017</v>
      </c>
      <c r="BT93" s="9">
        <v>86.597999999999999</v>
      </c>
      <c r="BU93" s="9">
        <v>107.419</v>
      </c>
      <c r="BV93" s="9">
        <v>1448.79</v>
      </c>
      <c r="BW93" s="9">
        <v>770.76099999999997</v>
      </c>
      <c r="BX93" s="9">
        <v>678.029</v>
      </c>
      <c r="BY93" s="9">
        <v>537.82799999999997</v>
      </c>
      <c r="BZ93" s="9">
        <v>388.47399999999999</v>
      </c>
      <c r="CA93" s="9">
        <v>149.35400000000001</v>
      </c>
      <c r="CB93" s="9">
        <v>910.96199999999999</v>
      </c>
      <c r="CC93" s="9">
        <v>382.28699999999998</v>
      </c>
      <c r="CD93" s="9">
        <v>528.67399999999998</v>
      </c>
      <c r="CE93" s="9">
        <v>627.71</v>
      </c>
      <c r="CF93" s="9">
        <v>452.76799999999997</v>
      </c>
      <c r="CG93" s="9">
        <v>174.94200000000001</v>
      </c>
      <c r="CH93" s="9">
        <v>991.11400000000003</v>
      </c>
      <c r="CI93" s="9">
        <v>416.26499999999999</v>
      </c>
      <c r="CJ93" s="9">
        <v>574.84900000000005</v>
      </c>
      <c r="CK93" s="9">
        <v>988.43799999999999</v>
      </c>
      <c r="CL93" s="9">
        <v>437.03500000000003</v>
      </c>
      <c r="CM93" s="9">
        <v>551.40300000000002</v>
      </c>
      <c r="CN93" s="9">
        <v>1916.6320000000001</v>
      </c>
      <c r="CO93" s="9">
        <v>948.08600000000001</v>
      </c>
      <c r="CP93" s="9">
        <v>968.54600000000005</v>
      </c>
      <c r="CQ93" s="9">
        <v>789.31899999999996</v>
      </c>
      <c r="CR93" s="9">
        <v>459.44600000000003</v>
      </c>
      <c r="CS93" s="9">
        <v>329.87299999999999</v>
      </c>
      <c r="CT93" s="9">
        <v>1127.3119999999999</v>
      </c>
      <c r="CU93" s="9">
        <v>488.63900000000001</v>
      </c>
      <c r="CV93" s="9">
        <v>638.673</v>
      </c>
      <c r="CW93" s="9">
        <v>435.92599999999999</v>
      </c>
      <c r="CX93" s="9">
        <v>230.18700000000001</v>
      </c>
      <c r="CY93" s="9">
        <v>205.739</v>
      </c>
      <c r="CZ93" s="9">
        <v>84.366</v>
      </c>
      <c r="DA93" s="9">
        <v>43.548999999999999</v>
      </c>
      <c r="DB93" s="9">
        <v>40.817</v>
      </c>
      <c r="DC93" s="9">
        <v>14.647</v>
      </c>
      <c r="DD93" s="9">
        <v>11.26</v>
      </c>
      <c r="DE93" s="9">
        <v>3.3879999999999999</v>
      </c>
      <c r="DF93" s="9">
        <v>12.564</v>
      </c>
      <c r="DG93" s="9">
        <v>9.9030000000000005</v>
      </c>
      <c r="DH93" s="9">
        <v>2.661</v>
      </c>
      <c r="DI93" s="9">
        <v>2.0830000000000002</v>
      </c>
      <c r="DJ93" s="9">
        <v>1.357</v>
      </c>
      <c r="DK93" s="9">
        <v>0.72699999999999998</v>
      </c>
      <c r="DL93" s="9">
        <v>69.718999999999994</v>
      </c>
      <c r="DM93" s="9">
        <v>32.289000000000001</v>
      </c>
      <c r="DN93" s="9">
        <v>37.43</v>
      </c>
      <c r="DO93" s="9">
        <v>395.13799999999998</v>
      </c>
      <c r="DP93" s="9">
        <v>207.89599999999999</v>
      </c>
      <c r="DQ93" s="9">
        <v>187.24199999999999</v>
      </c>
      <c r="DR93" s="9">
        <v>82.790999999999997</v>
      </c>
      <c r="DS93" s="9">
        <v>57.704999999999998</v>
      </c>
      <c r="DT93" s="9">
        <v>25.085000000000001</v>
      </c>
      <c r="DU93" s="9">
        <v>312.34699999999998</v>
      </c>
      <c r="DV93" s="9">
        <v>150.19</v>
      </c>
      <c r="DW93" s="9">
        <v>162.15700000000001</v>
      </c>
      <c r="DX93" s="9">
        <v>93.897999999999996</v>
      </c>
      <c r="DY93" s="9">
        <v>65.772000000000006</v>
      </c>
      <c r="DZ93" s="9">
        <v>28.126999999999999</v>
      </c>
      <c r="EA93" s="9">
        <v>342.02800000000002</v>
      </c>
      <c r="EB93" s="9">
        <v>164.416</v>
      </c>
      <c r="EC93" s="9">
        <v>177.61199999999999</v>
      </c>
      <c r="ED93" s="9">
        <v>324.911</v>
      </c>
      <c r="EE93" s="9">
        <v>160.09299999999999</v>
      </c>
      <c r="EF93" s="9">
        <v>164.81800000000001</v>
      </c>
      <c r="EG93" s="9">
        <v>713.26499999999999</v>
      </c>
      <c r="EH93" s="9">
        <v>333.16699999999997</v>
      </c>
      <c r="EI93" s="9">
        <v>380.09800000000001</v>
      </c>
      <c r="EJ93" s="9">
        <v>151.62100000000001</v>
      </c>
      <c r="EK93" s="9">
        <v>98.707999999999998</v>
      </c>
      <c r="EL93" s="9">
        <v>52.912999999999997</v>
      </c>
      <c r="EM93" s="9">
        <v>561.64300000000003</v>
      </c>
      <c r="EN93" s="9">
        <v>234.458</v>
      </c>
      <c r="EO93" s="9">
        <v>327.185</v>
      </c>
      <c r="EP93" s="9">
        <v>182.81100000000001</v>
      </c>
      <c r="EQ93" s="9">
        <v>93.075999999999993</v>
      </c>
      <c r="ER93" s="9">
        <v>89.733999999999995</v>
      </c>
      <c r="ES93" s="9">
        <v>41.701999999999998</v>
      </c>
      <c r="ET93" s="9">
        <v>22.425000000000001</v>
      </c>
      <c r="EU93" s="9">
        <v>19.277999999999999</v>
      </c>
      <c r="EV93" s="9">
        <v>2.5750000000000002</v>
      </c>
      <c r="EW93" s="9">
        <v>2.5470000000000002</v>
      </c>
      <c r="EX93" s="9">
        <v>2.8000000000000001E-2</v>
      </c>
      <c r="EY93" s="9">
        <v>2.4209999999999998</v>
      </c>
      <c r="EZ93" s="9">
        <v>2.4129999999999998</v>
      </c>
      <c r="FA93" s="9">
        <v>8.0000000000000002E-3</v>
      </c>
      <c r="FB93" s="9">
        <v>0.154</v>
      </c>
      <c r="FC93" s="9">
        <v>0.13400000000000001</v>
      </c>
      <c r="FD93" s="9">
        <v>0.02</v>
      </c>
      <c r="FE93" s="9">
        <v>39.128</v>
      </c>
      <c r="FF93" s="9">
        <v>19.878</v>
      </c>
      <c r="FG93" s="9">
        <v>19.25</v>
      </c>
      <c r="FH93" s="9">
        <v>161.88499999999999</v>
      </c>
      <c r="FI93" s="9">
        <v>82.15</v>
      </c>
      <c r="FJ93" s="9">
        <v>79.734999999999999</v>
      </c>
      <c r="FK93" s="9">
        <v>13.815</v>
      </c>
      <c r="FL93" s="9">
        <v>11.955</v>
      </c>
      <c r="FM93" s="9">
        <v>1.86</v>
      </c>
      <c r="FN93" s="9">
        <v>148.07</v>
      </c>
      <c r="FO93" s="9">
        <v>70.194999999999993</v>
      </c>
      <c r="FP93" s="9">
        <v>77.875</v>
      </c>
      <c r="FQ93" s="9">
        <v>15.772</v>
      </c>
      <c r="FR93" s="9">
        <v>13.856</v>
      </c>
      <c r="FS93" s="9">
        <v>1.9159999999999999</v>
      </c>
      <c r="FT93" s="9">
        <v>167.03800000000001</v>
      </c>
      <c r="FU93" s="9">
        <v>79.22</v>
      </c>
      <c r="FV93" s="9">
        <v>87.817999999999998</v>
      </c>
      <c r="FW93" s="9">
        <v>150.49100000000001</v>
      </c>
      <c r="FX93" s="9">
        <v>72.608000000000004</v>
      </c>
      <c r="FY93" s="9">
        <v>77.882999999999996</v>
      </c>
      <c r="FZ93" s="9">
        <v>1203.367</v>
      </c>
      <c r="GA93" s="9">
        <v>614.91899999999998</v>
      </c>
      <c r="GB93" s="9">
        <v>588.44799999999998</v>
      </c>
      <c r="GC93" s="9">
        <v>637.69799999999998</v>
      </c>
      <c r="GD93" s="9">
        <v>360.738</v>
      </c>
      <c r="GE93" s="9">
        <v>276.95999999999998</v>
      </c>
      <c r="GF93" s="9">
        <v>565.66899999999998</v>
      </c>
      <c r="GG93" s="9">
        <v>254.18100000000001</v>
      </c>
      <c r="GH93" s="9">
        <v>311.488</v>
      </c>
      <c r="GI93" s="9">
        <v>253.11600000000001</v>
      </c>
      <c r="GJ93" s="9">
        <v>137.11099999999999</v>
      </c>
      <c r="GK93" s="9">
        <v>116.005</v>
      </c>
      <c r="GL93" s="9">
        <v>42.664000000000001</v>
      </c>
      <c r="GM93" s="9">
        <v>21.123999999999999</v>
      </c>
      <c r="GN93" s="9">
        <v>21.54</v>
      </c>
      <c r="GO93" s="9">
        <v>12.071999999999999</v>
      </c>
      <c r="GP93" s="9">
        <v>8.7119999999999997</v>
      </c>
      <c r="GQ93" s="9">
        <v>3.36</v>
      </c>
      <c r="GR93" s="9">
        <v>10.143000000000001</v>
      </c>
      <c r="GS93" s="9">
        <v>7.49</v>
      </c>
      <c r="GT93" s="9">
        <v>2.653</v>
      </c>
      <c r="GU93" s="9">
        <v>1.929</v>
      </c>
      <c r="GV93" s="9">
        <v>1.222</v>
      </c>
      <c r="GW93" s="9">
        <v>0.70699999999999996</v>
      </c>
      <c r="GX93" s="9">
        <v>30.591000000000001</v>
      </c>
      <c r="GY93" s="9">
        <v>12.412000000000001</v>
      </c>
      <c r="GZ93" s="9">
        <v>18.18</v>
      </c>
      <c r="HA93" s="9">
        <v>233.25299999999999</v>
      </c>
      <c r="HB93" s="9">
        <v>125.746</v>
      </c>
      <c r="HC93" s="9">
        <v>107.506</v>
      </c>
      <c r="HD93" s="9">
        <v>68.975999999999999</v>
      </c>
      <c r="HE93" s="9">
        <v>45.750999999999998</v>
      </c>
      <c r="HF93" s="9">
        <v>23.225000000000001</v>
      </c>
      <c r="HG93" s="9">
        <v>164.27699999999999</v>
      </c>
      <c r="HH93" s="9">
        <v>79.995000000000005</v>
      </c>
      <c r="HI93" s="9">
        <v>84.281000000000006</v>
      </c>
      <c r="HJ93" s="9">
        <v>78.126000000000005</v>
      </c>
      <c r="HK93" s="9">
        <v>51.914999999999999</v>
      </c>
      <c r="HL93" s="9">
        <v>26.210999999999999</v>
      </c>
      <c r="HM93" s="9">
        <v>174.99</v>
      </c>
      <c r="HN93" s="9">
        <v>85.195999999999998</v>
      </c>
      <c r="HO93" s="9">
        <v>89.793999999999997</v>
      </c>
      <c r="HP93" s="9">
        <v>174.42</v>
      </c>
      <c r="HQ93" s="9">
        <v>87.486000000000004</v>
      </c>
      <c r="HR93" s="9">
        <v>86.935000000000002</v>
      </c>
      <c r="HS93" s="9">
        <v>3014.35</v>
      </c>
      <c r="HT93" s="9">
        <v>1590.34</v>
      </c>
      <c r="HU93" s="9">
        <v>1424.01</v>
      </c>
      <c r="HV93" s="9">
        <v>2285.1129999999998</v>
      </c>
      <c r="HW93" s="9">
        <v>1351.57</v>
      </c>
      <c r="HX93" s="9">
        <v>933.54300000000001</v>
      </c>
      <c r="HY93" s="9">
        <v>729.23699999999997</v>
      </c>
      <c r="HZ93" s="9">
        <v>238.77</v>
      </c>
      <c r="IA93" s="9">
        <v>490.46699999999998</v>
      </c>
      <c r="IB93" s="9">
        <v>371.39</v>
      </c>
      <c r="IC93" s="9">
        <v>216.137</v>
      </c>
      <c r="ID93" s="9">
        <v>155.25299999999999</v>
      </c>
      <c r="IE93" s="9">
        <v>56.81</v>
      </c>
      <c r="IF93" s="9">
        <v>30.806999999999999</v>
      </c>
      <c r="IG93" s="9">
        <v>26.003</v>
      </c>
      <c r="IH93" s="9">
        <v>26.276</v>
      </c>
      <c r="II93" s="9">
        <v>17.14</v>
      </c>
      <c r="IJ93" s="9">
        <v>9.1370000000000005</v>
      </c>
      <c r="IK93" s="9">
        <v>15.468999999999999</v>
      </c>
      <c r="IL93" s="9">
        <v>10.766</v>
      </c>
      <c r="IM93" s="9">
        <v>4.7030000000000003</v>
      </c>
      <c r="IN93" s="9">
        <v>10.808</v>
      </c>
      <c r="IO93" s="9">
        <v>6.3739999999999997</v>
      </c>
      <c r="IP93" s="9">
        <v>4.4329999999999998</v>
      </c>
      <c r="IQ93" s="9">
        <v>30.533999999999999</v>
      </c>
    </row>
    <row r="94" spans="1:251">
      <c r="A94" s="10">
        <v>44348</v>
      </c>
      <c r="B94" s="9">
        <v>13103.822</v>
      </c>
      <c r="C94" s="9">
        <v>6876.9229999999998</v>
      </c>
      <c r="D94" s="9">
        <v>6226.8990000000003</v>
      </c>
      <c r="E94" s="9">
        <v>8942.8040000000001</v>
      </c>
      <c r="F94" s="9">
        <v>5538.3609999999999</v>
      </c>
      <c r="G94" s="9">
        <v>3404.444</v>
      </c>
      <c r="H94" s="9">
        <v>4161.0169999999998</v>
      </c>
      <c r="I94" s="9">
        <v>1338.5619999999999</v>
      </c>
      <c r="J94" s="9">
        <v>2822.4549999999999</v>
      </c>
      <c r="K94" s="9">
        <v>1850.24</v>
      </c>
      <c r="L94" s="9">
        <v>1004.311</v>
      </c>
      <c r="M94" s="9">
        <v>845.93</v>
      </c>
      <c r="N94" s="9">
        <v>510.75099999999998</v>
      </c>
      <c r="O94" s="9">
        <v>278.23200000000003</v>
      </c>
      <c r="P94" s="9">
        <v>232.52</v>
      </c>
      <c r="Q94" s="9">
        <v>220.65600000000001</v>
      </c>
      <c r="R94" s="9">
        <v>151.292</v>
      </c>
      <c r="S94" s="9">
        <v>69.364000000000004</v>
      </c>
      <c r="T94" s="9">
        <v>141.45699999999999</v>
      </c>
      <c r="U94" s="9">
        <v>87.093999999999994</v>
      </c>
      <c r="V94" s="9">
        <v>54.362000000000002</v>
      </c>
      <c r="W94" s="9">
        <v>79.198999999999998</v>
      </c>
      <c r="X94" s="9">
        <v>64.197000000000003</v>
      </c>
      <c r="Y94" s="9">
        <v>15.002000000000001</v>
      </c>
      <c r="Z94" s="9">
        <v>290.09500000000003</v>
      </c>
      <c r="AA94" s="9">
        <v>126.94</v>
      </c>
      <c r="AB94" s="9">
        <v>163.155</v>
      </c>
      <c r="AC94" s="9">
        <v>1514.44</v>
      </c>
      <c r="AD94" s="9">
        <v>823.36900000000003</v>
      </c>
      <c r="AE94" s="9">
        <v>691.07100000000003</v>
      </c>
      <c r="AF94" s="9">
        <v>576.72699999999998</v>
      </c>
      <c r="AG94" s="9">
        <v>423.65300000000002</v>
      </c>
      <c r="AH94" s="9">
        <v>153.07400000000001</v>
      </c>
      <c r="AI94" s="9">
        <v>937.71299999999997</v>
      </c>
      <c r="AJ94" s="9">
        <v>399.71699999999998</v>
      </c>
      <c r="AK94" s="9">
        <v>537.99699999999996</v>
      </c>
      <c r="AL94" s="9">
        <v>752.75300000000004</v>
      </c>
      <c r="AM94" s="9">
        <v>540.31500000000005</v>
      </c>
      <c r="AN94" s="9">
        <v>212.43799999999999</v>
      </c>
      <c r="AO94" s="9">
        <v>1097.4880000000001</v>
      </c>
      <c r="AP94" s="9">
        <v>463.99599999999998</v>
      </c>
      <c r="AQ94" s="9">
        <v>633.49199999999996</v>
      </c>
      <c r="AR94" s="9">
        <v>1079.17</v>
      </c>
      <c r="AS94" s="9">
        <v>486.81099999999998</v>
      </c>
      <c r="AT94" s="9">
        <v>592.35900000000004</v>
      </c>
      <c r="AU94" s="9">
        <v>12468.304</v>
      </c>
      <c r="AV94" s="9">
        <v>6486.9430000000002</v>
      </c>
      <c r="AW94" s="9">
        <v>5981.3609999999999</v>
      </c>
      <c r="AX94" s="9">
        <v>8648.5689999999995</v>
      </c>
      <c r="AY94" s="9">
        <v>5327.0749999999998</v>
      </c>
      <c r="AZ94" s="9">
        <v>3321.4940000000001</v>
      </c>
      <c r="BA94" s="9">
        <v>3819.7350000000001</v>
      </c>
      <c r="BB94" s="9">
        <v>1159.8679999999999</v>
      </c>
      <c r="BC94" s="9">
        <v>2659.8670000000002</v>
      </c>
      <c r="BD94" s="9">
        <v>1786.1679999999999</v>
      </c>
      <c r="BE94" s="9">
        <v>959.66899999999998</v>
      </c>
      <c r="BF94" s="9">
        <v>826.49900000000002</v>
      </c>
      <c r="BG94" s="9">
        <v>480.13</v>
      </c>
      <c r="BH94" s="9">
        <v>255.785</v>
      </c>
      <c r="BI94" s="9">
        <v>224.345</v>
      </c>
      <c r="BJ94" s="9">
        <v>211.74700000000001</v>
      </c>
      <c r="BK94" s="9">
        <v>143.75800000000001</v>
      </c>
      <c r="BL94" s="9">
        <v>67.989000000000004</v>
      </c>
      <c r="BM94" s="9">
        <v>135.62700000000001</v>
      </c>
      <c r="BN94" s="9">
        <v>82.623000000000005</v>
      </c>
      <c r="BO94" s="9">
        <v>53.003999999999998</v>
      </c>
      <c r="BP94" s="9">
        <v>76.12</v>
      </c>
      <c r="BQ94" s="9">
        <v>61.134999999999998</v>
      </c>
      <c r="BR94" s="9">
        <v>14.984999999999999</v>
      </c>
      <c r="BS94" s="9">
        <v>268.38299999999998</v>
      </c>
      <c r="BT94" s="9">
        <v>112.027</v>
      </c>
      <c r="BU94" s="9">
        <v>156.35499999999999</v>
      </c>
      <c r="BV94" s="9">
        <v>1473.431</v>
      </c>
      <c r="BW94" s="9">
        <v>795.19100000000003</v>
      </c>
      <c r="BX94" s="9">
        <v>678.24</v>
      </c>
      <c r="BY94" s="9">
        <v>565.37400000000002</v>
      </c>
      <c r="BZ94" s="9">
        <v>414.06200000000001</v>
      </c>
      <c r="CA94" s="9">
        <v>151.31200000000001</v>
      </c>
      <c r="CB94" s="9">
        <v>908.05700000000002</v>
      </c>
      <c r="CC94" s="9">
        <v>381.12900000000002</v>
      </c>
      <c r="CD94" s="9">
        <v>526.92899999999997</v>
      </c>
      <c r="CE94" s="9">
        <v>735.26199999999994</v>
      </c>
      <c r="CF94" s="9">
        <v>525.57399999999996</v>
      </c>
      <c r="CG94" s="9">
        <v>209.68799999999999</v>
      </c>
      <c r="CH94" s="9">
        <v>1050.9069999999999</v>
      </c>
      <c r="CI94" s="9">
        <v>434.09500000000003</v>
      </c>
      <c r="CJ94" s="9">
        <v>616.81100000000004</v>
      </c>
      <c r="CK94" s="9">
        <v>1043.684</v>
      </c>
      <c r="CL94" s="9">
        <v>463.75200000000001</v>
      </c>
      <c r="CM94" s="9">
        <v>579.93299999999999</v>
      </c>
      <c r="CN94" s="9">
        <v>1904.386</v>
      </c>
      <c r="CO94" s="9">
        <v>951.71500000000003</v>
      </c>
      <c r="CP94" s="9">
        <v>952.67100000000005</v>
      </c>
      <c r="CQ94" s="9">
        <v>804.83900000000006</v>
      </c>
      <c r="CR94" s="9">
        <v>469.02300000000002</v>
      </c>
      <c r="CS94" s="9">
        <v>335.81599999999997</v>
      </c>
      <c r="CT94" s="9">
        <v>1099.548</v>
      </c>
      <c r="CU94" s="9">
        <v>482.69200000000001</v>
      </c>
      <c r="CV94" s="9">
        <v>616.85500000000002</v>
      </c>
      <c r="CW94" s="9">
        <v>462.81</v>
      </c>
      <c r="CX94" s="9">
        <v>239.845</v>
      </c>
      <c r="CY94" s="9">
        <v>222.965</v>
      </c>
      <c r="CZ94" s="9">
        <v>127.09</v>
      </c>
      <c r="DA94" s="9">
        <v>61.817999999999998</v>
      </c>
      <c r="DB94" s="9">
        <v>65.272000000000006</v>
      </c>
      <c r="DC94" s="9">
        <v>22.74</v>
      </c>
      <c r="DD94" s="9">
        <v>10.624000000000001</v>
      </c>
      <c r="DE94" s="9">
        <v>12.116</v>
      </c>
      <c r="DF94" s="9">
        <v>17.504000000000001</v>
      </c>
      <c r="DG94" s="9">
        <v>6.8029999999999999</v>
      </c>
      <c r="DH94" s="9">
        <v>10.701000000000001</v>
      </c>
      <c r="DI94" s="9">
        <v>5.2370000000000001</v>
      </c>
      <c r="DJ94" s="9">
        <v>3.8210000000000002</v>
      </c>
      <c r="DK94" s="9">
        <v>1.415</v>
      </c>
      <c r="DL94" s="9">
        <v>104.349</v>
      </c>
      <c r="DM94" s="9">
        <v>51.194000000000003</v>
      </c>
      <c r="DN94" s="9">
        <v>53.155999999999999</v>
      </c>
      <c r="DO94" s="9">
        <v>388.31200000000001</v>
      </c>
      <c r="DP94" s="9">
        <v>207.56100000000001</v>
      </c>
      <c r="DQ94" s="9">
        <v>180.75</v>
      </c>
      <c r="DR94" s="9">
        <v>74.793999999999997</v>
      </c>
      <c r="DS94" s="9">
        <v>52.429000000000002</v>
      </c>
      <c r="DT94" s="9">
        <v>22.364000000000001</v>
      </c>
      <c r="DU94" s="9">
        <v>313.51799999999997</v>
      </c>
      <c r="DV94" s="9">
        <v>155.13200000000001</v>
      </c>
      <c r="DW94" s="9">
        <v>158.386</v>
      </c>
      <c r="DX94" s="9">
        <v>92.867999999999995</v>
      </c>
      <c r="DY94" s="9">
        <v>60.962000000000003</v>
      </c>
      <c r="DZ94" s="9">
        <v>31.905999999999999</v>
      </c>
      <c r="EA94" s="9">
        <v>369.94200000000001</v>
      </c>
      <c r="EB94" s="9">
        <v>178.88300000000001</v>
      </c>
      <c r="EC94" s="9">
        <v>191.06</v>
      </c>
      <c r="ED94" s="9">
        <v>331.02199999999999</v>
      </c>
      <c r="EE94" s="9">
        <v>161.935</v>
      </c>
      <c r="EF94" s="9">
        <v>169.08699999999999</v>
      </c>
      <c r="EG94" s="9">
        <v>691.005</v>
      </c>
      <c r="EH94" s="9">
        <v>328.07</v>
      </c>
      <c r="EI94" s="9">
        <v>362.935</v>
      </c>
      <c r="EJ94" s="9">
        <v>147.59</v>
      </c>
      <c r="EK94" s="9">
        <v>90.468999999999994</v>
      </c>
      <c r="EL94" s="9">
        <v>57.121000000000002</v>
      </c>
      <c r="EM94" s="9">
        <v>543.41499999999996</v>
      </c>
      <c r="EN94" s="9">
        <v>237.601</v>
      </c>
      <c r="EO94" s="9">
        <v>305.81400000000002</v>
      </c>
      <c r="EP94" s="9">
        <v>199.17400000000001</v>
      </c>
      <c r="EQ94" s="9">
        <v>99.272999999999996</v>
      </c>
      <c r="ER94" s="9">
        <v>99.900999999999996</v>
      </c>
      <c r="ES94" s="9">
        <v>53.691000000000003</v>
      </c>
      <c r="ET94" s="9">
        <v>29.093</v>
      </c>
      <c r="EU94" s="9">
        <v>24.597999999999999</v>
      </c>
      <c r="EV94" s="9">
        <v>3.82</v>
      </c>
      <c r="EW94" s="9">
        <v>2.286</v>
      </c>
      <c r="EX94" s="9">
        <v>1.534</v>
      </c>
      <c r="EY94" s="9">
        <v>2.25</v>
      </c>
      <c r="EZ94" s="9">
        <v>1.514</v>
      </c>
      <c r="FA94" s="9">
        <v>0.73699999999999999</v>
      </c>
      <c r="FB94" s="9">
        <v>1.57</v>
      </c>
      <c r="FC94" s="9">
        <v>0.77200000000000002</v>
      </c>
      <c r="FD94" s="9">
        <v>0.79700000000000004</v>
      </c>
      <c r="FE94" s="9">
        <v>49.871000000000002</v>
      </c>
      <c r="FF94" s="9">
        <v>26.806999999999999</v>
      </c>
      <c r="FG94" s="9">
        <v>23.064</v>
      </c>
      <c r="FH94" s="9">
        <v>168.27</v>
      </c>
      <c r="FI94" s="9">
        <v>84.597999999999999</v>
      </c>
      <c r="FJ94" s="9">
        <v>83.671999999999997</v>
      </c>
      <c r="FK94" s="9">
        <v>15.926</v>
      </c>
      <c r="FL94" s="9">
        <v>11.377000000000001</v>
      </c>
      <c r="FM94" s="9">
        <v>4.5490000000000004</v>
      </c>
      <c r="FN94" s="9">
        <v>152.34399999999999</v>
      </c>
      <c r="FO94" s="9">
        <v>73.22</v>
      </c>
      <c r="FP94" s="9">
        <v>79.123000000000005</v>
      </c>
      <c r="FQ94" s="9">
        <v>19.283000000000001</v>
      </c>
      <c r="FR94" s="9">
        <v>13.173</v>
      </c>
      <c r="FS94" s="9">
        <v>6.11</v>
      </c>
      <c r="FT94" s="9">
        <v>179.892</v>
      </c>
      <c r="FU94" s="9">
        <v>86.1</v>
      </c>
      <c r="FV94" s="9">
        <v>93.790999999999997</v>
      </c>
      <c r="FW94" s="9">
        <v>154.59399999999999</v>
      </c>
      <c r="FX94" s="9">
        <v>74.733999999999995</v>
      </c>
      <c r="FY94" s="9">
        <v>79.86</v>
      </c>
      <c r="FZ94" s="9">
        <v>1213.3810000000001</v>
      </c>
      <c r="GA94" s="9">
        <v>623.64499999999998</v>
      </c>
      <c r="GB94" s="9">
        <v>589.73599999999999</v>
      </c>
      <c r="GC94" s="9">
        <v>657.24900000000002</v>
      </c>
      <c r="GD94" s="9">
        <v>378.55399999999997</v>
      </c>
      <c r="GE94" s="9">
        <v>278.69499999999999</v>
      </c>
      <c r="GF94" s="9">
        <v>556.13199999999995</v>
      </c>
      <c r="GG94" s="9">
        <v>245.09100000000001</v>
      </c>
      <c r="GH94" s="9">
        <v>311.041</v>
      </c>
      <c r="GI94" s="9">
        <v>263.63600000000002</v>
      </c>
      <c r="GJ94" s="9">
        <v>140.572</v>
      </c>
      <c r="GK94" s="9">
        <v>123.06399999999999</v>
      </c>
      <c r="GL94" s="9">
        <v>73.399000000000001</v>
      </c>
      <c r="GM94" s="9">
        <v>32.723999999999997</v>
      </c>
      <c r="GN94" s="9">
        <v>40.673999999999999</v>
      </c>
      <c r="GO94" s="9">
        <v>18.920999999999999</v>
      </c>
      <c r="GP94" s="9">
        <v>8.3379999999999992</v>
      </c>
      <c r="GQ94" s="9">
        <v>10.583</v>
      </c>
      <c r="GR94" s="9">
        <v>15.254</v>
      </c>
      <c r="GS94" s="9">
        <v>5.2889999999999997</v>
      </c>
      <c r="GT94" s="9">
        <v>9.9649999999999999</v>
      </c>
      <c r="GU94" s="9">
        <v>3.6669999999999998</v>
      </c>
      <c r="GV94" s="9">
        <v>3.0489999999999999</v>
      </c>
      <c r="GW94" s="9">
        <v>0.61799999999999999</v>
      </c>
      <c r="GX94" s="9">
        <v>54.478000000000002</v>
      </c>
      <c r="GY94" s="9">
        <v>24.387</v>
      </c>
      <c r="GZ94" s="9">
        <v>30.091999999999999</v>
      </c>
      <c r="HA94" s="9">
        <v>220.042</v>
      </c>
      <c r="HB94" s="9">
        <v>122.964</v>
      </c>
      <c r="HC94" s="9">
        <v>97.078999999999994</v>
      </c>
      <c r="HD94" s="9">
        <v>58.868000000000002</v>
      </c>
      <c r="HE94" s="9">
        <v>41.052</v>
      </c>
      <c r="HF94" s="9">
        <v>17.815999999999999</v>
      </c>
      <c r="HG94" s="9">
        <v>161.17400000000001</v>
      </c>
      <c r="HH94" s="9">
        <v>81.912000000000006</v>
      </c>
      <c r="HI94" s="9">
        <v>79.263000000000005</v>
      </c>
      <c r="HJ94" s="9">
        <v>73.584999999999994</v>
      </c>
      <c r="HK94" s="9">
        <v>47.789000000000001</v>
      </c>
      <c r="HL94" s="9">
        <v>25.795999999999999</v>
      </c>
      <c r="HM94" s="9">
        <v>190.05099999999999</v>
      </c>
      <c r="HN94" s="9">
        <v>92.781999999999996</v>
      </c>
      <c r="HO94" s="9">
        <v>97.268000000000001</v>
      </c>
      <c r="HP94" s="9">
        <v>176.428</v>
      </c>
      <c r="HQ94" s="9">
        <v>87.200999999999993</v>
      </c>
      <c r="HR94" s="9">
        <v>89.227000000000004</v>
      </c>
      <c r="HS94" s="9">
        <v>3005.9839999999999</v>
      </c>
      <c r="HT94" s="9">
        <v>1582.009</v>
      </c>
      <c r="HU94" s="9">
        <v>1423.9749999999999</v>
      </c>
      <c r="HV94" s="9">
        <v>2287.203</v>
      </c>
      <c r="HW94" s="9">
        <v>1350.2159999999999</v>
      </c>
      <c r="HX94" s="9">
        <v>936.98699999999997</v>
      </c>
      <c r="HY94" s="9">
        <v>718.78099999999995</v>
      </c>
      <c r="HZ94" s="9">
        <v>231.79300000000001</v>
      </c>
      <c r="IA94" s="9">
        <v>486.988</v>
      </c>
      <c r="IB94" s="9">
        <v>435.64100000000002</v>
      </c>
      <c r="IC94" s="9">
        <v>249.05199999999999</v>
      </c>
      <c r="ID94" s="9">
        <v>186.58799999999999</v>
      </c>
      <c r="IE94" s="9">
        <v>97.712999999999994</v>
      </c>
      <c r="IF94" s="9">
        <v>54.148000000000003</v>
      </c>
      <c r="IG94" s="9">
        <v>43.564999999999998</v>
      </c>
      <c r="IH94" s="9">
        <v>58.149000000000001</v>
      </c>
      <c r="II94" s="9">
        <v>38.804000000000002</v>
      </c>
      <c r="IJ94" s="9">
        <v>19.346</v>
      </c>
      <c r="IK94" s="9">
        <v>36.820999999999998</v>
      </c>
      <c r="IL94" s="9">
        <v>20.234999999999999</v>
      </c>
      <c r="IM94" s="9">
        <v>16.585999999999999</v>
      </c>
      <c r="IN94" s="9">
        <v>21.327999999999999</v>
      </c>
      <c r="IO94" s="9">
        <v>18.568999999999999</v>
      </c>
      <c r="IP94" s="9">
        <v>2.7589999999999999</v>
      </c>
      <c r="IQ94" s="9">
        <v>39.564</v>
      </c>
    </row>
    <row r="95" spans="1:251">
      <c r="A95" s="10">
        <v>44378</v>
      </c>
      <c r="B95" s="9">
        <v>13079.566000000001</v>
      </c>
      <c r="C95" s="9">
        <v>6882.5969999999998</v>
      </c>
      <c r="D95" s="9">
        <v>6196.97</v>
      </c>
      <c r="E95" s="9">
        <v>8974.2980000000007</v>
      </c>
      <c r="F95" s="9">
        <v>5557.424</v>
      </c>
      <c r="G95" s="9">
        <v>3416.8739999999998</v>
      </c>
      <c r="H95" s="9">
        <v>4105.2690000000002</v>
      </c>
      <c r="I95" s="9">
        <v>1325.173</v>
      </c>
      <c r="J95" s="9">
        <v>2780.096</v>
      </c>
      <c r="K95" s="9">
        <v>1952.847</v>
      </c>
      <c r="L95" s="9">
        <v>1044.0360000000001</v>
      </c>
      <c r="M95" s="9">
        <v>908.81100000000004</v>
      </c>
      <c r="N95" s="9">
        <v>630.86900000000003</v>
      </c>
      <c r="O95" s="9">
        <v>344.09899999999999</v>
      </c>
      <c r="P95" s="9">
        <v>286.77</v>
      </c>
      <c r="Q95" s="9">
        <v>273.69900000000001</v>
      </c>
      <c r="R95" s="9">
        <v>186.46</v>
      </c>
      <c r="S95" s="9">
        <v>87.239000000000004</v>
      </c>
      <c r="T95" s="9">
        <v>189.62700000000001</v>
      </c>
      <c r="U95" s="9">
        <v>125.1</v>
      </c>
      <c r="V95" s="9">
        <v>64.528000000000006</v>
      </c>
      <c r="W95" s="9">
        <v>84.070999999999998</v>
      </c>
      <c r="X95" s="9">
        <v>61.36</v>
      </c>
      <c r="Y95" s="9">
        <v>22.710999999999999</v>
      </c>
      <c r="Z95" s="9">
        <v>357.17</v>
      </c>
      <c r="AA95" s="9">
        <v>157.63900000000001</v>
      </c>
      <c r="AB95" s="9">
        <v>199.53100000000001</v>
      </c>
      <c r="AC95" s="9">
        <v>1548.4459999999999</v>
      </c>
      <c r="AD95" s="9">
        <v>830.673</v>
      </c>
      <c r="AE95" s="9">
        <v>717.77300000000002</v>
      </c>
      <c r="AF95" s="9">
        <v>609.34799999999996</v>
      </c>
      <c r="AG95" s="9">
        <v>447.77699999999999</v>
      </c>
      <c r="AH95" s="9">
        <v>161.571</v>
      </c>
      <c r="AI95" s="9">
        <v>939.09799999999996</v>
      </c>
      <c r="AJ95" s="9">
        <v>382.89600000000002</v>
      </c>
      <c r="AK95" s="9">
        <v>556.202</v>
      </c>
      <c r="AL95" s="9">
        <v>821.85599999999999</v>
      </c>
      <c r="AM95" s="9">
        <v>587.44399999999996</v>
      </c>
      <c r="AN95" s="9">
        <v>234.411</v>
      </c>
      <c r="AO95" s="9">
        <v>1130.991</v>
      </c>
      <c r="AP95" s="9">
        <v>456.59199999999998</v>
      </c>
      <c r="AQ95" s="9">
        <v>674.399</v>
      </c>
      <c r="AR95" s="9">
        <v>1128.7249999999999</v>
      </c>
      <c r="AS95" s="9">
        <v>507.99599999999998</v>
      </c>
      <c r="AT95" s="9">
        <v>620.73</v>
      </c>
      <c r="AU95" s="9">
        <v>12446.284</v>
      </c>
      <c r="AV95" s="9">
        <v>6490.9290000000001</v>
      </c>
      <c r="AW95" s="9">
        <v>5955.3540000000003</v>
      </c>
      <c r="AX95" s="9">
        <v>8674.9419999999991</v>
      </c>
      <c r="AY95" s="9">
        <v>5342.067</v>
      </c>
      <c r="AZ95" s="9">
        <v>3332.875</v>
      </c>
      <c r="BA95" s="9">
        <v>3771.3420000000001</v>
      </c>
      <c r="BB95" s="9">
        <v>1148.8630000000001</v>
      </c>
      <c r="BC95" s="9">
        <v>2622.4789999999998</v>
      </c>
      <c r="BD95" s="9">
        <v>1877.6869999999999</v>
      </c>
      <c r="BE95" s="9">
        <v>993.32500000000005</v>
      </c>
      <c r="BF95" s="9">
        <v>884.36300000000006</v>
      </c>
      <c r="BG95" s="9">
        <v>589.53599999999994</v>
      </c>
      <c r="BH95" s="9">
        <v>315.81599999999997</v>
      </c>
      <c r="BI95" s="9">
        <v>273.72000000000003</v>
      </c>
      <c r="BJ95" s="9">
        <v>261.88600000000002</v>
      </c>
      <c r="BK95" s="9">
        <v>176.65600000000001</v>
      </c>
      <c r="BL95" s="9">
        <v>85.23</v>
      </c>
      <c r="BM95" s="9">
        <v>182.26</v>
      </c>
      <c r="BN95" s="9">
        <v>118.753</v>
      </c>
      <c r="BO95" s="9">
        <v>63.506999999999998</v>
      </c>
      <c r="BP95" s="9">
        <v>79.625</v>
      </c>
      <c r="BQ95" s="9">
        <v>57.902999999999999</v>
      </c>
      <c r="BR95" s="9">
        <v>21.722999999999999</v>
      </c>
      <c r="BS95" s="9">
        <v>327.64999999999998</v>
      </c>
      <c r="BT95" s="9">
        <v>139.16</v>
      </c>
      <c r="BU95" s="9">
        <v>188.49100000000001</v>
      </c>
      <c r="BV95" s="9">
        <v>1507.319</v>
      </c>
      <c r="BW95" s="9">
        <v>802.36199999999997</v>
      </c>
      <c r="BX95" s="9">
        <v>704.95699999999999</v>
      </c>
      <c r="BY95" s="9">
        <v>599.351</v>
      </c>
      <c r="BZ95" s="9">
        <v>438.42500000000001</v>
      </c>
      <c r="CA95" s="9">
        <v>160.92599999999999</v>
      </c>
      <c r="CB95" s="9">
        <v>907.96799999999996</v>
      </c>
      <c r="CC95" s="9">
        <v>363.93599999999998</v>
      </c>
      <c r="CD95" s="9">
        <v>544.03099999999995</v>
      </c>
      <c r="CE95" s="9">
        <v>801.51800000000003</v>
      </c>
      <c r="CF95" s="9">
        <v>569.75699999999995</v>
      </c>
      <c r="CG95" s="9">
        <v>231.761</v>
      </c>
      <c r="CH95" s="9">
        <v>1076.17</v>
      </c>
      <c r="CI95" s="9">
        <v>423.56799999999998</v>
      </c>
      <c r="CJ95" s="9">
        <v>652.60199999999998</v>
      </c>
      <c r="CK95" s="9">
        <v>1090.2280000000001</v>
      </c>
      <c r="CL95" s="9">
        <v>482.69</v>
      </c>
      <c r="CM95" s="9">
        <v>607.53800000000001</v>
      </c>
      <c r="CN95" s="9">
        <v>1898.8969999999999</v>
      </c>
      <c r="CO95" s="9">
        <v>952.26400000000001</v>
      </c>
      <c r="CP95" s="9">
        <v>946.63300000000004</v>
      </c>
      <c r="CQ95" s="9">
        <v>818.22699999999998</v>
      </c>
      <c r="CR95" s="9">
        <v>484.85599999999999</v>
      </c>
      <c r="CS95" s="9">
        <v>333.37099999999998</v>
      </c>
      <c r="CT95" s="9">
        <v>1080.67</v>
      </c>
      <c r="CU95" s="9">
        <v>467.40800000000002</v>
      </c>
      <c r="CV95" s="9">
        <v>613.26099999999997</v>
      </c>
      <c r="CW95" s="9">
        <v>502.40499999999997</v>
      </c>
      <c r="CX95" s="9">
        <v>250.72</v>
      </c>
      <c r="CY95" s="9">
        <v>251.685</v>
      </c>
      <c r="CZ95" s="9">
        <v>154.96</v>
      </c>
      <c r="DA95" s="9">
        <v>79.545000000000002</v>
      </c>
      <c r="DB95" s="9">
        <v>75.415000000000006</v>
      </c>
      <c r="DC95" s="9">
        <v>31.297000000000001</v>
      </c>
      <c r="DD95" s="9">
        <v>17.927</v>
      </c>
      <c r="DE95" s="9">
        <v>13.37</v>
      </c>
      <c r="DF95" s="9">
        <v>21.885000000000002</v>
      </c>
      <c r="DG95" s="9">
        <v>10.981</v>
      </c>
      <c r="DH95" s="9">
        <v>10.903</v>
      </c>
      <c r="DI95" s="9">
        <v>9.4120000000000008</v>
      </c>
      <c r="DJ95" s="9">
        <v>6.9459999999999997</v>
      </c>
      <c r="DK95" s="9">
        <v>2.4670000000000001</v>
      </c>
      <c r="DL95" s="9">
        <v>123.663</v>
      </c>
      <c r="DM95" s="9">
        <v>61.618000000000002</v>
      </c>
      <c r="DN95" s="9">
        <v>62.045000000000002</v>
      </c>
      <c r="DO95" s="9">
        <v>418.28</v>
      </c>
      <c r="DP95" s="9">
        <v>210.44399999999999</v>
      </c>
      <c r="DQ95" s="9">
        <v>207.83600000000001</v>
      </c>
      <c r="DR95" s="9">
        <v>85.459000000000003</v>
      </c>
      <c r="DS95" s="9">
        <v>56.265999999999998</v>
      </c>
      <c r="DT95" s="9">
        <v>29.193000000000001</v>
      </c>
      <c r="DU95" s="9">
        <v>332.822</v>
      </c>
      <c r="DV95" s="9">
        <v>154.178</v>
      </c>
      <c r="DW95" s="9">
        <v>178.64400000000001</v>
      </c>
      <c r="DX95" s="9">
        <v>108.256</v>
      </c>
      <c r="DY95" s="9">
        <v>68.756</v>
      </c>
      <c r="DZ95" s="9">
        <v>39.5</v>
      </c>
      <c r="EA95" s="9">
        <v>394.149</v>
      </c>
      <c r="EB95" s="9">
        <v>181.964</v>
      </c>
      <c r="EC95" s="9">
        <v>212.185</v>
      </c>
      <c r="ED95" s="9">
        <v>354.70600000000002</v>
      </c>
      <c r="EE95" s="9">
        <v>165.15899999999999</v>
      </c>
      <c r="EF95" s="9">
        <v>189.547</v>
      </c>
      <c r="EG95" s="9">
        <v>693.00400000000002</v>
      </c>
      <c r="EH95" s="9">
        <v>331.97</v>
      </c>
      <c r="EI95" s="9">
        <v>361.03399999999999</v>
      </c>
      <c r="EJ95" s="9">
        <v>141.94900000000001</v>
      </c>
      <c r="EK95" s="9">
        <v>95.373999999999995</v>
      </c>
      <c r="EL95" s="9">
        <v>46.575000000000003</v>
      </c>
      <c r="EM95" s="9">
        <v>551.05499999999995</v>
      </c>
      <c r="EN95" s="9">
        <v>236.595</v>
      </c>
      <c r="EO95" s="9">
        <v>314.459</v>
      </c>
      <c r="EP95" s="9">
        <v>219.83199999999999</v>
      </c>
      <c r="EQ95" s="9">
        <v>103.52800000000001</v>
      </c>
      <c r="ER95" s="9">
        <v>116.30500000000001</v>
      </c>
      <c r="ES95" s="9">
        <v>74.046000000000006</v>
      </c>
      <c r="ET95" s="9">
        <v>38.020000000000003</v>
      </c>
      <c r="EU95" s="9">
        <v>36.026000000000003</v>
      </c>
      <c r="EV95" s="9">
        <v>4.49</v>
      </c>
      <c r="EW95" s="9">
        <v>1.927</v>
      </c>
      <c r="EX95" s="9">
        <v>2.5630000000000002</v>
      </c>
      <c r="EY95" s="9">
        <v>4.1950000000000003</v>
      </c>
      <c r="EZ95" s="9">
        <v>1.7929999999999999</v>
      </c>
      <c r="FA95" s="9">
        <v>2.4020000000000001</v>
      </c>
      <c r="FB95" s="9">
        <v>0.29499999999999998</v>
      </c>
      <c r="FC95" s="9">
        <v>0.13400000000000001</v>
      </c>
      <c r="FD95" s="9">
        <v>0.161</v>
      </c>
      <c r="FE95" s="9">
        <v>69.555999999999997</v>
      </c>
      <c r="FF95" s="9">
        <v>36.093000000000004</v>
      </c>
      <c r="FG95" s="9">
        <v>33.463000000000001</v>
      </c>
      <c r="FH95" s="9">
        <v>180.285</v>
      </c>
      <c r="FI95" s="9">
        <v>86.757000000000005</v>
      </c>
      <c r="FJ95" s="9">
        <v>93.528999999999996</v>
      </c>
      <c r="FK95" s="9">
        <v>16.524000000000001</v>
      </c>
      <c r="FL95" s="9">
        <v>11.631</v>
      </c>
      <c r="FM95" s="9">
        <v>4.8929999999999998</v>
      </c>
      <c r="FN95" s="9">
        <v>163.762</v>
      </c>
      <c r="FO95" s="9">
        <v>75.126000000000005</v>
      </c>
      <c r="FP95" s="9">
        <v>88.635999999999996</v>
      </c>
      <c r="FQ95" s="9">
        <v>20.443999999999999</v>
      </c>
      <c r="FR95" s="9">
        <v>13.478999999999999</v>
      </c>
      <c r="FS95" s="9">
        <v>6.9649999999999999</v>
      </c>
      <c r="FT95" s="9">
        <v>199.38800000000001</v>
      </c>
      <c r="FU95" s="9">
        <v>90.049000000000007</v>
      </c>
      <c r="FV95" s="9">
        <v>109.34</v>
      </c>
      <c r="FW95" s="9">
        <v>167.95699999999999</v>
      </c>
      <c r="FX95" s="9">
        <v>76.918999999999997</v>
      </c>
      <c r="FY95" s="9">
        <v>91.037999999999997</v>
      </c>
      <c r="FZ95" s="9">
        <v>1205.893</v>
      </c>
      <c r="GA95" s="9">
        <v>620.29399999999998</v>
      </c>
      <c r="GB95" s="9">
        <v>585.59900000000005</v>
      </c>
      <c r="GC95" s="9">
        <v>676.27800000000002</v>
      </c>
      <c r="GD95" s="9">
        <v>389.48099999999999</v>
      </c>
      <c r="GE95" s="9">
        <v>286.79599999999999</v>
      </c>
      <c r="GF95" s="9">
        <v>529.61500000000001</v>
      </c>
      <c r="GG95" s="9">
        <v>230.81299999999999</v>
      </c>
      <c r="GH95" s="9">
        <v>298.80200000000002</v>
      </c>
      <c r="GI95" s="9">
        <v>282.572</v>
      </c>
      <c r="GJ95" s="9">
        <v>147.19300000000001</v>
      </c>
      <c r="GK95" s="9">
        <v>135.38</v>
      </c>
      <c r="GL95" s="9">
        <v>80.914000000000001</v>
      </c>
      <c r="GM95" s="9">
        <v>41.524999999999999</v>
      </c>
      <c r="GN95" s="9">
        <v>39.387999999999998</v>
      </c>
      <c r="GO95" s="9">
        <v>26.806999999999999</v>
      </c>
      <c r="GP95" s="9">
        <v>16</v>
      </c>
      <c r="GQ95" s="9">
        <v>10.807</v>
      </c>
      <c r="GR95" s="9">
        <v>17.689</v>
      </c>
      <c r="GS95" s="9">
        <v>9.1880000000000006</v>
      </c>
      <c r="GT95" s="9">
        <v>8.5009999999999994</v>
      </c>
      <c r="GU95" s="9">
        <v>9.1170000000000009</v>
      </c>
      <c r="GV95" s="9">
        <v>6.8120000000000003</v>
      </c>
      <c r="GW95" s="9">
        <v>2.306</v>
      </c>
      <c r="GX95" s="9">
        <v>54.106999999999999</v>
      </c>
      <c r="GY95" s="9">
        <v>25.524999999999999</v>
      </c>
      <c r="GZ95" s="9">
        <v>28.582000000000001</v>
      </c>
      <c r="HA95" s="9">
        <v>237.995</v>
      </c>
      <c r="HB95" s="9">
        <v>123.687</v>
      </c>
      <c r="HC95" s="9">
        <v>114.30800000000001</v>
      </c>
      <c r="HD95" s="9">
        <v>68.935000000000002</v>
      </c>
      <c r="HE95" s="9">
        <v>44.634999999999998</v>
      </c>
      <c r="HF95" s="9">
        <v>24.3</v>
      </c>
      <c r="HG95" s="9">
        <v>169.06</v>
      </c>
      <c r="HH95" s="9">
        <v>79.052000000000007</v>
      </c>
      <c r="HI95" s="9">
        <v>90.007999999999996</v>
      </c>
      <c r="HJ95" s="9">
        <v>87.811999999999998</v>
      </c>
      <c r="HK95" s="9">
        <v>55.277000000000001</v>
      </c>
      <c r="HL95" s="9">
        <v>32.534999999999997</v>
      </c>
      <c r="HM95" s="9">
        <v>194.761</v>
      </c>
      <c r="HN95" s="9">
        <v>91.915000000000006</v>
      </c>
      <c r="HO95" s="9">
        <v>102.845</v>
      </c>
      <c r="HP95" s="9">
        <v>186.749</v>
      </c>
      <c r="HQ95" s="9">
        <v>88.24</v>
      </c>
      <c r="HR95" s="9">
        <v>98.509</v>
      </c>
      <c r="HS95" s="9">
        <v>2989.8939999999998</v>
      </c>
      <c r="HT95" s="9">
        <v>1579.0830000000001</v>
      </c>
      <c r="HU95" s="9">
        <v>1410.81</v>
      </c>
      <c r="HV95" s="9">
        <v>2284.4870000000001</v>
      </c>
      <c r="HW95" s="9">
        <v>1354.42</v>
      </c>
      <c r="HX95" s="9">
        <v>930.06700000000001</v>
      </c>
      <c r="HY95" s="9">
        <v>705.40700000000004</v>
      </c>
      <c r="HZ95" s="9">
        <v>224.66300000000001</v>
      </c>
      <c r="IA95" s="9">
        <v>480.74400000000003</v>
      </c>
      <c r="IB95" s="9">
        <v>461.00599999999997</v>
      </c>
      <c r="IC95" s="9">
        <v>267.22399999999999</v>
      </c>
      <c r="ID95" s="9">
        <v>193.78200000000001</v>
      </c>
      <c r="IE95" s="9">
        <v>137.03800000000001</v>
      </c>
      <c r="IF95" s="9">
        <v>74.906999999999996</v>
      </c>
      <c r="IG95" s="9">
        <v>62.131</v>
      </c>
      <c r="IH95" s="9">
        <v>75.536000000000001</v>
      </c>
      <c r="II95" s="9">
        <v>48.097000000000001</v>
      </c>
      <c r="IJ95" s="9">
        <v>27.437999999999999</v>
      </c>
      <c r="IK95" s="9">
        <v>52.427999999999997</v>
      </c>
      <c r="IL95" s="9">
        <v>32.027000000000001</v>
      </c>
      <c r="IM95" s="9">
        <v>20.401</v>
      </c>
      <c r="IN95" s="9">
        <v>23.108000000000001</v>
      </c>
      <c r="IO95" s="9">
        <v>16.07</v>
      </c>
      <c r="IP95" s="9">
        <v>7.0369999999999999</v>
      </c>
      <c r="IQ95" s="9">
        <v>61.502000000000002</v>
      </c>
    </row>
    <row r="96" spans="1:251">
      <c r="A96" s="10">
        <v>44409</v>
      </c>
      <c r="B96" s="9">
        <v>12895.766</v>
      </c>
      <c r="C96" s="9">
        <v>6781.8249999999998</v>
      </c>
      <c r="D96" s="9">
        <v>6113.942</v>
      </c>
      <c r="E96" s="9">
        <v>8831.8889999999992</v>
      </c>
      <c r="F96" s="9">
        <v>5477.0870000000004</v>
      </c>
      <c r="G96" s="9">
        <v>3354.8020000000001</v>
      </c>
      <c r="H96" s="9">
        <v>4063.877</v>
      </c>
      <c r="I96" s="9">
        <v>1304.7380000000001</v>
      </c>
      <c r="J96" s="9">
        <v>2759.14</v>
      </c>
      <c r="K96" s="9">
        <v>2017.0809999999999</v>
      </c>
      <c r="L96" s="9">
        <v>1090.2650000000001</v>
      </c>
      <c r="M96" s="9">
        <v>926.81700000000001</v>
      </c>
      <c r="N96" s="9">
        <v>816.34299999999996</v>
      </c>
      <c r="O96" s="9">
        <v>441.16399999999999</v>
      </c>
      <c r="P96" s="9">
        <v>375.17899999999997</v>
      </c>
      <c r="Q96" s="9">
        <v>411.25900000000001</v>
      </c>
      <c r="R96" s="9">
        <v>283.96499999999997</v>
      </c>
      <c r="S96" s="9">
        <v>127.294</v>
      </c>
      <c r="T96" s="9">
        <v>314.11399999999998</v>
      </c>
      <c r="U96" s="9">
        <v>210.80600000000001</v>
      </c>
      <c r="V96" s="9">
        <v>103.30800000000001</v>
      </c>
      <c r="W96" s="9">
        <v>97.146000000000001</v>
      </c>
      <c r="X96" s="9">
        <v>73.159000000000006</v>
      </c>
      <c r="Y96" s="9">
        <v>23.986000000000001</v>
      </c>
      <c r="Z96" s="9">
        <v>405.084</v>
      </c>
      <c r="AA96" s="9">
        <v>157.19900000000001</v>
      </c>
      <c r="AB96" s="9">
        <v>247.88499999999999</v>
      </c>
      <c r="AC96" s="9">
        <v>1446.5050000000001</v>
      </c>
      <c r="AD96" s="9">
        <v>773.56500000000005</v>
      </c>
      <c r="AE96" s="9">
        <v>672.94</v>
      </c>
      <c r="AF96" s="9">
        <v>541.524</v>
      </c>
      <c r="AG96" s="9">
        <v>404.08100000000002</v>
      </c>
      <c r="AH96" s="9">
        <v>137.44300000000001</v>
      </c>
      <c r="AI96" s="9">
        <v>904.98</v>
      </c>
      <c r="AJ96" s="9">
        <v>369.48399999999998</v>
      </c>
      <c r="AK96" s="9">
        <v>535.49599999999998</v>
      </c>
      <c r="AL96" s="9">
        <v>878.05799999999999</v>
      </c>
      <c r="AM96" s="9">
        <v>637.41700000000003</v>
      </c>
      <c r="AN96" s="9">
        <v>240.64099999999999</v>
      </c>
      <c r="AO96" s="9">
        <v>1139.0229999999999</v>
      </c>
      <c r="AP96" s="9">
        <v>452.84699999999998</v>
      </c>
      <c r="AQ96" s="9">
        <v>686.17600000000004</v>
      </c>
      <c r="AR96" s="9">
        <v>1219.0940000000001</v>
      </c>
      <c r="AS96" s="9">
        <v>580.29</v>
      </c>
      <c r="AT96" s="9">
        <v>638.80399999999997</v>
      </c>
      <c r="AU96" s="9">
        <v>12268.448</v>
      </c>
      <c r="AV96" s="9">
        <v>6398.9589999999998</v>
      </c>
      <c r="AW96" s="9">
        <v>5869.4880000000003</v>
      </c>
      <c r="AX96" s="9">
        <v>8543.5679999999993</v>
      </c>
      <c r="AY96" s="9">
        <v>5266.2489999999998</v>
      </c>
      <c r="AZ96" s="9">
        <v>3277.319</v>
      </c>
      <c r="BA96" s="9">
        <v>3724.8789999999999</v>
      </c>
      <c r="BB96" s="9">
        <v>1132.71</v>
      </c>
      <c r="BC96" s="9">
        <v>2592.1689999999999</v>
      </c>
      <c r="BD96" s="9">
        <v>1933.56</v>
      </c>
      <c r="BE96" s="9">
        <v>1037.7249999999999</v>
      </c>
      <c r="BF96" s="9">
        <v>895.83500000000004</v>
      </c>
      <c r="BG96" s="9">
        <v>766.96600000000001</v>
      </c>
      <c r="BH96" s="9">
        <v>410.31700000000001</v>
      </c>
      <c r="BI96" s="9">
        <v>356.649</v>
      </c>
      <c r="BJ96" s="9">
        <v>395.71</v>
      </c>
      <c r="BK96" s="9">
        <v>270.404</v>
      </c>
      <c r="BL96" s="9">
        <v>125.30500000000001</v>
      </c>
      <c r="BM96" s="9">
        <v>302.738</v>
      </c>
      <c r="BN96" s="9">
        <v>201.01499999999999</v>
      </c>
      <c r="BO96" s="9">
        <v>101.72199999999999</v>
      </c>
      <c r="BP96" s="9">
        <v>92.971999999999994</v>
      </c>
      <c r="BQ96" s="9">
        <v>69.388999999999996</v>
      </c>
      <c r="BR96" s="9">
        <v>23.582999999999998</v>
      </c>
      <c r="BS96" s="9">
        <v>371.25599999999997</v>
      </c>
      <c r="BT96" s="9">
        <v>139.91300000000001</v>
      </c>
      <c r="BU96" s="9">
        <v>231.34299999999999</v>
      </c>
      <c r="BV96" s="9">
        <v>1403.8869999999999</v>
      </c>
      <c r="BW96" s="9">
        <v>746.80899999999997</v>
      </c>
      <c r="BX96" s="9">
        <v>657.07799999999997</v>
      </c>
      <c r="BY96" s="9">
        <v>530.78499999999997</v>
      </c>
      <c r="BZ96" s="9">
        <v>393.86099999999999</v>
      </c>
      <c r="CA96" s="9">
        <v>136.92400000000001</v>
      </c>
      <c r="CB96" s="9">
        <v>873.10199999999998</v>
      </c>
      <c r="CC96" s="9">
        <v>352.947</v>
      </c>
      <c r="CD96" s="9">
        <v>520.154</v>
      </c>
      <c r="CE96" s="9">
        <v>853.99099999999999</v>
      </c>
      <c r="CF96" s="9">
        <v>615.85500000000002</v>
      </c>
      <c r="CG96" s="9">
        <v>238.136</v>
      </c>
      <c r="CH96" s="9">
        <v>1079.569</v>
      </c>
      <c r="CI96" s="9">
        <v>421.87</v>
      </c>
      <c r="CJ96" s="9">
        <v>657.69799999999998</v>
      </c>
      <c r="CK96" s="9">
        <v>1175.8389999999999</v>
      </c>
      <c r="CL96" s="9">
        <v>553.96299999999997</v>
      </c>
      <c r="CM96" s="9">
        <v>621.87699999999995</v>
      </c>
      <c r="CN96" s="9">
        <v>1799.35</v>
      </c>
      <c r="CO96" s="9">
        <v>909.22</v>
      </c>
      <c r="CP96" s="9">
        <v>890.13</v>
      </c>
      <c r="CQ96" s="9">
        <v>771.55</v>
      </c>
      <c r="CR96" s="9">
        <v>461.63400000000001</v>
      </c>
      <c r="CS96" s="9">
        <v>309.916</v>
      </c>
      <c r="CT96" s="9">
        <v>1027.8</v>
      </c>
      <c r="CU96" s="9">
        <v>447.58600000000001</v>
      </c>
      <c r="CV96" s="9">
        <v>580.21400000000006</v>
      </c>
      <c r="CW96" s="9">
        <v>482.85700000000003</v>
      </c>
      <c r="CX96" s="9">
        <v>235.94800000000001</v>
      </c>
      <c r="CY96" s="9">
        <v>246.90899999999999</v>
      </c>
      <c r="CZ96" s="9">
        <v>181.334</v>
      </c>
      <c r="DA96" s="9">
        <v>81.894000000000005</v>
      </c>
      <c r="DB96" s="9">
        <v>99.44</v>
      </c>
      <c r="DC96" s="9">
        <v>41.703000000000003</v>
      </c>
      <c r="DD96" s="9">
        <v>25.408000000000001</v>
      </c>
      <c r="DE96" s="9">
        <v>16.294</v>
      </c>
      <c r="DF96" s="9">
        <v>35.325000000000003</v>
      </c>
      <c r="DG96" s="9">
        <v>21.568000000000001</v>
      </c>
      <c r="DH96" s="9">
        <v>13.757</v>
      </c>
      <c r="DI96" s="9">
        <v>6.3780000000000001</v>
      </c>
      <c r="DJ96" s="9">
        <v>3.84</v>
      </c>
      <c r="DK96" s="9">
        <v>2.5379999999999998</v>
      </c>
      <c r="DL96" s="9">
        <v>139.63200000000001</v>
      </c>
      <c r="DM96" s="9">
        <v>56.485999999999997</v>
      </c>
      <c r="DN96" s="9">
        <v>83.146000000000001</v>
      </c>
      <c r="DO96" s="9">
        <v>368.05099999999999</v>
      </c>
      <c r="DP96" s="9">
        <v>184.4</v>
      </c>
      <c r="DQ96" s="9">
        <v>183.65100000000001</v>
      </c>
      <c r="DR96" s="9">
        <v>72.94</v>
      </c>
      <c r="DS96" s="9">
        <v>51.417999999999999</v>
      </c>
      <c r="DT96" s="9">
        <v>21.521999999999998</v>
      </c>
      <c r="DU96" s="9">
        <v>295.11099999999999</v>
      </c>
      <c r="DV96" s="9">
        <v>132.982</v>
      </c>
      <c r="DW96" s="9">
        <v>162.12899999999999</v>
      </c>
      <c r="DX96" s="9">
        <v>107.39</v>
      </c>
      <c r="DY96" s="9">
        <v>73.191000000000003</v>
      </c>
      <c r="DZ96" s="9">
        <v>34.198999999999998</v>
      </c>
      <c r="EA96" s="9">
        <v>375.46699999999998</v>
      </c>
      <c r="EB96" s="9">
        <v>162.75700000000001</v>
      </c>
      <c r="EC96" s="9">
        <v>212.71</v>
      </c>
      <c r="ED96" s="9">
        <v>330.43599999999998</v>
      </c>
      <c r="EE96" s="9">
        <v>154.55000000000001</v>
      </c>
      <c r="EF96" s="9">
        <v>175.886</v>
      </c>
      <c r="EG96" s="9">
        <v>648.46699999999998</v>
      </c>
      <c r="EH96" s="9">
        <v>307.92599999999999</v>
      </c>
      <c r="EI96" s="9">
        <v>340.541</v>
      </c>
      <c r="EJ96" s="9">
        <v>140.69800000000001</v>
      </c>
      <c r="EK96" s="9">
        <v>95.784999999999997</v>
      </c>
      <c r="EL96" s="9">
        <v>44.914000000000001</v>
      </c>
      <c r="EM96" s="9">
        <v>507.76900000000001</v>
      </c>
      <c r="EN96" s="9">
        <v>212.142</v>
      </c>
      <c r="EO96" s="9">
        <v>295.62700000000001</v>
      </c>
      <c r="EP96" s="9">
        <v>202.904</v>
      </c>
      <c r="EQ96" s="9">
        <v>96.144000000000005</v>
      </c>
      <c r="ER96" s="9">
        <v>106.76</v>
      </c>
      <c r="ES96" s="9">
        <v>75.516000000000005</v>
      </c>
      <c r="ET96" s="9">
        <v>35.381</v>
      </c>
      <c r="EU96" s="9">
        <v>40.134999999999998</v>
      </c>
      <c r="EV96" s="9">
        <v>4.1929999999999996</v>
      </c>
      <c r="EW96" s="9">
        <v>3.52</v>
      </c>
      <c r="EX96" s="9">
        <v>0.67200000000000004</v>
      </c>
      <c r="EY96" s="9">
        <v>3.3319999999999999</v>
      </c>
      <c r="EZ96" s="9">
        <v>2.6819999999999999</v>
      </c>
      <c r="FA96" s="9">
        <v>0.65100000000000002</v>
      </c>
      <c r="FB96" s="9">
        <v>0.86</v>
      </c>
      <c r="FC96" s="9">
        <v>0.83899999999999997</v>
      </c>
      <c r="FD96" s="9">
        <v>2.1999999999999999E-2</v>
      </c>
      <c r="FE96" s="9">
        <v>71.322999999999993</v>
      </c>
      <c r="FF96" s="9">
        <v>31.861000000000001</v>
      </c>
      <c r="FG96" s="9">
        <v>39.463000000000001</v>
      </c>
      <c r="FH96" s="9">
        <v>160.99299999999999</v>
      </c>
      <c r="FI96" s="9">
        <v>77.840999999999994</v>
      </c>
      <c r="FJ96" s="9">
        <v>83.150999999999996</v>
      </c>
      <c r="FK96" s="9">
        <v>11.801</v>
      </c>
      <c r="FL96" s="9">
        <v>10.756</v>
      </c>
      <c r="FM96" s="9">
        <v>1.0449999999999999</v>
      </c>
      <c r="FN96" s="9">
        <v>149.19200000000001</v>
      </c>
      <c r="FO96" s="9">
        <v>67.084999999999994</v>
      </c>
      <c r="FP96" s="9">
        <v>82.106999999999999</v>
      </c>
      <c r="FQ96" s="9">
        <v>15.667</v>
      </c>
      <c r="FR96" s="9">
        <v>14.013</v>
      </c>
      <c r="FS96" s="9">
        <v>1.6539999999999999</v>
      </c>
      <c r="FT96" s="9">
        <v>187.23699999999999</v>
      </c>
      <c r="FU96" s="9">
        <v>82.131</v>
      </c>
      <c r="FV96" s="9">
        <v>105.10599999999999</v>
      </c>
      <c r="FW96" s="9">
        <v>152.524</v>
      </c>
      <c r="FX96" s="9">
        <v>69.766999999999996</v>
      </c>
      <c r="FY96" s="9">
        <v>82.757000000000005</v>
      </c>
      <c r="FZ96" s="9">
        <v>1150.883</v>
      </c>
      <c r="GA96" s="9">
        <v>601.29399999999998</v>
      </c>
      <c r="GB96" s="9">
        <v>549.58900000000006</v>
      </c>
      <c r="GC96" s="9">
        <v>630.85199999999998</v>
      </c>
      <c r="GD96" s="9">
        <v>365.85</v>
      </c>
      <c r="GE96" s="9">
        <v>265.00200000000001</v>
      </c>
      <c r="GF96" s="9">
        <v>520.03099999999995</v>
      </c>
      <c r="GG96" s="9">
        <v>235.44499999999999</v>
      </c>
      <c r="GH96" s="9">
        <v>284.58699999999999</v>
      </c>
      <c r="GI96" s="9">
        <v>279.95299999999997</v>
      </c>
      <c r="GJ96" s="9">
        <v>139.804</v>
      </c>
      <c r="GK96" s="9">
        <v>140.149</v>
      </c>
      <c r="GL96" s="9">
        <v>105.818</v>
      </c>
      <c r="GM96" s="9">
        <v>46.512999999999998</v>
      </c>
      <c r="GN96" s="9">
        <v>59.305</v>
      </c>
      <c r="GO96" s="9">
        <v>37.51</v>
      </c>
      <c r="GP96" s="9">
        <v>21.888000000000002</v>
      </c>
      <c r="GQ96" s="9">
        <v>15.622</v>
      </c>
      <c r="GR96" s="9">
        <v>31.992000000000001</v>
      </c>
      <c r="GS96" s="9">
        <v>18.885999999999999</v>
      </c>
      <c r="GT96" s="9">
        <v>13.106</v>
      </c>
      <c r="GU96" s="9">
        <v>5.5179999999999998</v>
      </c>
      <c r="GV96" s="9">
        <v>3.0019999999999998</v>
      </c>
      <c r="GW96" s="9">
        <v>2.516</v>
      </c>
      <c r="GX96" s="9">
        <v>68.308000000000007</v>
      </c>
      <c r="GY96" s="9">
        <v>24.625</v>
      </c>
      <c r="GZ96" s="9">
        <v>43.683</v>
      </c>
      <c r="HA96" s="9">
        <v>207.05799999999999</v>
      </c>
      <c r="HB96" s="9">
        <v>106.559</v>
      </c>
      <c r="HC96" s="9">
        <v>100.499</v>
      </c>
      <c r="HD96" s="9">
        <v>61.139000000000003</v>
      </c>
      <c r="HE96" s="9">
        <v>40.661999999999999</v>
      </c>
      <c r="HF96" s="9">
        <v>20.477</v>
      </c>
      <c r="HG96" s="9">
        <v>145.91900000000001</v>
      </c>
      <c r="HH96" s="9">
        <v>65.897000000000006</v>
      </c>
      <c r="HI96" s="9">
        <v>80.022000000000006</v>
      </c>
      <c r="HJ96" s="9">
        <v>91.722999999999999</v>
      </c>
      <c r="HK96" s="9">
        <v>59.177999999999997</v>
      </c>
      <c r="HL96" s="9">
        <v>32.545000000000002</v>
      </c>
      <c r="HM96" s="9">
        <v>188.23</v>
      </c>
      <c r="HN96" s="9">
        <v>80.626000000000005</v>
      </c>
      <c r="HO96" s="9">
        <v>107.604</v>
      </c>
      <c r="HP96" s="9">
        <v>177.91200000000001</v>
      </c>
      <c r="HQ96" s="9">
        <v>84.783000000000001</v>
      </c>
      <c r="HR96" s="9">
        <v>93.128</v>
      </c>
      <c r="HS96" s="9">
        <v>2961.1660000000002</v>
      </c>
      <c r="HT96" s="9">
        <v>1549.5440000000001</v>
      </c>
      <c r="HU96" s="9">
        <v>1411.6220000000001</v>
      </c>
      <c r="HV96" s="9">
        <v>2242.2020000000002</v>
      </c>
      <c r="HW96" s="9">
        <v>1326.567</v>
      </c>
      <c r="HX96" s="9">
        <v>915.63499999999999</v>
      </c>
      <c r="HY96" s="9">
        <v>718.96400000000006</v>
      </c>
      <c r="HZ96" s="9">
        <v>222.977</v>
      </c>
      <c r="IA96" s="9">
        <v>495.988</v>
      </c>
      <c r="IB96" s="9">
        <v>488.80200000000002</v>
      </c>
      <c r="IC96" s="9">
        <v>277.58999999999997</v>
      </c>
      <c r="ID96" s="9">
        <v>211.21199999999999</v>
      </c>
      <c r="IE96" s="9">
        <v>189.047</v>
      </c>
      <c r="IF96" s="9">
        <v>101.854</v>
      </c>
      <c r="IG96" s="9">
        <v>87.192999999999998</v>
      </c>
      <c r="IH96" s="9">
        <v>113.369</v>
      </c>
      <c r="II96" s="9">
        <v>74.834999999999994</v>
      </c>
      <c r="IJ96" s="9">
        <v>38.533999999999999</v>
      </c>
      <c r="IK96" s="9">
        <v>89.92</v>
      </c>
      <c r="IL96" s="9">
        <v>56.219000000000001</v>
      </c>
      <c r="IM96" s="9">
        <v>33.701000000000001</v>
      </c>
      <c r="IN96" s="9">
        <v>23.449000000000002</v>
      </c>
      <c r="IO96" s="9">
        <v>18.614999999999998</v>
      </c>
      <c r="IP96" s="9">
        <v>4.8339999999999996</v>
      </c>
      <c r="IQ96" s="9">
        <v>75.677999999999997</v>
      </c>
    </row>
    <row r="97" spans="1:251">
      <c r="A97" s="10">
        <v>44440</v>
      </c>
      <c r="B97" s="9">
        <v>12798.48</v>
      </c>
      <c r="C97" s="9">
        <v>6752.0169999999998</v>
      </c>
      <c r="D97" s="9">
        <v>6046.4629999999997</v>
      </c>
      <c r="E97" s="9">
        <v>8881.0550000000003</v>
      </c>
      <c r="F97" s="9">
        <v>5487.2190000000001</v>
      </c>
      <c r="G97" s="9">
        <v>3393.8359999999998</v>
      </c>
      <c r="H97" s="9">
        <v>3917.4250000000002</v>
      </c>
      <c r="I97" s="9">
        <v>1264.798</v>
      </c>
      <c r="J97" s="9">
        <v>2652.627</v>
      </c>
      <c r="K97" s="9">
        <v>1961.721</v>
      </c>
      <c r="L97" s="9">
        <v>1058.596</v>
      </c>
      <c r="M97" s="9">
        <v>903.125</v>
      </c>
      <c r="N97" s="9">
        <v>810.51300000000003</v>
      </c>
      <c r="O97" s="9">
        <v>436.72199999999998</v>
      </c>
      <c r="P97" s="9">
        <v>373.791</v>
      </c>
      <c r="Q97" s="9">
        <v>426.23399999999998</v>
      </c>
      <c r="R97" s="9">
        <v>284.971</v>
      </c>
      <c r="S97" s="9">
        <v>141.26300000000001</v>
      </c>
      <c r="T97" s="9">
        <v>321.005</v>
      </c>
      <c r="U97" s="9">
        <v>201.54900000000001</v>
      </c>
      <c r="V97" s="9">
        <v>119.456</v>
      </c>
      <c r="W97" s="9">
        <v>105.229</v>
      </c>
      <c r="X97" s="9">
        <v>83.421999999999997</v>
      </c>
      <c r="Y97" s="9">
        <v>21.806999999999999</v>
      </c>
      <c r="Z97" s="9">
        <v>384.279</v>
      </c>
      <c r="AA97" s="9">
        <v>151.751</v>
      </c>
      <c r="AB97" s="9">
        <v>232.52799999999999</v>
      </c>
      <c r="AC97" s="9">
        <v>1373.39</v>
      </c>
      <c r="AD97" s="9">
        <v>751.71799999999996</v>
      </c>
      <c r="AE97" s="9">
        <v>621.67200000000003</v>
      </c>
      <c r="AF97" s="9">
        <v>521.38300000000004</v>
      </c>
      <c r="AG97" s="9">
        <v>388.67</v>
      </c>
      <c r="AH97" s="9">
        <v>132.71199999999999</v>
      </c>
      <c r="AI97" s="9">
        <v>852.00800000000004</v>
      </c>
      <c r="AJ97" s="9">
        <v>363.048</v>
      </c>
      <c r="AK97" s="9">
        <v>488.959</v>
      </c>
      <c r="AL97" s="9">
        <v>878.94899999999996</v>
      </c>
      <c r="AM97" s="9">
        <v>620.952</v>
      </c>
      <c r="AN97" s="9">
        <v>257.99700000000001</v>
      </c>
      <c r="AO97" s="9">
        <v>1082.7719999999999</v>
      </c>
      <c r="AP97" s="9">
        <v>437.64400000000001</v>
      </c>
      <c r="AQ97" s="9">
        <v>645.12800000000004</v>
      </c>
      <c r="AR97" s="9">
        <v>1173.0129999999999</v>
      </c>
      <c r="AS97" s="9">
        <v>564.59799999999996</v>
      </c>
      <c r="AT97" s="9">
        <v>608.41499999999996</v>
      </c>
      <c r="AU97" s="9">
        <v>12164.861999999999</v>
      </c>
      <c r="AV97" s="9">
        <v>6365.2139999999999</v>
      </c>
      <c r="AW97" s="9">
        <v>5799.6480000000001</v>
      </c>
      <c r="AX97" s="9">
        <v>8585.1440000000002</v>
      </c>
      <c r="AY97" s="9">
        <v>5271.0510000000004</v>
      </c>
      <c r="AZ97" s="9">
        <v>3314.0929999999998</v>
      </c>
      <c r="BA97" s="9">
        <v>3579.7179999999998</v>
      </c>
      <c r="BB97" s="9">
        <v>1094.163</v>
      </c>
      <c r="BC97" s="9">
        <v>2485.5549999999998</v>
      </c>
      <c r="BD97" s="9">
        <v>1871.423</v>
      </c>
      <c r="BE97" s="9">
        <v>999.52700000000004</v>
      </c>
      <c r="BF97" s="9">
        <v>871.89499999999998</v>
      </c>
      <c r="BG97" s="9">
        <v>748.69</v>
      </c>
      <c r="BH97" s="9">
        <v>397.05900000000003</v>
      </c>
      <c r="BI97" s="9">
        <v>351.63099999999997</v>
      </c>
      <c r="BJ97" s="9">
        <v>405.75799999999998</v>
      </c>
      <c r="BK97" s="9">
        <v>267.91300000000001</v>
      </c>
      <c r="BL97" s="9">
        <v>137.846</v>
      </c>
      <c r="BM97" s="9">
        <v>304.76600000000002</v>
      </c>
      <c r="BN97" s="9">
        <v>188.13499999999999</v>
      </c>
      <c r="BO97" s="9">
        <v>116.631</v>
      </c>
      <c r="BP97" s="9">
        <v>100.992</v>
      </c>
      <c r="BQ97" s="9">
        <v>79.778000000000006</v>
      </c>
      <c r="BR97" s="9">
        <v>21.215</v>
      </c>
      <c r="BS97" s="9">
        <v>342.93099999999998</v>
      </c>
      <c r="BT97" s="9">
        <v>129.14599999999999</v>
      </c>
      <c r="BU97" s="9">
        <v>213.785</v>
      </c>
      <c r="BV97" s="9">
        <v>1332.8320000000001</v>
      </c>
      <c r="BW97" s="9">
        <v>723.16200000000003</v>
      </c>
      <c r="BX97" s="9">
        <v>609.66999999999996</v>
      </c>
      <c r="BY97" s="9">
        <v>509.6</v>
      </c>
      <c r="BZ97" s="9">
        <v>379.108</v>
      </c>
      <c r="CA97" s="9">
        <v>130.49100000000001</v>
      </c>
      <c r="CB97" s="9">
        <v>823.23299999999995</v>
      </c>
      <c r="CC97" s="9">
        <v>344.05399999999997</v>
      </c>
      <c r="CD97" s="9">
        <v>479.17899999999997</v>
      </c>
      <c r="CE97" s="9">
        <v>850.35799999999995</v>
      </c>
      <c r="CF97" s="9">
        <v>597.42399999999998</v>
      </c>
      <c r="CG97" s="9">
        <v>252.93299999999999</v>
      </c>
      <c r="CH97" s="9">
        <v>1021.0650000000001</v>
      </c>
      <c r="CI97" s="9">
        <v>402.10300000000001</v>
      </c>
      <c r="CJ97" s="9">
        <v>618.96199999999999</v>
      </c>
      <c r="CK97" s="9">
        <v>1127.999</v>
      </c>
      <c r="CL97" s="9">
        <v>532.18899999999996</v>
      </c>
      <c r="CM97" s="9">
        <v>595.80999999999995</v>
      </c>
      <c r="CN97" s="9">
        <v>1737.7729999999999</v>
      </c>
      <c r="CO97" s="9">
        <v>893.78</v>
      </c>
      <c r="CP97" s="9">
        <v>843.99199999999996</v>
      </c>
      <c r="CQ97" s="9">
        <v>774.65</v>
      </c>
      <c r="CR97" s="9">
        <v>469.02300000000002</v>
      </c>
      <c r="CS97" s="9">
        <v>305.62700000000001</v>
      </c>
      <c r="CT97" s="9">
        <v>963.12300000000005</v>
      </c>
      <c r="CU97" s="9">
        <v>424.75700000000001</v>
      </c>
      <c r="CV97" s="9">
        <v>538.36599999999999</v>
      </c>
      <c r="CW97" s="9">
        <v>452.63499999999999</v>
      </c>
      <c r="CX97" s="9">
        <v>226.11799999999999</v>
      </c>
      <c r="CY97" s="9">
        <v>226.517</v>
      </c>
      <c r="CZ97" s="9">
        <v>148.05600000000001</v>
      </c>
      <c r="DA97" s="9">
        <v>72.185000000000002</v>
      </c>
      <c r="DB97" s="9">
        <v>75.870999999999995</v>
      </c>
      <c r="DC97" s="9">
        <v>38.506</v>
      </c>
      <c r="DD97" s="9">
        <v>21.335000000000001</v>
      </c>
      <c r="DE97" s="9">
        <v>17.172000000000001</v>
      </c>
      <c r="DF97" s="9">
        <v>33.314999999999998</v>
      </c>
      <c r="DG97" s="9">
        <v>16.574000000000002</v>
      </c>
      <c r="DH97" s="9">
        <v>16.741</v>
      </c>
      <c r="DI97" s="9">
        <v>5.1920000000000002</v>
      </c>
      <c r="DJ97" s="9">
        <v>4.7610000000000001</v>
      </c>
      <c r="DK97" s="9">
        <v>0.43099999999999999</v>
      </c>
      <c r="DL97" s="9">
        <v>109.55</v>
      </c>
      <c r="DM97" s="9">
        <v>50.850999999999999</v>
      </c>
      <c r="DN97" s="9">
        <v>58.698999999999998</v>
      </c>
      <c r="DO97" s="9">
        <v>362.03800000000001</v>
      </c>
      <c r="DP97" s="9">
        <v>184.88</v>
      </c>
      <c r="DQ97" s="9">
        <v>177.15799999999999</v>
      </c>
      <c r="DR97" s="9">
        <v>68.209000000000003</v>
      </c>
      <c r="DS97" s="9">
        <v>47.332000000000001</v>
      </c>
      <c r="DT97" s="9">
        <v>20.876999999999999</v>
      </c>
      <c r="DU97" s="9">
        <v>293.82900000000001</v>
      </c>
      <c r="DV97" s="9">
        <v>137.548</v>
      </c>
      <c r="DW97" s="9">
        <v>156.28100000000001</v>
      </c>
      <c r="DX97" s="9">
        <v>99.807000000000002</v>
      </c>
      <c r="DY97" s="9">
        <v>65.539000000000001</v>
      </c>
      <c r="DZ97" s="9">
        <v>34.268000000000001</v>
      </c>
      <c r="EA97" s="9">
        <v>352.82799999999997</v>
      </c>
      <c r="EB97" s="9">
        <v>160.57900000000001</v>
      </c>
      <c r="EC97" s="9">
        <v>192.249</v>
      </c>
      <c r="ED97" s="9">
        <v>327.14400000000001</v>
      </c>
      <c r="EE97" s="9">
        <v>154.12200000000001</v>
      </c>
      <c r="EF97" s="9">
        <v>173.02199999999999</v>
      </c>
      <c r="EG97" s="9">
        <v>624.33000000000004</v>
      </c>
      <c r="EH97" s="9">
        <v>307.28800000000001</v>
      </c>
      <c r="EI97" s="9">
        <v>317.04199999999997</v>
      </c>
      <c r="EJ97" s="9">
        <v>145.048</v>
      </c>
      <c r="EK97" s="9">
        <v>102.601</v>
      </c>
      <c r="EL97" s="9">
        <v>42.447000000000003</v>
      </c>
      <c r="EM97" s="9">
        <v>479.28199999999998</v>
      </c>
      <c r="EN97" s="9">
        <v>204.68700000000001</v>
      </c>
      <c r="EO97" s="9">
        <v>274.59500000000003</v>
      </c>
      <c r="EP97" s="9">
        <v>193.29599999999999</v>
      </c>
      <c r="EQ97" s="9">
        <v>93.45</v>
      </c>
      <c r="ER97" s="9">
        <v>99.846999999999994</v>
      </c>
      <c r="ES97" s="9">
        <v>61.436999999999998</v>
      </c>
      <c r="ET97" s="9">
        <v>31.475000000000001</v>
      </c>
      <c r="EU97" s="9">
        <v>29.962</v>
      </c>
      <c r="EV97" s="9">
        <v>4.8070000000000004</v>
      </c>
      <c r="EW97" s="9">
        <v>2.117</v>
      </c>
      <c r="EX97" s="9">
        <v>2.69</v>
      </c>
      <c r="EY97" s="9">
        <v>4.673</v>
      </c>
      <c r="EZ97" s="9">
        <v>2.0070000000000001</v>
      </c>
      <c r="FA97" s="9">
        <v>2.6659999999999999</v>
      </c>
      <c r="FB97" s="9">
        <v>0.13300000000000001</v>
      </c>
      <c r="FC97" s="9">
        <v>0.11</v>
      </c>
      <c r="FD97" s="9">
        <v>2.4E-2</v>
      </c>
      <c r="FE97" s="9">
        <v>56.63</v>
      </c>
      <c r="FF97" s="9">
        <v>29.359000000000002</v>
      </c>
      <c r="FG97" s="9">
        <v>27.271999999999998</v>
      </c>
      <c r="FH97" s="9">
        <v>160.55699999999999</v>
      </c>
      <c r="FI97" s="9">
        <v>79.403999999999996</v>
      </c>
      <c r="FJ97" s="9">
        <v>81.153000000000006</v>
      </c>
      <c r="FK97" s="9">
        <v>11.772</v>
      </c>
      <c r="FL97" s="9">
        <v>8.1180000000000003</v>
      </c>
      <c r="FM97" s="9">
        <v>3.653</v>
      </c>
      <c r="FN97" s="9">
        <v>148.785</v>
      </c>
      <c r="FO97" s="9">
        <v>71.284999999999997</v>
      </c>
      <c r="FP97" s="9">
        <v>77.5</v>
      </c>
      <c r="FQ97" s="9">
        <v>15.821</v>
      </c>
      <c r="FR97" s="9">
        <v>10.177</v>
      </c>
      <c r="FS97" s="9">
        <v>5.6440000000000001</v>
      </c>
      <c r="FT97" s="9">
        <v>177.47499999999999</v>
      </c>
      <c r="FU97" s="9">
        <v>83.272999999999996</v>
      </c>
      <c r="FV97" s="9">
        <v>94.203000000000003</v>
      </c>
      <c r="FW97" s="9">
        <v>153.459</v>
      </c>
      <c r="FX97" s="9">
        <v>73.292000000000002</v>
      </c>
      <c r="FY97" s="9">
        <v>80.165999999999997</v>
      </c>
      <c r="FZ97" s="9">
        <v>1113.443</v>
      </c>
      <c r="GA97" s="9">
        <v>586.49199999999996</v>
      </c>
      <c r="GB97" s="9">
        <v>526.95100000000002</v>
      </c>
      <c r="GC97" s="9">
        <v>629.60199999999998</v>
      </c>
      <c r="GD97" s="9">
        <v>366.42200000000003</v>
      </c>
      <c r="GE97" s="9">
        <v>263.18</v>
      </c>
      <c r="GF97" s="9">
        <v>483.84100000000001</v>
      </c>
      <c r="GG97" s="9">
        <v>220.07</v>
      </c>
      <c r="GH97" s="9">
        <v>263.77100000000002</v>
      </c>
      <c r="GI97" s="9">
        <v>259.339</v>
      </c>
      <c r="GJ97" s="9">
        <v>132.66800000000001</v>
      </c>
      <c r="GK97" s="9">
        <v>126.67100000000001</v>
      </c>
      <c r="GL97" s="9">
        <v>86.619</v>
      </c>
      <c r="GM97" s="9">
        <v>40.71</v>
      </c>
      <c r="GN97" s="9">
        <v>45.908999999999999</v>
      </c>
      <c r="GO97" s="9">
        <v>33.700000000000003</v>
      </c>
      <c r="GP97" s="9">
        <v>19.218</v>
      </c>
      <c r="GQ97" s="9">
        <v>14.481999999999999</v>
      </c>
      <c r="GR97" s="9">
        <v>28.640999999999998</v>
      </c>
      <c r="GS97" s="9">
        <v>14.567</v>
      </c>
      <c r="GT97" s="9">
        <v>14.074</v>
      </c>
      <c r="GU97" s="9">
        <v>5.0579999999999998</v>
      </c>
      <c r="GV97" s="9">
        <v>4.6509999999999998</v>
      </c>
      <c r="GW97" s="9">
        <v>0.40699999999999997</v>
      </c>
      <c r="GX97" s="9">
        <v>52.918999999999997</v>
      </c>
      <c r="GY97" s="9">
        <v>21.492000000000001</v>
      </c>
      <c r="GZ97" s="9">
        <v>31.427</v>
      </c>
      <c r="HA97" s="9">
        <v>201.48099999999999</v>
      </c>
      <c r="HB97" s="9">
        <v>105.476</v>
      </c>
      <c r="HC97" s="9">
        <v>96.004999999999995</v>
      </c>
      <c r="HD97" s="9">
        <v>56.438000000000002</v>
      </c>
      <c r="HE97" s="9">
        <v>39.213999999999999</v>
      </c>
      <c r="HF97" s="9">
        <v>17.224</v>
      </c>
      <c r="HG97" s="9">
        <v>145.04400000000001</v>
      </c>
      <c r="HH97" s="9">
        <v>66.263000000000005</v>
      </c>
      <c r="HI97" s="9">
        <v>78.781000000000006</v>
      </c>
      <c r="HJ97" s="9">
        <v>83.986000000000004</v>
      </c>
      <c r="HK97" s="9">
        <v>55.362000000000002</v>
      </c>
      <c r="HL97" s="9">
        <v>28.623999999999999</v>
      </c>
      <c r="HM97" s="9">
        <v>175.352</v>
      </c>
      <c r="HN97" s="9">
        <v>77.305999999999997</v>
      </c>
      <c r="HO97" s="9">
        <v>98.046999999999997</v>
      </c>
      <c r="HP97" s="9">
        <v>173.685</v>
      </c>
      <c r="HQ97" s="9">
        <v>80.83</v>
      </c>
      <c r="HR97" s="9">
        <v>92.855999999999995</v>
      </c>
      <c r="HS97" s="9">
        <v>2920.65</v>
      </c>
      <c r="HT97" s="9">
        <v>1532.9590000000001</v>
      </c>
      <c r="HU97" s="9">
        <v>1387.691</v>
      </c>
      <c r="HV97" s="9">
        <v>2227.7089999999998</v>
      </c>
      <c r="HW97" s="9">
        <v>1313.7190000000001</v>
      </c>
      <c r="HX97" s="9">
        <v>913.99099999999999</v>
      </c>
      <c r="HY97" s="9">
        <v>692.94100000000003</v>
      </c>
      <c r="HZ97" s="9">
        <v>219.24</v>
      </c>
      <c r="IA97" s="9">
        <v>473.70100000000002</v>
      </c>
      <c r="IB97" s="9">
        <v>465.18099999999998</v>
      </c>
      <c r="IC97" s="9">
        <v>267.82299999999998</v>
      </c>
      <c r="ID97" s="9">
        <v>197.358</v>
      </c>
      <c r="IE97" s="9">
        <v>187.65</v>
      </c>
      <c r="IF97" s="9">
        <v>110.283</v>
      </c>
      <c r="IG97" s="9">
        <v>77.367999999999995</v>
      </c>
      <c r="IH97" s="9">
        <v>122.423</v>
      </c>
      <c r="II97" s="9">
        <v>83.641999999999996</v>
      </c>
      <c r="IJ97" s="9">
        <v>38.78</v>
      </c>
      <c r="IK97" s="9">
        <v>95.02</v>
      </c>
      <c r="IL97" s="9">
        <v>63.47</v>
      </c>
      <c r="IM97" s="9">
        <v>31.55</v>
      </c>
      <c r="IN97" s="9">
        <v>27.402999999999999</v>
      </c>
      <c r="IO97" s="9">
        <v>20.172000000000001</v>
      </c>
      <c r="IP97" s="9">
        <v>7.23</v>
      </c>
      <c r="IQ97" s="9">
        <v>65.227999999999994</v>
      </c>
    </row>
    <row r="98" spans="1:251">
      <c r="A98" s="10">
        <v>44470</v>
      </c>
      <c r="B98" s="9">
        <v>12767.13</v>
      </c>
      <c r="C98" s="9">
        <v>6747.2110000000002</v>
      </c>
      <c r="D98" s="9">
        <v>6019.9189999999999</v>
      </c>
      <c r="E98" s="9">
        <v>8852.3080000000009</v>
      </c>
      <c r="F98" s="9">
        <v>5480.61</v>
      </c>
      <c r="G98" s="9">
        <v>3371.6970000000001</v>
      </c>
      <c r="H98" s="9">
        <v>3914.8229999999999</v>
      </c>
      <c r="I98" s="9">
        <v>1266.6010000000001</v>
      </c>
      <c r="J98" s="9">
        <v>2648.2220000000002</v>
      </c>
      <c r="K98" s="9">
        <v>1950.4</v>
      </c>
      <c r="L98" s="9">
        <v>1071.548</v>
      </c>
      <c r="M98" s="9">
        <v>878.85199999999998</v>
      </c>
      <c r="N98" s="9">
        <v>754.06100000000004</v>
      </c>
      <c r="O98" s="9">
        <v>441.75299999999999</v>
      </c>
      <c r="P98" s="9">
        <v>312.30799999999999</v>
      </c>
      <c r="Q98" s="9">
        <v>421.78399999999999</v>
      </c>
      <c r="R98" s="9">
        <v>302.81700000000001</v>
      </c>
      <c r="S98" s="9">
        <v>118.967</v>
      </c>
      <c r="T98" s="9">
        <v>335.60399999999998</v>
      </c>
      <c r="U98" s="9">
        <v>235.18299999999999</v>
      </c>
      <c r="V98" s="9">
        <v>100.42100000000001</v>
      </c>
      <c r="W98" s="9">
        <v>86.18</v>
      </c>
      <c r="X98" s="9">
        <v>67.634</v>
      </c>
      <c r="Y98" s="9">
        <v>18.545999999999999</v>
      </c>
      <c r="Z98" s="9">
        <v>332.27699999999999</v>
      </c>
      <c r="AA98" s="9">
        <v>138.93600000000001</v>
      </c>
      <c r="AB98" s="9">
        <v>193.34100000000001</v>
      </c>
      <c r="AC98" s="9">
        <v>1399.963</v>
      </c>
      <c r="AD98" s="9">
        <v>741.35599999999999</v>
      </c>
      <c r="AE98" s="9">
        <v>658.60699999999997</v>
      </c>
      <c r="AF98" s="9">
        <v>530.40700000000004</v>
      </c>
      <c r="AG98" s="9">
        <v>382.95499999999998</v>
      </c>
      <c r="AH98" s="9">
        <v>147.45099999999999</v>
      </c>
      <c r="AI98" s="9">
        <v>869.55600000000004</v>
      </c>
      <c r="AJ98" s="9">
        <v>358.40100000000001</v>
      </c>
      <c r="AK98" s="9">
        <v>511.15600000000001</v>
      </c>
      <c r="AL98" s="9">
        <v>888.07899999999995</v>
      </c>
      <c r="AM98" s="9">
        <v>636.45500000000004</v>
      </c>
      <c r="AN98" s="9">
        <v>251.62299999999999</v>
      </c>
      <c r="AO98" s="9">
        <v>1062.3209999999999</v>
      </c>
      <c r="AP98" s="9">
        <v>435.09199999999998</v>
      </c>
      <c r="AQ98" s="9">
        <v>627.22900000000004</v>
      </c>
      <c r="AR98" s="9">
        <v>1205.1600000000001</v>
      </c>
      <c r="AS98" s="9">
        <v>593.58299999999997</v>
      </c>
      <c r="AT98" s="9">
        <v>611.577</v>
      </c>
      <c r="AU98" s="9">
        <v>12147.715</v>
      </c>
      <c r="AV98" s="9">
        <v>6367.9880000000003</v>
      </c>
      <c r="AW98" s="9">
        <v>5779.7269999999999</v>
      </c>
      <c r="AX98" s="9">
        <v>8565.5959999999995</v>
      </c>
      <c r="AY98" s="9">
        <v>5276.3969999999999</v>
      </c>
      <c r="AZ98" s="9">
        <v>3289.1990000000001</v>
      </c>
      <c r="BA98" s="9">
        <v>3582.1190000000001</v>
      </c>
      <c r="BB98" s="9">
        <v>1091.5909999999999</v>
      </c>
      <c r="BC98" s="9">
        <v>2490.5279999999998</v>
      </c>
      <c r="BD98" s="9">
        <v>1863.5440000000001</v>
      </c>
      <c r="BE98" s="9">
        <v>1013.851</v>
      </c>
      <c r="BF98" s="9">
        <v>849.69399999999996</v>
      </c>
      <c r="BG98" s="9">
        <v>699.23099999999999</v>
      </c>
      <c r="BH98" s="9">
        <v>403.39800000000002</v>
      </c>
      <c r="BI98" s="9">
        <v>295.834</v>
      </c>
      <c r="BJ98" s="9">
        <v>396.21600000000001</v>
      </c>
      <c r="BK98" s="9">
        <v>281.24099999999999</v>
      </c>
      <c r="BL98" s="9">
        <v>114.97499999999999</v>
      </c>
      <c r="BM98" s="9">
        <v>316.745</v>
      </c>
      <c r="BN98" s="9">
        <v>219.309</v>
      </c>
      <c r="BO98" s="9">
        <v>97.435000000000002</v>
      </c>
      <c r="BP98" s="9">
        <v>79.471999999999994</v>
      </c>
      <c r="BQ98" s="9">
        <v>61.932000000000002</v>
      </c>
      <c r="BR98" s="9">
        <v>17.54</v>
      </c>
      <c r="BS98" s="9">
        <v>303.01499999999999</v>
      </c>
      <c r="BT98" s="9">
        <v>122.15600000000001</v>
      </c>
      <c r="BU98" s="9">
        <v>180.85900000000001</v>
      </c>
      <c r="BV98" s="9">
        <v>1357.1479999999999</v>
      </c>
      <c r="BW98" s="9">
        <v>715.40599999999995</v>
      </c>
      <c r="BX98" s="9">
        <v>641.74300000000005</v>
      </c>
      <c r="BY98" s="9">
        <v>518.01900000000001</v>
      </c>
      <c r="BZ98" s="9">
        <v>372.851</v>
      </c>
      <c r="CA98" s="9">
        <v>145.167</v>
      </c>
      <c r="CB98" s="9">
        <v>839.13</v>
      </c>
      <c r="CC98" s="9">
        <v>342.55500000000001</v>
      </c>
      <c r="CD98" s="9">
        <v>496.57499999999999</v>
      </c>
      <c r="CE98" s="9">
        <v>855.07600000000002</v>
      </c>
      <c r="CF98" s="9">
        <v>608.28599999999994</v>
      </c>
      <c r="CG98" s="9">
        <v>246.79</v>
      </c>
      <c r="CH98" s="9">
        <v>1008.4690000000001</v>
      </c>
      <c r="CI98" s="9">
        <v>405.565</v>
      </c>
      <c r="CJ98" s="9">
        <v>602.904</v>
      </c>
      <c r="CK98" s="9">
        <v>1155.875</v>
      </c>
      <c r="CL98" s="9">
        <v>561.86400000000003</v>
      </c>
      <c r="CM98" s="9">
        <v>594.01</v>
      </c>
      <c r="CN98" s="9">
        <v>1753.6980000000001</v>
      </c>
      <c r="CO98" s="9">
        <v>890.851</v>
      </c>
      <c r="CP98" s="9">
        <v>862.84699999999998</v>
      </c>
      <c r="CQ98" s="9">
        <v>786.73400000000004</v>
      </c>
      <c r="CR98" s="9">
        <v>476.35899999999998</v>
      </c>
      <c r="CS98" s="9">
        <v>310.375</v>
      </c>
      <c r="CT98" s="9">
        <v>966.96400000000006</v>
      </c>
      <c r="CU98" s="9">
        <v>414.49299999999999</v>
      </c>
      <c r="CV98" s="9">
        <v>552.471</v>
      </c>
      <c r="CW98" s="9">
        <v>456.01</v>
      </c>
      <c r="CX98" s="9">
        <v>229.01900000000001</v>
      </c>
      <c r="CY98" s="9">
        <v>226.99100000000001</v>
      </c>
      <c r="CZ98" s="9">
        <v>140.58699999999999</v>
      </c>
      <c r="DA98" s="9">
        <v>74.341999999999999</v>
      </c>
      <c r="DB98" s="9">
        <v>66.245000000000005</v>
      </c>
      <c r="DC98" s="9">
        <v>42.423999999999999</v>
      </c>
      <c r="DD98" s="9">
        <v>30.815999999999999</v>
      </c>
      <c r="DE98" s="9">
        <v>11.609</v>
      </c>
      <c r="DF98" s="9">
        <v>38.646000000000001</v>
      </c>
      <c r="DG98" s="9">
        <v>27.916</v>
      </c>
      <c r="DH98" s="9">
        <v>10.73</v>
      </c>
      <c r="DI98" s="9">
        <v>3.7789999999999999</v>
      </c>
      <c r="DJ98" s="9">
        <v>2.9</v>
      </c>
      <c r="DK98" s="9">
        <v>0.879</v>
      </c>
      <c r="DL98" s="9">
        <v>98.162999999999997</v>
      </c>
      <c r="DM98" s="9">
        <v>43.527000000000001</v>
      </c>
      <c r="DN98" s="9">
        <v>54.636000000000003</v>
      </c>
      <c r="DO98" s="9">
        <v>363.69299999999998</v>
      </c>
      <c r="DP98" s="9">
        <v>178.834</v>
      </c>
      <c r="DQ98" s="9">
        <v>184.86</v>
      </c>
      <c r="DR98" s="9">
        <v>72.158000000000001</v>
      </c>
      <c r="DS98" s="9">
        <v>49.576000000000001</v>
      </c>
      <c r="DT98" s="9">
        <v>22.582000000000001</v>
      </c>
      <c r="DU98" s="9">
        <v>291.53500000000003</v>
      </c>
      <c r="DV98" s="9">
        <v>129.25700000000001</v>
      </c>
      <c r="DW98" s="9">
        <v>162.27799999999999</v>
      </c>
      <c r="DX98" s="9">
        <v>108.194</v>
      </c>
      <c r="DY98" s="9">
        <v>75.867999999999995</v>
      </c>
      <c r="DZ98" s="9">
        <v>32.326000000000001</v>
      </c>
      <c r="EA98" s="9">
        <v>347.81599999999997</v>
      </c>
      <c r="EB98" s="9">
        <v>153.15100000000001</v>
      </c>
      <c r="EC98" s="9">
        <v>194.66499999999999</v>
      </c>
      <c r="ED98" s="9">
        <v>330.18099999999998</v>
      </c>
      <c r="EE98" s="9">
        <v>157.173</v>
      </c>
      <c r="EF98" s="9">
        <v>173.00800000000001</v>
      </c>
      <c r="EG98" s="9">
        <v>639.88099999999997</v>
      </c>
      <c r="EH98" s="9">
        <v>307.61</v>
      </c>
      <c r="EI98" s="9">
        <v>332.27100000000002</v>
      </c>
      <c r="EJ98" s="9">
        <v>151.761</v>
      </c>
      <c r="EK98" s="9">
        <v>99.757000000000005</v>
      </c>
      <c r="EL98" s="9">
        <v>52.003</v>
      </c>
      <c r="EM98" s="9">
        <v>488.12</v>
      </c>
      <c r="EN98" s="9">
        <v>207.85300000000001</v>
      </c>
      <c r="EO98" s="9">
        <v>280.26799999999997</v>
      </c>
      <c r="EP98" s="9">
        <v>204.167</v>
      </c>
      <c r="EQ98" s="9">
        <v>97.350999999999999</v>
      </c>
      <c r="ER98" s="9">
        <v>106.816</v>
      </c>
      <c r="ES98" s="9">
        <v>57.607999999999997</v>
      </c>
      <c r="ET98" s="9">
        <v>27.779</v>
      </c>
      <c r="EU98" s="9">
        <v>29.829000000000001</v>
      </c>
      <c r="EV98" s="9">
        <v>12.718999999999999</v>
      </c>
      <c r="EW98" s="9">
        <v>9.9670000000000005</v>
      </c>
      <c r="EX98" s="9">
        <v>2.7509999999999999</v>
      </c>
      <c r="EY98" s="9">
        <v>11.137</v>
      </c>
      <c r="EZ98" s="9">
        <v>8.7479999999999993</v>
      </c>
      <c r="FA98" s="9">
        <v>2.3889999999999998</v>
      </c>
      <c r="FB98" s="9">
        <v>1.5820000000000001</v>
      </c>
      <c r="FC98" s="9">
        <v>1.22</v>
      </c>
      <c r="FD98" s="9">
        <v>0.36199999999999999</v>
      </c>
      <c r="FE98" s="9">
        <v>44.889000000000003</v>
      </c>
      <c r="FF98" s="9">
        <v>17.812000000000001</v>
      </c>
      <c r="FG98" s="9">
        <v>27.077999999999999</v>
      </c>
      <c r="FH98" s="9">
        <v>167.928</v>
      </c>
      <c r="FI98" s="9">
        <v>79.522000000000006</v>
      </c>
      <c r="FJ98" s="9">
        <v>88.406000000000006</v>
      </c>
      <c r="FK98" s="9">
        <v>19.18</v>
      </c>
      <c r="FL98" s="9">
        <v>13.72</v>
      </c>
      <c r="FM98" s="9">
        <v>5.46</v>
      </c>
      <c r="FN98" s="9">
        <v>148.74799999999999</v>
      </c>
      <c r="FO98" s="9">
        <v>65.802000000000007</v>
      </c>
      <c r="FP98" s="9">
        <v>82.945999999999998</v>
      </c>
      <c r="FQ98" s="9">
        <v>29.596</v>
      </c>
      <c r="FR98" s="9">
        <v>22.167000000000002</v>
      </c>
      <c r="FS98" s="9">
        <v>7.4279999999999999</v>
      </c>
      <c r="FT98" s="9">
        <v>174.571</v>
      </c>
      <c r="FU98" s="9">
        <v>75.183999999999997</v>
      </c>
      <c r="FV98" s="9">
        <v>99.388000000000005</v>
      </c>
      <c r="FW98" s="9">
        <v>159.88499999999999</v>
      </c>
      <c r="FX98" s="9">
        <v>74.55</v>
      </c>
      <c r="FY98" s="9">
        <v>85.335999999999999</v>
      </c>
      <c r="FZ98" s="9">
        <v>1113.817</v>
      </c>
      <c r="GA98" s="9">
        <v>583.24099999999999</v>
      </c>
      <c r="GB98" s="9">
        <v>530.57600000000002</v>
      </c>
      <c r="GC98" s="9">
        <v>634.97299999999996</v>
      </c>
      <c r="GD98" s="9">
        <v>376.601</v>
      </c>
      <c r="GE98" s="9">
        <v>258.37200000000001</v>
      </c>
      <c r="GF98" s="9">
        <v>478.84300000000002</v>
      </c>
      <c r="GG98" s="9">
        <v>206.64</v>
      </c>
      <c r="GH98" s="9">
        <v>272.20400000000001</v>
      </c>
      <c r="GI98" s="9">
        <v>251.84299999999999</v>
      </c>
      <c r="GJ98" s="9">
        <v>131.66800000000001</v>
      </c>
      <c r="GK98" s="9">
        <v>120.175</v>
      </c>
      <c r="GL98" s="9">
        <v>82.98</v>
      </c>
      <c r="GM98" s="9">
        <v>46.564</v>
      </c>
      <c r="GN98" s="9">
        <v>36.415999999999997</v>
      </c>
      <c r="GO98" s="9">
        <v>29.706</v>
      </c>
      <c r="GP98" s="9">
        <v>20.847999999999999</v>
      </c>
      <c r="GQ98" s="9">
        <v>8.8580000000000005</v>
      </c>
      <c r="GR98" s="9">
        <v>27.509</v>
      </c>
      <c r="GS98" s="9">
        <v>19.167999999999999</v>
      </c>
      <c r="GT98" s="9">
        <v>8.3409999999999993</v>
      </c>
      <c r="GU98" s="9">
        <v>2.1970000000000001</v>
      </c>
      <c r="GV98" s="9">
        <v>1.68</v>
      </c>
      <c r="GW98" s="9">
        <v>0.51700000000000002</v>
      </c>
      <c r="GX98" s="9">
        <v>53.274000000000001</v>
      </c>
      <c r="GY98" s="9">
        <v>25.715</v>
      </c>
      <c r="GZ98" s="9">
        <v>27.558</v>
      </c>
      <c r="HA98" s="9">
        <v>195.76499999999999</v>
      </c>
      <c r="HB98" s="9">
        <v>99.311999999999998</v>
      </c>
      <c r="HC98" s="9">
        <v>96.453000000000003</v>
      </c>
      <c r="HD98" s="9">
        <v>52.978999999999999</v>
      </c>
      <c r="HE98" s="9">
        <v>35.856999999999999</v>
      </c>
      <c r="HF98" s="9">
        <v>17.122</v>
      </c>
      <c r="HG98" s="9">
        <v>142.78700000000001</v>
      </c>
      <c r="HH98" s="9">
        <v>63.454999999999998</v>
      </c>
      <c r="HI98" s="9">
        <v>79.331999999999994</v>
      </c>
      <c r="HJ98" s="9">
        <v>78.597999999999999</v>
      </c>
      <c r="HK98" s="9">
        <v>53.7</v>
      </c>
      <c r="HL98" s="9">
        <v>24.898</v>
      </c>
      <c r="HM98" s="9">
        <v>173.245</v>
      </c>
      <c r="HN98" s="9">
        <v>77.968000000000004</v>
      </c>
      <c r="HO98" s="9">
        <v>95.277000000000001</v>
      </c>
      <c r="HP98" s="9">
        <v>170.29599999999999</v>
      </c>
      <c r="HQ98" s="9">
        <v>82.623000000000005</v>
      </c>
      <c r="HR98" s="9">
        <v>87.671999999999997</v>
      </c>
      <c r="HS98" s="9">
        <v>2896.26</v>
      </c>
      <c r="HT98" s="9">
        <v>1536.3130000000001</v>
      </c>
      <c r="HU98" s="9">
        <v>1359.9469999999999</v>
      </c>
      <c r="HV98" s="9">
        <v>2218.8829999999998</v>
      </c>
      <c r="HW98" s="9">
        <v>1313.913</v>
      </c>
      <c r="HX98" s="9">
        <v>904.97</v>
      </c>
      <c r="HY98" s="9">
        <v>677.37699999999995</v>
      </c>
      <c r="HZ98" s="9">
        <v>222.4</v>
      </c>
      <c r="IA98" s="9">
        <v>454.97699999999998</v>
      </c>
      <c r="IB98" s="9">
        <v>457.42</v>
      </c>
      <c r="IC98" s="9">
        <v>273.14800000000002</v>
      </c>
      <c r="ID98" s="9">
        <v>184.27199999999999</v>
      </c>
      <c r="IE98" s="9">
        <v>170.624</v>
      </c>
      <c r="IF98" s="9">
        <v>102.818</v>
      </c>
      <c r="IG98" s="9">
        <v>67.805999999999997</v>
      </c>
      <c r="IH98" s="9">
        <v>117.221</v>
      </c>
      <c r="II98" s="9">
        <v>81.209999999999994</v>
      </c>
      <c r="IJ98" s="9">
        <v>36.011000000000003</v>
      </c>
      <c r="IK98" s="9">
        <v>99.548000000000002</v>
      </c>
      <c r="IL98" s="9">
        <v>67.864999999999995</v>
      </c>
      <c r="IM98" s="9">
        <v>31.681999999999999</v>
      </c>
      <c r="IN98" s="9">
        <v>17.672999999999998</v>
      </c>
      <c r="IO98" s="9">
        <v>13.345000000000001</v>
      </c>
      <c r="IP98" s="9">
        <v>4.3280000000000003</v>
      </c>
      <c r="IQ98" s="9">
        <v>53.402999999999999</v>
      </c>
    </row>
    <row r="99" spans="1:251">
      <c r="A99" s="10">
        <v>44501</v>
      </c>
      <c r="B99" s="9">
        <v>13206.222</v>
      </c>
      <c r="C99" s="9">
        <v>6924.7470000000003</v>
      </c>
      <c r="D99" s="9">
        <v>6281.4750000000004</v>
      </c>
      <c r="E99" s="9">
        <v>9056.6139999999996</v>
      </c>
      <c r="F99" s="9">
        <v>5595.2539999999999</v>
      </c>
      <c r="G99" s="9">
        <v>3461.36</v>
      </c>
      <c r="H99" s="9">
        <v>4149.6080000000002</v>
      </c>
      <c r="I99" s="9">
        <v>1329.4929999999999</v>
      </c>
      <c r="J99" s="9">
        <v>2820.1149999999998</v>
      </c>
      <c r="K99" s="9">
        <v>1694.0650000000001</v>
      </c>
      <c r="L99" s="9">
        <v>893.04600000000005</v>
      </c>
      <c r="M99" s="9">
        <v>801.01900000000001</v>
      </c>
      <c r="N99" s="9">
        <v>417.93299999999999</v>
      </c>
      <c r="O99" s="9">
        <v>236.12100000000001</v>
      </c>
      <c r="P99" s="9">
        <v>181.81200000000001</v>
      </c>
      <c r="Q99" s="9">
        <v>180.833</v>
      </c>
      <c r="R99" s="9">
        <v>130.982</v>
      </c>
      <c r="S99" s="9">
        <v>49.850999999999999</v>
      </c>
      <c r="T99" s="9">
        <v>129.11000000000001</v>
      </c>
      <c r="U99" s="9">
        <v>91.381</v>
      </c>
      <c r="V99" s="9">
        <v>37.728999999999999</v>
      </c>
      <c r="W99" s="9">
        <v>51.722999999999999</v>
      </c>
      <c r="X99" s="9">
        <v>39.600999999999999</v>
      </c>
      <c r="Y99" s="9">
        <v>12.122</v>
      </c>
      <c r="Z99" s="9">
        <v>237.1</v>
      </c>
      <c r="AA99" s="9">
        <v>105.14</v>
      </c>
      <c r="AB99" s="9">
        <v>131.96100000000001</v>
      </c>
      <c r="AC99" s="9">
        <v>1431.1110000000001</v>
      </c>
      <c r="AD99" s="9">
        <v>742.60699999999997</v>
      </c>
      <c r="AE99" s="9">
        <v>688.50400000000002</v>
      </c>
      <c r="AF99" s="9">
        <v>528.75599999999997</v>
      </c>
      <c r="AG99" s="9">
        <v>380.01100000000002</v>
      </c>
      <c r="AH99" s="9">
        <v>148.744</v>
      </c>
      <c r="AI99" s="9">
        <v>902.35500000000002</v>
      </c>
      <c r="AJ99" s="9">
        <v>362.596</v>
      </c>
      <c r="AK99" s="9">
        <v>539.75900000000001</v>
      </c>
      <c r="AL99" s="9">
        <v>668.226</v>
      </c>
      <c r="AM99" s="9">
        <v>478.06700000000001</v>
      </c>
      <c r="AN99" s="9">
        <v>190.15899999999999</v>
      </c>
      <c r="AO99" s="9">
        <v>1025.8399999999999</v>
      </c>
      <c r="AP99" s="9">
        <v>414.97899999999998</v>
      </c>
      <c r="AQ99" s="9">
        <v>610.86</v>
      </c>
      <c r="AR99" s="9">
        <v>1031.4659999999999</v>
      </c>
      <c r="AS99" s="9">
        <v>453.97699999999998</v>
      </c>
      <c r="AT99" s="9">
        <v>577.48800000000006</v>
      </c>
      <c r="AU99" s="9">
        <v>12555.618</v>
      </c>
      <c r="AV99" s="9">
        <v>6531.4679999999998</v>
      </c>
      <c r="AW99" s="9">
        <v>6024.15</v>
      </c>
      <c r="AX99" s="9">
        <v>8759.8310000000001</v>
      </c>
      <c r="AY99" s="9">
        <v>5383.2690000000002</v>
      </c>
      <c r="AZ99" s="9">
        <v>3376.5619999999999</v>
      </c>
      <c r="BA99" s="9">
        <v>3795.7869999999998</v>
      </c>
      <c r="BB99" s="9">
        <v>1148.1990000000001</v>
      </c>
      <c r="BC99" s="9">
        <v>2647.5880000000002</v>
      </c>
      <c r="BD99" s="9">
        <v>1626.356</v>
      </c>
      <c r="BE99" s="9">
        <v>850.59</v>
      </c>
      <c r="BF99" s="9">
        <v>775.76599999999996</v>
      </c>
      <c r="BG99" s="9">
        <v>379.74099999999999</v>
      </c>
      <c r="BH99" s="9">
        <v>211.065</v>
      </c>
      <c r="BI99" s="9">
        <v>168.67599999999999</v>
      </c>
      <c r="BJ99" s="9">
        <v>169.48099999999999</v>
      </c>
      <c r="BK99" s="9">
        <v>121.57</v>
      </c>
      <c r="BL99" s="9">
        <v>47.911000000000001</v>
      </c>
      <c r="BM99" s="9">
        <v>119.771</v>
      </c>
      <c r="BN99" s="9">
        <v>83.956000000000003</v>
      </c>
      <c r="BO99" s="9">
        <v>35.814999999999998</v>
      </c>
      <c r="BP99" s="9">
        <v>49.71</v>
      </c>
      <c r="BQ99" s="9">
        <v>37.613999999999997</v>
      </c>
      <c r="BR99" s="9">
        <v>12.096</v>
      </c>
      <c r="BS99" s="9">
        <v>210.26</v>
      </c>
      <c r="BT99" s="9">
        <v>89.495999999999995</v>
      </c>
      <c r="BU99" s="9">
        <v>120.764</v>
      </c>
      <c r="BV99" s="9">
        <v>1394.88</v>
      </c>
      <c r="BW99" s="9">
        <v>721.46900000000005</v>
      </c>
      <c r="BX99" s="9">
        <v>673.41099999999994</v>
      </c>
      <c r="BY99" s="9">
        <v>518.70100000000002</v>
      </c>
      <c r="BZ99" s="9">
        <v>370.94099999999997</v>
      </c>
      <c r="CA99" s="9">
        <v>147.76</v>
      </c>
      <c r="CB99" s="9">
        <v>876.17899999999997</v>
      </c>
      <c r="CC99" s="9">
        <v>350.52800000000002</v>
      </c>
      <c r="CD99" s="9">
        <v>525.65</v>
      </c>
      <c r="CE99" s="9">
        <v>648.68600000000004</v>
      </c>
      <c r="CF99" s="9">
        <v>460.97699999999998</v>
      </c>
      <c r="CG99" s="9">
        <v>187.709</v>
      </c>
      <c r="CH99" s="9">
        <v>977.67</v>
      </c>
      <c r="CI99" s="9">
        <v>389.613</v>
      </c>
      <c r="CJ99" s="9">
        <v>588.05700000000002</v>
      </c>
      <c r="CK99" s="9">
        <v>995.95</v>
      </c>
      <c r="CL99" s="9">
        <v>434.48399999999998</v>
      </c>
      <c r="CM99" s="9">
        <v>561.46600000000001</v>
      </c>
      <c r="CN99" s="9">
        <v>1898.068</v>
      </c>
      <c r="CO99" s="9">
        <v>957.71500000000003</v>
      </c>
      <c r="CP99" s="9">
        <v>940.35299999999995</v>
      </c>
      <c r="CQ99" s="9">
        <v>838.16899999999998</v>
      </c>
      <c r="CR99" s="9">
        <v>495.13200000000001</v>
      </c>
      <c r="CS99" s="9">
        <v>343.03699999999998</v>
      </c>
      <c r="CT99" s="9">
        <v>1059.8979999999999</v>
      </c>
      <c r="CU99" s="9">
        <v>462.58300000000003</v>
      </c>
      <c r="CV99" s="9">
        <v>597.31600000000003</v>
      </c>
      <c r="CW99" s="9">
        <v>452.49700000000001</v>
      </c>
      <c r="CX99" s="9">
        <v>224.495</v>
      </c>
      <c r="CY99" s="9">
        <v>228.00200000000001</v>
      </c>
      <c r="CZ99" s="9">
        <v>83.14</v>
      </c>
      <c r="DA99" s="9">
        <v>40.536999999999999</v>
      </c>
      <c r="DB99" s="9">
        <v>42.603000000000002</v>
      </c>
      <c r="DC99" s="9">
        <v>17.75</v>
      </c>
      <c r="DD99" s="9">
        <v>10.16</v>
      </c>
      <c r="DE99" s="9">
        <v>7.59</v>
      </c>
      <c r="DF99" s="9">
        <v>14.683999999999999</v>
      </c>
      <c r="DG99" s="9">
        <v>8.5950000000000006</v>
      </c>
      <c r="DH99" s="9">
        <v>6.0890000000000004</v>
      </c>
      <c r="DI99" s="9">
        <v>3.0659999999999998</v>
      </c>
      <c r="DJ99" s="9">
        <v>1.5649999999999999</v>
      </c>
      <c r="DK99" s="9">
        <v>1.5009999999999999</v>
      </c>
      <c r="DL99" s="9">
        <v>65.39</v>
      </c>
      <c r="DM99" s="9">
        <v>30.376999999999999</v>
      </c>
      <c r="DN99" s="9">
        <v>35.012</v>
      </c>
      <c r="DO99" s="9">
        <v>408.10500000000002</v>
      </c>
      <c r="DP99" s="9">
        <v>202.63</v>
      </c>
      <c r="DQ99" s="9">
        <v>205.47399999999999</v>
      </c>
      <c r="DR99" s="9">
        <v>72.929000000000002</v>
      </c>
      <c r="DS99" s="9">
        <v>46.078000000000003</v>
      </c>
      <c r="DT99" s="9">
        <v>26.850999999999999</v>
      </c>
      <c r="DU99" s="9">
        <v>335.17599999999999</v>
      </c>
      <c r="DV99" s="9">
        <v>156.55199999999999</v>
      </c>
      <c r="DW99" s="9">
        <v>178.624</v>
      </c>
      <c r="DX99" s="9">
        <v>85.9</v>
      </c>
      <c r="DY99" s="9">
        <v>53.206000000000003</v>
      </c>
      <c r="DZ99" s="9">
        <v>32.694000000000003</v>
      </c>
      <c r="EA99" s="9">
        <v>366.596</v>
      </c>
      <c r="EB99" s="9">
        <v>171.28899999999999</v>
      </c>
      <c r="EC99" s="9">
        <v>195.30699999999999</v>
      </c>
      <c r="ED99" s="9">
        <v>349.86</v>
      </c>
      <c r="EE99" s="9">
        <v>165.14699999999999</v>
      </c>
      <c r="EF99" s="9">
        <v>184.71299999999999</v>
      </c>
      <c r="EG99" s="9">
        <v>693.39400000000001</v>
      </c>
      <c r="EH99" s="9">
        <v>329.45699999999999</v>
      </c>
      <c r="EI99" s="9">
        <v>363.93700000000001</v>
      </c>
      <c r="EJ99" s="9">
        <v>150.465</v>
      </c>
      <c r="EK99" s="9">
        <v>97.007000000000005</v>
      </c>
      <c r="EL99" s="9">
        <v>53.459000000000003</v>
      </c>
      <c r="EM99" s="9">
        <v>542.92899999999997</v>
      </c>
      <c r="EN99" s="9">
        <v>232.45099999999999</v>
      </c>
      <c r="EO99" s="9">
        <v>310.47800000000001</v>
      </c>
      <c r="EP99" s="9">
        <v>206.239</v>
      </c>
      <c r="EQ99" s="9">
        <v>97.9</v>
      </c>
      <c r="ER99" s="9">
        <v>108.339</v>
      </c>
      <c r="ES99" s="9">
        <v>34.683</v>
      </c>
      <c r="ET99" s="9">
        <v>17.364000000000001</v>
      </c>
      <c r="EU99" s="9">
        <v>17.318999999999999</v>
      </c>
      <c r="EV99" s="9">
        <v>2.5649999999999999</v>
      </c>
      <c r="EW99" s="9">
        <v>0.98399999999999999</v>
      </c>
      <c r="EX99" s="9">
        <v>1.581</v>
      </c>
      <c r="EY99" s="9">
        <v>2.4500000000000002</v>
      </c>
      <c r="EZ99" s="9">
        <v>0.89700000000000002</v>
      </c>
      <c r="FA99" s="9">
        <v>1.5529999999999999</v>
      </c>
      <c r="FB99" s="9">
        <v>0.114</v>
      </c>
      <c r="FC99" s="9">
        <v>8.6999999999999994E-2</v>
      </c>
      <c r="FD99" s="9">
        <v>2.8000000000000001E-2</v>
      </c>
      <c r="FE99" s="9">
        <v>32.119</v>
      </c>
      <c r="FF99" s="9">
        <v>16.381</v>
      </c>
      <c r="FG99" s="9">
        <v>15.738</v>
      </c>
      <c r="FH99" s="9">
        <v>193.03399999999999</v>
      </c>
      <c r="FI99" s="9">
        <v>92</v>
      </c>
      <c r="FJ99" s="9">
        <v>101.03400000000001</v>
      </c>
      <c r="FK99" s="9">
        <v>14.06</v>
      </c>
      <c r="FL99" s="9">
        <v>10.673</v>
      </c>
      <c r="FM99" s="9">
        <v>3.387</v>
      </c>
      <c r="FN99" s="9">
        <v>178.97399999999999</v>
      </c>
      <c r="FO99" s="9">
        <v>81.326999999999998</v>
      </c>
      <c r="FP99" s="9">
        <v>97.647000000000006</v>
      </c>
      <c r="FQ99" s="9">
        <v>16.065999999999999</v>
      </c>
      <c r="FR99" s="9">
        <v>11.154999999999999</v>
      </c>
      <c r="FS99" s="9">
        <v>4.9109999999999996</v>
      </c>
      <c r="FT99" s="9">
        <v>190.173</v>
      </c>
      <c r="FU99" s="9">
        <v>86.745000000000005</v>
      </c>
      <c r="FV99" s="9">
        <v>103.428</v>
      </c>
      <c r="FW99" s="9">
        <v>181.42400000000001</v>
      </c>
      <c r="FX99" s="9">
        <v>82.224000000000004</v>
      </c>
      <c r="FY99" s="9">
        <v>99.2</v>
      </c>
      <c r="FZ99" s="9">
        <v>1204.674</v>
      </c>
      <c r="GA99" s="9">
        <v>628.25800000000004</v>
      </c>
      <c r="GB99" s="9">
        <v>576.41600000000005</v>
      </c>
      <c r="GC99" s="9">
        <v>687.70399999999995</v>
      </c>
      <c r="GD99" s="9">
        <v>398.12599999999998</v>
      </c>
      <c r="GE99" s="9">
        <v>289.57799999999997</v>
      </c>
      <c r="GF99" s="9">
        <v>516.96900000000005</v>
      </c>
      <c r="GG99" s="9">
        <v>230.13200000000001</v>
      </c>
      <c r="GH99" s="9">
        <v>286.83800000000002</v>
      </c>
      <c r="GI99" s="9">
        <v>246.25800000000001</v>
      </c>
      <c r="GJ99" s="9">
        <v>126.595</v>
      </c>
      <c r="GK99" s="9">
        <v>119.663</v>
      </c>
      <c r="GL99" s="9">
        <v>48.457000000000001</v>
      </c>
      <c r="GM99" s="9">
        <v>23.172999999999998</v>
      </c>
      <c r="GN99" s="9">
        <v>25.283999999999999</v>
      </c>
      <c r="GO99" s="9">
        <v>15.186</v>
      </c>
      <c r="GP99" s="9">
        <v>9.1760000000000002</v>
      </c>
      <c r="GQ99" s="9">
        <v>6.01</v>
      </c>
      <c r="GR99" s="9">
        <v>12.233000000000001</v>
      </c>
      <c r="GS99" s="9">
        <v>7.6980000000000004</v>
      </c>
      <c r="GT99" s="9">
        <v>4.5359999999999996</v>
      </c>
      <c r="GU99" s="9">
        <v>2.952</v>
      </c>
      <c r="GV99" s="9">
        <v>1.478</v>
      </c>
      <c r="GW99" s="9">
        <v>1.474</v>
      </c>
      <c r="GX99" s="9">
        <v>33.271000000000001</v>
      </c>
      <c r="GY99" s="9">
        <v>13.997</v>
      </c>
      <c r="GZ99" s="9">
        <v>19.274000000000001</v>
      </c>
      <c r="HA99" s="9">
        <v>215.071</v>
      </c>
      <c r="HB99" s="9">
        <v>110.631</v>
      </c>
      <c r="HC99" s="9">
        <v>104.44</v>
      </c>
      <c r="HD99" s="9">
        <v>58.869</v>
      </c>
      <c r="HE99" s="9">
        <v>35.405000000000001</v>
      </c>
      <c r="HF99" s="9">
        <v>23.463999999999999</v>
      </c>
      <c r="HG99" s="9">
        <v>156.202</v>
      </c>
      <c r="HH99" s="9">
        <v>75.224999999999994</v>
      </c>
      <c r="HI99" s="9">
        <v>80.977000000000004</v>
      </c>
      <c r="HJ99" s="9">
        <v>69.834000000000003</v>
      </c>
      <c r="HK99" s="9">
        <v>42.051000000000002</v>
      </c>
      <c r="HL99" s="9">
        <v>27.783000000000001</v>
      </c>
      <c r="HM99" s="9">
        <v>176.42400000000001</v>
      </c>
      <c r="HN99" s="9">
        <v>84.543999999999997</v>
      </c>
      <c r="HO99" s="9">
        <v>91.879000000000005</v>
      </c>
      <c r="HP99" s="9">
        <v>168.43600000000001</v>
      </c>
      <c r="HQ99" s="9">
        <v>82.923000000000002</v>
      </c>
      <c r="HR99" s="9">
        <v>85.513000000000005</v>
      </c>
      <c r="HS99" s="9">
        <v>2993.1190000000001</v>
      </c>
      <c r="HT99" s="9">
        <v>1572.1220000000001</v>
      </c>
      <c r="HU99" s="9">
        <v>1420.9960000000001</v>
      </c>
      <c r="HV99" s="9">
        <v>2274.4949999999999</v>
      </c>
      <c r="HW99" s="9">
        <v>1353.61</v>
      </c>
      <c r="HX99" s="9">
        <v>920.88499999999999</v>
      </c>
      <c r="HY99" s="9">
        <v>718.62300000000005</v>
      </c>
      <c r="HZ99" s="9">
        <v>218.512</v>
      </c>
      <c r="IA99" s="9">
        <v>500.11099999999999</v>
      </c>
      <c r="IB99" s="9">
        <v>371.29500000000002</v>
      </c>
      <c r="IC99" s="9">
        <v>214.208</v>
      </c>
      <c r="ID99" s="9">
        <v>157.08699999999999</v>
      </c>
      <c r="IE99" s="9">
        <v>81.308000000000007</v>
      </c>
      <c r="IF99" s="9">
        <v>46.869</v>
      </c>
      <c r="IG99" s="9">
        <v>34.439</v>
      </c>
      <c r="IH99" s="9">
        <v>39.973999999999997</v>
      </c>
      <c r="II99" s="9">
        <v>26.95</v>
      </c>
      <c r="IJ99" s="9">
        <v>13.023</v>
      </c>
      <c r="IK99" s="9">
        <v>28.33</v>
      </c>
      <c r="IL99" s="9">
        <v>19.061</v>
      </c>
      <c r="IM99" s="9">
        <v>9.2690000000000001</v>
      </c>
      <c r="IN99" s="9">
        <v>11.644</v>
      </c>
      <c r="IO99" s="9">
        <v>7.8890000000000002</v>
      </c>
      <c r="IP99" s="9">
        <v>3.754</v>
      </c>
      <c r="IQ99" s="9">
        <v>41.334000000000003</v>
      </c>
    </row>
    <row r="100" spans="1:251">
      <c r="A100" s="10">
        <v>44531</v>
      </c>
      <c r="B100" s="9">
        <v>13353.386</v>
      </c>
      <c r="C100" s="9">
        <v>7005.1170000000002</v>
      </c>
      <c r="D100" s="9">
        <v>6348.27</v>
      </c>
      <c r="E100" s="9">
        <v>9225.5149999999994</v>
      </c>
      <c r="F100" s="9">
        <v>5678.45</v>
      </c>
      <c r="G100" s="9">
        <v>3547.0639999999999</v>
      </c>
      <c r="H100" s="9">
        <v>4127.8720000000003</v>
      </c>
      <c r="I100" s="9">
        <v>1326.6659999999999</v>
      </c>
      <c r="J100" s="9">
        <v>2801.2049999999999</v>
      </c>
      <c r="K100" s="9">
        <v>1613.3440000000001</v>
      </c>
      <c r="L100" s="9">
        <v>839.67700000000002</v>
      </c>
      <c r="M100" s="9">
        <v>773.66700000000003</v>
      </c>
      <c r="N100" s="9">
        <v>357.36500000000001</v>
      </c>
      <c r="O100" s="9">
        <v>189.40199999999999</v>
      </c>
      <c r="P100" s="9">
        <v>167.96299999999999</v>
      </c>
      <c r="Q100" s="9">
        <v>152.857</v>
      </c>
      <c r="R100" s="9">
        <v>106.625</v>
      </c>
      <c r="S100" s="9">
        <v>46.231000000000002</v>
      </c>
      <c r="T100" s="9">
        <v>88.432000000000002</v>
      </c>
      <c r="U100" s="9">
        <v>61.906999999999996</v>
      </c>
      <c r="V100" s="9">
        <v>26.524999999999999</v>
      </c>
      <c r="W100" s="9">
        <v>64.424000000000007</v>
      </c>
      <c r="X100" s="9">
        <v>44.718000000000004</v>
      </c>
      <c r="Y100" s="9">
        <v>19.706</v>
      </c>
      <c r="Z100" s="9">
        <v>204.50899999999999</v>
      </c>
      <c r="AA100" s="9">
        <v>82.775999999999996</v>
      </c>
      <c r="AB100" s="9">
        <v>121.732</v>
      </c>
      <c r="AC100" s="9">
        <v>1388.54</v>
      </c>
      <c r="AD100" s="9">
        <v>716.19799999999998</v>
      </c>
      <c r="AE100" s="9">
        <v>672.34199999999998</v>
      </c>
      <c r="AF100" s="9">
        <v>507.13099999999997</v>
      </c>
      <c r="AG100" s="9">
        <v>347.673</v>
      </c>
      <c r="AH100" s="9">
        <v>159.458</v>
      </c>
      <c r="AI100" s="9">
        <v>881.40899999999999</v>
      </c>
      <c r="AJ100" s="9">
        <v>368.52600000000001</v>
      </c>
      <c r="AK100" s="9">
        <v>512.88300000000004</v>
      </c>
      <c r="AL100" s="9">
        <v>625.03599999999994</v>
      </c>
      <c r="AM100" s="9">
        <v>431.00299999999999</v>
      </c>
      <c r="AN100" s="9">
        <v>194.03299999999999</v>
      </c>
      <c r="AO100" s="9">
        <v>988.30700000000002</v>
      </c>
      <c r="AP100" s="9">
        <v>408.67399999999998</v>
      </c>
      <c r="AQ100" s="9">
        <v>579.63400000000001</v>
      </c>
      <c r="AR100" s="9">
        <v>969.84100000000001</v>
      </c>
      <c r="AS100" s="9">
        <v>430.43299999999999</v>
      </c>
      <c r="AT100" s="9">
        <v>539.40800000000002</v>
      </c>
      <c r="AU100" s="9">
        <v>12697.749</v>
      </c>
      <c r="AV100" s="9">
        <v>6603.933</v>
      </c>
      <c r="AW100" s="9">
        <v>6093.8159999999998</v>
      </c>
      <c r="AX100" s="9">
        <v>8924.8179999999993</v>
      </c>
      <c r="AY100" s="9">
        <v>5461.8879999999999</v>
      </c>
      <c r="AZ100" s="9">
        <v>3462.9290000000001</v>
      </c>
      <c r="BA100" s="9">
        <v>3772.931</v>
      </c>
      <c r="BB100" s="9">
        <v>1142.0450000000001</v>
      </c>
      <c r="BC100" s="9">
        <v>2630.8870000000002</v>
      </c>
      <c r="BD100" s="9">
        <v>1551.0830000000001</v>
      </c>
      <c r="BE100" s="9">
        <v>801.46900000000005</v>
      </c>
      <c r="BF100" s="9">
        <v>749.61400000000003</v>
      </c>
      <c r="BG100" s="9">
        <v>328.49900000000002</v>
      </c>
      <c r="BH100" s="9">
        <v>170.173</v>
      </c>
      <c r="BI100" s="9">
        <v>158.32599999999999</v>
      </c>
      <c r="BJ100" s="9">
        <v>142.20599999999999</v>
      </c>
      <c r="BK100" s="9">
        <v>98.349000000000004</v>
      </c>
      <c r="BL100" s="9">
        <v>43.856999999999999</v>
      </c>
      <c r="BM100" s="9">
        <v>80.94</v>
      </c>
      <c r="BN100" s="9">
        <v>55.362000000000002</v>
      </c>
      <c r="BO100" s="9">
        <v>25.577999999999999</v>
      </c>
      <c r="BP100" s="9">
        <v>61.265999999999998</v>
      </c>
      <c r="BQ100" s="9">
        <v>42.987000000000002</v>
      </c>
      <c r="BR100" s="9">
        <v>18.279</v>
      </c>
      <c r="BS100" s="9">
        <v>186.29300000000001</v>
      </c>
      <c r="BT100" s="9">
        <v>71.823999999999998</v>
      </c>
      <c r="BU100" s="9">
        <v>114.468</v>
      </c>
      <c r="BV100" s="9">
        <v>1348.84</v>
      </c>
      <c r="BW100" s="9">
        <v>692.39200000000005</v>
      </c>
      <c r="BX100" s="9">
        <v>656.447</v>
      </c>
      <c r="BY100" s="9">
        <v>496.72899999999998</v>
      </c>
      <c r="BZ100" s="9">
        <v>340.488</v>
      </c>
      <c r="CA100" s="9">
        <v>156.24</v>
      </c>
      <c r="CB100" s="9">
        <v>852.11099999999999</v>
      </c>
      <c r="CC100" s="9">
        <v>351.904</v>
      </c>
      <c r="CD100" s="9">
        <v>500.20699999999999</v>
      </c>
      <c r="CE100" s="9">
        <v>605.82799999999997</v>
      </c>
      <c r="CF100" s="9">
        <v>417.07400000000001</v>
      </c>
      <c r="CG100" s="9">
        <v>188.75299999999999</v>
      </c>
      <c r="CH100" s="9">
        <v>945.25599999999997</v>
      </c>
      <c r="CI100" s="9">
        <v>384.39499999999998</v>
      </c>
      <c r="CJ100" s="9">
        <v>560.86099999999999</v>
      </c>
      <c r="CK100" s="9">
        <v>933.05100000000004</v>
      </c>
      <c r="CL100" s="9">
        <v>407.26600000000002</v>
      </c>
      <c r="CM100" s="9">
        <v>525.78499999999997</v>
      </c>
      <c r="CN100" s="9">
        <v>2018.761</v>
      </c>
      <c r="CO100" s="9">
        <v>1018.763</v>
      </c>
      <c r="CP100" s="9">
        <v>999.99800000000005</v>
      </c>
      <c r="CQ100" s="9">
        <v>926.61900000000003</v>
      </c>
      <c r="CR100" s="9">
        <v>539.68299999999999</v>
      </c>
      <c r="CS100" s="9">
        <v>386.935</v>
      </c>
      <c r="CT100" s="9">
        <v>1092.1420000000001</v>
      </c>
      <c r="CU100" s="9">
        <v>479.08</v>
      </c>
      <c r="CV100" s="9">
        <v>613.06299999999999</v>
      </c>
      <c r="CW100" s="9">
        <v>476.00400000000002</v>
      </c>
      <c r="CX100" s="9">
        <v>233.977</v>
      </c>
      <c r="CY100" s="9">
        <v>242.02699999999999</v>
      </c>
      <c r="CZ100" s="9">
        <v>69.861999999999995</v>
      </c>
      <c r="DA100" s="9">
        <v>32.97</v>
      </c>
      <c r="DB100" s="9">
        <v>36.890999999999998</v>
      </c>
      <c r="DC100" s="9">
        <v>10.494999999999999</v>
      </c>
      <c r="DD100" s="9">
        <v>6.3140000000000001</v>
      </c>
      <c r="DE100" s="9">
        <v>4.181</v>
      </c>
      <c r="DF100" s="9">
        <v>7.5019999999999998</v>
      </c>
      <c r="DG100" s="9">
        <v>4.55</v>
      </c>
      <c r="DH100" s="9">
        <v>2.952</v>
      </c>
      <c r="DI100" s="9">
        <v>2.9929999999999999</v>
      </c>
      <c r="DJ100" s="9">
        <v>1.764</v>
      </c>
      <c r="DK100" s="9">
        <v>1.2290000000000001</v>
      </c>
      <c r="DL100" s="9">
        <v>59.366</v>
      </c>
      <c r="DM100" s="9">
        <v>26.655999999999999</v>
      </c>
      <c r="DN100" s="9">
        <v>32.71</v>
      </c>
      <c r="DO100" s="9">
        <v>442.57299999999998</v>
      </c>
      <c r="DP100" s="9">
        <v>217.197</v>
      </c>
      <c r="DQ100" s="9">
        <v>225.376</v>
      </c>
      <c r="DR100" s="9">
        <v>86.882000000000005</v>
      </c>
      <c r="DS100" s="9">
        <v>51.158999999999999</v>
      </c>
      <c r="DT100" s="9">
        <v>35.722999999999999</v>
      </c>
      <c r="DU100" s="9">
        <v>355.69099999999997</v>
      </c>
      <c r="DV100" s="9">
        <v>166.03800000000001</v>
      </c>
      <c r="DW100" s="9">
        <v>189.65299999999999</v>
      </c>
      <c r="DX100" s="9">
        <v>94.771000000000001</v>
      </c>
      <c r="DY100" s="9">
        <v>56.851999999999997</v>
      </c>
      <c r="DZ100" s="9">
        <v>37.92</v>
      </c>
      <c r="EA100" s="9">
        <v>381.233</v>
      </c>
      <c r="EB100" s="9">
        <v>177.125</v>
      </c>
      <c r="EC100" s="9">
        <v>204.108</v>
      </c>
      <c r="ED100" s="9">
        <v>363.19299999999998</v>
      </c>
      <c r="EE100" s="9">
        <v>170.589</v>
      </c>
      <c r="EF100" s="9">
        <v>192.60400000000001</v>
      </c>
      <c r="EG100" s="9">
        <v>770.51099999999997</v>
      </c>
      <c r="EH100" s="9">
        <v>375.50200000000001</v>
      </c>
      <c r="EI100" s="9">
        <v>395.00900000000001</v>
      </c>
      <c r="EJ100" s="9">
        <v>188.14500000000001</v>
      </c>
      <c r="EK100" s="9">
        <v>117.648</v>
      </c>
      <c r="EL100" s="9">
        <v>70.495999999999995</v>
      </c>
      <c r="EM100" s="9">
        <v>582.36699999999996</v>
      </c>
      <c r="EN100" s="9">
        <v>257.85399999999998</v>
      </c>
      <c r="EO100" s="9">
        <v>324.51299999999998</v>
      </c>
      <c r="EP100" s="9">
        <v>237.35499999999999</v>
      </c>
      <c r="EQ100" s="9">
        <v>113.59399999999999</v>
      </c>
      <c r="ER100" s="9">
        <v>123.762</v>
      </c>
      <c r="ES100" s="9">
        <v>31.2</v>
      </c>
      <c r="ET100" s="9">
        <v>13.375</v>
      </c>
      <c r="EU100" s="9">
        <v>17.826000000000001</v>
      </c>
      <c r="EV100" s="9">
        <v>3.2679999999999998</v>
      </c>
      <c r="EW100" s="9">
        <v>1.9550000000000001</v>
      </c>
      <c r="EX100" s="9">
        <v>1.3129999999999999</v>
      </c>
      <c r="EY100" s="9">
        <v>3.121</v>
      </c>
      <c r="EZ100" s="9">
        <v>1.88</v>
      </c>
      <c r="FA100" s="9">
        <v>1.2410000000000001</v>
      </c>
      <c r="FB100" s="9">
        <v>0.14699999999999999</v>
      </c>
      <c r="FC100" s="9">
        <v>7.5999999999999998E-2</v>
      </c>
      <c r="FD100" s="9">
        <v>7.1999999999999995E-2</v>
      </c>
      <c r="FE100" s="9">
        <v>27.931999999999999</v>
      </c>
      <c r="FF100" s="9">
        <v>11.419</v>
      </c>
      <c r="FG100" s="9">
        <v>16.513000000000002</v>
      </c>
      <c r="FH100" s="9">
        <v>223.14</v>
      </c>
      <c r="FI100" s="9">
        <v>107.599</v>
      </c>
      <c r="FJ100" s="9">
        <v>115.542</v>
      </c>
      <c r="FK100" s="9">
        <v>22.677</v>
      </c>
      <c r="FL100" s="9">
        <v>12.31</v>
      </c>
      <c r="FM100" s="9">
        <v>10.367000000000001</v>
      </c>
      <c r="FN100" s="9">
        <v>200.46299999999999</v>
      </c>
      <c r="FO100" s="9">
        <v>95.289000000000001</v>
      </c>
      <c r="FP100" s="9">
        <v>105.17400000000001</v>
      </c>
      <c r="FQ100" s="9">
        <v>25.349</v>
      </c>
      <c r="FR100" s="9">
        <v>14.236000000000001</v>
      </c>
      <c r="FS100" s="9">
        <v>11.113</v>
      </c>
      <c r="FT100" s="9">
        <v>212.006</v>
      </c>
      <c r="FU100" s="9">
        <v>99.356999999999999</v>
      </c>
      <c r="FV100" s="9">
        <v>112.649</v>
      </c>
      <c r="FW100" s="9">
        <v>203.584</v>
      </c>
      <c r="FX100" s="9">
        <v>97.168000000000006</v>
      </c>
      <c r="FY100" s="9">
        <v>106.41500000000001</v>
      </c>
      <c r="FZ100" s="9">
        <v>1248.25</v>
      </c>
      <c r="GA100" s="9">
        <v>643.26099999999997</v>
      </c>
      <c r="GB100" s="9">
        <v>604.98900000000003</v>
      </c>
      <c r="GC100" s="9">
        <v>738.47400000000005</v>
      </c>
      <c r="GD100" s="9">
        <v>422.03500000000003</v>
      </c>
      <c r="GE100" s="9">
        <v>316.43900000000002</v>
      </c>
      <c r="GF100" s="9">
        <v>509.77600000000001</v>
      </c>
      <c r="GG100" s="9">
        <v>221.226</v>
      </c>
      <c r="GH100" s="9">
        <v>288.55</v>
      </c>
      <c r="GI100" s="9">
        <v>238.649</v>
      </c>
      <c r="GJ100" s="9">
        <v>120.383</v>
      </c>
      <c r="GK100" s="9">
        <v>118.265</v>
      </c>
      <c r="GL100" s="9">
        <v>38.661000000000001</v>
      </c>
      <c r="GM100" s="9">
        <v>19.596</v>
      </c>
      <c r="GN100" s="9">
        <v>19.065999999999999</v>
      </c>
      <c r="GO100" s="9">
        <v>7.2270000000000003</v>
      </c>
      <c r="GP100" s="9">
        <v>4.359</v>
      </c>
      <c r="GQ100" s="9">
        <v>2.8679999999999999</v>
      </c>
      <c r="GR100" s="9">
        <v>4.3810000000000002</v>
      </c>
      <c r="GS100" s="9">
        <v>2.6709999999999998</v>
      </c>
      <c r="GT100" s="9">
        <v>1.7110000000000001</v>
      </c>
      <c r="GU100" s="9">
        <v>2.8460000000000001</v>
      </c>
      <c r="GV100" s="9">
        <v>1.6879999999999999</v>
      </c>
      <c r="GW100" s="9">
        <v>1.1579999999999999</v>
      </c>
      <c r="GX100" s="9">
        <v>31.434000000000001</v>
      </c>
      <c r="GY100" s="9">
        <v>15.237</v>
      </c>
      <c r="GZ100" s="9">
        <v>16.196999999999999</v>
      </c>
      <c r="HA100" s="9">
        <v>219.43199999999999</v>
      </c>
      <c r="HB100" s="9">
        <v>109.598</v>
      </c>
      <c r="HC100" s="9">
        <v>109.834</v>
      </c>
      <c r="HD100" s="9">
        <v>64.204999999999998</v>
      </c>
      <c r="HE100" s="9">
        <v>38.848999999999997</v>
      </c>
      <c r="HF100" s="9">
        <v>25.355</v>
      </c>
      <c r="HG100" s="9">
        <v>155.22800000000001</v>
      </c>
      <c r="HH100" s="9">
        <v>70.748999999999995</v>
      </c>
      <c r="HI100" s="9">
        <v>84.477999999999994</v>
      </c>
      <c r="HJ100" s="9">
        <v>69.421999999999997</v>
      </c>
      <c r="HK100" s="9">
        <v>42.615000000000002</v>
      </c>
      <c r="HL100" s="9">
        <v>26.806999999999999</v>
      </c>
      <c r="HM100" s="9">
        <v>169.227</v>
      </c>
      <c r="HN100" s="9">
        <v>77.768000000000001</v>
      </c>
      <c r="HO100" s="9">
        <v>91.459000000000003</v>
      </c>
      <c r="HP100" s="9">
        <v>159.60900000000001</v>
      </c>
      <c r="HQ100" s="9">
        <v>73.42</v>
      </c>
      <c r="HR100" s="9">
        <v>86.188999999999993</v>
      </c>
      <c r="HS100" s="9">
        <v>3009.4050000000002</v>
      </c>
      <c r="HT100" s="9">
        <v>1576.229</v>
      </c>
      <c r="HU100" s="9">
        <v>1433.1759999999999</v>
      </c>
      <c r="HV100" s="9">
        <v>2320.741</v>
      </c>
      <c r="HW100" s="9">
        <v>1364.5509999999999</v>
      </c>
      <c r="HX100" s="9">
        <v>956.19</v>
      </c>
      <c r="HY100" s="9">
        <v>688.66399999999999</v>
      </c>
      <c r="HZ100" s="9">
        <v>211.678</v>
      </c>
      <c r="IA100" s="9">
        <v>476.98599999999999</v>
      </c>
      <c r="IB100" s="9">
        <v>347.73099999999999</v>
      </c>
      <c r="IC100" s="9">
        <v>197.43199999999999</v>
      </c>
      <c r="ID100" s="9">
        <v>150.29900000000001</v>
      </c>
      <c r="IE100" s="9">
        <v>70.566999999999993</v>
      </c>
      <c r="IF100" s="9">
        <v>38.633000000000003</v>
      </c>
      <c r="IG100" s="9">
        <v>31.934000000000001</v>
      </c>
      <c r="IH100" s="9">
        <v>40.801000000000002</v>
      </c>
      <c r="II100" s="9">
        <v>26.716000000000001</v>
      </c>
      <c r="IJ100" s="9">
        <v>14.086</v>
      </c>
      <c r="IK100" s="9">
        <v>23.007000000000001</v>
      </c>
      <c r="IL100" s="9">
        <v>14.766999999999999</v>
      </c>
      <c r="IM100" s="9">
        <v>8.24</v>
      </c>
      <c r="IN100" s="9">
        <v>17.795000000000002</v>
      </c>
      <c r="IO100" s="9">
        <v>11.949</v>
      </c>
      <c r="IP100" s="9">
        <v>5.8460000000000001</v>
      </c>
      <c r="IQ100" s="9">
        <v>29.765000000000001</v>
      </c>
    </row>
    <row r="101" spans="1:251">
      <c r="A101" s="10">
        <v>44562</v>
      </c>
      <c r="B101" s="9">
        <v>13081.186</v>
      </c>
      <c r="C101" s="9">
        <v>6842.2539999999999</v>
      </c>
      <c r="D101" s="9">
        <v>6238.9319999999998</v>
      </c>
      <c r="E101" s="9">
        <v>9040.7389999999996</v>
      </c>
      <c r="F101" s="9">
        <v>5571.2370000000001</v>
      </c>
      <c r="G101" s="9">
        <v>3469.502</v>
      </c>
      <c r="H101" s="9">
        <v>4040.4470000000001</v>
      </c>
      <c r="I101" s="9">
        <v>1271.018</v>
      </c>
      <c r="J101" s="9">
        <v>2769.43</v>
      </c>
      <c r="K101" s="9">
        <v>1598.2329999999999</v>
      </c>
      <c r="L101" s="9">
        <v>823.30499999999995</v>
      </c>
      <c r="M101" s="9">
        <v>774.92700000000002</v>
      </c>
      <c r="N101" s="9">
        <v>399.12</v>
      </c>
      <c r="O101" s="9">
        <v>217.905</v>
      </c>
      <c r="P101" s="9">
        <v>181.215</v>
      </c>
      <c r="Q101" s="9">
        <v>162.93</v>
      </c>
      <c r="R101" s="9">
        <v>119.408</v>
      </c>
      <c r="S101" s="9">
        <v>43.521999999999998</v>
      </c>
      <c r="T101" s="9">
        <v>106.958</v>
      </c>
      <c r="U101" s="9">
        <v>76.382999999999996</v>
      </c>
      <c r="V101" s="9">
        <v>30.574999999999999</v>
      </c>
      <c r="W101" s="9">
        <v>55.970999999999997</v>
      </c>
      <c r="X101" s="9">
        <v>43.024999999999999</v>
      </c>
      <c r="Y101" s="9">
        <v>12.946</v>
      </c>
      <c r="Z101" s="9">
        <v>236.19</v>
      </c>
      <c r="AA101" s="9">
        <v>98.497</v>
      </c>
      <c r="AB101" s="9">
        <v>137.69399999999999</v>
      </c>
      <c r="AC101" s="9">
        <v>1337.3579999999999</v>
      </c>
      <c r="AD101" s="9">
        <v>678.67899999999997</v>
      </c>
      <c r="AE101" s="9">
        <v>658.67899999999997</v>
      </c>
      <c r="AF101" s="9">
        <v>501.09500000000003</v>
      </c>
      <c r="AG101" s="9">
        <v>347.42500000000001</v>
      </c>
      <c r="AH101" s="9">
        <v>153.66999999999999</v>
      </c>
      <c r="AI101" s="9">
        <v>836.26300000000003</v>
      </c>
      <c r="AJ101" s="9">
        <v>331.25400000000002</v>
      </c>
      <c r="AK101" s="9">
        <v>505.00900000000001</v>
      </c>
      <c r="AL101" s="9">
        <v>636.34199999999998</v>
      </c>
      <c r="AM101" s="9">
        <v>445.637</v>
      </c>
      <c r="AN101" s="9">
        <v>190.70500000000001</v>
      </c>
      <c r="AO101" s="9">
        <v>961.89</v>
      </c>
      <c r="AP101" s="9">
        <v>377.66800000000001</v>
      </c>
      <c r="AQ101" s="9">
        <v>584.22199999999998</v>
      </c>
      <c r="AR101" s="9">
        <v>943.221</v>
      </c>
      <c r="AS101" s="9">
        <v>407.637</v>
      </c>
      <c r="AT101" s="9">
        <v>535.58500000000004</v>
      </c>
      <c r="AU101" s="9">
        <v>12474.297</v>
      </c>
      <c r="AV101" s="9">
        <v>6472.7860000000001</v>
      </c>
      <c r="AW101" s="9">
        <v>6001.5119999999997</v>
      </c>
      <c r="AX101" s="9">
        <v>8766.6270000000004</v>
      </c>
      <c r="AY101" s="9">
        <v>5375.5410000000002</v>
      </c>
      <c r="AZ101" s="9">
        <v>3391.0859999999998</v>
      </c>
      <c r="BA101" s="9">
        <v>3707.6709999999998</v>
      </c>
      <c r="BB101" s="9">
        <v>1097.2449999999999</v>
      </c>
      <c r="BC101" s="9">
        <v>2610.4259999999999</v>
      </c>
      <c r="BD101" s="9">
        <v>1541.6859999999999</v>
      </c>
      <c r="BE101" s="9">
        <v>789.88699999999994</v>
      </c>
      <c r="BF101" s="9">
        <v>751.798</v>
      </c>
      <c r="BG101" s="9">
        <v>369.42700000000002</v>
      </c>
      <c r="BH101" s="9">
        <v>199.96600000000001</v>
      </c>
      <c r="BI101" s="9">
        <v>169.46100000000001</v>
      </c>
      <c r="BJ101" s="9">
        <v>155.18100000000001</v>
      </c>
      <c r="BK101" s="9">
        <v>112.351</v>
      </c>
      <c r="BL101" s="9">
        <v>42.83</v>
      </c>
      <c r="BM101" s="9">
        <v>99.762</v>
      </c>
      <c r="BN101" s="9">
        <v>69.506</v>
      </c>
      <c r="BO101" s="9">
        <v>30.256</v>
      </c>
      <c r="BP101" s="9">
        <v>55.418999999999997</v>
      </c>
      <c r="BQ101" s="9">
        <v>42.844999999999999</v>
      </c>
      <c r="BR101" s="9">
        <v>12.574</v>
      </c>
      <c r="BS101" s="9">
        <v>214.24600000000001</v>
      </c>
      <c r="BT101" s="9">
        <v>87.614999999999995</v>
      </c>
      <c r="BU101" s="9">
        <v>126.631</v>
      </c>
      <c r="BV101" s="9">
        <v>1307.0429999999999</v>
      </c>
      <c r="BW101" s="9">
        <v>660.89700000000005</v>
      </c>
      <c r="BX101" s="9">
        <v>646.14700000000005</v>
      </c>
      <c r="BY101" s="9">
        <v>495.702</v>
      </c>
      <c r="BZ101" s="9">
        <v>343.512</v>
      </c>
      <c r="CA101" s="9">
        <v>152.19</v>
      </c>
      <c r="CB101" s="9">
        <v>811.34100000000001</v>
      </c>
      <c r="CC101" s="9">
        <v>317.38499999999999</v>
      </c>
      <c r="CD101" s="9">
        <v>493.95600000000002</v>
      </c>
      <c r="CE101" s="9">
        <v>623.30700000000002</v>
      </c>
      <c r="CF101" s="9">
        <v>434.77</v>
      </c>
      <c r="CG101" s="9">
        <v>188.53700000000001</v>
      </c>
      <c r="CH101" s="9">
        <v>918.37900000000002</v>
      </c>
      <c r="CI101" s="9">
        <v>355.11700000000002</v>
      </c>
      <c r="CJ101" s="9">
        <v>563.26099999999997</v>
      </c>
      <c r="CK101" s="9">
        <v>911.10299999999995</v>
      </c>
      <c r="CL101" s="9">
        <v>386.89100000000002</v>
      </c>
      <c r="CM101" s="9">
        <v>524.21199999999999</v>
      </c>
      <c r="CN101" s="9">
        <v>1972.008</v>
      </c>
      <c r="CO101" s="9">
        <v>975.97799999999995</v>
      </c>
      <c r="CP101" s="9">
        <v>996.03</v>
      </c>
      <c r="CQ101" s="9">
        <v>914.66300000000001</v>
      </c>
      <c r="CR101" s="9">
        <v>533.94799999999998</v>
      </c>
      <c r="CS101" s="9">
        <v>380.71499999999997</v>
      </c>
      <c r="CT101" s="9">
        <v>1057.345</v>
      </c>
      <c r="CU101" s="9">
        <v>442.03</v>
      </c>
      <c r="CV101" s="9">
        <v>615.31500000000005</v>
      </c>
      <c r="CW101" s="9">
        <v>464.93</v>
      </c>
      <c r="CX101" s="9">
        <v>221.30799999999999</v>
      </c>
      <c r="CY101" s="9">
        <v>243.62299999999999</v>
      </c>
      <c r="CZ101" s="9">
        <v>91.38</v>
      </c>
      <c r="DA101" s="9">
        <v>44.575000000000003</v>
      </c>
      <c r="DB101" s="9">
        <v>46.805</v>
      </c>
      <c r="DC101" s="9">
        <v>21.300999999999998</v>
      </c>
      <c r="DD101" s="9">
        <v>13.521000000000001</v>
      </c>
      <c r="DE101" s="9">
        <v>7.7789999999999999</v>
      </c>
      <c r="DF101" s="9">
        <v>17.352</v>
      </c>
      <c r="DG101" s="9">
        <v>10.356</v>
      </c>
      <c r="DH101" s="9">
        <v>6.9960000000000004</v>
      </c>
      <c r="DI101" s="9">
        <v>3.9489999999999998</v>
      </c>
      <c r="DJ101" s="9">
        <v>3.165</v>
      </c>
      <c r="DK101" s="9">
        <v>0.78400000000000003</v>
      </c>
      <c r="DL101" s="9">
        <v>70.078999999999994</v>
      </c>
      <c r="DM101" s="9">
        <v>31.053999999999998</v>
      </c>
      <c r="DN101" s="9">
        <v>39.024999999999999</v>
      </c>
      <c r="DO101" s="9">
        <v>419.315</v>
      </c>
      <c r="DP101" s="9">
        <v>197.405</v>
      </c>
      <c r="DQ101" s="9">
        <v>221.91</v>
      </c>
      <c r="DR101" s="9">
        <v>86.713999999999999</v>
      </c>
      <c r="DS101" s="9">
        <v>54.832000000000001</v>
      </c>
      <c r="DT101" s="9">
        <v>31.881</v>
      </c>
      <c r="DU101" s="9">
        <v>332.601</v>
      </c>
      <c r="DV101" s="9">
        <v>142.57300000000001</v>
      </c>
      <c r="DW101" s="9">
        <v>190.02799999999999</v>
      </c>
      <c r="DX101" s="9">
        <v>103.113</v>
      </c>
      <c r="DY101" s="9">
        <v>66.256</v>
      </c>
      <c r="DZ101" s="9">
        <v>36.856000000000002</v>
      </c>
      <c r="EA101" s="9">
        <v>361.81799999999998</v>
      </c>
      <c r="EB101" s="9">
        <v>155.05099999999999</v>
      </c>
      <c r="EC101" s="9">
        <v>206.76599999999999</v>
      </c>
      <c r="ED101" s="9">
        <v>349.95299999999997</v>
      </c>
      <c r="EE101" s="9">
        <v>152.929</v>
      </c>
      <c r="EF101" s="9">
        <v>197.024</v>
      </c>
      <c r="EG101" s="9">
        <v>754.68100000000004</v>
      </c>
      <c r="EH101" s="9">
        <v>353.86399999999998</v>
      </c>
      <c r="EI101" s="9">
        <v>400.81700000000001</v>
      </c>
      <c r="EJ101" s="9">
        <v>177.709</v>
      </c>
      <c r="EK101" s="9">
        <v>113.361</v>
      </c>
      <c r="EL101" s="9">
        <v>64.347999999999999</v>
      </c>
      <c r="EM101" s="9">
        <v>576.97199999999998</v>
      </c>
      <c r="EN101" s="9">
        <v>240.50299999999999</v>
      </c>
      <c r="EO101" s="9">
        <v>336.46899999999999</v>
      </c>
      <c r="EP101" s="9">
        <v>226.96700000000001</v>
      </c>
      <c r="EQ101" s="9">
        <v>99.506</v>
      </c>
      <c r="ER101" s="9">
        <v>127.461</v>
      </c>
      <c r="ES101" s="9">
        <v>42.442999999999998</v>
      </c>
      <c r="ET101" s="9">
        <v>19.564</v>
      </c>
      <c r="EU101" s="9">
        <v>22.879000000000001</v>
      </c>
      <c r="EV101" s="9">
        <v>4.5919999999999996</v>
      </c>
      <c r="EW101" s="9">
        <v>3.258</v>
      </c>
      <c r="EX101" s="9">
        <v>1.3340000000000001</v>
      </c>
      <c r="EY101" s="9">
        <v>3.548</v>
      </c>
      <c r="EZ101" s="9">
        <v>2.867</v>
      </c>
      <c r="FA101" s="9">
        <v>0.68100000000000005</v>
      </c>
      <c r="FB101" s="9">
        <v>1.044</v>
      </c>
      <c r="FC101" s="9">
        <v>0.39</v>
      </c>
      <c r="FD101" s="9">
        <v>0.65400000000000003</v>
      </c>
      <c r="FE101" s="9">
        <v>37.850999999999999</v>
      </c>
      <c r="FF101" s="9">
        <v>16.306000000000001</v>
      </c>
      <c r="FG101" s="9">
        <v>21.545000000000002</v>
      </c>
      <c r="FH101" s="9">
        <v>205.18700000000001</v>
      </c>
      <c r="FI101" s="9">
        <v>89.091999999999999</v>
      </c>
      <c r="FJ101" s="9">
        <v>116.095</v>
      </c>
      <c r="FK101" s="9">
        <v>17.510999999999999</v>
      </c>
      <c r="FL101" s="9">
        <v>12.407999999999999</v>
      </c>
      <c r="FM101" s="9">
        <v>5.1029999999999998</v>
      </c>
      <c r="FN101" s="9">
        <v>187.67599999999999</v>
      </c>
      <c r="FO101" s="9">
        <v>76.683999999999997</v>
      </c>
      <c r="FP101" s="9">
        <v>110.992</v>
      </c>
      <c r="FQ101" s="9">
        <v>21.463999999999999</v>
      </c>
      <c r="FR101" s="9">
        <v>15.646000000000001</v>
      </c>
      <c r="FS101" s="9">
        <v>5.8179999999999996</v>
      </c>
      <c r="FT101" s="9">
        <v>205.50299999999999</v>
      </c>
      <c r="FU101" s="9">
        <v>83.86</v>
      </c>
      <c r="FV101" s="9">
        <v>121.643</v>
      </c>
      <c r="FW101" s="9">
        <v>191.22399999999999</v>
      </c>
      <c r="FX101" s="9">
        <v>79.551000000000002</v>
      </c>
      <c r="FY101" s="9">
        <v>111.673</v>
      </c>
      <c r="FZ101" s="9">
        <v>1217.327</v>
      </c>
      <c r="GA101" s="9">
        <v>622.11400000000003</v>
      </c>
      <c r="GB101" s="9">
        <v>595.21299999999997</v>
      </c>
      <c r="GC101" s="9">
        <v>736.95399999999995</v>
      </c>
      <c r="GD101" s="9">
        <v>420.58699999999999</v>
      </c>
      <c r="GE101" s="9">
        <v>316.36700000000002</v>
      </c>
      <c r="GF101" s="9">
        <v>480.37299999999999</v>
      </c>
      <c r="GG101" s="9">
        <v>201.52699999999999</v>
      </c>
      <c r="GH101" s="9">
        <v>278.846</v>
      </c>
      <c r="GI101" s="9">
        <v>237.96299999999999</v>
      </c>
      <c r="GJ101" s="9">
        <v>121.80200000000001</v>
      </c>
      <c r="GK101" s="9">
        <v>116.161</v>
      </c>
      <c r="GL101" s="9">
        <v>48.936999999999998</v>
      </c>
      <c r="GM101" s="9">
        <v>25.012</v>
      </c>
      <c r="GN101" s="9">
        <v>23.925000000000001</v>
      </c>
      <c r="GO101" s="9">
        <v>16.709</v>
      </c>
      <c r="GP101" s="9">
        <v>10.263999999999999</v>
      </c>
      <c r="GQ101" s="9">
        <v>6.4450000000000003</v>
      </c>
      <c r="GR101" s="9">
        <v>13.804</v>
      </c>
      <c r="GS101" s="9">
        <v>7.4889999999999999</v>
      </c>
      <c r="GT101" s="9">
        <v>6.3150000000000004</v>
      </c>
      <c r="GU101" s="9">
        <v>2.9049999999999998</v>
      </c>
      <c r="GV101" s="9">
        <v>2.7749999999999999</v>
      </c>
      <c r="GW101" s="9">
        <v>0.13</v>
      </c>
      <c r="GX101" s="9">
        <v>32.228999999999999</v>
      </c>
      <c r="GY101" s="9">
        <v>14.747999999999999</v>
      </c>
      <c r="GZ101" s="9">
        <v>17.481000000000002</v>
      </c>
      <c r="HA101" s="9">
        <v>214.12799999999999</v>
      </c>
      <c r="HB101" s="9">
        <v>108.313</v>
      </c>
      <c r="HC101" s="9">
        <v>105.815</v>
      </c>
      <c r="HD101" s="9">
        <v>69.203000000000003</v>
      </c>
      <c r="HE101" s="9">
        <v>42.424999999999997</v>
      </c>
      <c r="HF101" s="9">
        <v>26.777999999999999</v>
      </c>
      <c r="HG101" s="9">
        <v>144.92500000000001</v>
      </c>
      <c r="HH101" s="9">
        <v>65.888999999999996</v>
      </c>
      <c r="HI101" s="9">
        <v>79.036000000000001</v>
      </c>
      <c r="HJ101" s="9">
        <v>81.647999999999996</v>
      </c>
      <c r="HK101" s="9">
        <v>50.61</v>
      </c>
      <c r="HL101" s="9">
        <v>31.038</v>
      </c>
      <c r="HM101" s="9">
        <v>156.315</v>
      </c>
      <c r="HN101" s="9">
        <v>71.191000000000003</v>
      </c>
      <c r="HO101" s="9">
        <v>85.123000000000005</v>
      </c>
      <c r="HP101" s="9">
        <v>158.72900000000001</v>
      </c>
      <c r="HQ101" s="9">
        <v>73.378</v>
      </c>
      <c r="HR101" s="9">
        <v>85.350999999999999</v>
      </c>
      <c r="HS101" s="9">
        <v>2973.6709999999998</v>
      </c>
      <c r="HT101" s="9">
        <v>1552.193</v>
      </c>
      <c r="HU101" s="9">
        <v>1421.4780000000001</v>
      </c>
      <c r="HV101" s="9">
        <v>2278.768</v>
      </c>
      <c r="HW101" s="9">
        <v>1340.28</v>
      </c>
      <c r="HX101" s="9">
        <v>938.48800000000006</v>
      </c>
      <c r="HY101" s="9">
        <v>694.90300000000002</v>
      </c>
      <c r="HZ101" s="9">
        <v>211.91200000000001</v>
      </c>
      <c r="IA101" s="9">
        <v>482.99</v>
      </c>
      <c r="IB101" s="9">
        <v>355.77499999999998</v>
      </c>
      <c r="IC101" s="9">
        <v>200.11099999999999</v>
      </c>
      <c r="ID101" s="9">
        <v>155.66399999999999</v>
      </c>
      <c r="IE101" s="9">
        <v>81.927000000000007</v>
      </c>
      <c r="IF101" s="9">
        <v>45.776000000000003</v>
      </c>
      <c r="IG101" s="9">
        <v>36.151000000000003</v>
      </c>
      <c r="IH101" s="9">
        <v>39.378</v>
      </c>
      <c r="II101" s="9">
        <v>28.727</v>
      </c>
      <c r="IJ101" s="9">
        <v>10.651</v>
      </c>
      <c r="IK101" s="9">
        <v>26.574999999999999</v>
      </c>
      <c r="IL101" s="9">
        <v>19.654</v>
      </c>
      <c r="IM101" s="9">
        <v>6.9210000000000003</v>
      </c>
      <c r="IN101" s="9">
        <v>12.803000000000001</v>
      </c>
      <c r="IO101" s="9">
        <v>9.0730000000000004</v>
      </c>
      <c r="IP101" s="9">
        <v>3.73</v>
      </c>
      <c r="IQ101" s="9">
        <v>42.548999999999999</v>
      </c>
    </row>
    <row r="102" spans="1:251">
      <c r="A102" s="10">
        <v>44593</v>
      </c>
      <c r="B102" s="9">
        <v>13441.263999999999</v>
      </c>
      <c r="C102" s="9">
        <v>7018.6660000000002</v>
      </c>
      <c r="D102" s="9">
        <v>6422.598</v>
      </c>
      <c r="E102" s="9">
        <v>9328.8909999999996</v>
      </c>
      <c r="F102" s="9">
        <v>5732.75</v>
      </c>
      <c r="G102" s="9">
        <v>3596.1410000000001</v>
      </c>
      <c r="H102" s="9">
        <v>4112.3729999999996</v>
      </c>
      <c r="I102" s="9">
        <v>1285.9159999999999</v>
      </c>
      <c r="J102" s="9">
        <v>2826.4569999999999</v>
      </c>
      <c r="K102" s="9">
        <v>1578.7449999999999</v>
      </c>
      <c r="L102" s="9">
        <v>828.14300000000003</v>
      </c>
      <c r="M102" s="9">
        <v>750.60199999999998</v>
      </c>
      <c r="N102" s="9">
        <v>421.79300000000001</v>
      </c>
      <c r="O102" s="9">
        <v>234.995</v>
      </c>
      <c r="P102" s="9">
        <v>186.798</v>
      </c>
      <c r="Q102" s="9">
        <v>169.30600000000001</v>
      </c>
      <c r="R102" s="9">
        <v>126.014</v>
      </c>
      <c r="S102" s="9">
        <v>43.292999999999999</v>
      </c>
      <c r="T102" s="9">
        <v>97.662000000000006</v>
      </c>
      <c r="U102" s="9">
        <v>68.271000000000001</v>
      </c>
      <c r="V102" s="9">
        <v>29.391999999999999</v>
      </c>
      <c r="W102" s="9">
        <v>71.644000000000005</v>
      </c>
      <c r="X102" s="9">
        <v>57.743000000000002</v>
      </c>
      <c r="Y102" s="9">
        <v>13.901</v>
      </c>
      <c r="Z102" s="9">
        <v>252.48599999999999</v>
      </c>
      <c r="AA102" s="9">
        <v>108.98099999999999</v>
      </c>
      <c r="AB102" s="9">
        <v>143.505</v>
      </c>
      <c r="AC102" s="9">
        <v>1320.9839999999999</v>
      </c>
      <c r="AD102" s="9">
        <v>680.43499999999995</v>
      </c>
      <c r="AE102" s="9">
        <v>640.54899999999998</v>
      </c>
      <c r="AF102" s="9">
        <v>510.62900000000002</v>
      </c>
      <c r="AG102" s="9">
        <v>356.39499999999998</v>
      </c>
      <c r="AH102" s="9">
        <v>154.23400000000001</v>
      </c>
      <c r="AI102" s="9">
        <v>810.35500000000002</v>
      </c>
      <c r="AJ102" s="9">
        <v>324.04000000000002</v>
      </c>
      <c r="AK102" s="9">
        <v>486.315</v>
      </c>
      <c r="AL102" s="9">
        <v>639.75699999999995</v>
      </c>
      <c r="AM102" s="9">
        <v>453.06099999999998</v>
      </c>
      <c r="AN102" s="9">
        <v>186.696</v>
      </c>
      <c r="AO102" s="9">
        <v>938.98800000000006</v>
      </c>
      <c r="AP102" s="9">
        <v>375.08199999999999</v>
      </c>
      <c r="AQ102" s="9">
        <v>563.90599999999995</v>
      </c>
      <c r="AR102" s="9">
        <v>908.01700000000005</v>
      </c>
      <c r="AS102" s="9">
        <v>392.31099999999998</v>
      </c>
      <c r="AT102" s="9">
        <v>515.70600000000002</v>
      </c>
      <c r="AU102" s="9">
        <v>12796.635</v>
      </c>
      <c r="AV102" s="9">
        <v>6629.17</v>
      </c>
      <c r="AW102" s="9">
        <v>6167.4650000000001</v>
      </c>
      <c r="AX102" s="9">
        <v>9041.5580000000009</v>
      </c>
      <c r="AY102" s="9">
        <v>5529.8530000000001</v>
      </c>
      <c r="AZ102" s="9">
        <v>3511.7049999999999</v>
      </c>
      <c r="BA102" s="9">
        <v>3755.076</v>
      </c>
      <c r="BB102" s="9">
        <v>1099.317</v>
      </c>
      <c r="BC102" s="9">
        <v>2655.76</v>
      </c>
      <c r="BD102" s="9">
        <v>1529.165</v>
      </c>
      <c r="BE102" s="9">
        <v>799.13599999999997</v>
      </c>
      <c r="BF102" s="9">
        <v>730.029</v>
      </c>
      <c r="BG102" s="9">
        <v>389.78500000000003</v>
      </c>
      <c r="BH102" s="9">
        <v>218.40700000000001</v>
      </c>
      <c r="BI102" s="9">
        <v>171.37799999999999</v>
      </c>
      <c r="BJ102" s="9">
        <v>162.666</v>
      </c>
      <c r="BK102" s="9">
        <v>121.307</v>
      </c>
      <c r="BL102" s="9">
        <v>41.357999999999997</v>
      </c>
      <c r="BM102" s="9">
        <v>91.424000000000007</v>
      </c>
      <c r="BN102" s="9">
        <v>63.826000000000001</v>
      </c>
      <c r="BO102" s="9">
        <v>27.597999999999999</v>
      </c>
      <c r="BP102" s="9">
        <v>71.242000000000004</v>
      </c>
      <c r="BQ102" s="9">
        <v>57.481000000000002</v>
      </c>
      <c r="BR102" s="9">
        <v>13.760999999999999</v>
      </c>
      <c r="BS102" s="9">
        <v>227.119</v>
      </c>
      <c r="BT102" s="9">
        <v>97.099000000000004</v>
      </c>
      <c r="BU102" s="9">
        <v>130.02000000000001</v>
      </c>
      <c r="BV102" s="9">
        <v>1295.6479999999999</v>
      </c>
      <c r="BW102" s="9">
        <v>663.02800000000002</v>
      </c>
      <c r="BX102" s="9">
        <v>632.62</v>
      </c>
      <c r="BY102" s="9">
        <v>502.01299999999998</v>
      </c>
      <c r="BZ102" s="9">
        <v>349.11900000000003</v>
      </c>
      <c r="CA102" s="9">
        <v>152.89400000000001</v>
      </c>
      <c r="CB102" s="9">
        <v>793.63499999999999</v>
      </c>
      <c r="CC102" s="9">
        <v>313.91000000000003</v>
      </c>
      <c r="CD102" s="9">
        <v>479.72500000000002</v>
      </c>
      <c r="CE102" s="9">
        <v>626.928</v>
      </c>
      <c r="CF102" s="9">
        <v>442.65100000000001</v>
      </c>
      <c r="CG102" s="9">
        <v>184.27699999999999</v>
      </c>
      <c r="CH102" s="9">
        <v>902.23699999999997</v>
      </c>
      <c r="CI102" s="9">
        <v>356.48500000000001</v>
      </c>
      <c r="CJ102" s="9">
        <v>545.75199999999995</v>
      </c>
      <c r="CK102" s="9">
        <v>885.05899999999997</v>
      </c>
      <c r="CL102" s="9">
        <v>377.73599999999999</v>
      </c>
      <c r="CM102" s="9">
        <v>507.32299999999998</v>
      </c>
      <c r="CN102" s="9">
        <v>2009.231</v>
      </c>
      <c r="CO102" s="9">
        <v>1009.614</v>
      </c>
      <c r="CP102" s="9">
        <v>999.61800000000005</v>
      </c>
      <c r="CQ102" s="9">
        <v>947.02499999999998</v>
      </c>
      <c r="CR102" s="9">
        <v>560.01199999999994</v>
      </c>
      <c r="CS102" s="9">
        <v>387.01299999999998</v>
      </c>
      <c r="CT102" s="9">
        <v>1062.2070000000001</v>
      </c>
      <c r="CU102" s="9">
        <v>449.60199999999998</v>
      </c>
      <c r="CV102" s="9">
        <v>612.60500000000002</v>
      </c>
      <c r="CW102" s="9">
        <v>419.86500000000001</v>
      </c>
      <c r="CX102" s="9">
        <v>200.596</v>
      </c>
      <c r="CY102" s="9">
        <v>219.26900000000001</v>
      </c>
      <c r="CZ102" s="9">
        <v>95.471000000000004</v>
      </c>
      <c r="DA102" s="9">
        <v>48.527000000000001</v>
      </c>
      <c r="DB102" s="9">
        <v>46.944000000000003</v>
      </c>
      <c r="DC102" s="9">
        <v>15.237</v>
      </c>
      <c r="DD102" s="9">
        <v>10.531000000000001</v>
      </c>
      <c r="DE102" s="9">
        <v>4.7050000000000001</v>
      </c>
      <c r="DF102" s="9">
        <v>9.4320000000000004</v>
      </c>
      <c r="DG102" s="9">
        <v>6.4779999999999998</v>
      </c>
      <c r="DH102" s="9">
        <v>2.9550000000000001</v>
      </c>
      <c r="DI102" s="9">
        <v>5.8040000000000003</v>
      </c>
      <c r="DJ102" s="9">
        <v>4.0529999999999999</v>
      </c>
      <c r="DK102" s="9">
        <v>1.7509999999999999</v>
      </c>
      <c r="DL102" s="9">
        <v>80.233999999999995</v>
      </c>
      <c r="DM102" s="9">
        <v>37.996000000000002</v>
      </c>
      <c r="DN102" s="9">
        <v>42.238</v>
      </c>
      <c r="DO102" s="9">
        <v>367.649</v>
      </c>
      <c r="DP102" s="9">
        <v>173.679</v>
      </c>
      <c r="DQ102" s="9">
        <v>193.97</v>
      </c>
      <c r="DR102" s="9">
        <v>73.356999999999999</v>
      </c>
      <c r="DS102" s="9">
        <v>41.542999999999999</v>
      </c>
      <c r="DT102" s="9">
        <v>31.812999999999999</v>
      </c>
      <c r="DU102" s="9">
        <v>294.29199999999997</v>
      </c>
      <c r="DV102" s="9">
        <v>132.136</v>
      </c>
      <c r="DW102" s="9">
        <v>162.15700000000001</v>
      </c>
      <c r="DX102" s="9">
        <v>84.762</v>
      </c>
      <c r="DY102" s="9">
        <v>49.551000000000002</v>
      </c>
      <c r="DZ102" s="9">
        <v>35.210999999999999</v>
      </c>
      <c r="EA102" s="9">
        <v>335.10300000000001</v>
      </c>
      <c r="EB102" s="9">
        <v>151.04499999999999</v>
      </c>
      <c r="EC102" s="9">
        <v>184.05799999999999</v>
      </c>
      <c r="ED102" s="9">
        <v>303.72500000000002</v>
      </c>
      <c r="EE102" s="9">
        <v>138.613</v>
      </c>
      <c r="EF102" s="9">
        <v>165.11199999999999</v>
      </c>
      <c r="EG102" s="9">
        <v>758.41700000000003</v>
      </c>
      <c r="EH102" s="9">
        <v>365.267</v>
      </c>
      <c r="EI102" s="9">
        <v>393.15</v>
      </c>
      <c r="EJ102" s="9">
        <v>192.292</v>
      </c>
      <c r="EK102" s="9">
        <v>127.098</v>
      </c>
      <c r="EL102" s="9">
        <v>65.192999999999998</v>
      </c>
      <c r="EM102" s="9">
        <v>566.125</v>
      </c>
      <c r="EN102" s="9">
        <v>238.16900000000001</v>
      </c>
      <c r="EO102" s="9">
        <v>327.95600000000002</v>
      </c>
      <c r="EP102" s="9">
        <v>187.798</v>
      </c>
      <c r="EQ102" s="9">
        <v>84.200999999999993</v>
      </c>
      <c r="ER102" s="9">
        <v>103.59699999999999</v>
      </c>
      <c r="ES102" s="9">
        <v>48.064</v>
      </c>
      <c r="ET102" s="9">
        <v>20.573</v>
      </c>
      <c r="EU102" s="9">
        <v>27.491</v>
      </c>
      <c r="EV102" s="9">
        <v>3.5030000000000001</v>
      </c>
      <c r="EW102" s="9">
        <v>1.613</v>
      </c>
      <c r="EX102" s="9">
        <v>1.89</v>
      </c>
      <c r="EY102" s="9">
        <v>3.415</v>
      </c>
      <c r="EZ102" s="9">
        <v>1.5589999999999999</v>
      </c>
      <c r="FA102" s="9">
        <v>1.8560000000000001</v>
      </c>
      <c r="FB102" s="9">
        <v>8.7999999999999995E-2</v>
      </c>
      <c r="FC102" s="9">
        <v>5.5E-2</v>
      </c>
      <c r="FD102" s="9">
        <v>3.4000000000000002E-2</v>
      </c>
      <c r="FE102" s="9">
        <v>44.561</v>
      </c>
      <c r="FF102" s="9">
        <v>18.959</v>
      </c>
      <c r="FG102" s="9">
        <v>25.600999999999999</v>
      </c>
      <c r="FH102" s="9">
        <v>157.47499999999999</v>
      </c>
      <c r="FI102" s="9">
        <v>71.11</v>
      </c>
      <c r="FJ102" s="9">
        <v>86.364999999999995</v>
      </c>
      <c r="FK102" s="9">
        <v>17.323</v>
      </c>
      <c r="FL102" s="9">
        <v>12.401</v>
      </c>
      <c r="FM102" s="9">
        <v>4.9219999999999997</v>
      </c>
      <c r="FN102" s="9">
        <v>140.15199999999999</v>
      </c>
      <c r="FO102" s="9">
        <v>58.709000000000003</v>
      </c>
      <c r="FP102" s="9">
        <v>81.442999999999998</v>
      </c>
      <c r="FQ102" s="9">
        <v>20.587</v>
      </c>
      <c r="FR102" s="9">
        <v>14.004</v>
      </c>
      <c r="FS102" s="9">
        <v>6.5830000000000002</v>
      </c>
      <c r="FT102" s="9">
        <v>167.21100000000001</v>
      </c>
      <c r="FU102" s="9">
        <v>70.197000000000003</v>
      </c>
      <c r="FV102" s="9">
        <v>97.013999999999996</v>
      </c>
      <c r="FW102" s="9">
        <v>143.566</v>
      </c>
      <c r="FX102" s="9">
        <v>60.268000000000001</v>
      </c>
      <c r="FY102" s="9">
        <v>83.298000000000002</v>
      </c>
      <c r="FZ102" s="9">
        <v>1250.8150000000001</v>
      </c>
      <c r="GA102" s="9">
        <v>644.34699999999998</v>
      </c>
      <c r="GB102" s="9">
        <v>606.46799999999996</v>
      </c>
      <c r="GC102" s="9">
        <v>754.73299999999995</v>
      </c>
      <c r="GD102" s="9">
        <v>432.91399999999999</v>
      </c>
      <c r="GE102" s="9">
        <v>321.82</v>
      </c>
      <c r="GF102" s="9">
        <v>496.08199999999999</v>
      </c>
      <c r="GG102" s="9">
        <v>211.43299999999999</v>
      </c>
      <c r="GH102" s="9">
        <v>284.649</v>
      </c>
      <c r="GI102" s="9">
        <v>232.06700000000001</v>
      </c>
      <c r="GJ102" s="9">
        <v>116.395</v>
      </c>
      <c r="GK102" s="9">
        <v>115.672</v>
      </c>
      <c r="GL102" s="9">
        <v>47.406999999999996</v>
      </c>
      <c r="GM102" s="9">
        <v>27.954999999999998</v>
      </c>
      <c r="GN102" s="9">
        <v>19.452999999999999</v>
      </c>
      <c r="GO102" s="9">
        <v>11.734</v>
      </c>
      <c r="GP102" s="9">
        <v>8.9179999999999993</v>
      </c>
      <c r="GQ102" s="9">
        <v>2.8159999999999998</v>
      </c>
      <c r="GR102" s="9">
        <v>6.0179999999999998</v>
      </c>
      <c r="GS102" s="9">
        <v>4.9189999999999996</v>
      </c>
      <c r="GT102" s="9">
        <v>1.099</v>
      </c>
      <c r="GU102" s="9">
        <v>5.7160000000000002</v>
      </c>
      <c r="GV102" s="9">
        <v>3.9990000000000001</v>
      </c>
      <c r="GW102" s="9">
        <v>1.7170000000000001</v>
      </c>
      <c r="GX102" s="9">
        <v>35.673999999999999</v>
      </c>
      <c r="GY102" s="9">
        <v>19.036999999999999</v>
      </c>
      <c r="GZ102" s="9">
        <v>16.637</v>
      </c>
      <c r="HA102" s="9">
        <v>210.17400000000001</v>
      </c>
      <c r="HB102" s="9">
        <v>102.569</v>
      </c>
      <c r="HC102" s="9">
        <v>107.60599999999999</v>
      </c>
      <c r="HD102" s="9">
        <v>56.033999999999999</v>
      </c>
      <c r="HE102" s="9">
        <v>29.141999999999999</v>
      </c>
      <c r="HF102" s="9">
        <v>26.890999999999998</v>
      </c>
      <c r="HG102" s="9">
        <v>154.14099999999999</v>
      </c>
      <c r="HH102" s="9">
        <v>73.427000000000007</v>
      </c>
      <c r="HI102" s="9">
        <v>80.713999999999999</v>
      </c>
      <c r="HJ102" s="9">
        <v>64.176000000000002</v>
      </c>
      <c r="HK102" s="9">
        <v>35.548000000000002</v>
      </c>
      <c r="HL102" s="9">
        <v>28.628</v>
      </c>
      <c r="HM102" s="9">
        <v>167.892</v>
      </c>
      <c r="HN102" s="9">
        <v>80.846999999999994</v>
      </c>
      <c r="HO102" s="9">
        <v>87.043999999999997</v>
      </c>
      <c r="HP102" s="9">
        <v>160.15899999999999</v>
      </c>
      <c r="HQ102" s="9">
        <v>78.344999999999999</v>
      </c>
      <c r="HR102" s="9">
        <v>81.813000000000002</v>
      </c>
      <c r="HS102" s="9">
        <v>3039.88</v>
      </c>
      <c r="HT102" s="9">
        <v>1581.385</v>
      </c>
      <c r="HU102" s="9">
        <v>1458.4949999999999</v>
      </c>
      <c r="HV102" s="9">
        <v>2369.9389999999999</v>
      </c>
      <c r="HW102" s="9">
        <v>1383.18</v>
      </c>
      <c r="HX102" s="9">
        <v>986.75900000000001</v>
      </c>
      <c r="HY102" s="9">
        <v>669.94100000000003</v>
      </c>
      <c r="HZ102" s="9">
        <v>198.20500000000001</v>
      </c>
      <c r="IA102" s="9">
        <v>471.73599999999999</v>
      </c>
      <c r="IB102" s="9">
        <v>363.64299999999997</v>
      </c>
      <c r="IC102" s="9">
        <v>209.578</v>
      </c>
      <c r="ID102" s="9">
        <v>154.066</v>
      </c>
      <c r="IE102" s="9">
        <v>76.346000000000004</v>
      </c>
      <c r="IF102" s="9">
        <v>40.643000000000001</v>
      </c>
      <c r="IG102" s="9">
        <v>35.703000000000003</v>
      </c>
      <c r="IH102" s="9">
        <v>36.703000000000003</v>
      </c>
      <c r="II102" s="9">
        <v>26.145</v>
      </c>
      <c r="IJ102" s="9">
        <v>10.558</v>
      </c>
      <c r="IK102" s="9">
        <v>18.657</v>
      </c>
      <c r="IL102" s="9">
        <v>11.972</v>
      </c>
      <c r="IM102" s="9">
        <v>6.6849999999999996</v>
      </c>
      <c r="IN102" s="9">
        <v>18.045999999999999</v>
      </c>
      <c r="IO102" s="9">
        <v>14.173</v>
      </c>
      <c r="IP102" s="9">
        <v>3.8730000000000002</v>
      </c>
      <c r="IQ102" s="9">
        <v>39.643000000000001</v>
      </c>
    </row>
    <row r="103" spans="1:251">
      <c r="A103" s="10">
        <v>44621</v>
      </c>
      <c r="B103" s="9">
        <v>13412.788</v>
      </c>
      <c r="C103" s="9">
        <v>7009.36</v>
      </c>
      <c r="D103" s="9">
        <v>6403.4269999999997</v>
      </c>
      <c r="E103" s="9">
        <v>9224.4840000000004</v>
      </c>
      <c r="F103" s="9">
        <v>5672.05</v>
      </c>
      <c r="G103" s="9">
        <v>3552.4340000000002</v>
      </c>
      <c r="H103" s="9">
        <v>4188.3040000000001</v>
      </c>
      <c r="I103" s="9">
        <v>1337.31</v>
      </c>
      <c r="J103" s="9">
        <v>2850.9940000000001</v>
      </c>
      <c r="K103" s="9">
        <v>1528.3889999999999</v>
      </c>
      <c r="L103" s="9">
        <v>796.54399999999998</v>
      </c>
      <c r="M103" s="9">
        <v>731.84500000000003</v>
      </c>
      <c r="N103" s="9">
        <v>334.64499999999998</v>
      </c>
      <c r="O103" s="9">
        <v>178.72800000000001</v>
      </c>
      <c r="P103" s="9">
        <v>155.916</v>
      </c>
      <c r="Q103" s="9">
        <v>123.131</v>
      </c>
      <c r="R103" s="9">
        <v>83.988</v>
      </c>
      <c r="S103" s="9">
        <v>39.143000000000001</v>
      </c>
      <c r="T103" s="9">
        <v>72.361999999999995</v>
      </c>
      <c r="U103" s="9">
        <v>45.085999999999999</v>
      </c>
      <c r="V103" s="9">
        <v>27.277000000000001</v>
      </c>
      <c r="W103" s="9">
        <v>50.768999999999998</v>
      </c>
      <c r="X103" s="9">
        <v>38.902000000000001</v>
      </c>
      <c r="Y103" s="9">
        <v>11.866</v>
      </c>
      <c r="Z103" s="9">
        <v>211.51400000000001</v>
      </c>
      <c r="AA103" s="9">
        <v>94.74</v>
      </c>
      <c r="AB103" s="9">
        <v>116.773</v>
      </c>
      <c r="AC103" s="9">
        <v>1332.384</v>
      </c>
      <c r="AD103" s="9">
        <v>690.79899999999998</v>
      </c>
      <c r="AE103" s="9">
        <v>641.58600000000001</v>
      </c>
      <c r="AF103" s="9">
        <v>533.56799999999998</v>
      </c>
      <c r="AG103" s="9">
        <v>372.54300000000001</v>
      </c>
      <c r="AH103" s="9">
        <v>161.02500000000001</v>
      </c>
      <c r="AI103" s="9">
        <v>798.81700000000001</v>
      </c>
      <c r="AJ103" s="9">
        <v>318.25599999999997</v>
      </c>
      <c r="AK103" s="9">
        <v>480.56099999999998</v>
      </c>
      <c r="AL103" s="9">
        <v>622.39200000000005</v>
      </c>
      <c r="AM103" s="9">
        <v>433.25599999999997</v>
      </c>
      <c r="AN103" s="9">
        <v>189.136</v>
      </c>
      <c r="AO103" s="9">
        <v>905.99699999999996</v>
      </c>
      <c r="AP103" s="9">
        <v>363.28800000000001</v>
      </c>
      <c r="AQ103" s="9">
        <v>542.70899999999995</v>
      </c>
      <c r="AR103" s="9">
        <v>871.17899999999997</v>
      </c>
      <c r="AS103" s="9">
        <v>363.34199999999998</v>
      </c>
      <c r="AT103" s="9">
        <v>507.83699999999999</v>
      </c>
      <c r="AU103" s="9">
        <v>12773.16</v>
      </c>
      <c r="AV103" s="9">
        <v>6616.7579999999998</v>
      </c>
      <c r="AW103" s="9">
        <v>6156.402</v>
      </c>
      <c r="AX103" s="9">
        <v>8936.1810000000005</v>
      </c>
      <c r="AY103" s="9">
        <v>5467.6120000000001</v>
      </c>
      <c r="AZ103" s="9">
        <v>3468.569</v>
      </c>
      <c r="BA103" s="9">
        <v>3836.9789999999998</v>
      </c>
      <c r="BB103" s="9">
        <v>1149.1469999999999</v>
      </c>
      <c r="BC103" s="9">
        <v>2687.8330000000001</v>
      </c>
      <c r="BD103" s="9">
        <v>1477.82</v>
      </c>
      <c r="BE103" s="9">
        <v>761.81200000000001</v>
      </c>
      <c r="BF103" s="9">
        <v>716.00800000000004</v>
      </c>
      <c r="BG103" s="9">
        <v>307.76799999999997</v>
      </c>
      <c r="BH103" s="9">
        <v>160.95500000000001</v>
      </c>
      <c r="BI103" s="9">
        <v>146.81299999999999</v>
      </c>
      <c r="BJ103" s="9">
        <v>116.214</v>
      </c>
      <c r="BK103" s="9">
        <v>78.480999999999995</v>
      </c>
      <c r="BL103" s="9">
        <v>37.732999999999997</v>
      </c>
      <c r="BM103" s="9">
        <v>67.507000000000005</v>
      </c>
      <c r="BN103" s="9">
        <v>41.287999999999997</v>
      </c>
      <c r="BO103" s="9">
        <v>26.219000000000001</v>
      </c>
      <c r="BP103" s="9">
        <v>48.707000000000001</v>
      </c>
      <c r="BQ103" s="9">
        <v>37.194000000000003</v>
      </c>
      <c r="BR103" s="9">
        <v>11.513999999999999</v>
      </c>
      <c r="BS103" s="9">
        <v>191.554</v>
      </c>
      <c r="BT103" s="9">
        <v>82.474000000000004</v>
      </c>
      <c r="BU103" s="9">
        <v>109.08</v>
      </c>
      <c r="BV103" s="9">
        <v>1301.3630000000001</v>
      </c>
      <c r="BW103" s="9">
        <v>669.55899999999997</v>
      </c>
      <c r="BX103" s="9">
        <v>631.80499999999995</v>
      </c>
      <c r="BY103" s="9">
        <v>525.25800000000004</v>
      </c>
      <c r="BZ103" s="9">
        <v>367.00599999999997</v>
      </c>
      <c r="CA103" s="9">
        <v>158.25299999999999</v>
      </c>
      <c r="CB103" s="9">
        <v>776.10500000000002</v>
      </c>
      <c r="CC103" s="9">
        <v>302.553</v>
      </c>
      <c r="CD103" s="9">
        <v>473.55200000000002</v>
      </c>
      <c r="CE103" s="9">
        <v>608.08600000000001</v>
      </c>
      <c r="CF103" s="9">
        <v>422.27699999999999</v>
      </c>
      <c r="CG103" s="9">
        <v>185.809</v>
      </c>
      <c r="CH103" s="9">
        <v>869.73400000000004</v>
      </c>
      <c r="CI103" s="9">
        <v>339.536</v>
      </c>
      <c r="CJ103" s="9">
        <v>530.19799999999998</v>
      </c>
      <c r="CK103" s="9">
        <v>843.61199999999997</v>
      </c>
      <c r="CL103" s="9">
        <v>343.84100000000001</v>
      </c>
      <c r="CM103" s="9">
        <v>499.77100000000002</v>
      </c>
      <c r="CN103" s="9">
        <v>2031.8910000000001</v>
      </c>
      <c r="CO103" s="9">
        <v>1018.539</v>
      </c>
      <c r="CP103" s="9">
        <v>1013.352</v>
      </c>
      <c r="CQ103" s="9">
        <v>921.29700000000003</v>
      </c>
      <c r="CR103" s="9">
        <v>550.59799999999996</v>
      </c>
      <c r="CS103" s="9">
        <v>370.69799999999998</v>
      </c>
      <c r="CT103" s="9">
        <v>1110.595</v>
      </c>
      <c r="CU103" s="9">
        <v>467.94099999999997</v>
      </c>
      <c r="CV103" s="9">
        <v>642.654</v>
      </c>
      <c r="CW103" s="9">
        <v>410.98399999999998</v>
      </c>
      <c r="CX103" s="9">
        <v>202.874</v>
      </c>
      <c r="CY103" s="9">
        <v>208.11</v>
      </c>
      <c r="CZ103" s="9">
        <v>86.725999999999999</v>
      </c>
      <c r="DA103" s="9">
        <v>43.259</v>
      </c>
      <c r="DB103" s="9">
        <v>43.466999999999999</v>
      </c>
      <c r="DC103" s="9">
        <v>14.603</v>
      </c>
      <c r="DD103" s="9">
        <v>10.849</v>
      </c>
      <c r="DE103" s="9">
        <v>3.754</v>
      </c>
      <c r="DF103" s="9">
        <v>9.6809999999999992</v>
      </c>
      <c r="DG103" s="9">
        <v>7.4329999999999998</v>
      </c>
      <c r="DH103" s="9">
        <v>2.2490000000000001</v>
      </c>
      <c r="DI103" s="9">
        <v>4.9210000000000003</v>
      </c>
      <c r="DJ103" s="9">
        <v>3.4159999999999999</v>
      </c>
      <c r="DK103" s="9">
        <v>1.5049999999999999</v>
      </c>
      <c r="DL103" s="9">
        <v>72.123000000000005</v>
      </c>
      <c r="DM103" s="9">
        <v>32.409999999999997</v>
      </c>
      <c r="DN103" s="9">
        <v>39.713000000000001</v>
      </c>
      <c r="DO103" s="9">
        <v>364.14499999999998</v>
      </c>
      <c r="DP103" s="9">
        <v>175.21199999999999</v>
      </c>
      <c r="DQ103" s="9">
        <v>188.93299999999999</v>
      </c>
      <c r="DR103" s="9">
        <v>82.692999999999998</v>
      </c>
      <c r="DS103" s="9">
        <v>54.636000000000003</v>
      </c>
      <c r="DT103" s="9">
        <v>28.056000000000001</v>
      </c>
      <c r="DU103" s="9">
        <v>281.45299999999997</v>
      </c>
      <c r="DV103" s="9">
        <v>120.575</v>
      </c>
      <c r="DW103" s="9">
        <v>160.87700000000001</v>
      </c>
      <c r="DX103" s="9">
        <v>93.843000000000004</v>
      </c>
      <c r="DY103" s="9">
        <v>63.439</v>
      </c>
      <c r="DZ103" s="9">
        <v>30.404</v>
      </c>
      <c r="EA103" s="9">
        <v>317.14100000000002</v>
      </c>
      <c r="EB103" s="9">
        <v>139.435</v>
      </c>
      <c r="EC103" s="9">
        <v>177.70599999999999</v>
      </c>
      <c r="ED103" s="9">
        <v>291.13400000000001</v>
      </c>
      <c r="EE103" s="9">
        <v>128.00800000000001</v>
      </c>
      <c r="EF103" s="9">
        <v>163.126</v>
      </c>
      <c r="EG103" s="9">
        <v>776.62300000000005</v>
      </c>
      <c r="EH103" s="9">
        <v>371.67200000000003</v>
      </c>
      <c r="EI103" s="9">
        <v>404.95100000000002</v>
      </c>
      <c r="EJ103" s="9">
        <v>183.51499999999999</v>
      </c>
      <c r="EK103" s="9">
        <v>123.414</v>
      </c>
      <c r="EL103" s="9">
        <v>60.100999999999999</v>
      </c>
      <c r="EM103" s="9">
        <v>593.10799999999995</v>
      </c>
      <c r="EN103" s="9">
        <v>248.25800000000001</v>
      </c>
      <c r="EO103" s="9">
        <v>344.85</v>
      </c>
      <c r="EP103" s="9">
        <v>193.708</v>
      </c>
      <c r="EQ103" s="9">
        <v>95.352999999999994</v>
      </c>
      <c r="ER103" s="9">
        <v>98.355000000000004</v>
      </c>
      <c r="ES103" s="9">
        <v>46.594000000000001</v>
      </c>
      <c r="ET103" s="9">
        <v>21.097000000000001</v>
      </c>
      <c r="EU103" s="9">
        <v>25.498000000000001</v>
      </c>
      <c r="EV103" s="9">
        <v>5.4089999999999998</v>
      </c>
      <c r="EW103" s="9">
        <v>4.1429999999999998</v>
      </c>
      <c r="EX103" s="9">
        <v>1.266</v>
      </c>
      <c r="EY103" s="9">
        <v>5.3289999999999997</v>
      </c>
      <c r="EZ103" s="9">
        <v>4.0990000000000002</v>
      </c>
      <c r="FA103" s="9">
        <v>1.23</v>
      </c>
      <c r="FB103" s="9">
        <v>0.08</v>
      </c>
      <c r="FC103" s="9">
        <v>4.3999999999999997E-2</v>
      </c>
      <c r="FD103" s="9">
        <v>3.5999999999999997E-2</v>
      </c>
      <c r="FE103" s="9">
        <v>41.185000000000002</v>
      </c>
      <c r="FF103" s="9">
        <v>16.954000000000001</v>
      </c>
      <c r="FG103" s="9">
        <v>24.231000000000002</v>
      </c>
      <c r="FH103" s="9">
        <v>168.08</v>
      </c>
      <c r="FI103" s="9">
        <v>81.548000000000002</v>
      </c>
      <c r="FJ103" s="9">
        <v>86.531000000000006</v>
      </c>
      <c r="FK103" s="9">
        <v>23.911999999999999</v>
      </c>
      <c r="FL103" s="9">
        <v>18.794</v>
      </c>
      <c r="FM103" s="9">
        <v>5.1189999999999998</v>
      </c>
      <c r="FN103" s="9">
        <v>144.167</v>
      </c>
      <c r="FO103" s="9">
        <v>62.755000000000003</v>
      </c>
      <c r="FP103" s="9">
        <v>81.412999999999997</v>
      </c>
      <c r="FQ103" s="9">
        <v>28.984999999999999</v>
      </c>
      <c r="FR103" s="9">
        <v>22.606000000000002</v>
      </c>
      <c r="FS103" s="9">
        <v>6.3789999999999996</v>
      </c>
      <c r="FT103" s="9">
        <v>164.72300000000001</v>
      </c>
      <c r="FU103" s="9">
        <v>72.747</v>
      </c>
      <c r="FV103" s="9">
        <v>91.974999999999994</v>
      </c>
      <c r="FW103" s="9">
        <v>149.49600000000001</v>
      </c>
      <c r="FX103" s="9">
        <v>66.852999999999994</v>
      </c>
      <c r="FY103" s="9">
        <v>82.643000000000001</v>
      </c>
      <c r="FZ103" s="9">
        <v>1255.268</v>
      </c>
      <c r="GA103" s="9">
        <v>646.86699999999996</v>
      </c>
      <c r="GB103" s="9">
        <v>608.40099999999995</v>
      </c>
      <c r="GC103" s="9">
        <v>737.78099999999995</v>
      </c>
      <c r="GD103" s="9">
        <v>427.18400000000003</v>
      </c>
      <c r="GE103" s="9">
        <v>310.59699999999998</v>
      </c>
      <c r="GF103" s="9">
        <v>517.48699999999997</v>
      </c>
      <c r="GG103" s="9">
        <v>219.68299999999999</v>
      </c>
      <c r="GH103" s="9">
        <v>297.80399999999997</v>
      </c>
      <c r="GI103" s="9">
        <v>217.27600000000001</v>
      </c>
      <c r="GJ103" s="9">
        <v>107.521</v>
      </c>
      <c r="GK103" s="9">
        <v>109.755</v>
      </c>
      <c r="GL103" s="9">
        <v>40.131999999999998</v>
      </c>
      <c r="GM103" s="9">
        <v>22.161999999999999</v>
      </c>
      <c r="GN103" s="9">
        <v>17.969000000000001</v>
      </c>
      <c r="GO103" s="9">
        <v>9.1929999999999996</v>
      </c>
      <c r="GP103" s="9">
        <v>6.7060000000000004</v>
      </c>
      <c r="GQ103" s="9">
        <v>2.4870000000000001</v>
      </c>
      <c r="GR103" s="9">
        <v>4.3520000000000003</v>
      </c>
      <c r="GS103" s="9">
        <v>3.3340000000000001</v>
      </c>
      <c r="GT103" s="9">
        <v>1.018</v>
      </c>
      <c r="GU103" s="9">
        <v>4.8410000000000002</v>
      </c>
      <c r="GV103" s="9">
        <v>3.3719999999999999</v>
      </c>
      <c r="GW103" s="9">
        <v>1.4690000000000001</v>
      </c>
      <c r="GX103" s="9">
        <v>30.937999999999999</v>
      </c>
      <c r="GY103" s="9">
        <v>15.456</v>
      </c>
      <c r="GZ103" s="9">
        <v>15.481999999999999</v>
      </c>
      <c r="HA103" s="9">
        <v>196.066</v>
      </c>
      <c r="HB103" s="9">
        <v>93.664000000000001</v>
      </c>
      <c r="HC103" s="9">
        <v>102.402</v>
      </c>
      <c r="HD103" s="9">
        <v>58.780999999999999</v>
      </c>
      <c r="HE103" s="9">
        <v>35.843000000000004</v>
      </c>
      <c r="HF103" s="9">
        <v>22.937999999999999</v>
      </c>
      <c r="HG103" s="9">
        <v>137.285</v>
      </c>
      <c r="HH103" s="9">
        <v>57.820999999999998</v>
      </c>
      <c r="HI103" s="9">
        <v>79.463999999999999</v>
      </c>
      <c r="HJ103" s="9">
        <v>64.858000000000004</v>
      </c>
      <c r="HK103" s="9">
        <v>40.832999999999998</v>
      </c>
      <c r="HL103" s="9">
        <v>24.024000000000001</v>
      </c>
      <c r="HM103" s="9">
        <v>152.41900000000001</v>
      </c>
      <c r="HN103" s="9">
        <v>66.688000000000002</v>
      </c>
      <c r="HO103" s="9">
        <v>85.730999999999995</v>
      </c>
      <c r="HP103" s="9">
        <v>141.63800000000001</v>
      </c>
      <c r="HQ103" s="9">
        <v>61.155000000000001</v>
      </c>
      <c r="HR103" s="9">
        <v>80.483000000000004</v>
      </c>
      <c r="HS103" s="9">
        <v>3032.92</v>
      </c>
      <c r="HT103" s="9">
        <v>1590.2560000000001</v>
      </c>
      <c r="HU103" s="9">
        <v>1442.663</v>
      </c>
      <c r="HV103" s="9">
        <v>2326.6770000000001</v>
      </c>
      <c r="HW103" s="9">
        <v>1370.463</v>
      </c>
      <c r="HX103" s="9">
        <v>956.21400000000006</v>
      </c>
      <c r="HY103" s="9">
        <v>706.24300000000005</v>
      </c>
      <c r="HZ103" s="9">
        <v>219.79400000000001</v>
      </c>
      <c r="IA103" s="9">
        <v>486.44900000000001</v>
      </c>
      <c r="IB103" s="9">
        <v>352.08100000000002</v>
      </c>
      <c r="IC103" s="9">
        <v>200.61500000000001</v>
      </c>
      <c r="ID103" s="9">
        <v>151.46700000000001</v>
      </c>
      <c r="IE103" s="9">
        <v>53.149000000000001</v>
      </c>
      <c r="IF103" s="9">
        <v>29.558</v>
      </c>
      <c r="IG103" s="9">
        <v>23.591000000000001</v>
      </c>
      <c r="IH103" s="9">
        <v>29.55</v>
      </c>
      <c r="II103" s="9">
        <v>19.995999999999999</v>
      </c>
      <c r="IJ103" s="9">
        <v>9.5530000000000008</v>
      </c>
      <c r="IK103" s="9">
        <v>17.079000000000001</v>
      </c>
      <c r="IL103" s="9">
        <v>10.006</v>
      </c>
      <c r="IM103" s="9">
        <v>7.0730000000000004</v>
      </c>
      <c r="IN103" s="9">
        <v>12.471</v>
      </c>
      <c r="IO103" s="9">
        <v>9.99</v>
      </c>
      <c r="IP103" s="9">
        <v>2.4809999999999999</v>
      </c>
      <c r="IQ103" s="9">
        <v>23.6</v>
      </c>
    </row>
    <row r="104" spans="1:251">
      <c r="A104" s="10">
        <v>44652</v>
      </c>
      <c r="B104" s="9">
        <v>13444.695</v>
      </c>
      <c r="C104" s="9">
        <v>7033.0820000000003</v>
      </c>
      <c r="D104" s="9">
        <v>6411.6130000000003</v>
      </c>
      <c r="E104" s="9">
        <v>9303.5040000000008</v>
      </c>
      <c r="F104" s="9">
        <v>5712.8289999999997</v>
      </c>
      <c r="G104" s="9">
        <v>3590.674</v>
      </c>
      <c r="H104" s="9">
        <v>4141.192</v>
      </c>
      <c r="I104" s="9">
        <v>1320.2529999999999</v>
      </c>
      <c r="J104" s="9">
        <v>2820.9389999999999</v>
      </c>
      <c r="K104" s="9">
        <v>1500.643</v>
      </c>
      <c r="L104" s="9">
        <v>804.81500000000005</v>
      </c>
      <c r="M104" s="9">
        <v>695.827</v>
      </c>
      <c r="N104" s="9">
        <v>306.91500000000002</v>
      </c>
      <c r="O104" s="9">
        <v>169.68600000000001</v>
      </c>
      <c r="P104" s="9">
        <v>137.22900000000001</v>
      </c>
      <c r="Q104" s="9">
        <v>112.771</v>
      </c>
      <c r="R104" s="9">
        <v>79.054000000000002</v>
      </c>
      <c r="S104" s="9">
        <v>33.716999999999999</v>
      </c>
      <c r="T104" s="9">
        <v>63.027999999999999</v>
      </c>
      <c r="U104" s="9">
        <v>42.845999999999997</v>
      </c>
      <c r="V104" s="9">
        <v>20.181999999999999</v>
      </c>
      <c r="W104" s="9">
        <v>49.743000000000002</v>
      </c>
      <c r="X104" s="9">
        <v>36.207999999999998</v>
      </c>
      <c r="Y104" s="9">
        <v>13.535</v>
      </c>
      <c r="Z104" s="9">
        <v>194.14400000000001</v>
      </c>
      <c r="AA104" s="9">
        <v>90.632000000000005</v>
      </c>
      <c r="AB104" s="9">
        <v>103.512</v>
      </c>
      <c r="AC104" s="9">
        <v>1311.4929999999999</v>
      </c>
      <c r="AD104" s="9">
        <v>698.42100000000005</v>
      </c>
      <c r="AE104" s="9">
        <v>613.072</v>
      </c>
      <c r="AF104" s="9">
        <v>521.62400000000002</v>
      </c>
      <c r="AG104" s="9">
        <v>375.19799999999998</v>
      </c>
      <c r="AH104" s="9">
        <v>146.42599999999999</v>
      </c>
      <c r="AI104" s="9">
        <v>789.86900000000003</v>
      </c>
      <c r="AJ104" s="9">
        <v>323.22300000000001</v>
      </c>
      <c r="AK104" s="9">
        <v>466.64600000000002</v>
      </c>
      <c r="AL104" s="9">
        <v>613.38900000000001</v>
      </c>
      <c r="AM104" s="9">
        <v>438.26600000000002</v>
      </c>
      <c r="AN104" s="9">
        <v>175.12299999999999</v>
      </c>
      <c r="AO104" s="9">
        <v>887.25300000000004</v>
      </c>
      <c r="AP104" s="9">
        <v>366.54899999999998</v>
      </c>
      <c r="AQ104" s="9">
        <v>520.70399999999995</v>
      </c>
      <c r="AR104" s="9">
        <v>852.89700000000005</v>
      </c>
      <c r="AS104" s="9">
        <v>366.06900000000002</v>
      </c>
      <c r="AT104" s="9">
        <v>486.82799999999997</v>
      </c>
      <c r="AU104" s="9">
        <v>12800.028</v>
      </c>
      <c r="AV104" s="9">
        <v>6640.5529999999999</v>
      </c>
      <c r="AW104" s="9">
        <v>6159.4750000000004</v>
      </c>
      <c r="AX104" s="9">
        <v>9007.7209999999995</v>
      </c>
      <c r="AY104" s="9">
        <v>5502.4769999999999</v>
      </c>
      <c r="AZ104" s="9">
        <v>3505.2440000000001</v>
      </c>
      <c r="BA104" s="9">
        <v>3792.308</v>
      </c>
      <c r="BB104" s="9">
        <v>1138.077</v>
      </c>
      <c r="BC104" s="9">
        <v>2654.2310000000002</v>
      </c>
      <c r="BD104" s="9">
        <v>1452.04</v>
      </c>
      <c r="BE104" s="9">
        <v>769.91200000000003</v>
      </c>
      <c r="BF104" s="9">
        <v>682.12800000000004</v>
      </c>
      <c r="BG104" s="9">
        <v>283.57</v>
      </c>
      <c r="BH104" s="9">
        <v>152.22</v>
      </c>
      <c r="BI104" s="9">
        <v>131.35</v>
      </c>
      <c r="BJ104" s="9">
        <v>104.524</v>
      </c>
      <c r="BK104" s="9">
        <v>72.042000000000002</v>
      </c>
      <c r="BL104" s="9">
        <v>32.482999999999997</v>
      </c>
      <c r="BM104" s="9">
        <v>57.621000000000002</v>
      </c>
      <c r="BN104" s="9">
        <v>38.411000000000001</v>
      </c>
      <c r="BO104" s="9">
        <v>19.21</v>
      </c>
      <c r="BP104" s="9">
        <v>46.902999999999999</v>
      </c>
      <c r="BQ104" s="9">
        <v>33.631</v>
      </c>
      <c r="BR104" s="9">
        <v>13.273</v>
      </c>
      <c r="BS104" s="9">
        <v>179.04499999999999</v>
      </c>
      <c r="BT104" s="9">
        <v>80.177999999999997</v>
      </c>
      <c r="BU104" s="9">
        <v>98.867000000000004</v>
      </c>
      <c r="BV104" s="9">
        <v>1280.4259999999999</v>
      </c>
      <c r="BW104" s="9">
        <v>676.88400000000001</v>
      </c>
      <c r="BX104" s="9">
        <v>603.54200000000003</v>
      </c>
      <c r="BY104" s="9">
        <v>512.23099999999999</v>
      </c>
      <c r="BZ104" s="9">
        <v>367.392</v>
      </c>
      <c r="CA104" s="9">
        <v>144.83799999999999</v>
      </c>
      <c r="CB104" s="9">
        <v>768.19500000000005</v>
      </c>
      <c r="CC104" s="9">
        <v>309.49200000000002</v>
      </c>
      <c r="CD104" s="9">
        <v>458.70400000000001</v>
      </c>
      <c r="CE104" s="9">
        <v>596.90700000000004</v>
      </c>
      <c r="CF104" s="9">
        <v>424.60399999999998</v>
      </c>
      <c r="CG104" s="9">
        <v>172.303</v>
      </c>
      <c r="CH104" s="9">
        <v>855.13300000000004</v>
      </c>
      <c r="CI104" s="9">
        <v>345.30900000000003</v>
      </c>
      <c r="CJ104" s="9">
        <v>509.82499999999999</v>
      </c>
      <c r="CK104" s="9">
        <v>825.81600000000003</v>
      </c>
      <c r="CL104" s="9">
        <v>347.90300000000002</v>
      </c>
      <c r="CM104" s="9">
        <v>477.91300000000001</v>
      </c>
      <c r="CN104" s="9">
        <v>2047.213</v>
      </c>
      <c r="CO104" s="9">
        <v>1029.078</v>
      </c>
      <c r="CP104" s="9">
        <v>1018.135</v>
      </c>
      <c r="CQ104" s="9">
        <v>932.529</v>
      </c>
      <c r="CR104" s="9">
        <v>562.98900000000003</v>
      </c>
      <c r="CS104" s="9">
        <v>369.54</v>
      </c>
      <c r="CT104" s="9">
        <v>1114.684</v>
      </c>
      <c r="CU104" s="9">
        <v>466.089</v>
      </c>
      <c r="CV104" s="9">
        <v>648.59400000000005</v>
      </c>
      <c r="CW104" s="9">
        <v>415.43299999999999</v>
      </c>
      <c r="CX104" s="9">
        <v>206.88399999999999</v>
      </c>
      <c r="CY104" s="9">
        <v>208.55</v>
      </c>
      <c r="CZ104" s="9">
        <v>83.617000000000004</v>
      </c>
      <c r="DA104" s="9">
        <v>40.847000000000001</v>
      </c>
      <c r="DB104" s="9">
        <v>42.77</v>
      </c>
      <c r="DC104" s="9">
        <v>11.894</v>
      </c>
      <c r="DD104" s="9">
        <v>8.8140000000000001</v>
      </c>
      <c r="DE104" s="9">
        <v>3.08</v>
      </c>
      <c r="DF104" s="9">
        <v>9.5190000000000001</v>
      </c>
      <c r="DG104" s="9">
        <v>7.742</v>
      </c>
      <c r="DH104" s="9">
        <v>1.7769999999999999</v>
      </c>
      <c r="DI104" s="9">
        <v>2.375</v>
      </c>
      <c r="DJ104" s="9">
        <v>1.0720000000000001</v>
      </c>
      <c r="DK104" s="9">
        <v>1.3029999999999999</v>
      </c>
      <c r="DL104" s="9">
        <v>71.722999999999999</v>
      </c>
      <c r="DM104" s="9">
        <v>32.033000000000001</v>
      </c>
      <c r="DN104" s="9">
        <v>39.69</v>
      </c>
      <c r="DO104" s="9">
        <v>373.649</v>
      </c>
      <c r="DP104" s="9">
        <v>184.202</v>
      </c>
      <c r="DQ104" s="9">
        <v>189.446</v>
      </c>
      <c r="DR104" s="9">
        <v>76.427999999999997</v>
      </c>
      <c r="DS104" s="9">
        <v>55.576000000000001</v>
      </c>
      <c r="DT104" s="9">
        <v>20.852</v>
      </c>
      <c r="DU104" s="9">
        <v>297.221</v>
      </c>
      <c r="DV104" s="9">
        <v>128.62700000000001</v>
      </c>
      <c r="DW104" s="9">
        <v>168.59399999999999</v>
      </c>
      <c r="DX104" s="9">
        <v>86.495000000000005</v>
      </c>
      <c r="DY104" s="9">
        <v>62.576000000000001</v>
      </c>
      <c r="DZ104" s="9">
        <v>23.919</v>
      </c>
      <c r="EA104" s="9">
        <v>328.93799999999999</v>
      </c>
      <c r="EB104" s="9">
        <v>144.30699999999999</v>
      </c>
      <c r="EC104" s="9">
        <v>184.631</v>
      </c>
      <c r="ED104" s="9">
        <v>306.74</v>
      </c>
      <c r="EE104" s="9">
        <v>136.36799999999999</v>
      </c>
      <c r="EF104" s="9">
        <v>170.37100000000001</v>
      </c>
      <c r="EG104" s="9">
        <v>774.12400000000002</v>
      </c>
      <c r="EH104" s="9">
        <v>370.28399999999999</v>
      </c>
      <c r="EI104" s="9">
        <v>403.84</v>
      </c>
      <c r="EJ104" s="9">
        <v>178.857</v>
      </c>
      <c r="EK104" s="9">
        <v>120.63</v>
      </c>
      <c r="EL104" s="9">
        <v>58.226999999999997</v>
      </c>
      <c r="EM104" s="9">
        <v>595.26700000000005</v>
      </c>
      <c r="EN104" s="9">
        <v>249.654</v>
      </c>
      <c r="EO104" s="9">
        <v>345.613</v>
      </c>
      <c r="EP104" s="9">
        <v>198.76599999999999</v>
      </c>
      <c r="EQ104" s="9">
        <v>95.507999999999996</v>
      </c>
      <c r="ER104" s="9">
        <v>103.258</v>
      </c>
      <c r="ES104" s="9">
        <v>42.707999999999998</v>
      </c>
      <c r="ET104" s="9">
        <v>16.007000000000001</v>
      </c>
      <c r="EU104" s="9">
        <v>26.701000000000001</v>
      </c>
      <c r="EV104" s="9">
        <v>1.7470000000000001</v>
      </c>
      <c r="EW104" s="9">
        <v>1.675</v>
      </c>
      <c r="EX104" s="9">
        <v>7.1999999999999995E-2</v>
      </c>
      <c r="EY104" s="9">
        <v>1.667</v>
      </c>
      <c r="EZ104" s="9">
        <v>1.63</v>
      </c>
      <c r="FA104" s="9">
        <v>3.5999999999999997E-2</v>
      </c>
      <c r="FB104" s="9">
        <v>0.08</v>
      </c>
      <c r="FC104" s="9">
        <v>4.3999999999999997E-2</v>
      </c>
      <c r="FD104" s="9">
        <v>3.5999999999999997E-2</v>
      </c>
      <c r="FE104" s="9">
        <v>40.960999999999999</v>
      </c>
      <c r="FF104" s="9">
        <v>14.332000000000001</v>
      </c>
      <c r="FG104" s="9">
        <v>26.629000000000001</v>
      </c>
      <c r="FH104" s="9">
        <v>178.08099999999999</v>
      </c>
      <c r="FI104" s="9">
        <v>85.632999999999996</v>
      </c>
      <c r="FJ104" s="9">
        <v>92.447999999999993</v>
      </c>
      <c r="FK104" s="9">
        <v>21.13</v>
      </c>
      <c r="FL104" s="9">
        <v>16.782</v>
      </c>
      <c r="FM104" s="9">
        <v>4.3479999999999999</v>
      </c>
      <c r="FN104" s="9">
        <v>156.952</v>
      </c>
      <c r="FO104" s="9">
        <v>68.852000000000004</v>
      </c>
      <c r="FP104" s="9">
        <v>88.1</v>
      </c>
      <c r="FQ104" s="9">
        <v>22.87</v>
      </c>
      <c r="FR104" s="9">
        <v>18.454999999999998</v>
      </c>
      <c r="FS104" s="9">
        <v>4.415</v>
      </c>
      <c r="FT104" s="9">
        <v>175.89599999999999</v>
      </c>
      <c r="FU104" s="9">
        <v>77.052999999999997</v>
      </c>
      <c r="FV104" s="9">
        <v>98.843000000000004</v>
      </c>
      <c r="FW104" s="9">
        <v>158.61799999999999</v>
      </c>
      <c r="FX104" s="9">
        <v>70.481999999999999</v>
      </c>
      <c r="FY104" s="9">
        <v>88.135999999999996</v>
      </c>
      <c r="FZ104" s="9">
        <v>1273.0889999999999</v>
      </c>
      <c r="GA104" s="9">
        <v>658.79499999999996</v>
      </c>
      <c r="GB104" s="9">
        <v>614.29399999999998</v>
      </c>
      <c r="GC104" s="9">
        <v>753.67200000000003</v>
      </c>
      <c r="GD104" s="9">
        <v>442.35899999999998</v>
      </c>
      <c r="GE104" s="9">
        <v>311.31299999999999</v>
      </c>
      <c r="GF104" s="9">
        <v>519.41700000000003</v>
      </c>
      <c r="GG104" s="9">
        <v>216.43600000000001</v>
      </c>
      <c r="GH104" s="9">
        <v>302.98099999999999</v>
      </c>
      <c r="GI104" s="9">
        <v>216.66800000000001</v>
      </c>
      <c r="GJ104" s="9">
        <v>111.376</v>
      </c>
      <c r="GK104" s="9">
        <v>105.292</v>
      </c>
      <c r="GL104" s="9">
        <v>40.908999999999999</v>
      </c>
      <c r="GM104" s="9">
        <v>24.841000000000001</v>
      </c>
      <c r="GN104" s="9">
        <v>16.068999999999999</v>
      </c>
      <c r="GO104" s="9">
        <v>10.147</v>
      </c>
      <c r="GP104" s="9">
        <v>7.1390000000000002</v>
      </c>
      <c r="GQ104" s="9">
        <v>3.008</v>
      </c>
      <c r="GR104" s="9">
        <v>7.8520000000000003</v>
      </c>
      <c r="GS104" s="9">
        <v>6.1109999999999998</v>
      </c>
      <c r="GT104" s="9">
        <v>1.7410000000000001</v>
      </c>
      <c r="GU104" s="9">
        <v>2.2949999999999999</v>
      </c>
      <c r="GV104" s="9">
        <v>1.028</v>
      </c>
      <c r="GW104" s="9">
        <v>1.2669999999999999</v>
      </c>
      <c r="GX104" s="9">
        <v>30.762</v>
      </c>
      <c r="GY104" s="9">
        <v>17.701000000000001</v>
      </c>
      <c r="GZ104" s="9">
        <v>13.061</v>
      </c>
      <c r="HA104" s="9">
        <v>195.56700000000001</v>
      </c>
      <c r="HB104" s="9">
        <v>98.569000000000003</v>
      </c>
      <c r="HC104" s="9">
        <v>96.998000000000005</v>
      </c>
      <c r="HD104" s="9">
        <v>55.298000000000002</v>
      </c>
      <c r="HE104" s="9">
        <v>38.793999999999997</v>
      </c>
      <c r="HF104" s="9">
        <v>16.504000000000001</v>
      </c>
      <c r="HG104" s="9">
        <v>140.26900000000001</v>
      </c>
      <c r="HH104" s="9">
        <v>59.774999999999999</v>
      </c>
      <c r="HI104" s="9">
        <v>80.494</v>
      </c>
      <c r="HJ104" s="9">
        <v>63.625999999999998</v>
      </c>
      <c r="HK104" s="9">
        <v>44.122</v>
      </c>
      <c r="HL104" s="9">
        <v>19.504000000000001</v>
      </c>
      <c r="HM104" s="9">
        <v>153.042</v>
      </c>
      <c r="HN104" s="9">
        <v>67.254000000000005</v>
      </c>
      <c r="HO104" s="9">
        <v>85.787999999999997</v>
      </c>
      <c r="HP104" s="9">
        <v>148.12100000000001</v>
      </c>
      <c r="HQ104" s="9">
        <v>65.885999999999996</v>
      </c>
      <c r="HR104" s="9">
        <v>82.234999999999999</v>
      </c>
      <c r="HS104" s="9">
        <v>3044.3809999999999</v>
      </c>
      <c r="HT104" s="9">
        <v>1598.3579999999999</v>
      </c>
      <c r="HU104" s="9">
        <v>1446.0229999999999</v>
      </c>
      <c r="HV104" s="9">
        <v>2360.7719999999999</v>
      </c>
      <c r="HW104" s="9">
        <v>1376.817</v>
      </c>
      <c r="HX104" s="9">
        <v>983.95500000000004</v>
      </c>
      <c r="HY104" s="9">
        <v>683.60900000000004</v>
      </c>
      <c r="HZ104" s="9">
        <v>221.541</v>
      </c>
      <c r="IA104" s="9">
        <v>462.06799999999998</v>
      </c>
      <c r="IB104" s="9">
        <v>357.70299999999997</v>
      </c>
      <c r="IC104" s="9">
        <v>200.595</v>
      </c>
      <c r="ID104" s="9">
        <v>157.10900000000001</v>
      </c>
      <c r="IE104" s="9">
        <v>52.384</v>
      </c>
      <c r="IF104" s="9">
        <v>25.748000000000001</v>
      </c>
      <c r="IG104" s="9">
        <v>26.635999999999999</v>
      </c>
      <c r="IH104" s="9">
        <v>23.515000000000001</v>
      </c>
      <c r="II104" s="9">
        <v>12.013</v>
      </c>
      <c r="IJ104" s="9">
        <v>11.502000000000001</v>
      </c>
      <c r="IK104" s="9">
        <v>10.215</v>
      </c>
      <c r="IL104" s="9">
        <v>5.0129999999999999</v>
      </c>
      <c r="IM104" s="9">
        <v>5.202</v>
      </c>
      <c r="IN104" s="9">
        <v>13.298999999999999</v>
      </c>
      <c r="IO104" s="9">
        <v>7</v>
      </c>
      <c r="IP104" s="9">
        <v>6.2990000000000004</v>
      </c>
      <c r="IQ104" s="9">
        <v>28.869</v>
      </c>
    </row>
    <row r="105" spans="1:251">
      <c r="A105" s="10">
        <v>44682</v>
      </c>
      <c r="B105" s="9">
        <v>13572.346</v>
      </c>
      <c r="C105" s="9">
        <v>7096.2569999999996</v>
      </c>
      <c r="D105" s="9">
        <v>6476.0889999999999</v>
      </c>
      <c r="E105" s="9">
        <v>9395.2510000000002</v>
      </c>
      <c r="F105" s="9">
        <v>5755.9030000000002</v>
      </c>
      <c r="G105" s="9">
        <v>3639.348</v>
      </c>
      <c r="H105" s="9">
        <v>4177.0950000000003</v>
      </c>
      <c r="I105" s="9">
        <v>1340.354</v>
      </c>
      <c r="J105" s="9">
        <v>2836.741</v>
      </c>
      <c r="K105" s="9">
        <v>1479.9269999999999</v>
      </c>
      <c r="L105" s="9">
        <v>807.28300000000002</v>
      </c>
      <c r="M105" s="9">
        <v>672.64400000000001</v>
      </c>
      <c r="N105" s="9">
        <v>312.01</v>
      </c>
      <c r="O105" s="9">
        <v>180.55500000000001</v>
      </c>
      <c r="P105" s="9">
        <v>131.45500000000001</v>
      </c>
      <c r="Q105" s="9">
        <v>118.116</v>
      </c>
      <c r="R105" s="9">
        <v>87.676000000000002</v>
      </c>
      <c r="S105" s="9">
        <v>30.44</v>
      </c>
      <c r="T105" s="9">
        <v>65.040999999999997</v>
      </c>
      <c r="U105" s="9">
        <v>45.045999999999999</v>
      </c>
      <c r="V105" s="9">
        <v>19.995000000000001</v>
      </c>
      <c r="W105" s="9">
        <v>53.075000000000003</v>
      </c>
      <c r="X105" s="9">
        <v>42.63</v>
      </c>
      <c r="Y105" s="9">
        <v>10.445</v>
      </c>
      <c r="Z105" s="9">
        <v>193.89400000000001</v>
      </c>
      <c r="AA105" s="9">
        <v>92.879000000000005</v>
      </c>
      <c r="AB105" s="9">
        <v>101.015</v>
      </c>
      <c r="AC105" s="9">
        <v>1278.893</v>
      </c>
      <c r="AD105" s="9">
        <v>689.9</v>
      </c>
      <c r="AE105" s="9">
        <v>588.99300000000005</v>
      </c>
      <c r="AF105" s="9">
        <v>535.90099999999995</v>
      </c>
      <c r="AG105" s="9">
        <v>384.67399999999998</v>
      </c>
      <c r="AH105" s="9">
        <v>151.227</v>
      </c>
      <c r="AI105" s="9">
        <v>742.99199999999996</v>
      </c>
      <c r="AJ105" s="9">
        <v>305.226</v>
      </c>
      <c r="AK105" s="9">
        <v>437.76600000000002</v>
      </c>
      <c r="AL105" s="9">
        <v>628.08900000000006</v>
      </c>
      <c r="AM105" s="9">
        <v>451.76299999999998</v>
      </c>
      <c r="AN105" s="9">
        <v>176.32599999999999</v>
      </c>
      <c r="AO105" s="9">
        <v>851.83799999999997</v>
      </c>
      <c r="AP105" s="9">
        <v>355.52</v>
      </c>
      <c r="AQ105" s="9">
        <v>496.31799999999998</v>
      </c>
      <c r="AR105" s="9">
        <v>808.03300000000002</v>
      </c>
      <c r="AS105" s="9">
        <v>350.27199999999999</v>
      </c>
      <c r="AT105" s="9">
        <v>457.76100000000002</v>
      </c>
      <c r="AU105" s="9">
        <v>12933.300999999999</v>
      </c>
      <c r="AV105" s="9">
        <v>6703.7489999999998</v>
      </c>
      <c r="AW105" s="9">
        <v>6229.5529999999999</v>
      </c>
      <c r="AX105" s="9">
        <v>9109.9969999999994</v>
      </c>
      <c r="AY105" s="9">
        <v>5547.9669999999996</v>
      </c>
      <c r="AZ105" s="9">
        <v>3562.03</v>
      </c>
      <c r="BA105" s="9">
        <v>3823.3049999999998</v>
      </c>
      <c r="BB105" s="9">
        <v>1155.7819999999999</v>
      </c>
      <c r="BC105" s="9">
        <v>2667.5230000000001</v>
      </c>
      <c r="BD105" s="9">
        <v>1425.0740000000001</v>
      </c>
      <c r="BE105" s="9">
        <v>771.33</v>
      </c>
      <c r="BF105" s="9">
        <v>653.74400000000003</v>
      </c>
      <c r="BG105" s="9">
        <v>286.58499999999998</v>
      </c>
      <c r="BH105" s="9">
        <v>163.48599999999999</v>
      </c>
      <c r="BI105" s="9">
        <v>123.098</v>
      </c>
      <c r="BJ105" s="9">
        <v>112.26900000000001</v>
      </c>
      <c r="BK105" s="9">
        <v>83.81</v>
      </c>
      <c r="BL105" s="9">
        <v>28.459</v>
      </c>
      <c r="BM105" s="9">
        <v>61.512</v>
      </c>
      <c r="BN105" s="9">
        <v>43.250999999999998</v>
      </c>
      <c r="BO105" s="9">
        <v>18.262</v>
      </c>
      <c r="BP105" s="9">
        <v>50.756999999999998</v>
      </c>
      <c r="BQ105" s="9">
        <v>40.558999999999997</v>
      </c>
      <c r="BR105" s="9">
        <v>10.198</v>
      </c>
      <c r="BS105" s="9">
        <v>174.316</v>
      </c>
      <c r="BT105" s="9">
        <v>79.676000000000002</v>
      </c>
      <c r="BU105" s="9">
        <v>94.638999999999996</v>
      </c>
      <c r="BV105" s="9">
        <v>1244.028</v>
      </c>
      <c r="BW105" s="9">
        <v>666.31899999999996</v>
      </c>
      <c r="BX105" s="9">
        <v>577.71</v>
      </c>
      <c r="BY105" s="9">
        <v>525.19500000000005</v>
      </c>
      <c r="BZ105" s="9">
        <v>376.66899999999998</v>
      </c>
      <c r="CA105" s="9">
        <v>148.52600000000001</v>
      </c>
      <c r="CB105" s="9">
        <v>718.83299999999997</v>
      </c>
      <c r="CC105" s="9">
        <v>289.64999999999998</v>
      </c>
      <c r="CD105" s="9">
        <v>429.18299999999999</v>
      </c>
      <c r="CE105" s="9">
        <v>612.55999999999995</v>
      </c>
      <c r="CF105" s="9">
        <v>440.50200000000001</v>
      </c>
      <c r="CG105" s="9">
        <v>172.059</v>
      </c>
      <c r="CH105" s="9">
        <v>812.51400000000001</v>
      </c>
      <c r="CI105" s="9">
        <v>330.82799999999997</v>
      </c>
      <c r="CJ105" s="9">
        <v>481.68599999999998</v>
      </c>
      <c r="CK105" s="9">
        <v>780.34500000000003</v>
      </c>
      <c r="CL105" s="9">
        <v>332.9</v>
      </c>
      <c r="CM105" s="9">
        <v>447.44499999999999</v>
      </c>
      <c r="CN105" s="9">
        <v>2076.1289999999999</v>
      </c>
      <c r="CO105" s="9">
        <v>1049.7809999999999</v>
      </c>
      <c r="CP105" s="9">
        <v>1026.348</v>
      </c>
      <c r="CQ105" s="9">
        <v>930.85500000000002</v>
      </c>
      <c r="CR105" s="9">
        <v>562.95000000000005</v>
      </c>
      <c r="CS105" s="9">
        <v>367.90499999999997</v>
      </c>
      <c r="CT105" s="9">
        <v>1145.2739999999999</v>
      </c>
      <c r="CU105" s="9">
        <v>486.83100000000002</v>
      </c>
      <c r="CV105" s="9">
        <v>658.44299999999998</v>
      </c>
      <c r="CW105" s="9">
        <v>396.108</v>
      </c>
      <c r="CX105" s="9">
        <v>203.488</v>
      </c>
      <c r="CY105" s="9">
        <v>192.62</v>
      </c>
      <c r="CZ105" s="9">
        <v>73.864999999999995</v>
      </c>
      <c r="DA105" s="9">
        <v>38.564999999999998</v>
      </c>
      <c r="DB105" s="9">
        <v>35.299999999999997</v>
      </c>
      <c r="DC105" s="9">
        <v>15.632</v>
      </c>
      <c r="DD105" s="9">
        <v>11.734999999999999</v>
      </c>
      <c r="DE105" s="9">
        <v>3.8980000000000001</v>
      </c>
      <c r="DF105" s="9">
        <v>6.6760000000000002</v>
      </c>
      <c r="DG105" s="9">
        <v>5.3289999999999997</v>
      </c>
      <c r="DH105" s="9">
        <v>1.3460000000000001</v>
      </c>
      <c r="DI105" s="9">
        <v>8.9570000000000007</v>
      </c>
      <c r="DJ105" s="9">
        <v>6.4050000000000002</v>
      </c>
      <c r="DK105" s="9">
        <v>2.5510000000000002</v>
      </c>
      <c r="DL105" s="9">
        <v>58.232999999999997</v>
      </c>
      <c r="DM105" s="9">
        <v>26.831</v>
      </c>
      <c r="DN105" s="9">
        <v>31.402000000000001</v>
      </c>
      <c r="DO105" s="9">
        <v>352.42099999999999</v>
      </c>
      <c r="DP105" s="9">
        <v>180.66</v>
      </c>
      <c r="DQ105" s="9">
        <v>171.761</v>
      </c>
      <c r="DR105" s="9">
        <v>82.924999999999997</v>
      </c>
      <c r="DS105" s="9">
        <v>59.863</v>
      </c>
      <c r="DT105" s="9">
        <v>23.062999999999999</v>
      </c>
      <c r="DU105" s="9">
        <v>269.49599999999998</v>
      </c>
      <c r="DV105" s="9">
        <v>120.797</v>
      </c>
      <c r="DW105" s="9">
        <v>148.69900000000001</v>
      </c>
      <c r="DX105" s="9">
        <v>94.072999999999993</v>
      </c>
      <c r="DY105" s="9">
        <v>67.126000000000005</v>
      </c>
      <c r="DZ105" s="9">
        <v>26.946999999999999</v>
      </c>
      <c r="EA105" s="9">
        <v>302.03500000000003</v>
      </c>
      <c r="EB105" s="9">
        <v>136.36199999999999</v>
      </c>
      <c r="EC105" s="9">
        <v>165.673</v>
      </c>
      <c r="ED105" s="9">
        <v>276.17200000000003</v>
      </c>
      <c r="EE105" s="9">
        <v>126.127</v>
      </c>
      <c r="EF105" s="9">
        <v>150.04499999999999</v>
      </c>
      <c r="EG105" s="9">
        <v>802.19799999999998</v>
      </c>
      <c r="EH105" s="9">
        <v>385.31599999999997</v>
      </c>
      <c r="EI105" s="9">
        <v>416.88200000000001</v>
      </c>
      <c r="EJ105" s="9">
        <v>173.62899999999999</v>
      </c>
      <c r="EK105" s="9">
        <v>120.395</v>
      </c>
      <c r="EL105" s="9">
        <v>53.234999999999999</v>
      </c>
      <c r="EM105" s="9">
        <v>628.56899999999996</v>
      </c>
      <c r="EN105" s="9">
        <v>264.92099999999999</v>
      </c>
      <c r="EO105" s="9">
        <v>363.64800000000002</v>
      </c>
      <c r="EP105" s="9">
        <v>190.23699999999999</v>
      </c>
      <c r="EQ105" s="9">
        <v>94.472999999999999</v>
      </c>
      <c r="ER105" s="9">
        <v>95.763999999999996</v>
      </c>
      <c r="ES105" s="9">
        <v>41.19</v>
      </c>
      <c r="ET105" s="9">
        <v>20.306999999999999</v>
      </c>
      <c r="EU105" s="9">
        <v>20.882999999999999</v>
      </c>
      <c r="EV105" s="9">
        <v>5.3230000000000004</v>
      </c>
      <c r="EW105" s="9">
        <v>3.9119999999999999</v>
      </c>
      <c r="EX105" s="9">
        <v>1.41</v>
      </c>
      <c r="EY105" s="9">
        <v>1.92</v>
      </c>
      <c r="EZ105" s="9">
        <v>1.883</v>
      </c>
      <c r="FA105" s="9">
        <v>3.5999999999999997E-2</v>
      </c>
      <c r="FB105" s="9">
        <v>3.403</v>
      </c>
      <c r="FC105" s="9">
        <v>2.0289999999999999</v>
      </c>
      <c r="FD105" s="9">
        <v>1.3740000000000001</v>
      </c>
      <c r="FE105" s="9">
        <v>35.866999999999997</v>
      </c>
      <c r="FF105" s="9">
        <v>16.395</v>
      </c>
      <c r="FG105" s="9">
        <v>19.472000000000001</v>
      </c>
      <c r="FH105" s="9">
        <v>166.25200000000001</v>
      </c>
      <c r="FI105" s="9">
        <v>81.573999999999998</v>
      </c>
      <c r="FJ105" s="9">
        <v>84.677999999999997</v>
      </c>
      <c r="FK105" s="9">
        <v>17.062999999999999</v>
      </c>
      <c r="FL105" s="9">
        <v>13.987</v>
      </c>
      <c r="FM105" s="9">
        <v>3.077</v>
      </c>
      <c r="FN105" s="9">
        <v>149.18799999999999</v>
      </c>
      <c r="FO105" s="9">
        <v>67.587000000000003</v>
      </c>
      <c r="FP105" s="9">
        <v>81.600999999999999</v>
      </c>
      <c r="FQ105" s="9">
        <v>20.899000000000001</v>
      </c>
      <c r="FR105" s="9">
        <v>16.417999999999999</v>
      </c>
      <c r="FS105" s="9">
        <v>4.4820000000000002</v>
      </c>
      <c r="FT105" s="9">
        <v>169.33799999999999</v>
      </c>
      <c r="FU105" s="9">
        <v>78.055000000000007</v>
      </c>
      <c r="FV105" s="9">
        <v>91.283000000000001</v>
      </c>
      <c r="FW105" s="9">
        <v>151.108</v>
      </c>
      <c r="FX105" s="9">
        <v>69.47</v>
      </c>
      <c r="FY105" s="9">
        <v>81.638000000000005</v>
      </c>
      <c r="FZ105" s="9">
        <v>1273.93</v>
      </c>
      <c r="GA105" s="9">
        <v>664.46500000000003</v>
      </c>
      <c r="GB105" s="9">
        <v>609.46500000000003</v>
      </c>
      <c r="GC105" s="9">
        <v>757.22500000000002</v>
      </c>
      <c r="GD105" s="9">
        <v>442.55500000000001</v>
      </c>
      <c r="GE105" s="9">
        <v>314.67</v>
      </c>
      <c r="GF105" s="9">
        <v>516.70500000000004</v>
      </c>
      <c r="GG105" s="9">
        <v>221.91</v>
      </c>
      <c r="GH105" s="9">
        <v>294.79500000000002</v>
      </c>
      <c r="GI105" s="9">
        <v>205.87100000000001</v>
      </c>
      <c r="GJ105" s="9">
        <v>109.015</v>
      </c>
      <c r="GK105" s="9">
        <v>96.855999999999995</v>
      </c>
      <c r="GL105" s="9">
        <v>32.674999999999997</v>
      </c>
      <c r="GM105" s="9">
        <v>18.257999999999999</v>
      </c>
      <c r="GN105" s="9">
        <v>14.417</v>
      </c>
      <c r="GO105" s="9">
        <v>10.31</v>
      </c>
      <c r="GP105" s="9">
        <v>7.8220000000000001</v>
      </c>
      <c r="GQ105" s="9">
        <v>2.4870000000000001</v>
      </c>
      <c r="GR105" s="9">
        <v>4.7560000000000002</v>
      </c>
      <c r="GS105" s="9">
        <v>3.4460000000000002</v>
      </c>
      <c r="GT105" s="9">
        <v>1.31</v>
      </c>
      <c r="GU105" s="9">
        <v>5.5529999999999999</v>
      </c>
      <c r="GV105" s="9">
        <v>4.3760000000000003</v>
      </c>
      <c r="GW105" s="9">
        <v>1.177</v>
      </c>
      <c r="GX105" s="9">
        <v>22.364999999999998</v>
      </c>
      <c r="GY105" s="9">
        <v>10.436</v>
      </c>
      <c r="GZ105" s="9">
        <v>11.929</v>
      </c>
      <c r="HA105" s="9">
        <v>186.17</v>
      </c>
      <c r="HB105" s="9">
        <v>99.085999999999999</v>
      </c>
      <c r="HC105" s="9">
        <v>87.082999999999998</v>
      </c>
      <c r="HD105" s="9">
        <v>65.861999999999995</v>
      </c>
      <c r="HE105" s="9">
        <v>45.875999999999998</v>
      </c>
      <c r="HF105" s="9">
        <v>19.986000000000001</v>
      </c>
      <c r="HG105" s="9">
        <v>120.307</v>
      </c>
      <c r="HH105" s="9">
        <v>53.21</v>
      </c>
      <c r="HI105" s="9">
        <v>67.096999999999994</v>
      </c>
      <c r="HJ105" s="9">
        <v>73.174000000000007</v>
      </c>
      <c r="HK105" s="9">
        <v>50.707999999999998</v>
      </c>
      <c r="HL105" s="9">
        <v>22.466000000000001</v>
      </c>
      <c r="HM105" s="9">
        <v>132.697</v>
      </c>
      <c r="HN105" s="9">
        <v>58.307000000000002</v>
      </c>
      <c r="HO105" s="9">
        <v>74.39</v>
      </c>
      <c r="HP105" s="9">
        <v>125.06399999999999</v>
      </c>
      <c r="HQ105" s="9">
        <v>56.655999999999999</v>
      </c>
      <c r="HR105" s="9">
        <v>68.406999999999996</v>
      </c>
      <c r="HS105" s="9">
        <v>3062.1239999999998</v>
      </c>
      <c r="HT105" s="9">
        <v>1603.2840000000001</v>
      </c>
      <c r="HU105" s="9">
        <v>1458.84</v>
      </c>
      <c r="HV105" s="9">
        <v>2363.1779999999999</v>
      </c>
      <c r="HW105" s="9">
        <v>1385.8009999999999</v>
      </c>
      <c r="HX105" s="9">
        <v>977.37699999999995</v>
      </c>
      <c r="HY105" s="9">
        <v>698.94600000000003</v>
      </c>
      <c r="HZ105" s="9">
        <v>217.48400000000001</v>
      </c>
      <c r="IA105" s="9">
        <v>481.46199999999999</v>
      </c>
      <c r="IB105" s="9">
        <v>345.52600000000001</v>
      </c>
      <c r="IC105" s="9">
        <v>202.24</v>
      </c>
      <c r="ID105" s="9">
        <v>143.286</v>
      </c>
      <c r="IE105" s="9">
        <v>50.978999999999999</v>
      </c>
      <c r="IF105" s="9">
        <v>31.513999999999999</v>
      </c>
      <c r="IG105" s="9">
        <v>19.465</v>
      </c>
      <c r="IH105" s="9">
        <v>21.795999999999999</v>
      </c>
      <c r="II105" s="9">
        <v>16.89</v>
      </c>
      <c r="IJ105" s="9">
        <v>4.9059999999999997</v>
      </c>
      <c r="IK105" s="9">
        <v>12.025</v>
      </c>
      <c r="IL105" s="9">
        <v>8.7880000000000003</v>
      </c>
      <c r="IM105" s="9">
        <v>3.2370000000000001</v>
      </c>
      <c r="IN105" s="9">
        <v>9.7710000000000008</v>
      </c>
      <c r="IO105" s="9">
        <v>8.1020000000000003</v>
      </c>
      <c r="IP105" s="9">
        <v>1.669</v>
      </c>
      <c r="IQ105" s="9">
        <v>29.183</v>
      </c>
    </row>
    <row r="106" spans="1:251">
      <c r="A106" s="10">
        <v>44713</v>
      </c>
      <c r="B106" s="9">
        <v>13625.208000000001</v>
      </c>
      <c r="C106" s="9">
        <v>7109.5</v>
      </c>
      <c r="D106" s="9">
        <v>6515.7089999999998</v>
      </c>
      <c r="E106" s="9">
        <v>9441.6080000000002</v>
      </c>
      <c r="F106" s="9">
        <v>5782.6220000000003</v>
      </c>
      <c r="G106" s="9">
        <v>3658.9859999999999</v>
      </c>
      <c r="H106" s="9">
        <v>4183.6000000000004</v>
      </c>
      <c r="I106" s="9">
        <v>1326.8779999999999</v>
      </c>
      <c r="J106" s="9">
        <v>2856.7220000000002</v>
      </c>
      <c r="K106" s="9">
        <v>1511.5039999999999</v>
      </c>
      <c r="L106" s="9">
        <v>802.31500000000005</v>
      </c>
      <c r="M106" s="9">
        <v>709.18899999999996</v>
      </c>
      <c r="N106" s="9">
        <v>340.86</v>
      </c>
      <c r="O106" s="9">
        <v>188.04400000000001</v>
      </c>
      <c r="P106" s="9">
        <v>152.816</v>
      </c>
      <c r="Q106" s="9">
        <v>141.99700000000001</v>
      </c>
      <c r="R106" s="9">
        <v>106.78100000000001</v>
      </c>
      <c r="S106" s="9">
        <v>35.215000000000003</v>
      </c>
      <c r="T106" s="9">
        <v>77.643000000000001</v>
      </c>
      <c r="U106" s="9">
        <v>59.052</v>
      </c>
      <c r="V106" s="9">
        <v>18.591000000000001</v>
      </c>
      <c r="W106" s="9">
        <v>64.352999999999994</v>
      </c>
      <c r="X106" s="9">
        <v>47.728999999999999</v>
      </c>
      <c r="Y106" s="9">
        <v>16.623999999999999</v>
      </c>
      <c r="Z106" s="9">
        <v>198.863</v>
      </c>
      <c r="AA106" s="9">
        <v>81.263000000000005</v>
      </c>
      <c r="AB106" s="9">
        <v>117.601</v>
      </c>
      <c r="AC106" s="9">
        <v>1295.819</v>
      </c>
      <c r="AD106" s="9">
        <v>684.17100000000005</v>
      </c>
      <c r="AE106" s="9">
        <v>611.64700000000005</v>
      </c>
      <c r="AF106" s="9">
        <v>517.06399999999996</v>
      </c>
      <c r="AG106" s="9">
        <v>372.07400000000001</v>
      </c>
      <c r="AH106" s="9">
        <v>144.989</v>
      </c>
      <c r="AI106" s="9">
        <v>778.755</v>
      </c>
      <c r="AJ106" s="9">
        <v>312.09699999999998</v>
      </c>
      <c r="AK106" s="9">
        <v>466.65800000000002</v>
      </c>
      <c r="AL106" s="9">
        <v>623.65800000000002</v>
      </c>
      <c r="AM106" s="9">
        <v>448.76100000000002</v>
      </c>
      <c r="AN106" s="9">
        <v>174.89699999999999</v>
      </c>
      <c r="AO106" s="9">
        <v>887.846</v>
      </c>
      <c r="AP106" s="9">
        <v>353.55399999999997</v>
      </c>
      <c r="AQ106" s="9">
        <v>534.29200000000003</v>
      </c>
      <c r="AR106" s="9">
        <v>856.39800000000002</v>
      </c>
      <c r="AS106" s="9">
        <v>371.149</v>
      </c>
      <c r="AT106" s="9">
        <v>485.24900000000002</v>
      </c>
      <c r="AU106" s="9">
        <v>12965.458000000001</v>
      </c>
      <c r="AV106" s="9">
        <v>6710.2209999999995</v>
      </c>
      <c r="AW106" s="9">
        <v>6255.2370000000001</v>
      </c>
      <c r="AX106" s="9">
        <v>9144.5519999999997</v>
      </c>
      <c r="AY106" s="9">
        <v>5565.18</v>
      </c>
      <c r="AZ106" s="9">
        <v>3579.373</v>
      </c>
      <c r="BA106" s="9">
        <v>3820.9059999999999</v>
      </c>
      <c r="BB106" s="9">
        <v>1145.0409999999999</v>
      </c>
      <c r="BC106" s="9">
        <v>2675.864</v>
      </c>
      <c r="BD106" s="9">
        <v>1455.22</v>
      </c>
      <c r="BE106" s="9">
        <v>765.14400000000001</v>
      </c>
      <c r="BF106" s="9">
        <v>690.077</v>
      </c>
      <c r="BG106" s="9">
        <v>315.392</v>
      </c>
      <c r="BH106" s="9">
        <v>171.07900000000001</v>
      </c>
      <c r="BI106" s="9">
        <v>144.31299999999999</v>
      </c>
      <c r="BJ106" s="9">
        <v>135.81100000000001</v>
      </c>
      <c r="BK106" s="9">
        <v>100.764</v>
      </c>
      <c r="BL106" s="9">
        <v>35.046999999999997</v>
      </c>
      <c r="BM106" s="9">
        <v>73.763000000000005</v>
      </c>
      <c r="BN106" s="9">
        <v>55.182000000000002</v>
      </c>
      <c r="BO106" s="9">
        <v>18.581</v>
      </c>
      <c r="BP106" s="9">
        <v>62.046999999999997</v>
      </c>
      <c r="BQ106" s="9">
        <v>45.582000000000001</v>
      </c>
      <c r="BR106" s="9">
        <v>16.466000000000001</v>
      </c>
      <c r="BS106" s="9">
        <v>179.58099999999999</v>
      </c>
      <c r="BT106" s="9">
        <v>70.316000000000003</v>
      </c>
      <c r="BU106" s="9">
        <v>109.26600000000001</v>
      </c>
      <c r="BV106" s="9">
        <v>1254.82</v>
      </c>
      <c r="BW106" s="9">
        <v>656.59799999999996</v>
      </c>
      <c r="BX106" s="9">
        <v>598.22199999999998</v>
      </c>
      <c r="BY106" s="9">
        <v>504.33600000000001</v>
      </c>
      <c r="BZ106" s="9">
        <v>361.86599999999999</v>
      </c>
      <c r="CA106" s="9">
        <v>142.47</v>
      </c>
      <c r="CB106" s="9">
        <v>750.48400000000004</v>
      </c>
      <c r="CC106" s="9">
        <v>294.73200000000003</v>
      </c>
      <c r="CD106" s="9">
        <v>455.75099999999998</v>
      </c>
      <c r="CE106" s="9">
        <v>606.93700000000001</v>
      </c>
      <c r="CF106" s="9">
        <v>434.72399999999999</v>
      </c>
      <c r="CG106" s="9">
        <v>172.21199999999999</v>
      </c>
      <c r="CH106" s="9">
        <v>848.28399999999999</v>
      </c>
      <c r="CI106" s="9">
        <v>330.41899999999998</v>
      </c>
      <c r="CJ106" s="9">
        <v>517.86400000000003</v>
      </c>
      <c r="CK106" s="9">
        <v>824.24699999999996</v>
      </c>
      <c r="CL106" s="9">
        <v>349.91399999999999</v>
      </c>
      <c r="CM106" s="9">
        <v>474.33300000000003</v>
      </c>
      <c r="CN106" s="9">
        <v>2084.5340000000001</v>
      </c>
      <c r="CO106" s="9">
        <v>1052.9190000000001</v>
      </c>
      <c r="CP106" s="9">
        <v>1031.615</v>
      </c>
      <c r="CQ106" s="9">
        <v>933.21799999999996</v>
      </c>
      <c r="CR106" s="9">
        <v>554.42100000000005</v>
      </c>
      <c r="CS106" s="9">
        <v>378.79700000000003</v>
      </c>
      <c r="CT106" s="9">
        <v>1151.316</v>
      </c>
      <c r="CU106" s="9">
        <v>498.49799999999999</v>
      </c>
      <c r="CV106" s="9">
        <v>652.81700000000001</v>
      </c>
      <c r="CW106" s="9">
        <v>393.34500000000003</v>
      </c>
      <c r="CX106" s="9">
        <v>195.94</v>
      </c>
      <c r="CY106" s="9">
        <v>197.405</v>
      </c>
      <c r="CZ106" s="9">
        <v>69.061999999999998</v>
      </c>
      <c r="DA106" s="9">
        <v>36.265999999999998</v>
      </c>
      <c r="DB106" s="9">
        <v>32.795999999999999</v>
      </c>
      <c r="DC106" s="9">
        <v>15.644</v>
      </c>
      <c r="DD106" s="9">
        <v>12.805999999999999</v>
      </c>
      <c r="DE106" s="9">
        <v>2.8380000000000001</v>
      </c>
      <c r="DF106" s="9">
        <v>10.872</v>
      </c>
      <c r="DG106" s="9">
        <v>9.8889999999999993</v>
      </c>
      <c r="DH106" s="9">
        <v>0.98299999999999998</v>
      </c>
      <c r="DI106" s="9">
        <v>4.7720000000000002</v>
      </c>
      <c r="DJ106" s="9">
        <v>2.9169999999999998</v>
      </c>
      <c r="DK106" s="9">
        <v>1.855</v>
      </c>
      <c r="DL106" s="9">
        <v>53.417999999999999</v>
      </c>
      <c r="DM106" s="9">
        <v>23.46</v>
      </c>
      <c r="DN106" s="9">
        <v>29.957999999999998</v>
      </c>
      <c r="DO106" s="9">
        <v>356.70699999999999</v>
      </c>
      <c r="DP106" s="9">
        <v>174.535</v>
      </c>
      <c r="DQ106" s="9">
        <v>182.172</v>
      </c>
      <c r="DR106" s="9">
        <v>68.064999999999998</v>
      </c>
      <c r="DS106" s="9">
        <v>42.758000000000003</v>
      </c>
      <c r="DT106" s="9">
        <v>25.306000000000001</v>
      </c>
      <c r="DU106" s="9">
        <v>288.64299999999997</v>
      </c>
      <c r="DV106" s="9">
        <v>131.77699999999999</v>
      </c>
      <c r="DW106" s="9">
        <v>156.86600000000001</v>
      </c>
      <c r="DX106" s="9">
        <v>80.891000000000005</v>
      </c>
      <c r="DY106" s="9">
        <v>53.264000000000003</v>
      </c>
      <c r="DZ106" s="9">
        <v>27.628</v>
      </c>
      <c r="EA106" s="9">
        <v>312.45400000000001</v>
      </c>
      <c r="EB106" s="9">
        <v>142.67599999999999</v>
      </c>
      <c r="EC106" s="9">
        <v>169.77699999999999</v>
      </c>
      <c r="ED106" s="9">
        <v>299.51400000000001</v>
      </c>
      <c r="EE106" s="9">
        <v>141.66499999999999</v>
      </c>
      <c r="EF106" s="9">
        <v>157.84899999999999</v>
      </c>
      <c r="EG106" s="9">
        <v>799.50099999999998</v>
      </c>
      <c r="EH106" s="9">
        <v>386.40800000000002</v>
      </c>
      <c r="EI106" s="9">
        <v>413.09300000000002</v>
      </c>
      <c r="EJ106" s="9">
        <v>175.97499999999999</v>
      </c>
      <c r="EK106" s="9">
        <v>117.203</v>
      </c>
      <c r="EL106" s="9">
        <v>58.771000000000001</v>
      </c>
      <c r="EM106" s="9">
        <v>623.52700000000004</v>
      </c>
      <c r="EN106" s="9">
        <v>269.20400000000001</v>
      </c>
      <c r="EO106" s="9">
        <v>354.322</v>
      </c>
      <c r="EP106" s="9">
        <v>181.661</v>
      </c>
      <c r="EQ106" s="9">
        <v>89.269000000000005</v>
      </c>
      <c r="ER106" s="9">
        <v>92.391999999999996</v>
      </c>
      <c r="ES106" s="9">
        <v>34.798000000000002</v>
      </c>
      <c r="ET106" s="9">
        <v>15.122</v>
      </c>
      <c r="EU106" s="9">
        <v>19.675000000000001</v>
      </c>
      <c r="EV106" s="9">
        <v>2.052</v>
      </c>
      <c r="EW106" s="9">
        <v>1.9790000000000001</v>
      </c>
      <c r="EX106" s="9">
        <v>7.1999999999999995E-2</v>
      </c>
      <c r="EY106" s="9">
        <v>1.327</v>
      </c>
      <c r="EZ106" s="9">
        <v>1.29</v>
      </c>
      <c r="FA106" s="9">
        <v>3.5999999999999997E-2</v>
      </c>
      <c r="FB106" s="9">
        <v>0.72499999999999998</v>
      </c>
      <c r="FC106" s="9">
        <v>0.68899999999999995</v>
      </c>
      <c r="FD106" s="9">
        <v>3.5999999999999997E-2</v>
      </c>
      <c r="FE106" s="9">
        <v>32.746000000000002</v>
      </c>
      <c r="FF106" s="9">
        <v>13.143000000000001</v>
      </c>
      <c r="FG106" s="9">
        <v>19.603000000000002</v>
      </c>
      <c r="FH106" s="9">
        <v>162.869</v>
      </c>
      <c r="FI106" s="9">
        <v>80.680999999999997</v>
      </c>
      <c r="FJ106" s="9">
        <v>82.186999999999998</v>
      </c>
      <c r="FK106" s="9">
        <v>13.97</v>
      </c>
      <c r="FL106" s="9">
        <v>11.65</v>
      </c>
      <c r="FM106" s="9">
        <v>2.3199999999999998</v>
      </c>
      <c r="FN106" s="9">
        <v>148.898</v>
      </c>
      <c r="FO106" s="9">
        <v>69.031000000000006</v>
      </c>
      <c r="FP106" s="9">
        <v>79.867000000000004</v>
      </c>
      <c r="FQ106" s="9">
        <v>15.371</v>
      </c>
      <c r="FR106" s="9">
        <v>12.983000000000001</v>
      </c>
      <c r="FS106" s="9">
        <v>2.387</v>
      </c>
      <c r="FT106" s="9">
        <v>166.29</v>
      </c>
      <c r="FU106" s="9">
        <v>76.286000000000001</v>
      </c>
      <c r="FV106" s="9">
        <v>90.004000000000005</v>
      </c>
      <c r="FW106" s="9">
        <v>150.22499999999999</v>
      </c>
      <c r="FX106" s="9">
        <v>70.320999999999998</v>
      </c>
      <c r="FY106" s="9">
        <v>79.903999999999996</v>
      </c>
      <c r="FZ106" s="9">
        <v>1285.0329999999999</v>
      </c>
      <c r="GA106" s="9">
        <v>666.51199999999994</v>
      </c>
      <c r="GB106" s="9">
        <v>618.52099999999996</v>
      </c>
      <c r="GC106" s="9">
        <v>757.24400000000003</v>
      </c>
      <c r="GD106" s="9">
        <v>437.21800000000002</v>
      </c>
      <c r="GE106" s="9">
        <v>320.02600000000001</v>
      </c>
      <c r="GF106" s="9">
        <v>527.78899999999999</v>
      </c>
      <c r="GG106" s="9">
        <v>229.29400000000001</v>
      </c>
      <c r="GH106" s="9">
        <v>298.495</v>
      </c>
      <c r="GI106" s="9">
        <v>211.685</v>
      </c>
      <c r="GJ106" s="9">
        <v>106.67100000000001</v>
      </c>
      <c r="GK106" s="9">
        <v>105.014</v>
      </c>
      <c r="GL106" s="9">
        <v>34.265000000000001</v>
      </c>
      <c r="GM106" s="9">
        <v>21.143999999999998</v>
      </c>
      <c r="GN106" s="9">
        <v>13.121</v>
      </c>
      <c r="GO106" s="9">
        <v>13.592000000000001</v>
      </c>
      <c r="GP106" s="9">
        <v>10.827</v>
      </c>
      <c r="GQ106" s="9">
        <v>2.766</v>
      </c>
      <c r="GR106" s="9">
        <v>9.5449999999999999</v>
      </c>
      <c r="GS106" s="9">
        <v>8.5990000000000002</v>
      </c>
      <c r="GT106" s="9">
        <v>0.94599999999999995</v>
      </c>
      <c r="GU106" s="9">
        <v>4.0469999999999997</v>
      </c>
      <c r="GV106" s="9">
        <v>2.2280000000000002</v>
      </c>
      <c r="GW106" s="9">
        <v>1.819</v>
      </c>
      <c r="GX106" s="9">
        <v>20.672000000000001</v>
      </c>
      <c r="GY106" s="9">
        <v>10.317</v>
      </c>
      <c r="GZ106" s="9">
        <v>10.355</v>
      </c>
      <c r="HA106" s="9">
        <v>193.839</v>
      </c>
      <c r="HB106" s="9">
        <v>93.853999999999999</v>
      </c>
      <c r="HC106" s="9">
        <v>99.984999999999999</v>
      </c>
      <c r="HD106" s="9">
        <v>54.094000000000001</v>
      </c>
      <c r="HE106" s="9">
        <v>31.108000000000001</v>
      </c>
      <c r="HF106" s="9">
        <v>22.986000000000001</v>
      </c>
      <c r="HG106" s="9">
        <v>139.744</v>
      </c>
      <c r="HH106" s="9">
        <v>62.746000000000002</v>
      </c>
      <c r="HI106" s="9">
        <v>76.998999999999995</v>
      </c>
      <c r="HJ106" s="9">
        <v>65.521000000000001</v>
      </c>
      <c r="HK106" s="9">
        <v>40.28</v>
      </c>
      <c r="HL106" s="9">
        <v>25.24</v>
      </c>
      <c r="HM106" s="9">
        <v>146.16399999999999</v>
      </c>
      <c r="HN106" s="9">
        <v>66.391000000000005</v>
      </c>
      <c r="HO106" s="9">
        <v>79.772999999999996</v>
      </c>
      <c r="HP106" s="9">
        <v>149.28899999999999</v>
      </c>
      <c r="HQ106" s="9">
        <v>71.343999999999994</v>
      </c>
      <c r="HR106" s="9">
        <v>77.944999999999993</v>
      </c>
      <c r="HS106" s="9">
        <v>3093.788</v>
      </c>
      <c r="HT106" s="9">
        <v>1616.2729999999999</v>
      </c>
      <c r="HU106" s="9">
        <v>1477.5160000000001</v>
      </c>
      <c r="HV106" s="9">
        <v>2410.6889999999999</v>
      </c>
      <c r="HW106" s="9">
        <v>1410.1489999999999</v>
      </c>
      <c r="HX106" s="9">
        <v>1000.54</v>
      </c>
      <c r="HY106" s="9">
        <v>683.09900000000005</v>
      </c>
      <c r="HZ106" s="9">
        <v>206.12299999999999</v>
      </c>
      <c r="IA106" s="9">
        <v>476.976</v>
      </c>
      <c r="IB106" s="9">
        <v>345.875</v>
      </c>
      <c r="IC106" s="9">
        <v>198.64500000000001</v>
      </c>
      <c r="ID106" s="9">
        <v>147.22999999999999</v>
      </c>
      <c r="IE106" s="9">
        <v>62.244999999999997</v>
      </c>
      <c r="IF106" s="9">
        <v>35.860999999999997</v>
      </c>
      <c r="IG106" s="9">
        <v>26.384</v>
      </c>
      <c r="IH106" s="9">
        <v>32.744999999999997</v>
      </c>
      <c r="II106" s="9">
        <v>23.334</v>
      </c>
      <c r="IJ106" s="9">
        <v>9.4120000000000008</v>
      </c>
      <c r="IK106" s="9">
        <v>19.283999999999999</v>
      </c>
      <c r="IL106" s="9">
        <v>14.648</v>
      </c>
      <c r="IM106" s="9">
        <v>4.6349999999999998</v>
      </c>
      <c r="IN106" s="9">
        <v>13.462</v>
      </c>
      <c r="IO106" s="9">
        <v>8.6850000000000005</v>
      </c>
      <c r="IP106" s="9">
        <v>4.7759999999999998</v>
      </c>
      <c r="IQ106" s="9">
        <v>29.498999999999999</v>
      </c>
    </row>
    <row r="107" spans="1:251">
      <c r="A107" s="10">
        <v>44743</v>
      </c>
      <c r="B107" s="9">
        <v>13588.054</v>
      </c>
      <c r="C107" s="9">
        <v>7095.4279999999999</v>
      </c>
      <c r="D107" s="9">
        <v>6492.6260000000002</v>
      </c>
      <c r="E107" s="9">
        <v>9423.1270000000004</v>
      </c>
      <c r="F107" s="9">
        <v>5768.6980000000003</v>
      </c>
      <c r="G107" s="9">
        <v>3654.4290000000001</v>
      </c>
      <c r="H107" s="9">
        <v>4164.9260000000004</v>
      </c>
      <c r="I107" s="9">
        <v>1326.73</v>
      </c>
      <c r="J107" s="9">
        <v>2838.1970000000001</v>
      </c>
      <c r="K107" s="9">
        <v>1532.3330000000001</v>
      </c>
      <c r="L107" s="9">
        <v>823.45399999999995</v>
      </c>
      <c r="M107" s="9">
        <v>708.87800000000004</v>
      </c>
      <c r="N107" s="9">
        <v>323.97500000000002</v>
      </c>
      <c r="O107" s="9">
        <v>174.048</v>
      </c>
      <c r="P107" s="9">
        <v>149.92699999999999</v>
      </c>
      <c r="Q107" s="9">
        <v>124.992</v>
      </c>
      <c r="R107" s="9">
        <v>88.515000000000001</v>
      </c>
      <c r="S107" s="9">
        <v>36.476999999999997</v>
      </c>
      <c r="T107" s="9">
        <v>76.875</v>
      </c>
      <c r="U107" s="9">
        <v>50.847999999999999</v>
      </c>
      <c r="V107" s="9">
        <v>26.026</v>
      </c>
      <c r="W107" s="9">
        <v>48.116999999999997</v>
      </c>
      <c r="X107" s="9">
        <v>37.667000000000002</v>
      </c>
      <c r="Y107" s="9">
        <v>10.45</v>
      </c>
      <c r="Z107" s="9">
        <v>198.98400000000001</v>
      </c>
      <c r="AA107" s="9">
        <v>85.533000000000001</v>
      </c>
      <c r="AB107" s="9">
        <v>113.45099999999999</v>
      </c>
      <c r="AC107" s="9">
        <v>1324.058</v>
      </c>
      <c r="AD107" s="9">
        <v>708.25</v>
      </c>
      <c r="AE107" s="9">
        <v>615.80899999999997</v>
      </c>
      <c r="AF107" s="9">
        <v>549.74699999999996</v>
      </c>
      <c r="AG107" s="9">
        <v>399.25</v>
      </c>
      <c r="AH107" s="9">
        <v>150.49700000000001</v>
      </c>
      <c r="AI107" s="9">
        <v>774.31100000000004</v>
      </c>
      <c r="AJ107" s="9">
        <v>309</v>
      </c>
      <c r="AK107" s="9">
        <v>465.31200000000001</v>
      </c>
      <c r="AL107" s="9">
        <v>649.54200000000003</v>
      </c>
      <c r="AM107" s="9">
        <v>467.17599999999999</v>
      </c>
      <c r="AN107" s="9">
        <v>182.36600000000001</v>
      </c>
      <c r="AO107" s="9">
        <v>882.79100000000005</v>
      </c>
      <c r="AP107" s="9">
        <v>356.27800000000002</v>
      </c>
      <c r="AQ107" s="9">
        <v>526.51199999999994</v>
      </c>
      <c r="AR107" s="9">
        <v>851.18600000000004</v>
      </c>
      <c r="AS107" s="9">
        <v>359.84800000000001</v>
      </c>
      <c r="AT107" s="9">
        <v>491.33800000000002</v>
      </c>
      <c r="AU107" s="9">
        <v>12946.447</v>
      </c>
      <c r="AV107" s="9">
        <v>6700.826</v>
      </c>
      <c r="AW107" s="9">
        <v>6245.6210000000001</v>
      </c>
      <c r="AX107" s="9">
        <v>9142.34</v>
      </c>
      <c r="AY107" s="9">
        <v>5559.6090000000004</v>
      </c>
      <c r="AZ107" s="9">
        <v>3582.7310000000002</v>
      </c>
      <c r="BA107" s="9">
        <v>3804.107</v>
      </c>
      <c r="BB107" s="9">
        <v>1141.2170000000001</v>
      </c>
      <c r="BC107" s="9">
        <v>2662.8890000000001</v>
      </c>
      <c r="BD107" s="9">
        <v>1474.6110000000001</v>
      </c>
      <c r="BE107" s="9">
        <v>785.60699999999997</v>
      </c>
      <c r="BF107" s="9">
        <v>689.00400000000002</v>
      </c>
      <c r="BG107" s="9">
        <v>293.95299999999997</v>
      </c>
      <c r="BH107" s="9">
        <v>155.68899999999999</v>
      </c>
      <c r="BI107" s="9">
        <v>138.26400000000001</v>
      </c>
      <c r="BJ107" s="9">
        <v>117.77800000000001</v>
      </c>
      <c r="BK107" s="9">
        <v>83.372</v>
      </c>
      <c r="BL107" s="9">
        <v>34.406999999999996</v>
      </c>
      <c r="BM107" s="9">
        <v>73.335999999999999</v>
      </c>
      <c r="BN107" s="9">
        <v>48.348999999999997</v>
      </c>
      <c r="BO107" s="9">
        <v>24.986000000000001</v>
      </c>
      <c r="BP107" s="9">
        <v>44.442999999999998</v>
      </c>
      <c r="BQ107" s="9">
        <v>35.021999999999998</v>
      </c>
      <c r="BR107" s="9">
        <v>9.42</v>
      </c>
      <c r="BS107" s="9">
        <v>176.17500000000001</v>
      </c>
      <c r="BT107" s="9">
        <v>72.317999999999998</v>
      </c>
      <c r="BU107" s="9">
        <v>103.857</v>
      </c>
      <c r="BV107" s="9">
        <v>1289.298</v>
      </c>
      <c r="BW107" s="9">
        <v>683.38800000000003</v>
      </c>
      <c r="BX107" s="9">
        <v>605.91099999999994</v>
      </c>
      <c r="BY107" s="9">
        <v>541.30899999999997</v>
      </c>
      <c r="BZ107" s="9">
        <v>392.46199999999999</v>
      </c>
      <c r="CA107" s="9">
        <v>148.84700000000001</v>
      </c>
      <c r="CB107" s="9">
        <v>747.98900000000003</v>
      </c>
      <c r="CC107" s="9">
        <v>290.92599999999999</v>
      </c>
      <c r="CD107" s="9">
        <v>457.06299999999999</v>
      </c>
      <c r="CE107" s="9">
        <v>635.20399999999995</v>
      </c>
      <c r="CF107" s="9">
        <v>456.55399999999997</v>
      </c>
      <c r="CG107" s="9">
        <v>178.649</v>
      </c>
      <c r="CH107" s="9">
        <v>839.40700000000004</v>
      </c>
      <c r="CI107" s="9">
        <v>329.05200000000002</v>
      </c>
      <c r="CJ107" s="9">
        <v>510.35500000000002</v>
      </c>
      <c r="CK107" s="9">
        <v>821.32500000000005</v>
      </c>
      <c r="CL107" s="9">
        <v>339.27499999999998</v>
      </c>
      <c r="CM107" s="9">
        <v>482.04899999999998</v>
      </c>
      <c r="CN107" s="9">
        <v>2107.913</v>
      </c>
      <c r="CO107" s="9">
        <v>1055.6079999999999</v>
      </c>
      <c r="CP107" s="9">
        <v>1052.3050000000001</v>
      </c>
      <c r="CQ107" s="9">
        <v>951.43200000000002</v>
      </c>
      <c r="CR107" s="9">
        <v>571.66300000000001</v>
      </c>
      <c r="CS107" s="9">
        <v>379.76900000000001</v>
      </c>
      <c r="CT107" s="9">
        <v>1156.482</v>
      </c>
      <c r="CU107" s="9">
        <v>483.94499999999999</v>
      </c>
      <c r="CV107" s="9">
        <v>672.53700000000003</v>
      </c>
      <c r="CW107" s="9">
        <v>432.67700000000002</v>
      </c>
      <c r="CX107" s="9">
        <v>206.56899999999999</v>
      </c>
      <c r="CY107" s="9">
        <v>226.108</v>
      </c>
      <c r="CZ107" s="9">
        <v>81.704999999999998</v>
      </c>
      <c r="DA107" s="9">
        <v>36.783999999999999</v>
      </c>
      <c r="DB107" s="9">
        <v>44.920999999999999</v>
      </c>
      <c r="DC107" s="9">
        <v>17.512</v>
      </c>
      <c r="DD107" s="9">
        <v>11.215</v>
      </c>
      <c r="DE107" s="9">
        <v>6.298</v>
      </c>
      <c r="DF107" s="9">
        <v>12.098000000000001</v>
      </c>
      <c r="DG107" s="9">
        <v>6.3760000000000003</v>
      </c>
      <c r="DH107" s="9">
        <v>5.7220000000000004</v>
      </c>
      <c r="DI107" s="9">
        <v>5.4139999999999997</v>
      </c>
      <c r="DJ107" s="9">
        <v>4.8380000000000001</v>
      </c>
      <c r="DK107" s="9">
        <v>0.57499999999999996</v>
      </c>
      <c r="DL107" s="9">
        <v>64.192999999999998</v>
      </c>
      <c r="DM107" s="9">
        <v>25.57</v>
      </c>
      <c r="DN107" s="9">
        <v>38.622999999999998</v>
      </c>
      <c r="DO107" s="9">
        <v>383.75400000000002</v>
      </c>
      <c r="DP107" s="9">
        <v>182.52099999999999</v>
      </c>
      <c r="DQ107" s="9">
        <v>201.233</v>
      </c>
      <c r="DR107" s="9">
        <v>86.287999999999997</v>
      </c>
      <c r="DS107" s="9">
        <v>56.328000000000003</v>
      </c>
      <c r="DT107" s="9">
        <v>29.96</v>
      </c>
      <c r="DU107" s="9">
        <v>297.46600000000001</v>
      </c>
      <c r="DV107" s="9">
        <v>126.193</v>
      </c>
      <c r="DW107" s="9">
        <v>171.273</v>
      </c>
      <c r="DX107" s="9">
        <v>101.32899999999999</v>
      </c>
      <c r="DY107" s="9">
        <v>65.677999999999997</v>
      </c>
      <c r="DZ107" s="9">
        <v>35.651000000000003</v>
      </c>
      <c r="EA107" s="9">
        <v>331.34800000000001</v>
      </c>
      <c r="EB107" s="9">
        <v>140.89099999999999</v>
      </c>
      <c r="EC107" s="9">
        <v>190.45699999999999</v>
      </c>
      <c r="ED107" s="9">
        <v>309.565</v>
      </c>
      <c r="EE107" s="9">
        <v>132.57</v>
      </c>
      <c r="EF107" s="9">
        <v>176.995</v>
      </c>
      <c r="EG107" s="9">
        <v>811.65099999999995</v>
      </c>
      <c r="EH107" s="9">
        <v>390.62799999999999</v>
      </c>
      <c r="EI107" s="9">
        <v>421.02300000000002</v>
      </c>
      <c r="EJ107" s="9">
        <v>181.61500000000001</v>
      </c>
      <c r="EK107" s="9">
        <v>127.596</v>
      </c>
      <c r="EL107" s="9">
        <v>54.018999999999998</v>
      </c>
      <c r="EM107" s="9">
        <v>630.03599999999994</v>
      </c>
      <c r="EN107" s="9">
        <v>263.03199999999998</v>
      </c>
      <c r="EO107" s="9">
        <v>367.00400000000002</v>
      </c>
      <c r="EP107" s="9">
        <v>204.09100000000001</v>
      </c>
      <c r="EQ107" s="9">
        <v>96.347999999999999</v>
      </c>
      <c r="ER107" s="9">
        <v>107.74299999999999</v>
      </c>
      <c r="ES107" s="9">
        <v>47.991999999999997</v>
      </c>
      <c r="ET107" s="9">
        <v>18.613</v>
      </c>
      <c r="EU107" s="9">
        <v>29.379000000000001</v>
      </c>
      <c r="EV107" s="9">
        <v>2.2639999999999998</v>
      </c>
      <c r="EW107" s="9">
        <v>1.77</v>
      </c>
      <c r="EX107" s="9">
        <v>0.49399999999999999</v>
      </c>
      <c r="EY107" s="9">
        <v>1.0489999999999999</v>
      </c>
      <c r="EZ107" s="9">
        <v>0.59099999999999997</v>
      </c>
      <c r="FA107" s="9">
        <v>0.45800000000000002</v>
      </c>
      <c r="FB107" s="9">
        <v>1.2150000000000001</v>
      </c>
      <c r="FC107" s="9">
        <v>1.179</v>
      </c>
      <c r="FD107" s="9">
        <v>3.5999999999999997E-2</v>
      </c>
      <c r="FE107" s="9">
        <v>45.728000000000002</v>
      </c>
      <c r="FF107" s="9">
        <v>16.843</v>
      </c>
      <c r="FG107" s="9">
        <v>28.884</v>
      </c>
      <c r="FH107" s="9">
        <v>174.44</v>
      </c>
      <c r="FI107" s="9">
        <v>84.058999999999997</v>
      </c>
      <c r="FJ107" s="9">
        <v>90.381</v>
      </c>
      <c r="FK107" s="9">
        <v>16.948</v>
      </c>
      <c r="FL107" s="9">
        <v>13.787000000000001</v>
      </c>
      <c r="FM107" s="9">
        <v>3.161</v>
      </c>
      <c r="FN107" s="9">
        <v>157.49199999999999</v>
      </c>
      <c r="FO107" s="9">
        <v>70.272000000000006</v>
      </c>
      <c r="FP107" s="9">
        <v>87.22</v>
      </c>
      <c r="FQ107" s="9">
        <v>19.204999999999998</v>
      </c>
      <c r="FR107" s="9">
        <v>15.555</v>
      </c>
      <c r="FS107" s="9">
        <v>3.65</v>
      </c>
      <c r="FT107" s="9">
        <v>184.886</v>
      </c>
      <c r="FU107" s="9">
        <v>80.793000000000006</v>
      </c>
      <c r="FV107" s="9">
        <v>104.093</v>
      </c>
      <c r="FW107" s="9">
        <v>158.541</v>
      </c>
      <c r="FX107" s="9">
        <v>70.863</v>
      </c>
      <c r="FY107" s="9">
        <v>87.677999999999997</v>
      </c>
      <c r="FZ107" s="9">
        <v>1296.2619999999999</v>
      </c>
      <c r="GA107" s="9">
        <v>664.97900000000004</v>
      </c>
      <c r="GB107" s="9">
        <v>631.28300000000002</v>
      </c>
      <c r="GC107" s="9">
        <v>769.81700000000001</v>
      </c>
      <c r="GD107" s="9">
        <v>444.06700000000001</v>
      </c>
      <c r="GE107" s="9">
        <v>325.75</v>
      </c>
      <c r="GF107" s="9">
        <v>526.44600000000003</v>
      </c>
      <c r="GG107" s="9">
        <v>220.91300000000001</v>
      </c>
      <c r="GH107" s="9">
        <v>305.53300000000002</v>
      </c>
      <c r="GI107" s="9">
        <v>228.58600000000001</v>
      </c>
      <c r="GJ107" s="9">
        <v>110.22199999999999</v>
      </c>
      <c r="GK107" s="9">
        <v>118.36499999999999</v>
      </c>
      <c r="GL107" s="9">
        <v>33.713000000000001</v>
      </c>
      <c r="GM107" s="9">
        <v>18.170999999999999</v>
      </c>
      <c r="GN107" s="9">
        <v>15.542</v>
      </c>
      <c r="GO107" s="9">
        <v>15.247999999999999</v>
      </c>
      <c r="GP107" s="9">
        <v>9.4450000000000003</v>
      </c>
      <c r="GQ107" s="9">
        <v>5.8040000000000003</v>
      </c>
      <c r="GR107" s="9">
        <v>11.05</v>
      </c>
      <c r="GS107" s="9">
        <v>5.7850000000000001</v>
      </c>
      <c r="GT107" s="9">
        <v>5.2640000000000002</v>
      </c>
      <c r="GU107" s="9">
        <v>4.1989999999999998</v>
      </c>
      <c r="GV107" s="9">
        <v>3.6589999999999998</v>
      </c>
      <c r="GW107" s="9">
        <v>0.53900000000000003</v>
      </c>
      <c r="GX107" s="9">
        <v>18.465</v>
      </c>
      <c r="GY107" s="9">
        <v>8.7260000000000009</v>
      </c>
      <c r="GZ107" s="9">
        <v>9.7390000000000008</v>
      </c>
      <c r="HA107" s="9">
        <v>209.31399999999999</v>
      </c>
      <c r="HB107" s="9">
        <v>98.462000000000003</v>
      </c>
      <c r="HC107" s="9">
        <v>110.852</v>
      </c>
      <c r="HD107" s="9">
        <v>69.338999999999999</v>
      </c>
      <c r="HE107" s="9">
        <v>42.540999999999997</v>
      </c>
      <c r="HF107" s="9">
        <v>26.798999999999999</v>
      </c>
      <c r="HG107" s="9">
        <v>139.97499999999999</v>
      </c>
      <c r="HH107" s="9">
        <v>55.921999999999997</v>
      </c>
      <c r="HI107" s="9">
        <v>84.052999999999997</v>
      </c>
      <c r="HJ107" s="9">
        <v>82.123999999999995</v>
      </c>
      <c r="HK107" s="9">
        <v>50.122999999999998</v>
      </c>
      <c r="HL107" s="9">
        <v>32.000999999999998</v>
      </c>
      <c r="HM107" s="9">
        <v>146.46199999999999</v>
      </c>
      <c r="HN107" s="9">
        <v>60.098999999999997</v>
      </c>
      <c r="HO107" s="9">
        <v>86.363</v>
      </c>
      <c r="HP107" s="9">
        <v>151.024</v>
      </c>
      <c r="HQ107" s="9">
        <v>61.707000000000001</v>
      </c>
      <c r="HR107" s="9">
        <v>89.316999999999993</v>
      </c>
      <c r="HS107" s="9">
        <v>3097.0010000000002</v>
      </c>
      <c r="HT107" s="9">
        <v>1624.6469999999999</v>
      </c>
      <c r="HU107" s="9">
        <v>1472.354</v>
      </c>
      <c r="HV107" s="9">
        <v>2422.5390000000002</v>
      </c>
      <c r="HW107" s="9">
        <v>1416.1880000000001</v>
      </c>
      <c r="HX107" s="9">
        <v>1006.351</v>
      </c>
      <c r="HY107" s="9">
        <v>674.46299999999997</v>
      </c>
      <c r="HZ107" s="9">
        <v>208.459</v>
      </c>
      <c r="IA107" s="9">
        <v>466.00400000000002</v>
      </c>
      <c r="IB107" s="9">
        <v>339.80799999999999</v>
      </c>
      <c r="IC107" s="9">
        <v>200.001</v>
      </c>
      <c r="ID107" s="9">
        <v>139.80699999999999</v>
      </c>
      <c r="IE107" s="9">
        <v>53.454999999999998</v>
      </c>
      <c r="IF107" s="9">
        <v>29.93</v>
      </c>
      <c r="IG107" s="9">
        <v>23.524999999999999</v>
      </c>
      <c r="IH107" s="9">
        <v>23.744</v>
      </c>
      <c r="II107" s="9">
        <v>15.414999999999999</v>
      </c>
      <c r="IJ107" s="9">
        <v>8.3279999999999994</v>
      </c>
      <c r="IK107" s="9">
        <v>14.725</v>
      </c>
      <c r="IL107" s="9">
        <v>9.5869999999999997</v>
      </c>
      <c r="IM107" s="9">
        <v>5.1379999999999999</v>
      </c>
      <c r="IN107" s="9">
        <v>9.0190000000000001</v>
      </c>
      <c r="IO107" s="9">
        <v>5.8280000000000003</v>
      </c>
      <c r="IP107" s="9">
        <v>3.1909999999999998</v>
      </c>
      <c r="IQ107" s="9">
        <v>29.710999999999999</v>
      </c>
    </row>
    <row r="108" spans="1:251">
      <c r="A108" s="10">
        <v>44774</v>
      </c>
      <c r="B108" s="9">
        <v>13599.790999999999</v>
      </c>
      <c r="C108" s="9">
        <v>7103.29</v>
      </c>
      <c r="D108" s="9">
        <v>6496.5010000000002</v>
      </c>
      <c r="E108" s="9">
        <v>9417.4989999999998</v>
      </c>
      <c r="F108" s="9">
        <v>5765.4549999999999</v>
      </c>
      <c r="G108" s="9">
        <v>3652.0439999999999</v>
      </c>
      <c r="H108" s="9">
        <v>4182.2920000000004</v>
      </c>
      <c r="I108" s="9">
        <v>1337.835</v>
      </c>
      <c r="J108" s="9">
        <v>2844.4569999999999</v>
      </c>
      <c r="K108" s="9">
        <v>1490.6110000000001</v>
      </c>
      <c r="L108" s="9">
        <v>801.37900000000002</v>
      </c>
      <c r="M108" s="9">
        <v>689.23199999999997</v>
      </c>
      <c r="N108" s="9">
        <v>302.827</v>
      </c>
      <c r="O108" s="9">
        <v>169.285</v>
      </c>
      <c r="P108" s="9">
        <v>133.542</v>
      </c>
      <c r="Q108" s="9">
        <v>118.53100000000001</v>
      </c>
      <c r="R108" s="9">
        <v>87.266000000000005</v>
      </c>
      <c r="S108" s="9">
        <v>31.263999999999999</v>
      </c>
      <c r="T108" s="9">
        <v>65.513000000000005</v>
      </c>
      <c r="U108" s="9">
        <v>47.097000000000001</v>
      </c>
      <c r="V108" s="9">
        <v>18.416</v>
      </c>
      <c r="W108" s="9">
        <v>53.017000000000003</v>
      </c>
      <c r="X108" s="9">
        <v>40.168999999999997</v>
      </c>
      <c r="Y108" s="9">
        <v>12.848000000000001</v>
      </c>
      <c r="Z108" s="9">
        <v>184.297</v>
      </c>
      <c r="AA108" s="9">
        <v>82.019000000000005</v>
      </c>
      <c r="AB108" s="9">
        <v>102.27800000000001</v>
      </c>
      <c r="AC108" s="9">
        <v>1310.3910000000001</v>
      </c>
      <c r="AD108" s="9">
        <v>697.75599999999997</v>
      </c>
      <c r="AE108" s="9">
        <v>612.63499999999999</v>
      </c>
      <c r="AF108" s="9">
        <v>545.85299999999995</v>
      </c>
      <c r="AG108" s="9">
        <v>395.66699999999997</v>
      </c>
      <c r="AH108" s="9">
        <v>150.18600000000001</v>
      </c>
      <c r="AI108" s="9">
        <v>764.53700000000003</v>
      </c>
      <c r="AJ108" s="9">
        <v>302.089</v>
      </c>
      <c r="AK108" s="9">
        <v>462.44799999999998</v>
      </c>
      <c r="AL108" s="9">
        <v>633.24400000000003</v>
      </c>
      <c r="AM108" s="9">
        <v>458.86200000000002</v>
      </c>
      <c r="AN108" s="9">
        <v>174.381</v>
      </c>
      <c r="AO108" s="9">
        <v>857.36699999999996</v>
      </c>
      <c r="AP108" s="9">
        <v>342.51600000000002</v>
      </c>
      <c r="AQ108" s="9">
        <v>514.851</v>
      </c>
      <c r="AR108" s="9">
        <v>830.05100000000004</v>
      </c>
      <c r="AS108" s="9">
        <v>349.18599999999998</v>
      </c>
      <c r="AT108" s="9">
        <v>480.86399999999998</v>
      </c>
      <c r="AU108" s="9">
        <v>12944.248</v>
      </c>
      <c r="AV108" s="9">
        <v>6706.4070000000002</v>
      </c>
      <c r="AW108" s="9">
        <v>6237.8410000000003</v>
      </c>
      <c r="AX108" s="9">
        <v>9123.6759999999995</v>
      </c>
      <c r="AY108" s="9">
        <v>5551.5829999999996</v>
      </c>
      <c r="AZ108" s="9">
        <v>3572.0940000000001</v>
      </c>
      <c r="BA108" s="9">
        <v>3820.5709999999999</v>
      </c>
      <c r="BB108" s="9">
        <v>1154.8240000000001</v>
      </c>
      <c r="BC108" s="9">
        <v>2665.7469999999998</v>
      </c>
      <c r="BD108" s="9">
        <v>1430.586</v>
      </c>
      <c r="BE108" s="9">
        <v>762.63900000000001</v>
      </c>
      <c r="BF108" s="9">
        <v>667.947</v>
      </c>
      <c r="BG108" s="9">
        <v>274.01499999999999</v>
      </c>
      <c r="BH108" s="9">
        <v>147.95099999999999</v>
      </c>
      <c r="BI108" s="9">
        <v>126.065</v>
      </c>
      <c r="BJ108" s="9">
        <v>111.294</v>
      </c>
      <c r="BK108" s="9">
        <v>80.494</v>
      </c>
      <c r="BL108" s="9">
        <v>30.800999999999998</v>
      </c>
      <c r="BM108" s="9">
        <v>62.470999999999997</v>
      </c>
      <c r="BN108" s="9">
        <v>44.158000000000001</v>
      </c>
      <c r="BO108" s="9">
        <v>18.312999999999999</v>
      </c>
      <c r="BP108" s="9">
        <v>48.823</v>
      </c>
      <c r="BQ108" s="9">
        <v>36.335000000000001</v>
      </c>
      <c r="BR108" s="9">
        <v>12.488</v>
      </c>
      <c r="BS108" s="9">
        <v>162.721</v>
      </c>
      <c r="BT108" s="9">
        <v>67.456999999999994</v>
      </c>
      <c r="BU108" s="9">
        <v>95.263999999999996</v>
      </c>
      <c r="BV108" s="9">
        <v>1274.4010000000001</v>
      </c>
      <c r="BW108" s="9">
        <v>676.71699999999998</v>
      </c>
      <c r="BX108" s="9">
        <v>597.68399999999997</v>
      </c>
      <c r="BY108" s="9">
        <v>535.98299999999995</v>
      </c>
      <c r="BZ108" s="9">
        <v>388.14699999999999</v>
      </c>
      <c r="CA108" s="9">
        <v>147.83600000000001</v>
      </c>
      <c r="CB108" s="9">
        <v>738.41800000000001</v>
      </c>
      <c r="CC108" s="9">
        <v>288.57</v>
      </c>
      <c r="CD108" s="9">
        <v>449.84800000000001</v>
      </c>
      <c r="CE108" s="9">
        <v>616.31600000000003</v>
      </c>
      <c r="CF108" s="9">
        <v>444.74599999999998</v>
      </c>
      <c r="CG108" s="9">
        <v>171.57</v>
      </c>
      <c r="CH108" s="9">
        <v>814.27</v>
      </c>
      <c r="CI108" s="9">
        <v>317.89299999999997</v>
      </c>
      <c r="CJ108" s="9">
        <v>496.37700000000001</v>
      </c>
      <c r="CK108" s="9">
        <v>800.88900000000001</v>
      </c>
      <c r="CL108" s="9">
        <v>332.72899999999998</v>
      </c>
      <c r="CM108" s="9">
        <v>468.16</v>
      </c>
      <c r="CN108" s="9">
        <v>2046.6079999999999</v>
      </c>
      <c r="CO108" s="9">
        <v>1024.385</v>
      </c>
      <c r="CP108" s="9">
        <v>1022.223</v>
      </c>
      <c r="CQ108" s="9">
        <v>906.995</v>
      </c>
      <c r="CR108" s="9">
        <v>537.74900000000002</v>
      </c>
      <c r="CS108" s="9">
        <v>369.245</v>
      </c>
      <c r="CT108" s="9">
        <v>1139.6130000000001</v>
      </c>
      <c r="CU108" s="9">
        <v>486.63600000000002</v>
      </c>
      <c r="CV108" s="9">
        <v>652.97799999999995</v>
      </c>
      <c r="CW108" s="9">
        <v>386.33</v>
      </c>
      <c r="CX108" s="9">
        <v>188.62200000000001</v>
      </c>
      <c r="CY108" s="9">
        <v>197.708</v>
      </c>
      <c r="CZ108" s="9">
        <v>69.343000000000004</v>
      </c>
      <c r="DA108" s="9">
        <v>28.742000000000001</v>
      </c>
      <c r="DB108" s="9">
        <v>40.600999999999999</v>
      </c>
      <c r="DC108" s="9">
        <v>9.4139999999999997</v>
      </c>
      <c r="DD108" s="9">
        <v>4.6239999999999997</v>
      </c>
      <c r="DE108" s="9">
        <v>4.7910000000000004</v>
      </c>
      <c r="DF108" s="9">
        <v>6.5650000000000004</v>
      </c>
      <c r="DG108" s="9">
        <v>3.7320000000000002</v>
      </c>
      <c r="DH108" s="9">
        <v>2.8330000000000002</v>
      </c>
      <c r="DI108" s="9">
        <v>2.85</v>
      </c>
      <c r="DJ108" s="9">
        <v>0.89200000000000002</v>
      </c>
      <c r="DK108" s="9">
        <v>1.958</v>
      </c>
      <c r="DL108" s="9">
        <v>59.929000000000002</v>
      </c>
      <c r="DM108" s="9">
        <v>24.119</v>
      </c>
      <c r="DN108" s="9">
        <v>35.81</v>
      </c>
      <c r="DO108" s="9">
        <v>347.41</v>
      </c>
      <c r="DP108" s="9">
        <v>171.38399999999999</v>
      </c>
      <c r="DQ108" s="9">
        <v>176.02600000000001</v>
      </c>
      <c r="DR108" s="9">
        <v>82.283000000000001</v>
      </c>
      <c r="DS108" s="9">
        <v>55.366</v>
      </c>
      <c r="DT108" s="9">
        <v>26.917000000000002</v>
      </c>
      <c r="DU108" s="9">
        <v>265.12599999999998</v>
      </c>
      <c r="DV108" s="9">
        <v>116.018</v>
      </c>
      <c r="DW108" s="9">
        <v>149.108</v>
      </c>
      <c r="DX108" s="9">
        <v>88.712999999999994</v>
      </c>
      <c r="DY108" s="9">
        <v>58.232999999999997</v>
      </c>
      <c r="DZ108" s="9">
        <v>30.48</v>
      </c>
      <c r="EA108" s="9">
        <v>297.61700000000002</v>
      </c>
      <c r="EB108" s="9">
        <v>130.38900000000001</v>
      </c>
      <c r="EC108" s="9">
        <v>167.22800000000001</v>
      </c>
      <c r="ED108" s="9">
        <v>271.69099999999997</v>
      </c>
      <c r="EE108" s="9">
        <v>119.75</v>
      </c>
      <c r="EF108" s="9">
        <v>151.941</v>
      </c>
      <c r="EG108" s="9">
        <v>770.25699999999995</v>
      </c>
      <c r="EH108" s="9">
        <v>368.07600000000002</v>
      </c>
      <c r="EI108" s="9">
        <v>402.18099999999998</v>
      </c>
      <c r="EJ108" s="9">
        <v>156.11600000000001</v>
      </c>
      <c r="EK108" s="9">
        <v>103.81699999999999</v>
      </c>
      <c r="EL108" s="9">
        <v>52.298999999999999</v>
      </c>
      <c r="EM108" s="9">
        <v>614.14099999999996</v>
      </c>
      <c r="EN108" s="9">
        <v>264.25900000000001</v>
      </c>
      <c r="EO108" s="9">
        <v>349.88200000000001</v>
      </c>
      <c r="EP108" s="9">
        <v>182.31200000000001</v>
      </c>
      <c r="EQ108" s="9">
        <v>85.474999999999994</v>
      </c>
      <c r="ER108" s="9">
        <v>96.837000000000003</v>
      </c>
      <c r="ES108" s="9">
        <v>41.110999999999997</v>
      </c>
      <c r="ET108" s="9">
        <v>15.37</v>
      </c>
      <c r="EU108" s="9">
        <v>25.741</v>
      </c>
      <c r="EV108" s="9">
        <v>1.968</v>
      </c>
      <c r="EW108" s="9">
        <v>0.56200000000000006</v>
      </c>
      <c r="EX108" s="9">
        <v>1.407</v>
      </c>
      <c r="EY108" s="9">
        <v>1.3169999999999999</v>
      </c>
      <c r="EZ108" s="9">
        <v>0.51700000000000002</v>
      </c>
      <c r="FA108" s="9">
        <v>0.8</v>
      </c>
      <c r="FB108" s="9">
        <v>0.65100000000000002</v>
      </c>
      <c r="FC108" s="9">
        <v>4.3999999999999997E-2</v>
      </c>
      <c r="FD108" s="9">
        <v>0.60699999999999998</v>
      </c>
      <c r="FE108" s="9">
        <v>39.143000000000001</v>
      </c>
      <c r="FF108" s="9">
        <v>14.808</v>
      </c>
      <c r="FG108" s="9">
        <v>24.335000000000001</v>
      </c>
      <c r="FH108" s="9">
        <v>158.571</v>
      </c>
      <c r="FI108" s="9">
        <v>76.619</v>
      </c>
      <c r="FJ108" s="9">
        <v>81.951999999999998</v>
      </c>
      <c r="FK108" s="9">
        <v>19.111000000000001</v>
      </c>
      <c r="FL108" s="9">
        <v>14.169</v>
      </c>
      <c r="FM108" s="9">
        <v>4.9420000000000002</v>
      </c>
      <c r="FN108" s="9">
        <v>139.46</v>
      </c>
      <c r="FO108" s="9">
        <v>62.45</v>
      </c>
      <c r="FP108" s="9">
        <v>77.010000000000005</v>
      </c>
      <c r="FQ108" s="9">
        <v>20.582999999999998</v>
      </c>
      <c r="FR108" s="9">
        <v>14.239000000000001</v>
      </c>
      <c r="FS108" s="9">
        <v>6.343</v>
      </c>
      <c r="FT108" s="9">
        <v>161.72999999999999</v>
      </c>
      <c r="FU108" s="9">
        <v>71.236000000000004</v>
      </c>
      <c r="FV108" s="9">
        <v>90.494</v>
      </c>
      <c r="FW108" s="9">
        <v>140.77699999999999</v>
      </c>
      <c r="FX108" s="9">
        <v>62.968000000000004</v>
      </c>
      <c r="FY108" s="9">
        <v>77.808999999999997</v>
      </c>
      <c r="FZ108" s="9">
        <v>1276.3510000000001</v>
      </c>
      <c r="GA108" s="9">
        <v>656.30899999999997</v>
      </c>
      <c r="GB108" s="9">
        <v>620.04200000000003</v>
      </c>
      <c r="GC108" s="9">
        <v>750.87800000000004</v>
      </c>
      <c r="GD108" s="9">
        <v>433.93200000000002</v>
      </c>
      <c r="GE108" s="9">
        <v>316.94600000000003</v>
      </c>
      <c r="GF108" s="9">
        <v>525.47199999999998</v>
      </c>
      <c r="GG108" s="9">
        <v>222.37700000000001</v>
      </c>
      <c r="GH108" s="9">
        <v>303.096</v>
      </c>
      <c r="GI108" s="9">
        <v>204.017</v>
      </c>
      <c r="GJ108" s="9">
        <v>103.14700000000001</v>
      </c>
      <c r="GK108" s="9">
        <v>100.87</v>
      </c>
      <c r="GL108" s="9">
        <v>28.231999999999999</v>
      </c>
      <c r="GM108" s="9">
        <v>13.372</v>
      </c>
      <c r="GN108" s="9">
        <v>14.86</v>
      </c>
      <c r="GO108" s="9">
        <v>7.4459999999999997</v>
      </c>
      <c r="GP108" s="9">
        <v>4.0620000000000003</v>
      </c>
      <c r="GQ108" s="9">
        <v>3.3839999999999999</v>
      </c>
      <c r="GR108" s="9">
        <v>5.2469999999999999</v>
      </c>
      <c r="GS108" s="9">
        <v>3.2149999999999999</v>
      </c>
      <c r="GT108" s="9">
        <v>2.0329999999999999</v>
      </c>
      <c r="GU108" s="9">
        <v>2.1989999999999998</v>
      </c>
      <c r="GV108" s="9">
        <v>0.84699999999999998</v>
      </c>
      <c r="GW108" s="9">
        <v>1.351</v>
      </c>
      <c r="GX108" s="9">
        <v>20.786000000000001</v>
      </c>
      <c r="GY108" s="9">
        <v>9.31</v>
      </c>
      <c r="GZ108" s="9">
        <v>11.475</v>
      </c>
      <c r="HA108" s="9">
        <v>188.839</v>
      </c>
      <c r="HB108" s="9">
        <v>94.765000000000001</v>
      </c>
      <c r="HC108" s="9">
        <v>94.073999999999998</v>
      </c>
      <c r="HD108" s="9">
        <v>63.171999999999997</v>
      </c>
      <c r="HE108" s="9">
        <v>41.197000000000003</v>
      </c>
      <c r="HF108" s="9">
        <v>21.975000000000001</v>
      </c>
      <c r="HG108" s="9">
        <v>125.667</v>
      </c>
      <c r="HH108" s="9">
        <v>53.567999999999998</v>
      </c>
      <c r="HI108" s="9">
        <v>72.099000000000004</v>
      </c>
      <c r="HJ108" s="9">
        <v>68.13</v>
      </c>
      <c r="HK108" s="9">
        <v>43.993000000000002</v>
      </c>
      <c r="HL108" s="9">
        <v>24.137</v>
      </c>
      <c r="HM108" s="9">
        <v>135.887</v>
      </c>
      <c r="HN108" s="9">
        <v>59.154000000000003</v>
      </c>
      <c r="HO108" s="9">
        <v>76.733999999999995</v>
      </c>
      <c r="HP108" s="9">
        <v>130.91399999999999</v>
      </c>
      <c r="HQ108" s="9">
        <v>56.783000000000001</v>
      </c>
      <c r="HR108" s="9">
        <v>74.131</v>
      </c>
      <c r="HS108" s="9">
        <v>3111.377</v>
      </c>
      <c r="HT108" s="9">
        <v>1636.9970000000001</v>
      </c>
      <c r="HU108" s="9">
        <v>1474.3789999999999</v>
      </c>
      <c r="HV108" s="9">
        <v>2421.29</v>
      </c>
      <c r="HW108" s="9">
        <v>1418.1469999999999</v>
      </c>
      <c r="HX108" s="9">
        <v>1003.143</v>
      </c>
      <c r="HY108" s="9">
        <v>690.08699999999999</v>
      </c>
      <c r="HZ108" s="9">
        <v>218.851</v>
      </c>
      <c r="IA108" s="9">
        <v>471.23599999999999</v>
      </c>
      <c r="IB108" s="9">
        <v>342.15899999999999</v>
      </c>
      <c r="IC108" s="9">
        <v>198.37</v>
      </c>
      <c r="ID108" s="9">
        <v>143.78899999999999</v>
      </c>
      <c r="IE108" s="9">
        <v>53.109000000000002</v>
      </c>
      <c r="IF108" s="9">
        <v>32.259</v>
      </c>
      <c r="IG108" s="9">
        <v>20.85</v>
      </c>
      <c r="IH108" s="9">
        <v>26.018999999999998</v>
      </c>
      <c r="II108" s="9">
        <v>18.766999999999999</v>
      </c>
      <c r="IJ108" s="9">
        <v>7.2519999999999998</v>
      </c>
      <c r="IK108" s="9">
        <v>14.167999999999999</v>
      </c>
      <c r="IL108" s="9">
        <v>9.5500000000000007</v>
      </c>
      <c r="IM108" s="9">
        <v>4.617</v>
      </c>
      <c r="IN108" s="9">
        <v>11.851000000000001</v>
      </c>
      <c r="IO108" s="9">
        <v>9.2159999999999993</v>
      </c>
      <c r="IP108" s="9">
        <v>2.6349999999999998</v>
      </c>
      <c r="IQ108" s="9">
        <v>27.09</v>
      </c>
    </row>
    <row r="109" spans="1:251">
      <c r="A109" s="10">
        <v>44805</v>
      </c>
      <c r="B109" s="9">
        <v>13641.290999999999</v>
      </c>
      <c r="C109" s="9">
        <v>7142.7470000000003</v>
      </c>
      <c r="D109" s="9">
        <v>6498.5439999999999</v>
      </c>
      <c r="E109" s="9">
        <v>9466.82</v>
      </c>
      <c r="F109" s="9">
        <v>5782.2190000000001</v>
      </c>
      <c r="G109" s="9">
        <v>3684.6010000000001</v>
      </c>
      <c r="H109" s="9">
        <v>4174.47</v>
      </c>
      <c r="I109" s="9">
        <v>1360.528</v>
      </c>
      <c r="J109" s="9">
        <v>2813.942</v>
      </c>
      <c r="K109" s="9">
        <v>1438.885</v>
      </c>
      <c r="L109" s="9">
        <v>773.14099999999996</v>
      </c>
      <c r="M109" s="9">
        <v>665.74400000000003</v>
      </c>
      <c r="N109" s="9">
        <v>285.91000000000003</v>
      </c>
      <c r="O109" s="9">
        <v>158.233</v>
      </c>
      <c r="P109" s="9">
        <v>127.67700000000001</v>
      </c>
      <c r="Q109" s="9">
        <v>116.53400000000001</v>
      </c>
      <c r="R109" s="9">
        <v>82.674999999999997</v>
      </c>
      <c r="S109" s="9">
        <v>33.859000000000002</v>
      </c>
      <c r="T109" s="9">
        <v>63.417999999999999</v>
      </c>
      <c r="U109" s="9">
        <v>44.851999999999997</v>
      </c>
      <c r="V109" s="9">
        <v>18.565999999999999</v>
      </c>
      <c r="W109" s="9">
        <v>53.116</v>
      </c>
      <c r="X109" s="9">
        <v>37.823</v>
      </c>
      <c r="Y109" s="9">
        <v>15.292999999999999</v>
      </c>
      <c r="Z109" s="9">
        <v>169.375</v>
      </c>
      <c r="AA109" s="9">
        <v>75.558000000000007</v>
      </c>
      <c r="AB109" s="9">
        <v>93.817999999999998</v>
      </c>
      <c r="AC109" s="9">
        <v>1264.4839999999999</v>
      </c>
      <c r="AD109" s="9">
        <v>670.851</v>
      </c>
      <c r="AE109" s="9">
        <v>593.63300000000004</v>
      </c>
      <c r="AF109" s="9">
        <v>510.39400000000001</v>
      </c>
      <c r="AG109" s="9">
        <v>359.50099999999998</v>
      </c>
      <c r="AH109" s="9">
        <v>150.893</v>
      </c>
      <c r="AI109" s="9">
        <v>754.09</v>
      </c>
      <c r="AJ109" s="9">
        <v>311.35000000000002</v>
      </c>
      <c r="AK109" s="9">
        <v>442.74</v>
      </c>
      <c r="AL109" s="9">
        <v>606.09900000000005</v>
      </c>
      <c r="AM109" s="9">
        <v>427.61599999999999</v>
      </c>
      <c r="AN109" s="9">
        <v>178.482</v>
      </c>
      <c r="AO109" s="9">
        <v>832.78599999999994</v>
      </c>
      <c r="AP109" s="9">
        <v>345.524</v>
      </c>
      <c r="AQ109" s="9">
        <v>487.262</v>
      </c>
      <c r="AR109" s="9">
        <v>817.50800000000004</v>
      </c>
      <c r="AS109" s="9">
        <v>356.202</v>
      </c>
      <c r="AT109" s="9">
        <v>461.30599999999998</v>
      </c>
      <c r="AU109" s="9">
        <v>12978.498</v>
      </c>
      <c r="AV109" s="9">
        <v>6744.7089999999998</v>
      </c>
      <c r="AW109" s="9">
        <v>6233.7889999999998</v>
      </c>
      <c r="AX109" s="9">
        <v>9169.4330000000009</v>
      </c>
      <c r="AY109" s="9">
        <v>5565.6790000000001</v>
      </c>
      <c r="AZ109" s="9">
        <v>3603.7539999999999</v>
      </c>
      <c r="BA109" s="9">
        <v>3809.0650000000001</v>
      </c>
      <c r="BB109" s="9">
        <v>1179.03</v>
      </c>
      <c r="BC109" s="9">
        <v>2630.0349999999999</v>
      </c>
      <c r="BD109" s="9">
        <v>1375.8820000000001</v>
      </c>
      <c r="BE109" s="9">
        <v>735.67</v>
      </c>
      <c r="BF109" s="9">
        <v>640.21199999999999</v>
      </c>
      <c r="BG109" s="9">
        <v>258.15199999999999</v>
      </c>
      <c r="BH109" s="9">
        <v>139.70500000000001</v>
      </c>
      <c r="BI109" s="9">
        <v>118.447</v>
      </c>
      <c r="BJ109" s="9">
        <v>109.663</v>
      </c>
      <c r="BK109" s="9">
        <v>76.222999999999999</v>
      </c>
      <c r="BL109" s="9">
        <v>33.44</v>
      </c>
      <c r="BM109" s="9">
        <v>58.893000000000001</v>
      </c>
      <c r="BN109" s="9">
        <v>40.709000000000003</v>
      </c>
      <c r="BO109" s="9">
        <v>18.184000000000001</v>
      </c>
      <c r="BP109" s="9">
        <v>50.768999999999998</v>
      </c>
      <c r="BQ109" s="9">
        <v>35.514000000000003</v>
      </c>
      <c r="BR109" s="9">
        <v>15.256</v>
      </c>
      <c r="BS109" s="9">
        <v>148.489</v>
      </c>
      <c r="BT109" s="9">
        <v>63.481999999999999</v>
      </c>
      <c r="BU109" s="9">
        <v>85.007000000000005</v>
      </c>
      <c r="BV109" s="9">
        <v>1221.4659999999999</v>
      </c>
      <c r="BW109" s="9">
        <v>647.10599999999999</v>
      </c>
      <c r="BX109" s="9">
        <v>574.36099999999999</v>
      </c>
      <c r="BY109" s="9">
        <v>503.79599999999999</v>
      </c>
      <c r="BZ109" s="9">
        <v>354.66399999999999</v>
      </c>
      <c r="CA109" s="9">
        <v>149.131</v>
      </c>
      <c r="CB109" s="9">
        <v>717.67100000000005</v>
      </c>
      <c r="CC109" s="9">
        <v>292.44099999999997</v>
      </c>
      <c r="CD109" s="9">
        <v>425.22899999999998</v>
      </c>
      <c r="CE109" s="9">
        <v>593.18200000000002</v>
      </c>
      <c r="CF109" s="9">
        <v>416.87799999999999</v>
      </c>
      <c r="CG109" s="9">
        <v>176.304</v>
      </c>
      <c r="CH109" s="9">
        <v>782.7</v>
      </c>
      <c r="CI109" s="9">
        <v>318.79199999999997</v>
      </c>
      <c r="CJ109" s="9">
        <v>463.90800000000002</v>
      </c>
      <c r="CK109" s="9">
        <v>776.56399999999996</v>
      </c>
      <c r="CL109" s="9">
        <v>333.15100000000001</v>
      </c>
      <c r="CM109" s="9">
        <v>443.41399999999999</v>
      </c>
      <c r="CN109" s="9">
        <v>2101.018</v>
      </c>
      <c r="CO109" s="9">
        <v>1068.327</v>
      </c>
      <c r="CP109" s="9">
        <v>1032.691</v>
      </c>
      <c r="CQ109" s="9">
        <v>943.17600000000004</v>
      </c>
      <c r="CR109" s="9">
        <v>561.36599999999999</v>
      </c>
      <c r="CS109" s="9">
        <v>381.81099999999998</v>
      </c>
      <c r="CT109" s="9">
        <v>1157.8420000000001</v>
      </c>
      <c r="CU109" s="9">
        <v>506.96100000000001</v>
      </c>
      <c r="CV109" s="9">
        <v>650.88099999999997</v>
      </c>
      <c r="CW109" s="9">
        <v>391.86599999999999</v>
      </c>
      <c r="CX109" s="9">
        <v>198.19399999999999</v>
      </c>
      <c r="CY109" s="9">
        <v>193.672</v>
      </c>
      <c r="CZ109" s="9">
        <v>63.822000000000003</v>
      </c>
      <c r="DA109" s="9">
        <v>30.817</v>
      </c>
      <c r="DB109" s="9">
        <v>33.005000000000003</v>
      </c>
      <c r="DC109" s="9">
        <v>11.695</v>
      </c>
      <c r="DD109" s="9">
        <v>9.6869999999999994</v>
      </c>
      <c r="DE109" s="9">
        <v>2.008</v>
      </c>
      <c r="DF109" s="9">
        <v>8.0540000000000003</v>
      </c>
      <c r="DG109" s="9">
        <v>6.6719999999999997</v>
      </c>
      <c r="DH109" s="9">
        <v>1.3819999999999999</v>
      </c>
      <c r="DI109" s="9">
        <v>3.641</v>
      </c>
      <c r="DJ109" s="9">
        <v>3.0150000000000001</v>
      </c>
      <c r="DK109" s="9">
        <v>0.626</v>
      </c>
      <c r="DL109" s="9">
        <v>52.127000000000002</v>
      </c>
      <c r="DM109" s="9">
        <v>21.13</v>
      </c>
      <c r="DN109" s="9">
        <v>30.997</v>
      </c>
      <c r="DO109" s="9">
        <v>362.08</v>
      </c>
      <c r="DP109" s="9">
        <v>180.15899999999999</v>
      </c>
      <c r="DQ109" s="9">
        <v>181.92099999999999</v>
      </c>
      <c r="DR109" s="9">
        <v>76.512</v>
      </c>
      <c r="DS109" s="9">
        <v>50.774999999999999</v>
      </c>
      <c r="DT109" s="9">
        <v>25.736000000000001</v>
      </c>
      <c r="DU109" s="9">
        <v>285.56900000000002</v>
      </c>
      <c r="DV109" s="9">
        <v>129.38399999999999</v>
      </c>
      <c r="DW109" s="9">
        <v>156.185</v>
      </c>
      <c r="DX109" s="9">
        <v>84.942999999999998</v>
      </c>
      <c r="DY109" s="9">
        <v>57.212000000000003</v>
      </c>
      <c r="DZ109" s="9">
        <v>27.731999999999999</v>
      </c>
      <c r="EA109" s="9">
        <v>306.923</v>
      </c>
      <c r="EB109" s="9">
        <v>140.982</v>
      </c>
      <c r="EC109" s="9">
        <v>165.941</v>
      </c>
      <c r="ED109" s="9">
        <v>293.62200000000001</v>
      </c>
      <c r="EE109" s="9">
        <v>136.05600000000001</v>
      </c>
      <c r="EF109" s="9">
        <v>157.566</v>
      </c>
      <c r="EG109" s="9">
        <v>804.15800000000002</v>
      </c>
      <c r="EH109" s="9">
        <v>392.77800000000002</v>
      </c>
      <c r="EI109" s="9">
        <v>411.38</v>
      </c>
      <c r="EJ109" s="9">
        <v>179.55699999999999</v>
      </c>
      <c r="EK109" s="9">
        <v>116.81</v>
      </c>
      <c r="EL109" s="9">
        <v>62.746000000000002</v>
      </c>
      <c r="EM109" s="9">
        <v>624.60199999999998</v>
      </c>
      <c r="EN109" s="9">
        <v>275.96699999999998</v>
      </c>
      <c r="EO109" s="9">
        <v>348.63400000000001</v>
      </c>
      <c r="EP109" s="9">
        <v>185.77</v>
      </c>
      <c r="EQ109" s="9">
        <v>93.421000000000006</v>
      </c>
      <c r="ER109" s="9">
        <v>92.349000000000004</v>
      </c>
      <c r="ES109" s="9">
        <v>36.390999999999998</v>
      </c>
      <c r="ET109" s="9">
        <v>15.705</v>
      </c>
      <c r="EU109" s="9">
        <v>20.686</v>
      </c>
      <c r="EV109" s="9">
        <v>3.6040000000000001</v>
      </c>
      <c r="EW109" s="9">
        <v>3.5310000000000001</v>
      </c>
      <c r="EX109" s="9">
        <v>7.1999999999999995E-2</v>
      </c>
      <c r="EY109" s="9">
        <v>2.6219999999999999</v>
      </c>
      <c r="EZ109" s="9">
        <v>2.5859999999999999</v>
      </c>
      <c r="FA109" s="9">
        <v>3.5999999999999997E-2</v>
      </c>
      <c r="FB109" s="9">
        <v>0.98099999999999998</v>
      </c>
      <c r="FC109" s="9">
        <v>0.94499999999999995</v>
      </c>
      <c r="FD109" s="9">
        <v>3.5999999999999997E-2</v>
      </c>
      <c r="FE109" s="9">
        <v>32.786999999999999</v>
      </c>
      <c r="FF109" s="9">
        <v>12.173999999999999</v>
      </c>
      <c r="FG109" s="9">
        <v>20.613</v>
      </c>
      <c r="FH109" s="9">
        <v>168.44800000000001</v>
      </c>
      <c r="FI109" s="9">
        <v>83.878</v>
      </c>
      <c r="FJ109" s="9">
        <v>84.570999999999998</v>
      </c>
      <c r="FK109" s="9">
        <v>15.83</v>
      </c>
      <c r="FL109" s="9">
        <v>13.164999999999999</v>
      </c>
      <c r="FM109" s="9">
        <v>2.665</v>
      </c>
      <c r="FN109" s="9">
        <v>152.61799999999999</v>
      </c>
      <c r="FO109" s="9">
        <v>70.712999999999994</v>
      </c>
      <c r="FP109" s="9">
        <v>81.906000000000006</v>
      </c>
      <c r="FQ109" s="9">
        <v>19.427</v>
      </c>
      <c r="FR109" s="9">
        <v>16.695</v>
      </c>
      <c r="FS109" s="9">
        <v>2.7320000000000002</v>
      </c>
      <c r="FT109" s="9">
        <v>166.34299999999999</v>
      </c>
      <c r="FU109" s="9">
        <v>76.725999999999999</v>
      </c>
      <c r="FV109" s="9">
        <v>89.617000000000004</v>
      </c>
      <c r="FW109" s="9">
        <v>155.24100000000001</v>
      </c>
      <c r="FX109" s="9">
        <v>73.299000000000007</v>
      </c>
      <c r="FY109" s="9">
        <v>81.941999999999993</v>
      </c>
      <c r="FZ109" s="9">
        <v>1296.8599999999999</v>
      </c>
      <c r="GA109" s="9">
        <v>675.54899999999998</v>
      </c>
      <c r="GB109" s="9">
        <v>621.31100000000004</v>
      </c>
      <c r="GC109" s="9">
        <v>763.62</v>
      </c>
      <c r="GD109" s="9">
        <v>444.55500000000001</v>
      </c>
      <c r="GE109" s="9">
        <v>319.065</v>
      </c>
      <c r="GF109" s="9">
        <v>533.24</v>
      </c>
      <c r="GG109" s="9">
        <v>230.99299999999999</v>
      </c>
      <c r="GH109" s="9">
        <v>302.24700000000001</v>
      </c>
      <c r="GI109" s="9">
        <v>206.09700000000001</v>
      </c>
      <c r="GJ109" s="9">
        <v>104.773</v>
      </c>
      <c r="GK109" s="9">
        <v>101.32299999999999</v>
      </c>
      <c r="GL109" s="9">
        <v>27.431000000000001</v>
      </c>
      <c r="GM109" s="9">
        <v>15.112</v>
      </c>
      <c r="GN109" s="9">
        <v>12.319000000000001</v>
      </c>
      <c r="GO109" s="9">
        <v>8.0909999999999993</v>
      </c>
      <c r="GP109" s="9">
        <v>6.1550000000000002</v>
      </c>
      <c r="GQ109" s="9">
        <v>1.9359999999999999</v>
      </c>
      <c r="GR109" s="9">
        <v>5.431</v>
      </c>
      <c r="GS109" s="9">
        <v>4.0860000000000003</v>
      </c>
      <c r="GT109" s="9">
        <v>1.345</v>
      </c>
      <c r="GU109" s="9">
        <v>2.66</v>
      </c>
      <c r="GV109" s="9">
        <v>2.069</v>
      </c>
      <c r="GW109" s="9">
        <v>0.59099999999999997</v>
      </c>
      <c r="GX109" s="9">
        <v>19.34</v>
      </c>
      <c r="GY109" s="9">
        <v>8.9559999999999995</v>
      </c>
      <c r="GZ109" s="9">
        <v>10.382999999999999</v>
      </c>
      <c r="HA109" s="9">
        <v>193.63200000000001</v>
      </c>
      <c r="HB109" s="9">
        <v>96.281999999999996</v>
      </c>
      <c r="HC109" s="9">
        <v>97.35</v>
      </c>
      <c r="HD109" s="9">
        <v>60.682000000000002</v>
      </c>
      <c r="HE109" s="9">
        <v>37.61</v>
      </c>
      <c r="HF109" s="9">
        <v>23.071000000000002</v>
      </c>
      <c r="HG109" s="9">
        <v>132.94999999999999</v>
      </c>
      <c r="HH109" s="9">
        <v>58.670999999999999</v>
      </c>
      <c r="HI109" s="9">
        <v>74.278999999999996</v>
      </c>
      <c r="HJ109" s="9">
        <v>65.516999999999996</v>
      </c>
      <c r="HK109" s="9">
        <v>40.517000000000003</v>
      </c>
      <c r="HL109" s="9">
        <v>25</v>
      </c>
      <c r="HM109" s="9">
        <v>140.58000000000001</v>
      </c>
      <c r="HN109" s="9">
        <v>64.256</v>
      </c>
      <c r="HO109" s="9">
        <v>76.323999999999998</v>
      </c>
      <c r="HP109" s="9">
        <v>138.381</v>
      </c>
      <c r="HQ109" s="9">
        <v>62.756999999999998</v>
      </c>
      <c r="HR109" s="9">
        <v>75.623999999999995</v>
      </c>
      <c r="HS109" s="9">
        <v>3121.9380000000001</v>
      </c>
      <c r="HT109" s="9">
        <v>1644.431</v>
      </c>
      <c r="HU109" s="9">
        <v>1477.5070000000001</v>
      </c>
      <c r="HV109" s="9">
        <v>2445.4430000000002</v>
      </c>
      <c r="HW109" s="9">
        <v>1427.818</v>
      </c>
      <c r="HX109" s="9">
        <v>1017.624</v>
      </c>
      <c r="HY109" s="9">
        <v>676.49599999999998</v>
      </c>
      <c r="HZ109" s="9">
        <v>216.613</v>
      </c>
      <c r="IA109" s="9">
        <v>459.88299999999998</v>
      </c>
      <c r="IB109" s="9">
        <v>310.26900000000001</v>
      </c>
      <c r="IC109" s="9">
        <v>175.16200000000001</v>
      </c>
      <c r="ID109" s="9">
        <v>135.108</v>
      </c>
      <c r="IE109" s="9">
        <v>52</v>
      </c>
      <c r="IF109" s="9">
        <v>33.134999999999998</v>
      </c>
      <c r="IG109" s="9">
        <v>18.864000000000001</v>
      </c>
      <c r="IH109" s="9">
        <v>28.256</v>
      </c>
      <c r="II109" s="9">
        <v>20.207999999999998</v>
      </c>
      <c r="IJ109" s="9">
        <v>8.048</v>
      </c>
      <c r="IK109" s="9">
        <v>17.59</v>
      </c>
      <c r="IL109" s="9">
        <v>13.659000000000001</v>
      </c>
      <c r="IM109" s="9">
        <v>3.931</v>
      </c>
      <c r="IN109" s="9">
        <v>10.666</v>
      </c>
      <c r="IO109" s="9">
        <v>6.55</v>
      </c>
      <c r="IP109" s="9">
        <v>4.117</v>
      </c>
      <c r="IQ109" s="9">
        <v>23.744</v>
      </c>
    </row>
    <row r="110" spans="1:251">
      <c r="A110" s="10">
        <v>44835</v>
      </c>
      <c r="B110" s="9">
        <v>13701.078</v>
      </c>
      <c r="C110" s="9">
        <v>7176.201</v>
      </c>
      <c r="D110" s="9">
        <v>6524.8770000000004</v>
      </c>
      <c r="E110" s="9">
        <v>9521.86</v>
      </c>
      <c r="F110" s="9">
        <v>5827.9210000000003</v>
      </c>
      <c r="G110" s="9">
        <v>3693.9389999999999</v>
      </c>
      <c r="H110" s="9">
        <v>4179.2179999999998</v>
      </c>
      <c r="I110" s="9">
        <v>1348.2809999999999</v>
      </c>
      <c r="J110" s="9">
        <v>2830.9380000000001</v>
      </c>
      <c r="K110" s="9">
        <v>1471.194</v>
      </c>
      <c r="L110" s="9">
        <v>788.04600000000005</v>
      </c>
      <c r="M110" s="9">
        <v>683.14800000000002</v>
      </c>
      <c r="N110" s="9">
        <v>272.92899999999997</v>
      </c>
      <c r="O110" s="9">
        <v>142.739</v>
      </c>
      <c r="P110" s="9">
        <v>130.19</v>
      </c>
      <c r="Q110" s="9">
        <v>102.735</v>
      </c>
      <c r="R110" s="9">
        <v>68.768000000000001</v>
      </c>
      <c r="S110" s="9">
        <v>33.966999999999999</v>
      </c>
      <c r="T110" s="9">
        <v>58.204000000000001</v>
      </c>
      <c r="U110" s="9">
        <v>36.968000000000004</v>
      </c>
      <c r="V110" s="9">
        <v>21.236000000000001</v>
      </c>
      <c r="W110" s="9">
        <v>44.53</v>
      </c>
      <c r="X110" s="9">
        <v>31.8</v>
      </c>
      <c r="Y110" s="9">
        <v>12.731</v>
      </c>
      <c r="Z110" s="9">
        <v>170.19399999999999</v>
      </c>
      <c r="AA110" s="9">
        <v>73.971000000000004</v>
      </c>
      <c r="AB110" s="9">
        <v>96.222999999999999</v>
      </c>
      <c r="AC110" s="9">
        <v>1307.1300000000001</v>
      </c>
      <c r="AD110" s="9">
        <v>704.40200000000004</v>
      </c>
      <c r="AE110" s="9">
        <v>602.72799999999995</v>
      </c>
      <c r="AF110" s="9">
        <v>551.45500000000004</v>
      </c>
      <c r="AG110" s="9">
        <v>394.28899999999999</v>
      </c>
      <c r="AH110" s="9">
        <v>157.166</v>
      </c>
      <c r="AI110" s="9">
        <v>755.67499999999995</v>
      </c>
      <c r="AJ110" s="9">
        <v>310.113</v>
      </c>
      <c r="AK110" s="9">
        <v>445.56200000000001</v>
      </c>
      <c r="AL110" s="9">
        <v>628.13699999999994</v>
      </c>
      <c r="AM110" s="9">
        <v>445.327</v>
      </c>
      <c r="AN110" s="9">
        <v>182.81</v>
      </c>
      <c r="AO110" s="9">
        <v>843.05700000000002</v>
      </c>
      <c r="AP110" s="9">
        <v>342.71800000000002</v>
      </c>
      <c r="AQ110" s="9">
        <v>500.33800000000002</v>
      </c>
      <c r="AR110" s="9">
        <v>813.87900000000002</v>
      </c>
      <c r="AS110" s="9">
        <v>347.08100000000002</v>
      </c>
      <c r="AT110" s="9">
        <v>466.798</v>
      </c>
      <c r="AU110" s="9">
        <v>13034.342000000001</v>
      </c>
      <c r="AV110" s="9">
        <v>6769.33</v>
      </c>
      <c r="AW110" s="9">
        <v>6265.0110000000004</v>
      </c>
      <c r="AX110" s="9">
        <v>9224.6180000000004</v>
      </c>
      <c r="AY110" s="9">
        <v>5604.5360000000001</v>
      </c>
      <c r="AZ110" s="9">
        <v>3620.0819999999999</v>
      </c>
      <c r="BA110" s="9">
        <v>3809.7240000000002</v>
      </c>
      <c r="BB110" s="9">
        <v>1164.7950000000001</v>
      </c>
      <c r="BC110" s="9">
        <v>2644.93</v>
      </c>
      <c r="BD110" s="9">
        <v>1411.5160000000001</v>
      </c>
      <c r="BE110" s="9">
        <v>751.12300000000005</v>
      </c>
      <c r="BF110" s="9">
        <v>660.39300000000003</v>
      </c>
      <c r="BG110" s="9">
        <v>246.22300000000001</v>
      </c>
      <c r="BH110" s="9">
        <v>124.129</v>
      </c>
      <c r="BI110" s="9">
        <v>122.095</v>
      </c>
      <c r="BJ110" s="9">
        <v>96.878</v>
      </c>
      <c r="BK110" s="9">
        <v>63.231999999999999</v>
      </c>
      <c r="BL110" s="9">
        <v>33.646000000000001</v>
      </c>
      <c r="BM110" s="9">
        <v>54.835000000000001</v>
      </c>
      <c r="BN110" s="9">
        <v>33.883000000000003</v>
      </c>
      <c r="BO110" s="9">
        <v>20.952000000000002</v>
      </c>
      <c r="BP110" s="9">
        <v>42.042000000000002</v>
      </c>
      <c r="BQ110" s="9">
        <v>29.349</v>
      </c>
      <c r="BR110" s="9">
        <v>12.693</v>
      </c>
      <c r="BS110" s="9">
        <v>149.346</v>
      </c>
      <c r="BT110" s="9">
        <v>60.896999999999998</v>
      </c>
      <c r="BU110" s="9">
        <v>88.448999999999998</v>
      </c>
      <c r="BV110" s="9">
        <v>1268.325</v>
      </c>
      <c r="BW110" s="9">
        <v>682.06100000000004</v>
      </c>
      <c r="BX110" s="9">
        <v>586.26400000000001</v>
      </c>
      <c r="BY110" s="9">
        <v>541.22400000000005</v>
      </c>
      <c r="BZ110" s="9">
        <v>386.483</v>
      </c>
      <c r="CA110" s="9">
        <v>154.74100000000001</v>
      </c>
      <c r="CB110" s="9">
        <v>727.101</v>
      </c>
      <c r="CC110" s="9">
        <v>295.57799999999997</v>
      </c>
      <c r="CD110" s="9">
        <v>431.52199999999999</v>
      </c>
      <c r="CE110" s="9">
        <v>612.11900000000003</v>
      </c>
      <c r="CF110" s="9">
        <v>432.05200000000002</v>
      </c>
      <c r="CG110" s="9">
        <v>180.06700000000001</v>
      </c>
      <c r="CH110" s="9">
        <v>799.39700000000005</v>
      </c>
      <c r="CI110" s="9">
        <v>319.072</v>
      </c>
      <c r="CJ110" s="9">
        <v>480.32600000000002</v>
      </c>
      <c r="CK110" s="9">
        <v>781.93600000000004</v>
      </c>
      <c r="CL110" s="9">
        <v>329.46100000000001</v>
      </c>
      <c r="CM110" s="9">
        <v>452.47500000000002</v>
      </c>
      <c r="CN110" s="9">
        <v>2100.1930000000002</v>
      </c>
      <c r="CO110" s="9">
        <v>1055.0060000000001</v>
      </c>
      <c r="CP110" s="9">
        <v>1045.1859999999999</v>
      </c>
      <c r="CQ110" s="9">
        <v>934.71100000000001</v>
      </c>
      <c r="CR110" s="9">
        <v>555.39099999999996</v>
      </c>
      <c r="CS110" s="9">
        <v>379.32</v>
      </c>
      <c r="CT110" s="9">
        <v>1165.481</v>
      </c>
      <c r="CU110" s="9">
        <v>499.61500000000001</v>
      </c>
      <c r="CV110" s="9">
        <v>665.86599999999999</v>
      </c>
      <c r="CW110" s="9">
        <v>410.09500000000003</v>
      </c>
      <c r="CX110" s="9">
        <v>198.95099999999999</v>
      </c>
      <c r="CY110" s="9">
        <v>211.14400000000001</v>
      </c>
      <c r="CZ110" s="9">
        <v>71.826999999999998</v>
      </c>
      <c r="DA110" s="9">
        <v>32.546999999999997</v>
      </c>
      <c r="DB110" s="9">
        <v>39.279000000000003</v>
      </c>
      <c r="DC110" s="9">
        <v>13.121</v>
      </c>
      <c r="DD110" s="9">
        <v>7.9359999999999999</v>
      </c>
      <c r="DE110" s="9">
        <v>5.1849999999999996</v>
      </c>
      <c r="DF110" s="9">
        <v>7.016</v>
      </c>
      <c r="DG110" s="9">
        <v>3.8330000000000002</v>
      </c>
      <c r="DH110" s="9">
        <v>3.1829999999999998</v>
      </c>
      <c r="DI110" s="9">
        <v>6.1050000000000004</v>
      </c>
      <c r="DJ110" s="9">
        <v>4.1029999999999998</v>
      </c>
      <c r="DK110" s="9">
        <v>2.0019999999999998</v>
      </c>
      <c r="DL110" s="9">
        <v>58.704999999999998</v>
      </c>
      <c r="DM110" s="9">
        <v>24.611000000000001</v>
      </c>
      <c r="DN110" s="9">
        <v>34.094000000000001</v>
      </c>
      <c r="DO110" s="9">
        <v>375.16699999999997</v>
      </c>
      <c r="DP110" s="9">
        <v>185.41800000000001</v>
      </c>
      <c r="DQ110" s="9">
        <v>189.749</v>
      </c>
      <c r="DR110" s="9">
        <v>82.802000000000007</v>
      </c>
      <c r="DS110" s="9">
        <v>56.326999999999998</v>
      </c>
      <c r="DT110" s="9">
        <v>26.475000000000001</v>
      </c>
      <c r="DU110" s="9">
        <v>292.36500000000001</v>
      </c>
      <c r="DV110" s="9">
        <v>129.09200000000001</v>
      </c>
      <c r="DW110" s="9">
        <v>163.273</v>
      </c>
      <c r="DX110" s="9">
        <v>91.361999999999995</v>
      </c>
      <c r="DY110" s="9">
        <v>60.982999999999997</v>
      </c>
      <c r="DZ110" s="9">
        <v>30.379000000000001</v>
      </c>
      <c r="EA110" s="9">
        <v>318.733</v>
      </c>
      <c r="EB110" s="9">
        <v>137.96799999999999</v>
      </c>
      <c r="EC110" s="9">
        <v>180.76499999999999</v>
      </c>
      <c r="ED110" s="9">
        <v>299.38099999999997</v>
      </c>
      <c r="EE110" s="9">
        <v>132.92500000000001</v>
      </c>
      <c r="EF110" s="9">
        <v>166.45599999999999</v>
      </c>
      <c r="EG110" s="9">
        <v>809.62099999999998</v>
      </c>
      <c r="EH110" s="9">
        <v>390.601</v>
      </c>
      <c r="EI110" s="9">
        <v>419.02</v>
      </c>
      <c r="EJ110" s="9">
        <v>176.32</v>
      </c>
      <c r="EK110" s="9">
        <v>115.741</v>
      </c>
      <c r="EL110" s="9">
        <v>60.579000000000001</v>
      </c>
      <c r="EM110" s="9">
        <v>633.30100000000004</v>
      </c>
      <c r="EN110" s="9">
        <v>274.86</v>
      </c>
      <c r="EO110" s="9">
        <v>358.44099999999997</v>
      </c>
      <c r="EP110" s="9">
        <v>204.24</v>
      </c>
      <c r="EQ110" s="9">
        <v>99.061999999999998</v>
      </c>
      <c r="ER110" s="9">
        <v>105.178</v>
      </c>
      <c r="ES110" s="9">
        <v>37.74</v>
      </c>
      <c r="ET110" s="9">
        <v>16.747</v>
      </c>
      <c r="EU110" s="9">
        <v>20.992999999999999</v>
      </c>
      <c r="EV110" s="9">
        <v>3.7970000000000002</v>
      </c>
      <c r="EW110" s="9">
        <v>1.657</v>
      </c>
      <c r="EX110" s="9">
        <v>2.14</v>
      </c>
      <c r="EY110" s="9">
        <v>2.0699999999999998</v>
      </c>
      <c r="EZ110" s="9">
        <v>1.2829999999999999</v>
      </c>
      <c r="FA110" s="9">
        <v>0.78700000000000003</v>
      </c>
      <c r="FB110" s="9">
        <v>1.7270000000000001</v>
      </c>
      <c r="FC110" s="9">
        <v>0.374</v>
      </c>
      <c r="FD110" s="9">
        <v>1.353</v>
      </c>
      <c r="FE110" s="9">
        <v>33.942999999999998</v>
      </c>
      <c r="FF110" s="9">
        <v>15.09</v>
      </c>
      <c r="FG110" s="9">
        <v>18.853000000000002</v>
      </c>
      <c r="FH110" s="9">
        <v>187.28899999999999</v>
      </c>
      <c r="FI110" s="9">
        <v>93.665000000000006</v>
      </c>
      <c r="FJ110" s="9">
        <v>93.623999999999995</v>
      </c>
      <c r="FK110" s="9">
        <v>17.506</v>
      </c>
      <c r="FL110" s="9">
        <v>13.659000000000001</v>
      </c>
      <c r="FM110" s="9">
        <v>3.847</v>
      </c>
      <c r="FN110" s="9">
        <v>169.78299999999999</v>
      </c>
      <c r="FO110" s="9">
        <v>80.006</v>
      </c>
      <c r="FP110" s="9">
        <v>89.777000000000001</v>
      </c>
      <c r="FQ110" s="9">
        <v>20.736999999999998</v>
      </c>
      <c r="FR110" s="9">
        <v>14.756</v>
      </c>
      <c r="FS110" s="9">
        <v>5.9820000000000002</v>
      </c>
      <c r="FT110" s="9">
        <v>183.50200000000001</v>
      </c>
      <c r="FU110" s="9">
        <v>84.307000000000002</v>
      </c>
      <c r="FV110" s="9">
        <v>99.195999999999998</v>
      </c>
      <c r="FW110" s="9">
        <v>171.85300000000001</v>
      </c>
      <c r="FX110" s="9">
        <v>81.289000000000001</v>
      </c>
      <c r="FY110" s="9">
        <v>90.564999999999998</v>
      </c>
      <c r="FZ110" s="9">
        <v>1290.5719999999999</v>
      </c>
      <c r="GA110" s="9">
        <v>664.40499999999997</v>
      </c>
      <c r="GB110" s="9">
        <v>626.16700000000003</v>
      </c>
      <c r="GC110" s="9">
        <v>758.39200000000005</v>
      </c>
      <c r="GD110" s="9">
        <v>439.65</v>
      </c>
      <c r="GE110" s="9">
        <v>318.74099999999999</v>
      </c>
      <c r="GF110" s="9">
        <v>532.17999999999995</v>
      </c>
      <c r="GG110" s="9">
        <v>224.755</v>
      </c>
      <c r="GH110" s="9">
        <v>307.42500000000001</v>
      </c>
      <c r="GI110" s="9">
        <v>205.85499999999999</v>
      </c>
      <c r="GJ110" s="9">
        <v>99.888999999999996</v>
      </c>
      <c r="GK110" s="9">
        <v>105.96599999999999</v>
      </c>
      <c r="GL110" s="9">
        <v>34.087000000000003</v>
      </c>
      <c r="GM110" s="9">
        <v>15.801</v>
      </c>
      <c r="GN110" s="9">
        <v>18.286000000000001</v>
      </c>
      <c r="GO110" s="9">
        <v>9.3239999999999998</v>
      </c>
      <c r="GP110" s="9">
        <v>6.2789999999999999</v>
      </c>
      <c r="GQ110" s="9">
        <v>3.0449999999999999</v>
      </c>
      <c r="GR110" s="9">
        <v>4.9459999999999997</v>
      </c>
      <c r="GS110" s="9">
        <v>2.5499999999999998</v>
      </c>
      <c r="GT110" s="9">
        <v>2.3959999999999999</v>
      </c>
      <c r="GU110" s="9">
        <v>4.3780000000000001</v>
      </c>
      <c r="GV110" s="9">
        <v>3.7290000000000001</v>
      </c>
      <c r="GW110" s="9">
        <v>0.64900000000000002</v>
      </c>
      <c r="GX110" s="9">
        <v>24.763000000000002</v>
      </c>
      <c r="GY110" s="9">
        <v>9.5220000000000002</v>
      </c>
      <c r="GZ110" s="9">
        <v>15.241</v>
      </c>
      <c r="HA110" s="9">
        <v>187.87899999999999</v>
      </c>
      <c r="HB110" s="9">
        <v>91.754000000000005</v>
      </c>
      <c r="HC110" s="9">
        <v>96.125</v>
      </c>
      <c r="HD110" s="9">
        <v>65.296000000000006</v>
      </c>
      <c r="HE110" s="9">
        <v>42.667999999999999</v>
      </c>
      <c r="HF110" s="9">
        <v>22.629000000000001</v>
      </c>
      <c r="HG110" s="9">
        <v>122.58199999999999</v>
      </c>
      <c r="HH110" s="9">
        <v>49.085999999999999</v>
      </c>
      <c r="HI110" s="9">
        <v>73.495999999999995</v>
      </c>
      <c r="HJ110" s="9">
        <v>70.625</v>
      </c>
      <c r="HK110" s="9">
        <v>46.226999999999997</v>
      </c>
      <c r="HL110" s="9">
        <v>24.396999999999998</v>
      </c>
      <c r="HM110" s="9">
        <v>135.23099999999999</v>
      </c>
      <c r="HN110" s="9">
        <v>53.661999999999999</v>
      </c>
      <c r="HO110" s="9">
        <v>81.569000000000003</v>
      </c>
      <c r="HP110" s="9">
        <v>127.52800000000001</v>
      </c>
      <c r="HQ110" s="9">
        <v>51.636000000000003</v>
      </c>
      <c r="HR110" s="9">
        <v>75.891999999999996</v>
      </c>
      <c r="HS110" s="9">
        <v>3144.7179999999998</v>
      </c>
      <c r="HT110" s="9">
        <v>1655.155</v>
      </c>
      <c r="HU110" s="9">
        <v>1489.5630000000001</v>
      </c>
      <c r="HV110" s="9">
        <v>2480.5100000000002</v>
      </c>
      <c r="HW110" s="9">
        <v>1454.58</v>
      </c>
      <c r="HX110" s="9">
        <v>1025.931</v>
      </c>
      <c r="HY110" s="9">
        <v>664.20799999999997</v>
      </c>
      <c r="HZ110" s="9">
        <v>200.57599999999999</v>
      </c>
      <c r="IA110" s="9">
        <v>463.63200000000001</v>
      </c>
      <c r="IB110" s="9">
        <v>334.83100000000002</v>
      </c>
      <c r="IC110" s="9">
        <v>192.86099999999999</v>
      </c>
      <c r="ID110" s="9">
        <v>141.97</v>
      </c>
      <c r="IE110" s="9">
        <v>49.511000000000003</v>
      </c>
      <c r="IF110" s="9">
        <v>26.408999999999999</v>
      </c>
      <c r="IG110" s="9">
        <v>23.100999999999999</v>
      </c>
      <c r="IH110" s="9">
        <v>24.423999999999999</v>
      </c>
      <c r="II110" s="9">
        <v>15.587</v>
      </c>
      <c r="IJ110" s="9">
        <v>8.8379999999999992</v>
      </c>
      <c r="IK110" s="9">
        <v>12.651</v>
      </c>
      <c r="IL110" s="9">
        <v>7.4130000000000003</v>
      </c>
      <c r="IM110" s="9">
        <v>5.2380000000000004</v>
      </c>
      <c r="IN110" s="9">
        <v>11.773</v>
      </c>
      <c r="IO110" s="9">
        <v>8.1739999999999995</v>
      </c>
      <c r="IP110" s="9">
        <v>3.5990000000000002</v>
      </c>
      <c r="IQ110" s="9">
        <v>25.085999999999999</v>
      </c>
    </row>
    <row r="111" spans="1:251">
      <c r="A111" s="10">
        <v>44866</v>
      </c>
      <c r="B111" s="9">
        <v>13844.603999999999</v>
      </c>
      <c r="C111" s="9">
        <v>7237.3509999999997</v>
      </c>
      <c r="D111" s="9">
        <v>6607.2529999999997</v>
      </c>
      <c r="E111" s="9">
        <v>9628.4989999999998</v>
      </c>
      <c r="F111" s="9">
        <v>5886.2020000000002</v>
      </c>
      <c r="G111" s="9">
        <v>3742.2959999999998</v>
      </c>
      <c r="H111" s="9">
        <v>4216.1059999999998</v>
      </c>
      <c r="I111" s="9">
        <v>1351.1489999999999</v>
      </c>
      <c r="J111" s="9">
        <v>2864.9569999999999</v>
      </c>
      <c r="K111" s="9">
        <v>1504.883</v>
      </c>
      <c r="L111" s="9">
        <v>798.19100000000003</v>
      </c>
      <c r="M111" s="9">
        <v>706.69299999999998</v>
      </c>
      <c r="N111" s="9">
        <v>258.202</v>
      </c>
      <c r="O111" s="9">
        <v>143.661</v>
      </c>
      <c r="P111" s="9">
        <v>114.541</v>
      </c>
      <c r="Q111" s="9">
        <v>95.268000000000001</v>
      </c>
      <c r="R111" s="9">
        <v>65.852000000000004</v>
      </c>
      <c r="S111" s="9">
        <v>29.416</v>
      </c>
      <c r="T111" s="9">
        <v>50.774999999999999</v>
      </c>
      <c r="U111" s="9">
        <v>31.303000000000001</v>
      </c>
      <c r="V111" s="9">
        <v>19.472999999999999</v>
      </c>
      <c r="W111" s="9">
        <v>44.493000000000002</v>
      </c>
      <c r="X111" s="9">
        <v>34.548999999999999</v>
      </c>
      <c r="Y111" s="9">
        <v>9.9440000000000008</v>
      </c>
      <c r="Z111" s="9">
        <v>162.934</v>
      </c>
      <c r="AA111" s="9">
        <v>77.808999999999997</v>
      </c>
      <c r="AB111" s="9">
        <v>85.123999999999995</v>
      </c>
      <c r="AC111" s="9">
        <v>1351.2909999999999</v>
      </c>
      <c r="AD111" s="9">
        <v>713.58299999999997</v>
      </c>
      <c r="AE111" s="9">
        <v>637.70899999999995</v>
      </c>
      <c r="AF111" s="9">
        <v>563.27300000000002</v>
      </c>
      <c r="AG111" s="9">
        <v>395.66500000000002</v>
      </c>
      <c r="AH111" s="9">
        <v>167.608</v>
      </c>
      <c r="AI111" s="9">
        <v>788.01800000000003</v>
      </c>
      <c r="AJ111" s="9">
        <v>317.91800000000001</v>
      </c>
      <c r="AK111" s="9">
        <v>470.1</v>
      </c>
      <c r="AL111" s="9">
        <v>634.29300000000001</v>
      </c>
      <c r="AM111" s="9">
        <v>446.65100000000001</v>
      </c>
      <c r="AN111" s="9">
        <v>187.642</v>
      </c>
      <c r="AO111" s="9">
        <v>870.59100000000001</v>
      </c>
      <c r="AP111" s="9">
        <v>351.53899999999999</v>
      </c>
      <c r="AQ111" s="9">
        <v>519.05100000000004</v>
      </c>
      <c r="AR111" s="9">
        <v>838.79300000000001</v>
      </c>
      <c r="AS111" s="9">
        <v>349.221</v>
      </c>
      <c r="AT111" s="9">
        <v>489.57299999999998</v>
      </c>
      <c r="AU111" s="9">
        <v>13155.031999999999</v>
      </c>
      <c r="AV111" s="9">
        <v>6826.598</v>
      </c>
      <c r="AW111" s="9">
        <v>6328.4340000000002</v>
      </c>
      <c r="AX111" s="9">
        <v>9332.9750000000004</v>
      </c>
      <c r="AY111" s="9">
        <v>5666.2619999999997</v>
      </c>
      <c r="AZ111" s="9">
        <v>3666.712</v>
      </c>
      <c r="BA111" s="9">
        <v>3822.0569999999998</v>
      </c>
      <c r="BB111" s="9">
        <v>1160.335</v>
      </c>
      <c r="BC111" s="9">
        <v>2661.7220000000002</v>
      </c>
      <c r="BD111" s="9">
        <v>1445.029</v>
      </c>
      <c r="BE111" s="9">
        <v>760.80499999999995</v>
      </c>
      <c r="BF111" s="9">
        <v>684.22400000000005</v>
      </c>
      <c r="BG111" s="9">
        <v>235.56700000000001</v>
      </c>
      <c r="BH111" s="9">
        <v>127.95</v>
      </c>
      <c r="BI111" s="9">
        <v>107.617</v>
      </c>
      <c r="BJ111" s="9">
        <v>90.55</v>
      </c>
      <c r="BK111" s="9">
        <v>61.917999999999999</v>
      </c>
      <c r="BL111" s="9">
        <v>28.631</v>
      </c>
      <c r="BM111" s="9">
        <v>48.820999999999998</v>
      </c>
      <c r="BN111" s="9">
        <v>30.094999999999999</v>
      </c>
      <c r="BO111" s="9">
        <v>18.725000000000001</v>
      </c>
      <c r="BP111" s="9">
        <v>41.728999999999999</v>
      </c>
      <c r="BQ111" s="9">
        <v>31.823</v>
      </c>
      <c r="BR111" s="9">
        <v>9.9060000000000006</v>
      </c>
      <c r="BS111" s="9">
        <v>145.017</v>
      </c>
      <c r="BT111" s="9">
        <v>66.031000000000006</v>
      </c>
      <c r="BU111" s="9">
        <v>78.986000000000004</v>
      </c>
      <c r="BV111" s="9">
        <v>1311.7249999999999</v>
      </c>
      <c r="BW111" s="9">
        <v>689.79899999999998</v>
      </c>
      <c r="BX111" s="9">
        <v>621.92600000000004</v>
      </c>
      <c r="BY111" s="9">
        <v>552.57299999999998</v>
      </c>
      <c r="BZ111" s="9">
        <v>387.279</v>
      </c>
      <c r="CA111" s="9">
        <v>165.29400000000001</v>
      </c>
      <c r="CB111" s="9">
        <v>759.15200000000004</v>
      </c>
      <c r="CC111" s="9">
        <v>302.52</v>
      </c>
      <c r="CD111" s="9">
        <v>456.63200000000001</v>
      </c>
      <c r="CE111" s="9">
        <v>619.5</v>
      </c>
      <c r="CF111" s="9">
        <v>434.95499999999998</v>
      </c>
      <c r="CG111" s="9">
        <v>184.54499999999999</v>
      </c>
      <c r="CH111" s="9">
        <v>825.53</v>
      </c>
      <c r="CI111" s="9">
        <v>325.85000000000002</v>
      </c>
      <c r="CJ111" s="9">
        <v>499.67899999999997</v>
      </c>
      <c r="CK111" s="9">
        <v>807.97199999999998</v>
      </c>
      <c r="CL111" s="9">
        <v>332.61500000000001</v>
      </c>
      <c r="CM111" s="9">
        <v>475.35700000000003</v>
      </c>
      <c r="CN111" s="9">
        <v>2146.3850000000002</v>
      </c>
      <c r="CO111" s="9">
        <v>1077.4469999999999</v>
      </c>
      <c r="CP111" s="9">
        <v>1068.9390000000001</v>
      </c>
      <c r="CQ111" s="9">
        <v>958.75599999999997</v>
      </c>
      <c r="CR111" s="9">
        <v>573.16999999999996</v>
      </c>
      <c r="CS111" s="9">
        <v>385.58600000000001</v>
      </c>
      <c r="CT111" s="9">
        <v>1187.6289999999999</v>
      </c>
      <c r="CU111" s="9">
        <v>504.27600000000001</v>
      </c>
      <c r="CV111" s="9">
        <v>683.35299999999995</v>
      </c>
      <c r="CW111" s="9">
        <v>463.697</v>
      </c>
      <c r="CX111" s="9">
        <v>230.06100000000001</v>
      </c>
      <c r="CY111" s="9">
        <v>233.636</v>
      </c>
      <c r="CZ111" s="9">
        <v>64.150999999999996</v>
      </c>
      <c r="DA111" s="9">
        <v>36.505000000000003</v>
      </c>
      <c r="DB111" s="9">
        <v>27.645</v>
      </c>
      <c r="DC111" s="9">
        <v>8.0289999999999999</v>
      </c>
      <c r="DD111" s="9">
        <v>7.0049999999999999</v>
      </c>
      <c r="DE111" s="9">
        <v>1.024</v>
      </c>
      <c r="DF111" s="9">
        <v>4.5250000000000004</v>
      </c>
      <c r="DG111" s="9">
        <v>4.2300000000000004</v>
      </c>
      <c r="DH111" s="9">
        <v>0.29399999999999998</v>
      </c>
      <c r="DI111" s="9">
        <v>3.504</v>
      </c>
      <c r="DJ111" s="9">
        <v>2.774</v>
      </c>
      <c r="DK111" s="9">
        <v>0.73</v>
      </c>
      <c r="DL111" s="9">
        <v>56.122</v>
      </c>
      <c r="DM111" s="9">
        <v>29.501000000000001</v>
      </c>
      <c r="DN111" s="9">
        <v>26.620999999999999</v>
      </c>
      <c r="DO111" s="9">
        <v>434.39</v>
      </c>
      <c r="DP111" s="9">
        <v>212.93299999999999</v>
      </c>
      <c r="DQ111" s="9">
        <v>221.45599999999999</v>
      </c>
      <c r="DR111" s="9">
        <v>93.384</v>
      </c>
      <c r="DS111" s="9">
        <v>62.816000000000003</v>
      </c>
      <c r="DT111" s="9">
        <v>30.568000000000001</v>
      </c>
      <c r="DU111" s="9">
        <v>341.00599999999997</v>
      </c>
      <c r="DV111" s="9">
        <v>150.11699999999999</v>
      </c>
      <c r="DW111" s="9">
        <v>190.88900000000001</v>
      </c>
      <c r="DX111" s="9">
        <v>99.42</v>
      </c>
      <c r="DY111" s="9">
        <v>68.375</v>
      </c>
      <c r="DZ111" s="9">
        <v>31.045000000000002</v>
      </c>
      <c r="EA111" s="9">
        <v>364.27699999999999</v>
      </c>
      <c r="EB111" s="9">
        <v>161.68600000000001</v>
      </c>
      <c r="EC111" s="9">
        <v>202.59200000000001</v>
      </c>
      <c r="ED111" s="9">
        <v>345.53</v>
      </c>
      <c r="EE111" s="9">
        <v>154.34700000000001</v>
      </c>
      <c r="EF111" s="9">
        <v>191.18299999999999</v>
      </c>
      <c r="EG111" s="9">
        <v>832.54300000000001</v>
      </c>
      <c r="EH111" s="9">
        <v>395.06599999999997</v>
      </c>
      <c r="EI111" s="9">
        <v>437.476</v>
      </c>
      <c r="EJ111" s="9">
        <v>181.99799999999999</v>
      </c>
      <c r="EK111" s="9">
        <v>122.711</v>
      </c>
      <c r="EL111" s="9">
        <v>59.286999999999999</v>
      </c>
      <c r="EM111" s="9">
        <v>650.54499999999996</v>
      </c>
      <c r="EN111" s="9">
        <v>272.35599999999999</v>
      </c>
      <c r="EO111" s="9">
        <v>378.18900000000002</v>
      </c>
      <c r="EP111" s="9">
        <v>237.523</v>
      </c>
      <c r="EQ111" s="9">
        <v>105.26</v>
      </c>
      <c r="ER111" s="9">
        <v>132.26300000000001</v>
      </c>
      <c r="ES111" s="9">
        <v>36.012</v>
      </c>
      <c r="ET111" s="9">
        <v>18.68</v>
      </c>
      <c r="EU111" s="9">
        <v>17.332000000000001</v>
      </c>
      <c r="EV111" s="9">
        <v>0.75</v>
      </c>
      <c r="EW111" s="9">
        <v>0.67800000000000005</v>
      </c>
      <c r="EX111" s="9">
        <v>7.1999999999999995E-2</v>
      </c>
      <c r="EY111" s="9">
        <v>0.217</v>
      </c>
      <c r="EZ111" s="9">
        <v>0.18099999999999999</v>
      </c>
      <c r="FA111" s="9">
        <v>3.5999999999999997E-2</v>
      </c>
      <c r="FB111" s="9">
        <v>0.53300000000000003</v>
      </c>
      <c r="FC111" s="9">
        <v>0.497</v>
      </c>
      <c r="FD111" s="9">
        <v>3.5999999999999997E-2</v>
      </c>
      <c r="FE111" s="9">
        <v>35.262</v>
      </c>
      <c r="FF111" s="9">
        <v>18.001999999999999</v>
      </c>
      <c r="FG111" s="9">
        <v>17.260000000000002</v>
      </c>
      <c r="FH111" s="9">
        <v>223.792</v>
      </c>
      <c r="FI111" s="9">
        <v>98.728999999999999</v>
      </c>
      <c r="FJ111" s="9">
        <v>125.063</v>
      </c>
      <c r="FK111" s="9">
        <v>23.321999999999999</v>
      </c>
      <c r="FL111" s="9">
        <v>17.814</v>
      </c>
      <c r="FM111" s="9">
        <v>5.508</v>
      </c>
      <c r="FN111" s="9">
        <v>200.47</v>
      </c>
      <c r="FO111" s="9">
        <v>80.915000000000006</v>
      </c>
      <c r="FP111" s="9">
        <v>119.55500000000001</v>
      </c>
      <c r="FQ111" s="9">
        <v>23.855</v>
      </c>
      <c r="FR111" s="9">
        <v>18.28</v>
      </c>
      <c r="FS111" s="9">
        <v>5.5750000000000002</v>
      </c>
      <c r="FT111" s="9">
        <v>213.667</v>
      </c>
      <c r="FU111" s="9">
        <v>86.978999999999999</v>
      </c>
      <c r="FV111" s="9">
        <v>126.688</v>
      </c>
      <c r="FW111" s="9">
        <v>200.68700000000001</v>
      </c>
      <c r="FX111" s="9">
        <v>81.096000000000004</v>
      </c>
      <c r="FY111" s="9">
        <v>119.59099999999999</v>
      </c>
      <c r="FZ111" s="9">
        <v>1313.8430000000001</v>
      </c>
      <c r="GA111" s="9">
        <v>682.38</v>
      </c>
      <c r="GB111" s="9">
        <v>631.46199999999999</v>
      </c>
      <c r="GC111" s="9">
        <v>776.75800000000004</v>
      </c>
      <c r="GD111" s="9">
        <v>450.46</v>
      </c>
      <c r="GE111" s="9">
        <v>326.29899999999998</v>
      </c>
      <c r="GF111" s="9">
        <v>537.08399999999995</v>
      </c>
      <c r="GG111" s="9">
        <v>231.92099999999999</v>
      </c>
      <c r="GH111" s="9">
        <v>305.16399999999999</v>
      </c>
      <c r="GI111" s="9">
        <v>226.17400000000001</v>
      </c>
      <c r="GJ111" s="9">
        <v>124.801</v>
      </c>
      <c r="GK111" s="9">
        <v>101.373</v>
      </c>
      <c r="GL111" s="9">
        <v>28.138999999999999</v>
      </c>
      <c r="GM111" s="9">
        <v>17.824999999999999</v>
      </c>
      <c r="GN111" s="9">
        <v>10.314</v>
      </c>
      <c r="GO111" s="9">
        <v>7.2789999999999999</v>
      </c>
      <c r="GP111" s="9">
        <v>6.3259999999999996</v>
      </c>
      <c r="GQ111" s="9">
        <v>0.95199999999999996</v>
      </c>
      <c r="GR111" s="9">
        <v>4.3070000000000004</v>
      </c>
      <c r="GS111" s="9">
        <v>4.0490000000000004</v>
      </c>
      <c r="GT111" s="9">
        <v>0.25800000000000001</v>
      </c>
      <c r="GU111" s="9">
        <v>2.9710000000000001</v>
      </c>
      <c r="GV111" s="9">
        <v>2.2770000000000001</v>
      </c>
      <c r="GW111" s="9">
        <v>0.69499999999999995</v>
      </c>
      <c r="GX111" s="9">
        <v>20.86</v>
      </c>
      <c r="GY111" s="9">
        <v>11.499000000000001</v>
      </c>
      <c r="GZ111" s="9">
        <v>9.3610000000000007</v>
      </c>
      <c r="HA111" s="9">
        <v>210.59800000000001</v>
      </c>
      <c r="HB111" s="9">
        <v>114.20399999999999</v>
      </c>
      <c r="HC111" s="9">
        <v>96.393000000000001</v>
      </c>
      <c r="HD111" s="9">
        <v>70.061999999999998</v>
      </c>
      <c r="HE111" s="9">
        <v>45.002000000000002</v>
      </c>
      <c r="HF111" s="9">
        <v>25.06</v>
      </c>
      <c r="HG111" s="9">
        <v>140.536</v>
      </c>
      <c r="HH111" s="9">
        <v>69.201999999999998</v>
      </c>
      <c r="HI111" s="9">
        <v>71.334000000000003</v>
      </c>
      <c r="HJ111" s="9">
        <v>75.563999999999993</v>
      </c>
      <c r="HK111" s="9">
        <v>50.094000000000001</v>
      </c>
      <c r="HL111" s="9">
        <v>25.47</v>
      </c>
      <c r="HM111" s="9">
        <v>150.61000000000001</v>
      </c>
      <c r="HN111" s="9">
        <v>74.706999999999994</v>
      </c>
      <c r="HO111" s="9">
        <v>75.903000000000006</v>
      </c>
      <c r="HP111" s="9">
        <v>144.84299999999999</v>
      </c>
      <c r="HQ111" s="9">
        <v>73.251999999999995</v>
      </c>
      <c r="HR111" s="9">
        <v>71.590999999999994</v>
      </c>
      <c r="HS111" s="9">
        <v>3164.5239999999999</v>
      </c>
      <c r="HT111" s="9">
        <v>1664.087</v>
      </c>
      <c r="HU111" s="9">
        <v>1500.4369999999999</v>
      </c>
      <c r="HV111" s="9">
        <v>2501.7359999999999</v>
      </c>
      <c r="HW111" s="9">
        <v>1458.85</v>
      </c>
      <c r="HX111" s="9">
        <v>1042.886</v>
      </c>
      <c r="HY111" s="9">
        <v>662.78800000000001</v>
      </c>
      <c r="HZ111" s="9">
        <v>205.23599999999999</v>
      </c>
      <c r="IA111" s="9">
        <v>457.55099999999999</v>
      </c>
      <c r="IB111" s="9">
        <v>314.839</v>
      </c>
      <c r="IC111" s="9">
        <v>180.18100000000001</v>
      </c>
      <c r="ID111" s="9">
        <v>134.65899999999999</v>
      </c>
      <c r="IE111" s="9">
        <v>37.972999999999999</v>
      </c>
      <c r="IF111" s="9">
        <v>18.690000000000001</v>
      </c>
      <c r="IG111" s="9">
        <v>19.283000000000001</v>
      </c>
      <c r="IH111" s="9">
        <v>17.350999999999999</v>
      </c>
      <c r="II111" s="9">
        <v>9.3740000000000006</v>
      </c>
      <c r="IJ111" s="9">
        <v>7.9770000000000003</v>
      </c>
      <c r="IK111" s="9">
        <v>9.0150000000000006</v>
      </c>
      <c r="IL111" s="9">
        <v>4.8310000000000004</v>
      </c>
      <c r="IM111" s="9">
        <v>4.1840000000000002</v>
      </c>
      <c r="IN111" s="9">
        <v>8.3360000000000003</v>
      </c>
      <c r="IO111" s="9">
        <v>4.5439999999999996</v>
      </c>
      <c r="IP111" s="9">
        <v>3.7919999999999998</v>
      </c>
      <c r="IQ111" s="9">
        <v>20.620999999999999</v>
      </c>
    </row>
    <row r="112" spans="1:251">
      <c r="A112" s="10">
        <v>44896</v>
      </c>
      <c r="B112" s="9">
        <v>13907.751</v>
      </c>
      <c r="C112" s="9">
        <v>7269.6880000000001</v>
      </c>
      <c r="D112" s="9">
        <v>6638.0630000000001</v>
      </c>
      <c r="E112" s="9">
        <v>9783.3269999999993</v>
      </c>
      <c r="F112" s="9">
        <v>5954.75</v>
      </c>
      <c r="G112" s="9">
        <v>3828.5770000000002</v>
      </c>
      <c r="H112" s="9">
        <v>4124.424</v>
      </c>
      <c r="I112" s="9">
        <v>1314.9380000000001</v>
      </c>
      <c r="J112" s="9">
        <v>2809.4870000000001</v>
      </c>
      <c r="K112" s="9">
        <v>1579.155</v>
      </c>
      <c r="L112" s="9">
        <v>825.79499999999996</v>
      </c>
      <c r="M112" s="9">
        <v>753.36</v>
      </c>
      <c r="N112" s="9">
        <v>273.19200000000001</v>
      </c>
      <c r="O112" s="9">
        <v>158.50399999999999</v>
      </c>
      <c r="P112" s="9">
        <v>114.688</v>
      </c>
      <c r="Q112" s="9">
        <v>107.032</v>
      </c>
      <c r="R112" s="9">
        <v>81.853999999999999</v>
      </c>
      <c r="S112" s="9">
        <v>25.178000000000001</v>
      </c>
      <c r="T112" s="9">
        <v>57.277999999999999</v>
      </c>
      <c r="U112" s="9">
        <v>47.703000000000003</v>
      </c>
      <c r="V112" s="9">
        <v>9.5739999999999998</v>
      </c>
      <c r="W112" s="9">
        <v>49.753999999999998</v>
      </c>
      <c r="X112" s="9">
        <v>34.15</v>
      </c>
      <c r="Y112" s="9">
        <v>15.603999999999999</v>
      </c>
      <c r="Z112" s="9">
        <v>166.16</v>
      </c>
      <c r="AA112" s="9">
        <v>76.650999999999996</v>
      </c>
      <c r="AB112" s="9">
        <v>89.509</v>
      </c>
      <c r="AC112" s="9">
        <v>1413.606</v>
      </c>
      <c r="AD112" s="9">
        <v>723.71</v>
      </c>
      <c r="AE112" s="9">
        <v>689.89599999999996</v>
      </c>
      <c r="AF112" s="9">
        <v>539.18200000000002</v>
      </c>
      <c r="AG112" s="9">
        <v>371.25599999999997</v>
      </c>
      <c r="AH112" s="9">
        <v>167.92500000000001</v>
      </c>
      <c r="AI112" s="9">
        <v>874.42399999999998</v>
      </c>
      <c r="AJ112" s="9">
        <v>352.45400000000001</v>
      </c>
      <c r="AK112" s="9">
        <v>521.971</v>
      </c>
      <c r="AL112" s="9">
        <v>624.25099999999998</v>
      </c>
      <c r="AM112" s="9">
        <v>436.81599999999997</v>
      </c>
      <c r="AN112" s="9">
        <v>187.435</v>
      </c>
      <c r="AO112" s="9">
        <v>954.90499999999997</v>
      </c>
      <c r="AP112" s="9">
        <v>388.98</v>
      </c>
      <c r="AQ112" s="9">
        <v>565.92499999999995</v>
      </c>
      <c r="AR112" s="9">
        <v>931.702</v>
      </c>
      <c r="AS112" s="9">
        <v>400.15699999999998</v>
      </c>
      <c r="AT112" s="9">
        <v>531.54499999999996</v>
      </c>
      <c r="AU112" s="9">
        <v>13222.763000000001</v>
      </c>
      <c r="AV112" s="9">
        <v>6865.4750000000004</v>
      </c>
      <c r="AW112" s="9">
        <v>6357.2879999999996</v>
      </c>
      <c r="AX112" s="9">
        <v>9478.4930000000004</v>
      </c>
      <c r="AY112" s="9">
        <v>5733.62</v>
      </c>
      <c r="AZ112" s="9">
        <v>3744.873</v>
      </c>
      <c r="BA112" s="9">
        <v>3744.2689999999998</v>
      </c>
      <c r="BB112" s="9">
        <v>1131.855</v>
      </c>
      <c r="BC112" s="9">
        <v>2612.415</v>
      </c>
      <c r="BD112" s="9">
        <v>1518.557</v>
      </c>
      <c r="BE112" s="9">
        <v>790.78099999999995</v>
      </c>
      <c r="BF112" s="9">
        <v>727.77499999999998</v>
      </c>
      <c r="BG112" s="9">
        <v>248.19300000000001</v>
      </c>
      <c r="BH112" s="9">
        <v>142.41</v>
      </c>
      <c r="BI112" s="9">
        <v>105.783</v>
      </c>
      <c r="BJ112" s="9">
        <v>102.59099999999999</v>
      </c>
      <c r="BK112" s="9">
        <v>77.459999999999994</v>
      </c>
      <c r="BL112" s="9">
        <v>25.13</v>
      </c>
      <c r="BM112" s="9">
        <v>54.5</v>
      </c>
      <c r="BN112" s="9">
        <v>44.936</v>
      </c>
      <c r="BO112" s="9">
        <v>9.5640000000000001</v>
      </c>
      <c r="BP112" s="9">
        <v>48.09</v>
      </c>
      <c r="BQ112" s="9">
        <v>32.524000000000001</v>
      </c>
      <c r="BR112" s="9">
        <v>15.566000000000001</v>
      </c>
      <c r="BS112" s="9">
        <v>145.602</v>
      </c>
      <c r="BT112" s="9">
        <v>64.95</v>
      </c>
      <c r="BU112" s="9">
        <v>80.652000000000001</v>
      </c>
      <c r="BV112" s="9">
        <v>1372.624</v>
      </c>
      <c r="BW112" s="9">
        <v>702.00199999999995</v>
      </c>
      <c r="BX112" s="9">
        <v>670.62199999999996</v>
      </c>
      <c r="BY112" s="9">
        <v>533.30600000000004</v>
      </c>
      <c r="BZ112" s="9">
        <v>367.34699999999998</v>
      </c>
      <c r="CA112" s="9">
        <v>165.96</v>
      </c>
      <c r="CB112" s="9">
        <v>839.31799999999998</v>
      </c>
      <c r="CC112" s="9">
        <v>334.65499999999997</v>
      </c>
      <c r="CD112" s="9">
        <v>504.66300000000001</v>
      </c>
      <c r="CE112" s="9">
        <v>614.21199999999999</v>
      </c>
      <c r="CF112" s="9">
        <v>428.78800000000001</v>
      </c>
      <c r="CG112" s="9">
        <v>185.42400000000001</v>
      </c>
      <c r="CH112" s="9">
        <v>904.34500000000003</v>
      </c>
      <c r="CI112" s="9">
        <v>361.99299999999999</v>
      </c>
      <c r="CJ112" s="9">
        <v>542.351</v>
      </c>
      <c r="CK112" s="9">
        <v>893.81799999999998</v>
      </c>
      <c r="CL112" s="9">
        <v>379.59100000000001</v>
      </c>
      <c r="CM112" s="9">
        <v>514.22699999999998</v>
      </c>
      <c r="CN112" s="9">
        <v>2210.4839999999999</v>
      </c>
      <c r="CO112" s="9">
        <v>1113.673</v>
      </c>
      <c r="CP112" s="9">
        <v>1096.8109999999999</v>
      </c>
      <c r="CQ112" s="9">
        <v>1055.9349999999999</v>
      </c>
      <c r="CR112" s="9">
        <v>621.322</v>
      </c>
      <c r="CS112" s="9">
        <v>434.613</v>
      </c>
      <c r="CT112" s="9">
        <v>1154.549</v>
      </c>
      <c r="CU112" s="9">
        <v>492.351</v>
      </c>
      <c r="CV112" s="9">
        <v>662.19799999999998</v>
      </c>
      <c r="CW112" s="9">
        <v>529.15300000000002</v>
      </c>
      <c r="CX112" s="9">
        <v>261.23500000000001</v>
      </c>
      <c r="CY112" s="9">
        <v>267.91800000000001</v>
      </c>
      <c r="CZ112" s="9">
        <v>69.257000000000005</v>
      </c>
      <c r="DA112" s="9">
        <v>38.344000000000001</v>
      </c>
      <c r="DB112" s="9">
        <v>30.913</v>
      </c>
      <c r="DC112" s="9">
        <v>15.683999999999999</v>
      </c>
      <c r="DD112" s="9">
        <v>11.109</v>
      </c>
      <c r="DE112" s="9">
        <v>4.5739999999999998</v>
      </c>
      <c r="DF112" s="9">
        <v>11.108000000000001</v>
      </c>
      <c r="DG112" s="9">
        <v>8.0150000000000006</v>
      </c>
      <c r="DH112" s="9">
        <v>3.093</v>
      </c>
      <c r="DI112" s="9">
        <v>4.5759999999999996</v>
      </c>
      <c r="DJ112" s="9">
        <v>3.0950000000000002</v>
      </c>
      <c r="DK112" s="9">
        <v>1.4810000000000001</v>
      </c>
      <c r="DL112" s="9">
        <v>53.573</v>
      </c>
      <c r="DM112" s="9">
        <v>27.234999999999999</v>
      </c>
      <c r="DN112" s="9">
        <v>26.338000000000001</v>
      </c>
      <c r="DO112" s="9">
        <v>496.55599999999998</v>
      </c>
      <c r="DP112" s="9">
        <v>241.55799999999999</v>
      </c>
      <c r="DQ112" s="9">
        <v>254.999</v>
      </c>
      <c r="DR112" s="9">
        <v>98.834000000000003</v>
      </c>
      <c r="DS112" s="9">
        <v>62.250999999999998</v>
      </c>
      <c r="DT112" s="9">
        <v>36.582999999999998</v>
      </c>
      <c r="DU112" s="9">
        <v>397.72199999999998</v>
      </c>
      <c r="DV112" s="9">
        <v>179.30699999999999</v>
      </c>
      <c r="DW112" s="9">
        <v>218.416</v>
      </c>
      <c r="DX112" s="9">
        <v>110.97</v>
      </c>
      <c r="DY112" s="9">
        <v>71.022000000000006</v>
      </c>
      <c r="DZ112" s="9">
        <v>39.948</v>
      </c>
      <c r="EA112" s="9">
        <v>418.18200000000002</v>
      </c>
      <c r="EB112" s="9">
        <v>190.21199999999999</v>
      </c>
      <c r="EC112" s="9">
        <v>227.97</v>
      </c>
      <c r="ED112" s="9">
        <v>408.83</v>
      </c>
      <c r="EE112" s="9">
        <v>187.321</v>
      </c>
      <c r="EF112" s="9">
        <v>221.50899999999999</v>
      </c>
      <c r="EG112" s="9">
        <v>872.154</v>
      </c>
      <c r="EH112" s="9">
        <v>424.709</v>
      </c>
      <c r="EI112" s="9">
        <v>447.44499999999999</v>
      </c>
      <c r="EJ112" s="9">
        <v>206.726</v>
      </c>
      <c r="EK112" s="9">
        <v>139.738</v>
      </c>
      <c r="EL112" s="9">
        <v>66.988</v>
      </c>
      <c r="EM112" s="9">
        <v>665.428</v>
      </c>
      <c r="EN112" s="9">
        <v>284.971</v>
      </c>
      <c r="EO112" s="9">
        <v>380.45800000000003</v>
      </c>
      <c r="EP112" s="9">
        <v>287.39</v>
      </c>
      <c r="EQ112" s="9">
        <v>139.977</v>
      </c>
      <c r="ER112" s="9">
        <v>147.41300000000001</v>
      </c>
      <c r="ES112" s="9">
        <v>39.695999999999998</v>
      </c>
      <c r="ET112" s="9">
        <v>21.388999999999999</v>
      </c>
      <c r="EU112" s="9">
        <v>18.306999999999999</v>
      </c>
      <c r="EV112" s="9">
        <v>4.5359999999999996</v>
      </c>
      <c r="EW112" s="9">
        <v>3.714</v>
      </c>
      <c r="EX112" s="9">
        <v>0.82199999999999995</v>
      </c>
      <c r="EY112" s="9">
        <v>3.3940000000000001</v>
      </c>
      <c r="EZ112" s="9">
        <v>3.2440000000000002</v>
      </c>
      <c r="FA112" s="9">
        <v>0.15</v>
      </c>
      <c r="FB112" s="9">
        <v>1.1419999999999999</v>
      </c>
      <c r="FC112" s="9">
        <v>0.47099999999999997</v>
      </c>
      <c r="FD112" s="9">
        <v>0.67200000000000004</v>
      </c>
      <c r="FE112" s="9">
        <v>35.158999999999999</v>
      </c>
      <c r="FF112" s="9">
        <v>17.673999999999999</v>
      </c>
      <c r="FG112" s="9">
        <v>17.484999999999999</v>
      </c>
      <c r="FH112" s="9">
        <v>269.67500000000001</v>
      </c>
      <c r="FI112" s="9">
        <v>128.86500000000001</v>
      </c>
      <c r="FJ112" s="9">
        <v>140.81</v>
      </c>
      <c r="FK112" s="9">
        <v>20.896999999999998</v>
      </c>
      <c r="FL112" s="9">
        <v>15.894</v>
      </c>
      <c r="FM112" s="9">
        <v>5.0030000000000001</v>
      </c>
      <c r="FN112" s="9">
        <v>248.77799999999999</v>
      </c>
      <c r="FO112" s="9">
        <v>112.97</v>
      </c>
      <c r="FP112" s="9">
        <v>135.80699999999999</v>
      </c>
      <c r="FQ112" s="9">
        <v>25.427</v>
      </c>
      <c r="FR112" s="9">
        <v>19.606999999999999</v>
      </c>
      <c r="FS112" s="9">
        <v>5.82</v>
      </c>
      <c r="FT112" s="9">
        <v>261.964</v>
      </c>
      <c r="FU112" s="9">
        <v>120.37</v>
      </c>
      <c r="FV112" s="9">
        <v>141.59399999999999</v>
      </c>
      <c r="FW112" s="9">
        <v>252.172</v>
      </c>
      <c r="FX112" s="9">
        <v>116.214</v>
      </c>
      <c r="FY112" s="9">
        <v>135.958</v>
      </c>
      <c r="FZ112" s="9">
        <v>1338.329</v>
      </c>
      <c r="GA112" s="9">
        <v>688.96400000000006</v>
      </c>
      <c r="GB112" s="9">
        <v>649.36500000000001</v>
      </c>
      <c r="GC112" s="9">
        <v>849.20899999999995</v>
      </c>
      <c r="GD112" s="9">
        <v>481.584</v>
      </c>
      <c r="GE112" s="9">
        <v>367.625</v>
      </c>
      <c r="GF112" s="9">
        <v>489.12099999999998</v>
      </c>
      <c r="GG112" s="9">
        <v>207.381</v>
      </c>
      <c r="GH112" s="9">
        <v>281.74</v>
      </c>
      <c r="GI112" s="9">
        <v>241.76300000000001</v>
      </c>
      <c r="GJ112" s="9">
        <v>121.258</v>
      </c>
      <c r="GK112" s="9">
        <v>120.505</v>
      </c>
      <c r="GL112" s="9">
        <v>29.561</v>
      </c>
      <c r="GM112" s="9">
        <v>16.954999999999998</v>
      </c>
      <c r="GN112" s="9">
        <v>12.605</v>
      </c>
      <c r="GO112" s="9">
        <v>11.147</v>
      </c>
      <c r="GP112" s="9">
        <v>7.3949999999999996</v>
      </c>
      <c r="GQ112" s="9">
        <v>3.7519999999999998</v>
      </c>
      <c r="GR112" s="9">
        <v>7.7140000000000004</v>
      </c>
      <c r="GS112" s="9">
        <v>4.7709999999999999</v>
      </c>
      <c r="GT112" s="9">
        <v>2.9430000000000001</v>
      </c>
      <c r="GU112" s="9">
        <v>3.4329999999999998</v>
      </c>
      <c r="GV112" s="9">
        <v>2.6240000000000001</v>
      </c>
      <c r="GW112" s="9">
        <v>0.80900000000000005</v>
      </c>
      <c r="GX112" s="9">
        <v>18.413</v>
      </c>
      <c r="GY112" s="9">
        <v>9.56</v>
      </c>
      <c r="GZ112" s="9">
        <v>8.8529999999999998</v>
      </c>
      <c r="HA112" s="9">
        <v>226.88200000000001</v>
      </c>
      <c r="HB112" s="9">
        <v>112.693</v>
      </c>
      <c r="HC112" s="9">
        <v>114.18899999999999</v>
      </c>
      <c r="HD112" s="9">
        <v>77.936999999999998</v>
      </c>
      <c r="HE112" s="9">
        <v>46.356999999999999</v>
      </c>
      <c r="HF112" s="9">
        <v>31.58</v>
      </c>
      <c r="HG112" s="9">
        <v>148.94499999999999</v>
      </c>
      <c r="HH112" s="9">
        <v>66.335999999999999</v>
      </c>
      <c r="HI112" s="9">
        <v>82.608000000000004</v>
      </c>
      <c r="HJ112" s="9">
        <v>85.543999999999997</v>
      </c>
      <c r="HK112" s="9">
        <v>51.414999999999999</v>
      </c>
      <c r="HL112" s="9">
        <v>34.128</v>
      </c>
      <c r="HM112" s="9">
        <v>156.21899999999999</v>
      </c>
      <c r="HN112" s="9">
        <v>69.841999999999999</v>
      </c>
      <c r="HO112" s="9">
        <v>86.376000000000005</v>
      </c>
      <c r="HP112" s="9">
        <v>156.65899999999999</v>
      </c>
      <c r="HQ112" s="9">
        <v>71.106999999999999</v>
      </c>
      <c r="HR112" s="9">
        <v>85.551000000000002</v>
      </c>
      <c r="HS112" s="9">
        <v>3197.136</v>
      </c>
      <c r="HT112" s="9">
        <v>1678.6610000000001</v>
      </c>
      <c r="HU112" s="9">
        <v>1518.4749999999999</v>
      </c>
      <c r="HV112" s="9">
        <v>2543.2739999999999</v>
      </c>
      <c r="HW112" s="9">
        <v>1480.3219999999999</v>
      </c>
      <c r="HX112" s="9">
        <v>1062.952</v>
      </c>
      <c r="HY112" s="9">
        <v>653.86199999999997</v>
      </c>
      <c r="HZ112" s="9">
        <v>198.34</v>
      </c>
      <c r="IA112" s="9">
        <v>455.52300000000002</v>
      </c>
      <c r="IB112" s="9">
        <v>332.38200000000001</v>
      </c>
      <c r="IC112" s="9">
        <v>193.4</v>
      </c>
      <c r="ID112" s="9">
        <v>138.982</v>
      </c>
      <c r="IE112" s="9">
        <v>43.502000000000002</v>
      </c>
      <c r="IF112" s="9">
        <v>26.109000000000002</v>
      </c>
      <c r="IG112" s="9">
        <v>17.393000000000001</v>
      </c>
      <c r="IH112" s="9">
        <v>24.449000000000002</v>
      </c>
      <c r="II112" s="9">
        <v>17.707000000000001</v>
      </c>
      <c r="IJ112" s="9">
        <v>6.742</v>
      </c>
      <c r="IK112" s="9">
        <v>14.090999999999999</v>
      </c>
      <c r="IL112" s="9">
        <v>10.61</v>
      </c>
      <c r="IM112" s="9">
        <v>3.4809999999999999</v>
      </c>
      <c r="IN112" s="9">
        <v>10.358000000000001</v>
      </c>
      <c r="IO112" s="9">
        <v>7.0970000000000004</v>
      </c>
      <c r="IP112" s="9">
        <v>3.2610000000000001</v>
      </c>
      <c r="IQ112" s="9">
        <v>19.053000000000001</v>
      </c>
    </row>
    <row r="113" spans="1:251">
      <c r="A113" s="10">
        <v>44927</v>
      </c>
      <c r="B113" s="9">
        <v>13578.643</v>
      </c>
      <c r="C113" s="9">
        <v>7123.18</v>
      </c>
      <c r="D113" s="9">
        <v>6455.4629999999997</v>
      </c>
      <c r="E113" s="9">
        <v>9531.6949999999997</v>
      </c>
      <c r="F113" s="9">
        <v>5807.9040000000005</v>
      </c>
      <c r="G113" s="9">
        <v>3723.7910000000002</v>
      </c>
      <c r="H113" s="9">
        <v>4046.9479999999999</v>
      </c>
      <c r="I113" s="9">
        <v>1315.2750000000001</v>
      </c>
      <c r="J113" s="9">
        <v>2731.672</v>
      </c>
      <c r="K113" s="9">
        <v>1581.424</v>
      </c>
      <c r="L113" s="9">
        <v>834.54700000000003</v>
      </c>
      <c r="M113" s="9">
        <v>746.87699999999995</v>
      </c>
      <c r="N113" s="9">
        <v>319.512</v>
      </c>
      <c r="O113" s="9">
        <v>178.97300000000001</v>
      </c>
      <c r="P113" s="9">
        <v>140.53800000000001</v>
      </c>
      <c r="Q113" s="9">
        <v>128.44999999999999</v>
      </c>
      <c r="R113" s="9">
        <v>88.632000000000005</v>
      </c>
      <c r="S113" s="9">
        <v>39.817999999999998</v>
      </c>
      <c r="T113" s="9">
        <v>79.734999999999999</v>
      </c>
      <c r="U113" s="9">
        <v>52.281999999999996</v>
      </c>
      <c r="V113" s="9">
        <v>27.452999999999999</v>
      </c>
      <c r="W113" s="9">
        <v>48.715000000000003</v>
      </c>
      <c r="X113" s="9">
        <v>36.348999999999997</v>
      </c>
      <c r="Y113" s="9">
        <v>12.366</v>
      </c>
      <c r="Z113" s="9">
        <v>191.06200000000001</v>
      </c>
      <c r="AA113" s="9">
        <v>90.341999999999999</v>
      </c>
      <c r="AB113" s="9">
        <v>100.72</v>
      </c>
      <c r="AC113" s="9">
        <v>1382.375</v>
      </c>
      <c r="AD113" s="9">
        <v>719.63900000000001</v>
      </c>
      <c r="AE113" s="9">
        <v>662.73599999999999</v>
      </c>
      <c r="AF113" s="9">
        <v>548.149</v>
      </c>
      <c r="AG113" s="9">
        <v>373.99299999999999</v>
      </c>
      <c r="AH113" s="9">
        <v>174.15700000000001</v>
      </c>
      <c r="AI113" s="9">
        <v>834.22500000000002</v>
      </c>
      <c r="AJ113" s="9">
        <v>345.64600000000002</v>
      </c>
      <c r="AK113" s="9">
        <v>488.57900000000001</v>
      </c>
      <c r="AL113" s="9">
        <v>650.56100000000004</v>
      </c>
      <c r="AM113" s="9">
        <v>442.34300000000002</v>
      </c>
      <c r="AN113" s="9">
        <v>208.21799999999999</v>
      </c>
      <c r="AO113" s="9">
        <v>930.86300000000006</v>
      </c>
      <c r="AP113" s="9">
        <v>392.20400000000001</v>
      </c>
      <c r="AQ113" s="9">
        <v>538.65899999999999</v>
      </c>
      <c r="AR113" s="9">
        <v>913.96</v>
      </c>
      <c r="AS113" s="9">
        <v>397.92899999999997</v>
      </c>
      <c r="AT113" s="9">
        <v>516.03099999999995</v>
      </c>
      <c r="AU113" s="9">
        <v>12940.748</v>
      </c>
      <c r="AV113" s="9">
        <v>6745.8310000000001</v>
      </c>
      <c r="AW113" s="9">
        <v>6194.9179999999997</v>
      </c>
      <c r="AX113" s="9">
        <v>9238.2129999999997</v>
      </c>
      <c r="AY113" s="9">
        <v>5595.9160000000002</v>
      </c>
      <c r="AZ113" s="9">
        <v>3642.2979999999998</v>
      </c>
      <c r="BA113" s="9">
        <v>3702.5349999999999</v>
      </c>
      <c r="BB113" s="9">
        <v>1149.915</v>
      </c>
      <c r="BC113" s="9">
        <v>2552.62</v>
      </c>
      <c r="BD113" s="9">
        <v>1520.0329999999999</v>
      </c>
      <c r="BE113" s="9">
        <v>797.84400000000005</v>
      </c>
      <c r="BF113" s="9">
        <v>722.18899999999996</v>
      </c>
      <c r="BG113" s="9">
        <v>289.68599999999998</v>
      </c>
      <c r="BH113" s="9">
        <v>160.54900000000001</v>
      </c>
      <c r="BI113" s="9">
        <v>129.137</v>
      </c>
      <c r="BJ113" s="9">
        <v>122.956</v>
      </c>
      <c r="BK113" s="9">
        <v>83.805000000000007</v>
      </c>
      <c r="BL113" s="9">
        <v>39.151000000000003</v>
      </c>
      <c r="BM113" s="9">
        <v>76.381</v>
      </c>
      <c r="BN113" s="9">
        <v>49.558999999999997</v>
      </c>
      <c r="BO113" s="9">
        <v>26.823</v>
      </c>
      <c r="BP113" s="9">
        <v>46.573999999999998</v>
      </c>
      <c r="BQ113" s="9">
        <v>34.246000000000002</v>
      </c>
      <c r="BR113" s="9">
        <v>12.327999999999999</v>
      </c>
      <c r="BS113" s="9">
        <v>166.73</v>
      </c>
      <c r="BT113" s="9">
        <v>76.744</v>
      </c>
      <c r="BU113" s="9">
        <v>89.986000000000004</v>
      </c>
      <c r="BV113" s="9">
        <v>1343.654</v>
      </c>
      <c r="BW113" s="9">
        <v>697.28300000000002</v>
      </c>
      <c r="BX113" s="9">
        <v>646.37099999999998</v>
      </c>
      <c r="BY113" s="9">
        <v>540.29300000000001</v>
      </c>
      <c r="BZ113" s="9">
        <v>368.40499999999997</v>
      </c>
      <c r="CA113" s="9">
        <v>171.88800000000001</v>
      </c>
      <c r="CB113" s="9">
        <v>803.36099999999999</v>
      </c>
      <c r="CC113" s="9">
        <v>328.87799999999999</v>
      </c>
      <c r="CD113" s="9">
        <v>474.483</v>
      </c>
      <c r="CE113" s="9">
        <v>637.66399999999999</v>
      </c>
      <c r="CF113" s="9">
        <v>432.38</v>
      </c>
      <c r="CG113" s="9">
        <v>205.28299999999999</v>
      </c>
      <c r="CH113" s="9">
        <v>882.36900000000003</v>
      </c>
      <c r="CI113" s="9">
        <v>365.46300000000002</v>
      </c>
      <c r="CJ113" s="9">
        <v>516.90599999999995</v>
      </c>
      <c r="CK113" s="9">
        <v>879.74300000000005</v>
      </c>
      <c r="CL113" s="9">
        <v>378.43700000000001</v>
      </c>
      <c r="CM113" s="9">
        <v>501.30599999999998</v>
      </c>
      <c r="CN113" s="9">
        <v>2165.1280000000002</v>
      </c>
      <c r="CO113" s="9">
        <v>1104.7819999999999</v>
      </c>
      <c r="CP113" s="9">
        <v>1060.346</v>
      </c>
      <c r="CQ113" s="9">
        <v>1025.6379999999999</v>
      </c>
      <c r="CR113" s="9">
        <v>600.85699999999997</v>
      </c>
      <c r="CS113" s="9">
        <v>424.78100000000001</v>
      </c>
      <c r="CT113" s="9">
        <v>1139.49</v>
      </c>
      <c r="CU113" s="9">
        <v>503.92500000000001</v>
      </c>
      <c r="CV113" s="9">
        <v>635.56500000000005</v>
      </c>
      <c r="CW113" s="9">
        <v>481.63299999999998</v>
      </c>
      <c r="CX113" s="9">
        <v>250.89500000000001</v>
      </c>
      <c r="CY113" s="9">
        <v>230.73699999999999</v>
      </c>
      <c r="CZ113" s="9">
        <v>85.917000000000002</v>
      </c>
      <c r="DA113" s="9">
        <v>45.960999999999999</v>
      </c>
      <c r="DB113" s="9">
        <v>39.956000000000003</v>
      </c>
      <c r="DC113" s="9">
        <v>14.939</v>
      </c>
      <c r="DD113" s="9">
        <v>10.601000000000001</v>
      </c>
      <c r="DE113" s="9">
        <v>4.3380000000000001</v>
      </c>
      <c r="DF113" s="9">
        <v>9.6690000000000005</v>
      </c>
      <c r="DG113" s="9">
        <v>5.5259999999999998</v>
      </c>
      <c r="DH113" s="9">
        <v>4.1429999999999998</v>
      </c>
      <c r="DI113" s="9">
        <v>5.27</v>
      </c>
      <c r="DJ113" s="9">
        <v>5.0750000000000002</v>
      </c>
      <c r="DK113" s="9">
        <v>0.19500000000000001</v>
      </c>
      <c r="DL113" s="9">
        <v>70.977999999999994</v>
      </c>
      <c r="DM113" s="9">
        <v>35.36</v>
      </c>
      <c r="DN113" s="9">
        <v>35.618000000000002</v>
      </c>
      <c r="DO113" s="9">
        <v>440.98899999999998</v>
      </c>
      <c r="DP113" s="9">
        <v>227.001</v>
      </c>
      <c r="DQ113" s="9">
        <v>213.988</v>
      </c>
      <c r="DR113" s="9">
        <v>83.524000000000001</v>
      </c>
      <c r="DS113" s="9">
        <v>51.969000000000001</v>
      </c>
      <c r="DT113" s="9">
        <v>31.553999999999998</v>
      </c>
      <c r="DU113" s="9">
        <v>357.46499999999997</v>
      </c>
      <c r="DV113" s="9">
        <v>175.03100000000001</v>
      </c>
      <c r="DW113" s="9">
        <v>182.434</v>
      </c>
      <c r="DX113" s="9">
        <v>95.796000000000006</v>
      </c>
      <c r="DY113" s="9">
        <v>60.45</v>
      </c>
      <c r="DZ113" s="9">
        <v>35.347000000000001</v>
      </c>
      <c r="EA113" s="9">
        <v>385.83600000000001</v>
      </c>
      <c r="EB113" s="9">
        <v>190.446</v>
      </c>
      <c r="EC113" s="9">
        <v>195.39099999999999</v>
      </c>
      <c r="ED113" s="9">
        <v>367.13400000000001</v>
      </c>
      <c r="EE113" s="9">
        <v>180.55699999999999</v>
      </c>
      <c r="EF113" s="9">
        <v>186.577</v>
      </c>
      <c r="EG113" s="9">
        <v>852.91099999999994</v>
      </c>
      <c r="EH113" s="9">
        <v>420.37200000000001</v>
      </c>
      <c r="EI113" s="9">
        <v>432.53899999999999</v>
      </c>
      <c r="EJ113" s="9">
        <v>210.33199999999999</v>
      </c>
      <c r="EK113" s="9">
        <v>135.24199999999999</v>
      </c>
      <c r="EL113" s="9">
        <v>75.088999999999999</v>
      </c>
      <c r="EM113" s="9">
        <v>642.57899999999995</v>
      </c>
      <c r="EN113" s="9">
        <v>285.13</v>
      </c>
      <c r="EO113" s="9">
        <v>357.44900000000001</v>
      </c>
      <c r="EP113" s="9">
        <v>250.48400000000001</v>
      </c>
      <c r="EQ113" s="9">
        <v>126.80200000000001</v>
      </c>
      <c r="ER113" s="9">
        <v>123.682</v>
      </c>
      <c r="ES113" s="9">
        <v>46.182000000000002</v>
      </c>
      <c r="ET113" s="9">
        <v>22.812000000000001</v>
      </c>
      <c r="EU113" s="9">
        <v>23.369</v>
      </c>
      <c r="EV113" s="9">
        <v>3.3380000000000001</v>
      </c>
      <c r="EW113" s="9">
        <v>2.6280000000000001</v>
      </c>
      <c r="EX113" s="9">
        <v>0.71</v>
      </c>
      <c r="EY113" s="9">
        <v>2.1070000000000002</v>
      </c>
      <c r="EZ113" s="9">
        <v>1.4319999999999999</v>
      </c>
      <c r="FA113" s="9">
        <v>0.67500000000000004</v>
      </c>
      <c r="FB113" s="9">
        <v>1.2310000000000001</v>
      </c>
      <c r="FC113" s="9">
        <v>1.196</v>
      </c>
      <c r="FD113" s="9">
        <v>3.5000000000000003E-2</v>
      </c>
      <c r="FE113" s="9">
        <v>42.844000000000001</v>
      </c>
      <c r="FF113" s="9">
        <v>20.184000000000001</v>
      </c>
      <c r="FG113" s="9">
        <v>22.658999999999999</v>
      </c>
      <c r="FH113" s="9">
        <v>228.82</v>
      </c>
      <c r="FI113" s="9">
        <v>114.422</v>
      </c>
      <c r="FJ113" s="9">
        <v>114.39700000000001</v>
      </c>
      <c r="FK113" s="9">
        <v>17.760999999999999</v>
      </c>
      <c r="FL113" s="9">
        <v>10.492000000000001</v>
      </c>
      <c r="FM113" s="9">
        <v>7.27</v>
      </c>
      <c r="FN113" s="9">
        <v>211.05799999999999</v>
      </c>
      <c r="FO113" s="9">
        <v>103.931</v>
      </c>
      <c r="FP113" s="9">
        <v>107.128</v>
      </c>
      <c r="FQ113" s="9">
        <v>20.834</v>
      </c>
      <c r="FR113" s="9">
        <v>13.118</v>
      </c>
      <c r="FS113" s="9">
        <v>7.7149999999999999</v>
      </c>
      <c r="FT113" s="9">
        <v>229.65</v>
      </c>
      <c r="FU113" s="9">
        <v>113.68300000000001</v>
      </c>
      <c r="FV113" s="9">
        <v>115.967</v>
      </c>
      <c r="FW113" s="9">
        <v>213.16499999999999</v>
      </c>
      <c r="FX113" s="9">
        <v>105.363</v>
      </c>
      <c r="FY113" s="9">
        <v>107.80200000000001</v>
      </c>
      <c r="FZ113" s="9">
        <v>1312.2170000000001</v>
      </c>
      <c r="GA113" s="9">
        <v>684.41</v>
      </c>
      <c r="GB113" s="9">
        <v>627.80799999999999</v>
      </c>
      <c r="GC113" s="9">
        <v>815.30700000000002</v>
      </c>
      <c r="GD113" s="9">
        <v>465.61500000000001</v>
      </c>
      <c r="GE113" s="9">
        <v>349.69200000000001</v>
      </c>
      <c r="GF113" s="9">
        <v>496.911</v>
      </c>
      <c r="GG113" s="9">
        <v>218.79499999999999</v>
      </c>
      <c r="GH113" s="9">
        <v>278.11599999999999</v>
      </c>
      <c r="GI113" s="9">
        <v>231.149</v>
      </c>
      <c r="GJ113" s="9">
        <v>124.09399999999999</v>
      </c>
      <c r="GK113" s="9">
        <v>107.05500000000001</v>
      </c>
      <c r="GL113" s="9">
        <v>39.734999999999999</v>
      </c>
      <c r="GM113" s="9">
        <v>23.148</v>
      </c>
      <c r="GN113" s="9">
        <v>16.587</v>
      </c>
      <c r="GO113" s="9">
        <v>11.601000000000001</v>
      </c>
      <c r="GP113" s="9">
        <v>7.9729999999999999</v>
      </c>
      <c r="GQ113" s="9">
        <v>3.6280000000000001</v>
      </c>
      <c r="GR113" s="9">
        <v>7.5620000000000003</v>
      </c>
      <c r="GS113" s="9">
        <v>4.0940000000000003</v>
      </c>
      <c r="GT113" s="9">
        <v>3.468</v>
      </c>
      <c r="GU113" s="9">
        <v>4.0389999999999997</v>
      </c>
      <c r="GV113" s="9">
        <v>3.879</v>
      </c>
      <c r="GW113" s="9">
        <v>0.16</v>
      </c>
      <c r="GX113" s="9">
        <v>28.134</v>
      </c>
      <c r="GY113" s="9">
        <v>15.176</v>
      </c>
      <c r="GZ113" s="9">
        <v>12.959</v>
      </c>
      <c r="HA113" s="9">
        <v>212.16900000000001</v>
      </c>
      <c r="HB113" s="9">
        <v>112.578</v>
      </c>
      <c r="HC113" s="9">
        <v>99.590999999999994</v>
      </c>
      <c r="HD113" s="9">
        <v>65.762</v>
      </c>
      <c r="HE113" s="9">
        <v>41.478000000000002</v>
      </c>
      <c r="HF113" s="9">
        <v>24.285</v>
      </c>
      <c r="HG113" s="9">
        <v>146.40700000000001</v>
      </c>
      <c r="HH113" s="9">
        <v>71.100999999999999</v>
      </c>
      <c r="HI113" s="9">
        <v>75.305999999999997</v>
      </c>
      <c r="HJ113" s="9">
        <v>74.962999999999994</v>
      </c>
      <c r="HK113" s="9">
        <v>47.332000000000001</v>
      </c>
      <c r="HL113" s="9">
        <v>27.631</v>
      </c>
      <c r="HM113" s="9">
        <v>156.18600000000001</v>
      </c>
      <c r="HN113" s="9">
        <v>76.762</v>
      </c>
      <c r="HO113" s="9">
        <v>79.424000000000007</v>
      </c>
      <c r="HP113" s="9">
        <v>153.96899999999999</v>
      </c>
      <c r="HQ113" s="9">
        <v>75.194000000000003</v>
      </c>
      <c r="HR113" s="9">
        <v>78.775000000000006</v>
      </c>
      <c r="HS113" s="9">
        <v>3132.7620000000002</v>
      </c>
      <c r="HT113" s="9">
        <v>1654.1849999999999</v>
      </c>
      <c r="HU113" s="9">
        <v>1478.577</v>
      </c>
      <c r="HV113" s="9">
        <v>2490.3589999999999</v>
      </c>
      <c r="HW113" s="9">
        <v>1457.3489999999999</v>
      </c>
      <c r="HX113" s="9">
        <v>1033.01</v>
      </c>
      <c r="HY113" s="9">
        <v>642.40300000000002</v>
      </c>
      <c r="HZ113" s="9">
        <v>196.83600000000001</v>
      </c>
      <c r="IA113" s="9">
        <v>445.56700000000001</v>
      </c>
      <c r="IB113" s="9">
        <v>367.04399999999998</v>
      </c>
      <c r="IC113" s="9">
        <v>208.946</v>
      </c>
      <c r="ID113" s="9">
        <v>158.09800000000001</v>
      </c>
      <c r="IE113" s="9">
        <v>68.510000000000005</v>
      </c>
      <c r="IF113" s="9">
        <v>37.898000000000003</v>
      </c>
      <c r="IG113" s="9">
        <v>30.611999999999998</v>
      </c>
      <c r="IH113" s="9">
        <v>37.793999999999997</v>
      </c>
      <c r="II113" s="9">
        <v>23.085000000000001</v>
      </c>
      <c r="IJ113" s="9">
        <v>14.709</v>
      </c>
      <c r="IK113" s="9">
        <v>22.166</v>
      </c>
      <c r="IL113" s="9">
        <v>13.672000000000001</v>
      </c>
      <c r="IM113" s="9">
        <v>8.4939999999999998</v>
      </c>
      <c r="IN113" s="9">
        <v>15.628</v>
      </c>
      <c r="IO113" s="9">
        <v>9.4130000000000003</v>
      </c>
      <c r="IP113" s="9">
        <v>6.2149999999999999</v>
      </c>
      <c r="IQ113" s="9">
        <v>30.715</v>
      </c>
    </row>
    <row r="114" spans="1:251">
      <c r="A114" s="10">
        <v>44958</v>
      </c>
      <c r="B114" s="9">
        <v>13921.999</v>
      </c>
      <c r="C114" s="9">
        <v>7292.3440000000001</v>
      </c>
      <c r="D114" s="9">
        <v>6629.6549999999997</v>
      </c>
      <c r="E114" s="9">
        <v>9803.6350000000002</v>
      </c>
      <c r="F114" s="9">
        <v>5967.951</v>
      </c>
      <c r="G114" s="9">
        <v>3835.6840000000002</v>
      </c>
      <c r="H114" s="9">
        <v>4118.3639999999996</v>
      </c>
      <c r="I114" s="9">
        <v>1324.393</v>
      </c>
      <c r="J114" s="9">
        <v>2793.971</v>
      </c>
      <c r="K114" s="9">
        <v>1544.663</v>
      </c>
      <c r="L114" s="9">
        <v>824.48199999999997</v>
      </c>
      <c r="M114" s="9">
        <v>720.18100000000004</v>
      </c>
      <c r="N114" s="9">
        <v>313.98500000000001</v>
      </c>
      <c r="O114" s="9">
        <v>169.68700000000001</v>
      </c>
      <c r="P114" s="9">
        <v>144.298</v>
      </c>
      <c r="Q114" s="9">
        <v>114.36199999999999</v>
      </c>
      <c r="R114" s="9">
        <v>79.429000000000002</v>
      </c>
      <c r="S114" s="9">
        <v>34.933</v>
      </c>
      <c r="T114" s="9">
        <v>59.976999999999997</v>
      </c>
      <c r="U114" s="9">
        <v>40.427</v>
      </c>
      <c r="V114" s="9">
        <v>19.548999999999999</v>
      </c>
      <c r="W114" s="9">
        <v>54.384999999999998</v>
      </c>
      <c r="X114" s="9">
        <v>39.000999999999998</v>
      </c>
      <c r="Y114" s="9">
        <v>15.384</v>
      </c>
      <c r="Z114" s="9">
        <v>199.62299999999999</v>
      </c>
      <c r="AA114" s="9">
        <v>90.257999999999996</v>
      </c>
      <c r="AB114" s="9">
        <v>109.36499999999999</v>
      </c>
      <c r="AC114" s="9">
        <v>1341.374</v>
      </c>
      <c r="AD114" s="9">
        <v>716.56500000000005</v>
      </c>
      <c r="AE114" s="9">
        <v>624.80899999999997</v>
      </c>
      <c r="AF114" s="9">
        <v>567.077</v>
      </c>
      <c r="AG114" s="9">
        <v>400.50200000000001</v>
      </c>
      <c r="AH114" s="9">
        <v>166.57499999999999</v>
      </c>
      <c r="AI114" s="9">
        <v>774.29700000000003</v>
      </c>
      <c r="AJ114" s="9">
        <v>316.06400000000002</v>
      </c>
      <c r="AK114" s="9">
        <v>458.23399999999998</v>
      </c>
      <c r="AL114" s="9">
        <v>652.29</v>
      </c>
      <c r="AM114" s="9">
        <v>459.47199999999998</v>
      </c>
      <c r="AN114" s="9">
        <v>192.81800000000001</v>
      </c>
      <c r="AO114" s="9">
        <v>892.37300000000005</v>
      </c>
      <c r="AP114" s="9">
        <v>365.01</v>
      </c>
      <c r="AQ114" s="9">
        <v>527.36300000000006</v>
      </c>
      <c r="AR114" s="9">
        <v>834.274</v>
      </c>
      <c r="AS114" s="9">
        <v>356.49099999999999</v>
      </c>
      <c r="AT114" s="9">
        <v>477.78300000000002</v>
      </c>
      <c r="AU114" s="9">
        <v>13244.951999999999</v>
      </c>
      <c r="AV114" s="9">
        <v>6883.8990000000003</v>
      </c>
      <c r="AW114" s="9">
        <v>6361.0540000000001</v>
      </c>
      <c r="AX114" s="9">
        <v>9505.9500000000007</v>
      </c>
      <c r="AY114" s="9">
        <v>5750.6620000000003</v>
      </c>
      <c r="AZ114" s="9">
        <v>3755.288</v>
      </c>
      <c r="BA114" s="9">
        <v>3739.0030000000002</v>
      </c>
      <c r="BB114" s="9">
        <v>1133.2370000000001</v>
      </c>
      <c r="BC114" s="9">
        <v>2605.7660000000001</v>
      </c>
      <c r="BD114" s="9">
        <v>1479.8040000000001</v>
      </c>
      <c r="BE114" s="9">
        <v>787.44</v>
      </c>
      <c r="BF114" s="9">
        <v>692.36400000000003</v>
      </c>
      <c r="BG114" s="9">
        <v>283.01900000000001</v>
      </c>
      <c r="BH114" s="9">
        <v>150.679</v>
      </c>
      <c r="BI114" s="9">
        <v>132.34100000000001</v>
      </c>
      <c r="BJ114" s="9">
        <v>110.825</v>
      </c>
      <c r="BK114" s="9">
        <v>76.468000000000004</v>
      </c>
      <c r="BL114" s="9">
        <v>34.356999999999999</v>
      </c>
      <c r="BM114" s="9">
        <v>58.606999999999999</v>
      </c>
      <c r="BN114" s="9">
        <v>39.594999999999999</v>
      </c>
      <c r="BO114" s="9">
        <v>19.012</v>
      </c>
      <c r="BP114" s="9">
        <v>52.219000000000001</v>
      </c>
      <c r="BQ114" s="9">
        <v>36.872999999999998</v>
      </c>
      <c r="BR114" s="9">
        <v>15.346</v>
      </c>
      <c r="BS114" s="9">
        <v>172.19399999999999</v>
      </c>
      <c r="BT114" s="9">
        <v>74.210999999999999</v>
      </c>
      <c r="BU114" s="9">
        <v>97.983999999999995</v>
      </c>
      <c r="BV114" s="9">
        <v>1301.6849999999999</v>
      </c>
      <c r="BW114" s="9">
        <v>693.78399999999999</v>
      </c>
      <c r="BX114" s="9">
        <v>607.90099999999995</v>
      </c>
      <c r="BY114" s="9">
        <v>559.54999999999995</v>
      </c>
      <c r="BZ114" s="9">
        <v>394.48899999999998</v>
      </c>
      <c r="CA114" s="9">
        <v>165.06200000000001</v>
      </c>
      <c r="CB114" s="9">
        <v>742.13400000000001</v>
      </c>
      <c r="CC114" s="9">
        <v>299.29500000000002</v>
      </c>
      <c r="CD114" s="9">
        <v>442.839</v>
      </c>
      <c r="CE114" s="9">
        <v>641.29600000000005</v>
      </c>
      <c r="CF114" s="9">
        <v>450.565</v>
      </c>
      <c r="CG114" s="9">
        <v>190.73099999999999</v>
      </c>
      <c r="CH114" s="9">
        <v>838.50699999999995</v>
      </c>
      <c r="CI114" s="9">
        <v>336.875</v>
      </c>
      <c r="CJ114" s="9">
        <v>501.63299999999998</v>
      </c>
      <c r="CK114" s="9">
        <v>800.74099999999999</v>
      </c>
      <c r="CL114" s="9">
        <v>338.89</v>
      </c>
      <c r="CM114" s="9">
        <v>461.851</v>
      </c>
      <c r="CN114" s="9">
        <v>2175.8989999999999</v>
      </c>
      <c r="CO114" s="9">
        <v>1102.9110000000001</v>
      </c>
      <c r="CP114" s="9">
        <v>1072.9880000000001</v>
      </c>
      <c r="CQ114" s="9">
        <v>1040.684</v>
      </c>
      <c r="CR114" s="9">
        <v>620.05799999999999</v>
      </c>
      <c r="CS114" s="9">
        <v>420.625</v>
      </c>
      <c r="CT114" s="9">
        <v>1135.2159999999999</v>
      </c>
      <c r="CU114" s="9">
        <v>482.85300000000001</v>
      </c>
      <c r="CV114" s="9">
        <v>652.36300000000006</v>
      </c>
      <c r="CW114" s="9">
        <v>446.44200000000001</v>
      </c>
      <c r="CX114" s="9">
        <v>216.42099999999999</v>
      </c>
      <c r="CY114" s="9">
        <v>230.02</v>
      </c>
      <c r="CZ114" s="9">
        <v>75.543000000000006</v>
      </c>
      <c r="DA114" s="9">
        <v>34.856000000000002</v>
      </c>
      <c r="DB114" s="9">
        <v>40.686999999999998</v>
      </c>
      <c r="DC114" s="9">
        <v>15.276</v>
      </c>
      <c r="DD114" s="9">
        <v>10.657</v>
      </c>
      <c r="DE114" s="9">
        <v>4.6189999999999998</v>
      </c>
      <c r="DF114" s="9">
        <v>8.7949999999999999</v>
      </c>
      <c r="DG114" s="9">
        <v>5.0590000000000002</v>
      </c>
      <c r="DH114" s="9">
        <v>3.7360000000000002</v>
      </c>
      <c r="DI114" s="9">
        <v>6.4809999999999999</v>
      </c>
      <c r="DJ114" s="9">
        <v>5.5979999999999999</v>
      </c>
      <c r="DK114" s="9">
        <v>0.88300000000000001</v>
      </c>
      <c r="DL114" s="9">
        <v>60.267000000000003</v>
      </c>
      <c r="DM114" s="9">
        <v>24.2</v>
      </c>
      <c r="DN114" s="9">
        <v>36.067</v>
      </c>
      <c r="DO114" s="9">
        <v>404.55399999999997</v>
      </c>
      <c r="DP114" s="9">
        <v>199.59700000000001</v>
      </c>
      <c r="DQ114" s="9">
        <v>204.958</v>
      </c>
      <c r="DR114" s="9">
        <v>97.950999999999993</v>
      </c>
      <c r="DS114" s="9">
        <v>62.173000000000002</v>
      </c>
      <c r="DT114" s="9">
        <v>35.779000000000003</v>
      </c>
      <c r="DU114" s="9">
        <v>306.60300000000001</v>
      </c>
      <c r="DV114" s="9">
        <v>137.42400000000001</v>
      </c>
      <c r="DW114" s="9">
        <v>169.179</v>
      </c>
      <c r="DX114" s="9">
        <v>108.79600000000001</v>
      </c>
      <c r="DY114" s="9">
        <v>69.576999999999998</v>
      </c>
      <c r="DZ114" s="9">
        <v>39.219000000000001</v>
      </c>
      <c r="EA114" s="9">
        <v>337.64600000000002</v>
      </c>
      <c r="EB114" s="9">
        <v>146.84399999999999</v>
      </c>
      <c r="EC114" s="9">
        <v>190.80199999999999</v>
      </c>
      <c r="ED114" s="9">
        <v>315.39699999999999</v>
      </c>
      <c r="EE114" s="9">
        <v>142.482</v>
      </c>
      <c r="EF114" s="9">
        <v>172.91499999999999</v>
      </c>
      <c r="EG114" s="9">
        <v>826.28099999999995</v>
      </c>
      <c r="EH114" s="9">
        <v>402.81299999999999</v>
      </c>
      <c r="EI114" s="9">
        <v>423.46800000000002</v>
      </c>
      <c r="EJ114" s="9">
        <v>195.381</v>
      </c>
      <c r="EK114" s="9">
        <v>131.09399999999999</v>
      </c>
      <c r="EL114" s="9">
        <v>64.287000000000006</v>
      </c>
      <c r="EM114" s="9">
        <v>630.9</v>
      </c>
      <c r="EN114" s="9">
        <v>271.71899999999999</v>
      </c>
      <c r="EO114" s="9">
        <v>359.18099999999998</v>
      </c>
      <c r="EP114" s="9">
        <v>227.98099999999999</v>
      </c>
      <c r="EQ114" s="9">
        <v>106.315</v>
      </c>
      <c r="ER114" s="9">
        <v>121.666</v>
      </c>
      <c r="ES114" s="9">
        <v>39.972999999999999</v>
      </c>
      <c r="ET114" s="9">
        <v>16.850999999999999</v>
      </c>
      <c r="EU114" s="9">
        <v>23.122</v>
      </c>
      <c r="EV114" s="9">
        <v>5.5179999999999998</v>
      </c>
      <c r="EW114" s="9">
        <v>3.3809999999999998</v>
      </c>
      <c r="EX114" s="9">
        <v>2.137</v>
      </c>
      <c r="EY114" s="9">
        <v>2.5830000000000002</v>
      </c>
      <c r="EZ114" s="9">
        <v>1.169</v>
      </c>
      <c r="FA114" s="9">
        <v>1.4139999999999999</v>
      </c>
      <c r="FB114" s="9">
        <v>2.9350000000000001</v>
      </c>
      <c r="FC114" s="9">
        <v>2.2109999999999999</v>
      </c>
      <c r="FD114" s="9">
        <v>0.72399999999999998</v>
      </c>
      <c r="FE114" s="9">
        <v>34.454999999999998</v>
      </c>
      <c r="FF114" s="9">
        <v>13.47</v>
      </c>
      <c r="FG114" s="9">
        <v>20.984999999999999</v>
      </c>
      <c r="FH114" s="9">
        <v>205.68600000000001</v>
      </c>
      <c r="FI114" s="9">
        <v>99.215999999999994</v>
      </c>
      <c r="FJ114" s="9">
        <v>106.47</v>
      </c>
      <c r="FK114" s="9">
        <v>26.01</v>
      </c>
      <c r="FL114" s="9">
        <v>19.183</v>
      </c>
      <c r="FM114" s="9">
        <v>6.8259999999999996</v>
      </c>
      <c r="FN114" s="9">
        <v>179.67599999999999</v>
      </c>
      <c r="FO114" s="9">
        <v>80.033000000000001</v>
      </c>
      <c r="FP114" s="9">
        <v>99.644000000000005</v>
      </c>
      <c r="FQ114" s="9">
        <v>29.625</v>
      </c>
      <c r="FR114" s="9">
        <v>20.667000000000002</v>
      </c>
      <c r="FS114" s="9">
        <v>8.9580000000000002</v>
      </c>
      <c r="FT114" s="9">
        <v>198.35599999999999</v>
      </c>
      <c r="FU114" s="9">
        <v>85.649000000000001</v>
      </c>
      <c r="FV114" s="9">
        <v>112.70699999999999</v>
      </c>
      <c r="FW114" s="9">
        <v>182.25899999999999</v>
      </c>
      <c r="FX114" s="9">
        <v>81.201999999999998</v>
      </c>
      <c r="FY114" s="9">
        <v>101.057</v>
      </c>
      <c r="FZ114" s="9">
        <v>1349.6179999999999</v>
      </c>
      <c r="GA114" s="9">
        <v>700.09799999999996</v>
      </c>
      <c r="GB114" s="9">
        <v>649.52</v>
      </c>
      <c r="GC114" s="9">
        <v>845.303</v>
      </c>
      <c r="GD114" s="9">
        <v>488.964</v>
      </c>
      <c r="GE114" s="9">
        <v>356.339</v>
      </c>
      <c r="GF114" s="9">
        <v>504.31599999999997</v>
      </c>
      <c r="GG114" s="9">
        <v>211.13399999999999</v>
      </c>
      <c r="GH114" s="9">
        <v>293.18200000000002</v>
      </c>
      <c r="GI114" s="9">
        <v>218.46100000000001</v>
      </c>
      <c r="GJ114" s="9">
        <v>110.10599999999999</v>
      </c>
      <c r="GK114" s="9">
        <v>108.355</v>
      </c>
      <c r="GL114" s="9">
        <v>35.57</v>
      </c>
      <c r="GM114" s="9">
        <v>18.004999999999999</v>
      </c>
      <c r="GN114" s="9">
        <v>17.564</v>
      </c>
      <c r="GO114" s="9">
        <v>9.7579999999999991</v>
      </c>
      <c r="GP114" s="9">
        <v>7.2759999999999998</v>
      </c>
      <c r="GQ114" s="9">
        <v>2.4820000000000002</v>
      </c>
      <c r="GR114" s="9">
        <v>6.2119999999999997</v>
      </c>
      <c r="GS114" s="9">
        <v>3.8889999999999998</v>
      </c>
      <c r="GT114" s="9">
        <v>2.3220000000000001</v>
      </c>
      <c r="GU114" s="9">
        <v>3.5459999999999998</v>
      </c>
      <c r="GV114" s="9">
        <v>3.387</v>
      </c>
      <c r="GW114" s="9">
        <v>0.16</v>
      </c>
      <c r="GX114" s="9">
        <v>25.812000000000001</v>
      </c>
      <c r="GY114" s="9">
        <v>10.728999999999999</v>
      </c>
      <c r="GZ114" s="9">
        <v>15.082000000000001</v>
      </c>
      <c r="HA114" s="9">
        <v>198.86799999999999</v>
      </c>
      <c r="HB114" s="9">
        <v>100.381</v>
      </c>
      <c r="HC114" s="9">
        <v>98.488</v>
      </c>
      <c r="HD114" s="9">
        <v>71.941999999999993</v>
      </c>
      <c r="HE114" s="9">
        <v>42.988999999999997</v>
      </c>
      <c r="HF114" s="9">
        <v>28.952000000000002</v>
      </c>
      <c r="HG114" s="9">
        <v>126.92700000000001</v>
      </c>
      <c r="HH114" s="9">
        <v>57.390999999999998</v>
      </c>
      <c r="HI114" s="9">
        <v>69.534999999999997</v>
      </c>
      <c r="HJ114" s="9">
        <v>79.171000000000006</v>
      </c>
      <c r="HK114" s="9">
        <v>48.91</v>
      </c>
      <c r="HL114" s="9">
        <v>30.26</v>
      </c>
      <c r="HM114" s="9">
        <v>139.29</v>
      </c>
      <c r="HN114" s="9">
        <v>61.195</v>
      </c>
      <c r="HO114" s="9">
        <v>78.094999999999999</v>
      </c>
      <c r="HP114" s="9">
        <v>133.13800000000001</v>
      </c>
      <c r="HQ114" s="9">
        <v>61.28</v>
      </c>
      <c r="HR114" s="9">
        <v>71.858000000000004</v>
      </c>
      <c r="HS114" s="9">
        <v>3227.1060000000002</v>
      </c>
      <c r="HT114" s="9">
        <v>1694.79</v>
      </c>
      <c r="HU114" s="9">
        <v>1532.316</v>
      </c>
      <c r="HV114" s="9">
        <v>2568.2370000000001</v>
      </c>
      <c r="HW114" s="9">
        <v>1501.675</v>
      </c>
      <c r="HX114" s="9">
        <v>1066.5619999999999</v>
      </c>
      <c r="HY114" s="9">
        <v>658.86900000000003</v>
      </c>
      <c r="HZ114" s="9">
        <v>193.11500000000001</v>
      </c>
      <c r="IA114" s="9">
        <v>465.75400000000002</v>
      </c>
      <c r="IB114" s="9">
        <v>346.77300000000002</v>
      </c>
      <c r="IC114" s="9">
        <v>207.89</v>
      </c>
      <c r="ID114" s="9">
        <v>138.88300000000001</v>
      </c>
      <c r="IE114" s="9">
        <v>52.344000000000001</v>
      </c>
      <c r="IF114" s="9">
        <v>27.077999999999999</v>
      </c>
      <c r="IG114" s="9">
        <v>25.266999999999999</v>
      </c>
      <c r="IH114" s="9">
        <v>24.210999999999999</v>
      </c>
      <c r="II114" s="9">
        <v>13.949</v>
      </c>
      <c r="IJ114" s="9">
        <v>10.260999999999999</v>
      </c>
      <c r="IK114" s="9">
        <v>11.621</v>
      </c>
      <c r="IL114" s="9">
        <v>7.194</v>
      </c>
      <c r="IM114" s="9">
        <v>4.4269999999999996</v>
      </c>
      <c r="IN114" s="9">
        <v>12.59</v>
      </c>
      <c r="IO114" s="9">
        <v>6.7549999999999999</v>
      </c>
      <c r="IP114" s="9">
        <v>5.8339999999999996</v>
      </c>
      <c r="IQ114" s="9">
        <v>28.134</v>
      </c>
    </row>
    <row r="115" spans="1:251">
      <c r="A115" s="10">
        <v>44986</v>
      </c>
      <c r="B115" s="9">
        <v>13960.186</v>
      </c>
      <c r="C115" s="9">
        <v>7292.2160000000003</v>
      </c>
      <c r="D115" s="9">
        <v>6667.97</v>
      </c>
      <c r="E115" s="9">
        <v>9766.3790000000008</v>
      </c>
      <c r="F115" s="9">
        <v>5949.2749999999996</v>
      </c>
      <c r="G115" s="9">
        <v>3817.1039999999998</v>
      </c>
      <c r="H115" s="9">
        <v>4193.8069999999998</v>
      </c>
      <c r="I115" s="9">
        <v>1342.94</v>
      </c>
      <c r="J115" s="9">
        <v>2850.866</v>
      </c>
      <c r="K115" s="9">
        <v>1590.317</v>
      </c>
      <c r="L115" s="9">
        <v>846.92200000000003</v>
      </c>
      <c r="M115" s="9">
        <v>743.39499999999998</v>
      </c>
      <c r="N115" s="9">
        <v>329.40600000000001</v>
      </c>
      <c r="O115" s="9">
        <v>178.23400000000001</v>
      </c>
      <c r="P115" s="9">
        <v>151.172</v>
      </c>
      <c r="Q115" s="9">
        <v>130.61099999999999</v>
      </c>
      <c r="R115" s="9">
        <v>92.917000000000002</v>
      </c>
      <c r="S115" s="9">
        <v>37.695</v>
      </c>
      <c r="T115" s="9">
        <v>72.631</v>
      </c>
      <c r="U115" s="9">
        <v>48.46</v>
      </c>
      <c r="V115" s="9">
        <v>24.170999999999999</v>
      </c>
      <c r="W115" s="9">
        <v>57.98</v>
      </c>
      <c r="X115" s="9">
        <v>44.457000000000001</v>
      </c>
      <c r="Y115" s="9">
        <v>13.523999999999999</v>
      </c>
      <c r="Z115" s="9">
        <v>198.79499999999999</v>
      </c>
      <c r="AA115" s="9">
        <v>85.316999999999993</v>
      </c>
      <c r="AB115" s="9">
        <v>113.47799999999999</v>
      </c>
      <c r="AC115" s="9">
        <v>1392.337</v>
      </c>
      <c r="AD115" s="9">
        <v>735.15899999999999</v>
      </c>
      <c r="AE115" s="9">
        <v>657.178</v>
      </c>
      <c r="AF115" s="9">
        <v>572.43100000000004</v>
      </c>
      <c r="AG115" s="9">
        <v>416.488</v>
      </c>
      <c r="AH115" s="9">
        <v>155.94300000000001</v>
      </c>
      <c r="AI115" s="9">
        <v>819.90599999999995</v>
      </c>
      <c r="AJ115" s="9">
        <v>318.67200000000003</v>
      </c>
      <c r="AK115" s="9">
        <v>501.23500000000001</v>
      </c>
      <c r="AL115" s="9">
        <v>669.26400000000001</v>
      </c>
      <c r="AM115" s="9">
        <v>486.28399999999999</v>
      </c>
      <c r="AN115" s="9">
        <v>182.98</v>
      </c>
      <c r="AO115" s="9">
        <v>921.053</v>
      </c>
      <c r="AP115" s="9">
        <v>360.63799999999998</v>
      </c>
      <c r="AQ115" s="9">
        <v>560.41499999999996</v>
      </c>
      <c r="AR115" s="9">
        <v>892.53700000000003</v>
      </c>
      <c r="AS115" s="9">
        <v>367.13200000000001</v>
      </c>
      <c r="AT115" s="9">
        <v>525.40499999999997</v>
      </c>
      <c r="AU115" s="9">
        <v>13282.855</v>
      </c>
      <c r="AV115" s="9">
        <v>6888.2929999999997</v>
      </c>
      <c r="AW115" s="9">
        <v>6394.5630000000001</v>
      </c>
      <c r="AX115" s="9">
        <v>9462.8889999999992</v>
      </c>
      <c r="AY115" s="9">
        <v>5734.058</v>
      </c>
      <c r="AZ115" s="9">
        <v>3728.8310000000001</v>
      </c>
      <c r="BA115" s="9">
        <v>3819.9670000000001</v>
      </c>
      <c r="BB115" s="9">
        <v>1154.2349999999999</v>
      </c>
      <c r="BC115" s="9">
        <v>2665.732</v>
      </c>
      <c r="BD115" s="9">
        <v>1530.3720000000001</v>
      </c>
      <c r="BE115" s="9">
        <v>809.00400000000002</v>
      </c>
      <c r="BF115" s="9">
        <v>721.36800000000005</v>
      </c>
      <c r="BG115" s="9">
        <v>298.267</v>
      </c>
      <c r="BH115" s="9">
        <v>157.18299999999999</v>
      </c>
      <c r="BI115" s="9">
        <v>141.084</v>
      </c>
      <c r="BJ115" s="9">
        <v>126.604</v>
      </c>
      <c r="BK115" s="9">
        <v>89.197999999999993</v>
      </c>
      <c r="BL115" s="9">
        <v>37.405999999999999</v>
      </c>
      <c r="BM115" s="9">
        <v>70.278999999999996</v>
      </c>
      <c r="BN115" s="9">
        <v>46.118000000000002</v>
      </c>
      <c r="BO115" s="9">
        <v>24.161000000000001</v>
      </c>
      <c r="BP115" s="9">
        <v>56.325000000000003</v>
      </c>
      <c r="BQ115" s="9">
        <v>43.08</v>
      </c>
      <c r="BR115" s="9">
        <v>13.244999999999999</v>
      </c>
      <c r="BS115" s="9">
        <v>171.66200000000001</v>
      </c>
      <c r="BT115" s="9">
        <v>67.984999999999999</v>
      </c>
      <c r="BU115" s="9">
        <v>103.678</v>
      </c>
      <c r="BV115" s="9">
        <v>1354.127</v>
      </c>
      <c r="BW115" s="9">
        <v>712.43299999999999</v>
      </c>
      <c r="BX115" s="9">
        <v>641.69399999999996</v>
      </c>
      <c r="BY115" s="9">
        <v>564.13800000000003</v>
      </c>
      <c r="BZ115" s="9">
        <v>409.58800000000002</v>
      </c>
      <c r="CA115" s="9">
        <v>154.54900000000001</v>
      </c>
      <c r="CB115" s="9">
        <v>789.99</v>
      </c>
      <c r="CC115" s="9">
        <v>302.84500000000003</v>
      </c>
      <c r="CD115" s="9">
        <v>487.14499999999998</v>
      </c>
      <c r="CE115" s="9">
        <v>658.09900000000005</v>
      </c>
      <c r="CF115" s="9">
        <v>476.79899999999998</v>
      </c>
      <c r="CG115" s="9">
        <v>181.30099999999999</v>
      </c>
      <c r="CH115" s="9">
        <v>872.27200000000005</v>
      </c>
      <c r="CI115" s="9">
        <v>332.20499999999998</v>
      </c>
      <c r="CJ115" s="9">
        <v>540.06700000000001</v>
      </c>
      <c r="CK115" s="9">
        <v>860.26800000000003</v>
      </c>
      <c r="CL115" s="9">
        <v>348.96300000000002</v>
      </c>
      <c r="CM115" s="9">
        <v>511.30500000000001</v>
      </c>
      <c r="CN115" s="9">
        <v>2180.2629999999999</v>
      </c>
      <c r="CO115" s="9">
        <v>1112.877</v>
      </c>
      <c r="CP115" s="9">
        <v>1067.386</v>
      </c>
      <c r="CQ115" s="9">
        <v>1003.904</v>
      </c>
      <c r="CR115" s="9">
        <v>589.947</v>
      </c>
      <c r="CS115" s="9">
        <v>413.95699999999999</v>
      </c>
      <c r="CT115" s="9">
        <v>1176.3599999999999</v>
      </c>
      <c r="CU115" s="9">
        <v>522.92999999999995</v>
      </c>
      <c r="CV115" s="9">
        <v>653.42999999999995</v>
      </c>
      <c r="CW115" s="9">
        <v>454.73399999999998</v>
      </c>
      <c r="CX115" s="9">
        <v>237.65899999999999</v>
      </c>
      <c r="CY115" s="9">
        <v>217.07499999999999</v>
      </c>
      <c r="CZ115" s="9">
        <v>87.622</v>
      </c>
      <c r="DA115" s="9">
        <v>44.475000000000001</v>
      </c>
      <c r="DB115" s="9">
        <v>43.146000000000001</v>
      </c>
      <c r="DC115" s="9">
        <v>17.734999999999999</v>
      </c>
      <c r="DD115" s="9">
        <v>12.16</v>
      </c>
      <c r="DE115" s="9">
        <v>5.5750000000000002</v>
      </c>
      <c r="DF115" s="9">
        <v>13.444000000000001</v>
      </c>
      <c r="DG115" s="9">
        <v>8.9260000000000002</v>
      </c>
      <c r="DH115" s="9">
        <v>4.5179999999999998</v>
      </c>
      <c r="DI115" s="9">
        <v>4.2910000000000004</v>
      </c>
      <c r="DJ115" s="9">
        <v>3.234</v>
      </c>
      <c r="DK115" s="9">
        <v>1.0580000000000001</v>
      </c>
      <c r="DL115" s="9">
        <v>69.887</v>
      </c>
      <c r="DM115" s="9">
        <v>32.316000000000003</v>
      </c>
      <c r="DN115" s="9">
        <v>37.570999999999998</v>
      </c>
      <c r="DO115" s="9">
        <v>415.642</v>
      </c>
      <c r="DP115" s="9">
        <v>215.48500000000001</v>
      </c>
      <c r="DQ115" s="9">
        <v>200.15700000000001</v>
      </c>
      <c r="DR115" s="9">
        <v>94.697999999999993</v>
      </c>
      <c r="DS115" s="9">
        <v>65.174999999999997</v>
      </c>
      <c r="DT115" s="9">
        <v>29.523</v>
      </c>
      <c r="DU115" s="9">
        <v>320.94400000000002</v>
      </c>
      <c r="DV115" s="9">
        <v>150.31</v>
      </c>
      <c r="DW115" s="9">
        <v>170.63399999999999</v>
      </c>
      <c r="DX115" s="9">
        <v>104.367</v>
      </c>
      <c r="DY115" s="9">
        <v>72.477999999999994</v>
      </c>
      <c r="DZ115" s="9">
        <v>31.888999999999999</v>
      </c>
      <c r="EA115" s="9">
        <v>350.36700000000002</v>
      </c>
      <c r="EB115" s="9">
        <v>165.18100000000001</v>
      </c>
      <c r="EC115" s="9">
        <v>185.185</v>
      </c>
      <c r="ED115" s="9">
        <v>334.387</v>
      </c>
      <c r="EE115" s="9">
        <v>159.23599999999999</v>
      </c>
      <c r="EF115" s="9">
        <v>175.15199999999999</v>
      </c>
      <c r="EG115" s="9">
        <v>828.72199999999998</v>
      </c>
      <c r="EH115" s="9">
        <v>406.91199999999998</v>
      </c>
      <c r="EI115" s="9">
        <v>421.81</v>
      </c>
      <c r="EJ115" s="9">
        <v>189.31100000000001</v>
      </c>
      <c r="EK115" s="9">
        <v>124.05</v>
      </c>
      <c r="EL115" s="9">
        <v>65.260999999999996</v>
      </c>
      <c r="EM115" s="9">
        <v>639.41099999999994</v>
      </c>
      <c r="EN115" s="9">
        <v>282.86200000000002</v>
      </c>
      <c r="EO115" s="9">
        <v>356.54899999999998</v>
      </c>
      <c r="EP115" s="9">
        <v>220.90199999999999</v>
      </c>
      <c r="EQ115" s="9">
        <v>108.069</v>
      </c>
      <c r="ER115" s="9">
        <v>112.833</v>
      </c>
      <c r="ES115" s="9">
        <v>43.369</v>
      </c>
      <c r="ET115" s="9">
        <v>19.446999999999999</v>
      </c>
      <c r="EU115" s="9">
        <v>23.922000000000001</v>
      </c>
      <c r="EV115" s="9">
        <v>2.8610000000000002</v>
      </c>
      <c r="EW115" s="9">
        <v>2.056</v>
      </c>
      <c r="EX115" s="9">
        <v>0.80500000000000005</v>
      </c>
      <c r="EY115" s="9">
        <v>2.7810000000000001</v>
      </c>
      <c r="EZ115" s="9">
        <v>2.0110000000000001</v>
      </c>
      <c r="FA115" s="9">
        <v>0.77</v>
      </c>
      <c r="FB115" s="9">
        <v>0.08</v>
      </c>
      <c r="FC115" s="9">
        <v>4.4999999999999998E-2</v>
      </c>
      <c r="FD115" s="9">
        <v>3.5000000000000003E-2</v>
      </c>
      <c r="FE115" s="9">
        <v>40.508000000000003</v>
      </c>
      <c r="FF115" s="9">
        <v>17.390999999999998</v>
      </c>
      <c r="FG115" s="9">
        <v>23.117000000000001</v>
      </c>
      <c r="FH115" s="9">
        <v>201.49100000000001</v>
      </c>
      <c r="FI115" s="9">
        <v>99.915999999999997</v>
      </c>
      <c r="FJ115" s="9">
        <v>101.575</v>
      </c>
      <c r="FK115" s="9">
        <v>20.864000000000001</v>
      </c>
      <c r="FL115" s="9">
        <v>13.670999999999999</v>
      </c>
      <c r="FM115" s="9">
        <v>7.1929999999999996</v>
      </c>
      <c r="FN115" s="9">
        <v>180.62799999999999</v>
      </c>
      <c r="FO115" s="9">
        <v>86.245000000000005</v>
      </c>
      <c r="FP115" s="9">
        <v>94.382999999999996</v>
      </c>
      <c r="FQ115" s="9">
        <v>22.213999999999999</v>
      </c>
      <c r="FR115" s="9">
        <v>14.955</v>
      </c>
      <c r="FS115" s="9">
        <v>7.2590000000000003</v>
      </c>
      <c r="FT115" s="9">
        <v>198.68799999999999</v>
      </c>
      <c r="FU115" s="9">
        <v>93.114000000000004</v>
      </c>
      <c r="FV115" s="9">
        <v>105.574</v>
      </c>
      <c r="FW115" s="9">
        <v>183.40799999999999</v>
      </c>
      <c r="FX115" s="9">
        <v>88.256</v>
      </c>
      <c r="FY115" s="9">
        <v>95.152000000000001</v>
      </c>
      <c r="FZ115" s="9">
        <v>1351.5409999999999</v>
      </c>
      <c r="GA115" s="9">
        <v>705.96500000000003</v>
      </c>
      <c r="GB115" s="9">
        <v>645.577</v>
      </c>
      <c r="GC115" s="9">
        <v>814.59199999999998</v>
      </c>
      <c r="GD115" s="9">
        <v>465.89600000000002</v>
      </c>
      <c r="GE115" s="9">
        <v>348.69600000000003</v>
      </c>
      <c r="GF115" s="9">
        <v>536.94899999999996</v>
      </c>
      <c r="GG115" s="9">
        <v>240.06800000000001</v>
      </c>
      <c r="GH115" s="9">
        <v>296.88</v>
      </c>
      <c r="GI115" s="9">
        <v>233.83199999999999</v>
      </c>
      <c r="GJ115" s="9">
        <v>129.59</v>
      </c>
      <c r="GK115" s="9">
        <v>104.242</v>
      </c>
      <c r="GL115" s="9">
        <v>44.253</v>
      </c>
      <c r="GM115" s="9">
        <v>25.027999999999999</v>
      </c>
      <c r="GN115" s="9">
        <v>19.225000000000001</v>
      </c>
      <c r="GO115" s="9">
        <v>14.874000000000001</v>
      </c>
      <c r="GP115" s="9">
        <v>10.103999999999999</v>
      </c>
      <c r="GQ115" s="9">
        <v>4.7699999999999996</v>
      </c>
      <c r="GR115" s="9">
        <v>10.663</v>
      </c>
      <c r="GS115" s="9">
        <v>6.915</v>
      </c>
      <c r="GT115" s="9">
        <v>3.7480000000000002</v>
      </c>
      <c r="GU115" s="9">
        <v>4.2110000000000003</v>
      </c>
      <c r="GV115" s="9">
        <v>3.1890000000000001</v>
      </c>
      <c r="GW115" s="9">
        <v>1.022</v>
      </c>
      <c r="GX115" s="9">
        <v>29.379000000000001</v>
      </c>
      <c r="GY115" s="9">
        <v>14.925000000000001</v>
      </c>
      <c r="GZ115" s="9">
        <v>14.454000000000001</v>
      </c>
      <c r="HA115" s="9">
        <v>214.15</v>
      </c>
      <c r="HB115" s="9">
        <v>115.569</v>
      </c>
      <c r="HC115" s="9">
        <v>98.581000000000003</v>
      </c>
      <c r="HD115" s="9">
        <v>73.834000000000003</v>
      </c>
      <c r="HE115" s="9">
        <v>51.503999999999998</v>
      </c>
      <c r="HF115" s="9">
        <v>22.33</v>
      </c>
      <c r="HG115" s="9">
        <v>140.316</v>
      </c>
      <c r="HH115" s="9">
        <v>64.064999999999998</v>
      </c>
      <c r="HI115" s="9">
        <v>76.251000000000005</v>
      </c>
      <c r="HJ115" s="9">
        <v>82.153000000000006</v>
      </c>
      <c r="HK115" s="9">
        <v>57.523000000000003</v>
      </c>
      <c r="HL115" s="9">
        <v>24.63</v>
      </c>
      <c r="HM115" s="9">
        <v>151.679</v>
      </c>
      <c r="HN115" s="9">
        <v>72.066999999999993</v>
      </c>
      <c r="HO115" s="9">
        <v>79.611000000000004</v>
      </c>
      <c r="HP115" s="9">
        <v>150.97900000000001</v>
      </c>
      <c r="HQ115" s="9">
        <v>70.98</v>
      </c>
      <c r="HR115" s="9">
        <v>79.998999999999995</v>
      </c>
      <c r="HS115" s="9">
        <v>3238.6010000000001</v>
      </c>
      <c r="HT115" s="9">
        <v>1691.5170000000001</v>
      </c>
      <c r="HU115" s="9">
        <v>1547.085</v>
      </c>
      <c r="HV115" s="9">
        <v>2553.12</v>
      </c>
      <c r="HW115" s="9">
        <v>1496.31</v>
      </c>
      <c r="HX115" s="9">
        <v>1056.81</v>
      </c>
      <c r="HY115" s="9">
        <v>685.48099999999999</v>
      </c>
      <c r="HZ115" s="9">
        <v>195.20699999999999</v>
      </c>
      <c r="IA115" s="9">
        <v>490.274</v>
      </c>
      <c r="IB115" s="9">
        <v>358.54199999999997</v>
      </c>
      <c r="IC115" s="9">
        <v>206.00899999999999</v>
      </c>
      <c r="ID115" s="9">
        <v>152.53299999999999</v>
      </c>
      <c r="IE115" s="9">
        <v>54.671999999999997</v>
      </c>
      <c r="IF115" s="9">
        <v>28.016999999999999</v>
      </c>
      <c r="IG115" s="9">
        <v>26.654</v>
      </c>
      <c r="IH115" s="9">
        <v>28.795999999999999</v>
      </c>
      <c r="II115" s="9">
        <v>17.268999999999998</v>
      </c>
      <c r="IJ115" s="9">
        <v>11.526999999999999</v>
      </c>
      <c r="IK115" s="9">
        <v>15.284000000000001</v>
      </c>
      <c r="IL115" s="9">
        <v>9.0749999999999993</v>
      </c>
      <c r="IM115" s="9">
        <v>6.2089999999999996</v>
      </c>
      <c r="IN115" s="9">
        <v>13.512</v>
      </c>
      <c r="IO115" s="9">
        <v>8.1929999999999996</v>
      </c>
      <c r="IP115" s="9">
        <v>5.3179999999999996</v>
      </c>
      <c r="IQ115" s="9">
        <v>25.876000000000001</v>
      </c>
    </row>
    <row r="116" spans="1:251">
      <c r="A116" s="10">
        <v>45017</v>
      </c>
      <c r="B116" s="9">
        <v>13921.91</v>
      </c>
      <c r="C116" s="9">
        <v>7273.8729999999996</v>
      </c>
      <c r="D116" s="9">
        <v>6648.0370000000003</v>
      </c>
      <c r="E116" s="9">
        <v>9716.5619999999999</v>
      </c>
      <c r="F116" s="9">
        <v>5875.8310000000001</v>
      </c>
      <c r="G116" s="9">
        <v>3840.7310000000002</v>
      </c>
      <c r="H116" s="9">
        <v>4205.348</v>
      </c>
      <c r="I116" s="9">
        <v>1398.0419999999999</v>
      </c>
      <c r="J116" s="9">
        <v>2807.306</v>
      </c>
      <c r="K116" s="9">
        <v>1539.4860000000001</v>
      </c>
      <c r="L116" s="9">
        <v>830.07100000000003</v>
      </c>
      <c r="M116" s="9">
        <v>709.41499999999996</v>
      </c>
      <c r="N116" s="9">
        <v>278.72000000000003</v>
      </c>
      <c r="O116" s="9">
        <v>154.82900000000001</v>
      </c>
      <c r="P116" s="9">
        <v>123.89100000000001</v>
      </c>
      <c r="Q116" s="9">
        <v>86.227000000000004</v>
      </c>
      <c r="R116" s="9">
        <v>64.244</v>
      </c>
      <c r="S116" s="9">
        <v>21.983000000000001</v>
      </c>
      <c r="T116" s="9">
        <v>54.088999999999999</v>
      </c>
      <c r="U116" s="9">
        <v>38.073999999999998</v>
      </c>
      <c r="V116" s="9">
        <v>16.015999999999998</v>
      </c>
      <c r="W116" s="9">
        <v>32.137999999999998</v>
      </c>
      <c r="X116" s="9">
        <v>26.17</v>
      </c>
      <c r="Y116" s="9">
        <v>5.9669999999999996</v>
      </c>
      <c r="Z116" s="9">
        <v>192.49299999999999</v>
      </c>
      <c r="AA116" s="9">
        <v>90.584999999999994</v>
      </c>
      <c r="AB116" s="9">
        <v>101.908</v>
      </c>
      <c r="AC116" s="9">
        <v>1395.5029999999999</v>
      </c>
      <c r="AD116" s="9">
        <v>746.67399999999998</v>
      </c>
      <c r="AE116" s="9">
        <v>648.82899999999995</v>
      </c>
      <c r="AF116" s="9">
        <v>573.01</v>
      </c>
      <c r="AG116" s="9">
        <v>403.22699999999998</v>
      </c>
      <c r="AH116" s="9">
        <v>169.78299999999999</v>
      </c>
      <c r="AI116" s="9">
        <v>822.49300000000005</v>
      </c>
      <c r="AJ116" s="9">
        <v>343.447</v>
      </c>
      <c r="AK116" s="9">
        <v>479.04500000000002</v>
      </c>
      <c r="AL116" s="9">
        <v>632.47400000000005</v>
      </c>
      <c r="AM116" s="9">
        <v>449.53800000000001</v>
      </c>
      <c r="AN116" s="9">
        <v>182.93600000000001</v>
      </c>
      <c r="AO116" s="9">
        <v>907.01199999999994</v>
      </c>
      <c r="AP116" s="9">
        <v>380.53399999999999</v>
      </c>
      <c r="AQ116" s="9">
        <v>526.47900000000004</v>
      </c>
      <c r="AR116" s="9">
        <v>876.58199999999999</v>
      </c>
      <c r="AS116" s="9">
        <v>381.52100000000002</v>
      </c>
      <c r="AT116" s="9">
        <v>495.06099999999998</v>
      </c>
      <c r="AU116" s="9">
        <v>13263.494000000001</v>
      </c>
      <c r="AV116" s="9">
        <v>6875.0519999999997</v>
      </c>
      <c r="AW116" s="9">
        <v>6388.442</v>
      </c>
      <c r="AX116" s="9">
        <v>9426.607</v>
      </c>
      <c r="AY116" s="9">
        <v>5670.09</v>
      </c>
      <c r="AZ116" s="9">
        <v>3756.5169999999998</v>
      </c>
      <c r="BA116" s="9">
        <v>3836.8870000000002</v>
      </c>
      <c r="BB116" s="9">
        <v>1204.962</v>
      </c>
      <c r="BC116" s="9">
        <v>2631.9250000000002</v>
      </c>
      <c r="BD116" s="9">
        <v>1483.145</v>
      </c>
      <c r="BE116" s="9">
        <v>793.67600000000004</v>
      </c>
      <c r="BF116" s="9">
        <v>689.46900000000005</v>
      </c>
      <c r="BG116" s="9">
        <v>251.81299999999999</v>
      </c>
      <c r="BH116" s="9">
        <v>137.13200000000001</v>
      </c>
      <c r="BI116" s="9">
        <v>114.681</v>
      </c>
      <c r="BJ116" s="9">
        <v>82.078000000000003</v>
      </c>
      <c r="BK116" s="9">
        <v>60.143000000000001</v>
      </c>
      <c r="BL116" s="9">
        <v>21.934000000000001</v>
      </c>
      <c r="BM116" s="9">
        <v>50.972999999999999</v>
      </c>
      <c r="BN116" s="9">
        <v>34.966999999999999</v>
      </c>
      <c r="BO116" s="9">
        <v>16.004999999999999</v>
      </c>
      <c r="BP116" s="9">
        <v>31.105</v>
      </c>
      <c r="BQ116" s="9">
        <v>25.175999999999998</v>
      </c>
      <c r="BR116" s="9">
        <v>5.9290000000000003</v>
      </c>
      <c r="BS116" s="9">
        <v>169.73599999999999</v>
      </c>
      <c r="BT116" s="9">
        <v>76.989000000000004</v>
      </c>
      <c r="BU116" s="9">
        <v>92.745999999999995</v>
      </c>
      <c r="BV116" s="9">
        <v>1356.2239999999999</v>
      </c>
      <c r="BW116" s="9">
        <v>721.07500000000005</v>
      </c>
      <c r="BX116" s="9">
        <v>635.149</v>
      </c>
      <c r="BY116" s="9">
        <v>561.51300000000003</v>
      </c>
      <c r="BZ116" s="9">
        <v>393.435</v>
      </c>
      <c r="CA116" s="9">
        <v>168.078</v>
      </c>
      <c r="CB116" s="9">
        <v>794.71100000000001</v>
      </c>
      <c r="CC116" s="9">
        <v>327.64</v>
      </c>
      <c r="CD116" s="9">
        <v>467.07100000000003</v>
      </c>
      <c r="CE116" s="9">
        <v>617.44799999999998</v>
      </c>
      <c r="CF116" s="9">
        <v>436.26299999999998</v>
      </c>
      <c r="CG116" s="9">
        <v>181.185</v>
      </c>
      <c r="CH116" s="9">
        <v>865.697</v>
      </c>
      <c r="CI116" s="9">
        <v>357.41300000000001</v>
      </c>
      <c r="CJ116" s="9">
        <v>508.28300000000002</v>
      </c>
      <c r="CK116" s="9">
        <v>845.68399999999997</v>
      </c>
      <c r="CL116" s="9">
        <v>362.60700000000003</v>
      </c>
      <c r="CM116" s="9">
        <v>483.077</v>
      </c>
      <c r="CN116" s="9">
        <v>2155.7739999999999</v>
      </c>
      <c r="CO116" s="9">
        <v>1099.22</v>
      </c>
      <c r="CP116" s="9">
        <v>1056.5540000000001</v>
      </c>
      <c r="CQ116" s="9">
        <v>991.51300000000003</v>
      </c>
      <c r="CR116" s="9">
        <v>579.65200000000004</v>
      </c>
      <c r="CS116" s="9">
        <v>411.86099999999999</v>
      </c>
      <c r="CT116" s="9">
        <v>1164.261</v>
      </c>
      <c r="CU116" s="9">
        <v>519.56899999999996</v>
      </c>
      <c r="CV116" s="9">
        <v>644.69299999999998</v>
      </c>
      <c r="CW116" s="9">
        <v>451.37099999999998</v>
      </c>
      <c r="CX116" s="9">
        <v>223.029</v>
      </c>
      <c r="CY116" s="9">
        <v>228.34200000000001</v>
      </c>
      <c r="CZ116" s="9">
        <v>79.385999999999996</v>
      </c>
      <c r="DA116" s="9">
        <v>40.279000000000003</v>
      </c>
      <c r="DB116" s="9">
        <v>39.106999999999999</v>
      </c>
      <c r="DC116" s="9">
        <v>9.6189999999999998</v>
      </c>
      <c r="DD116" s="9">
        <v>6.7119999999999997</v>
      </c>
      <c r="DE116" s="9">
        <v>2.907</v>
      </c>
      <c r="DF116" s="9">
        <v>5.29</v>
      </c>
      <c r="DG116" s="9">
        <v>2.577</v>
      </c>
      <c r="DH116" s="9">
        <v>2.7120000000000002</v>
      </c>
      <c r="DI116" s="9">
        <v>4.3289999999999997</v>
      </c>
      <c r="DJ116" s="9">
        <v>4.1349999999999998</v>
      </c>
      <c r="DK116" s="9">
        <v>0.19500000000000001</v>
      </c>
      <c r="DL116" s="9">
        <v>69.766999999999996</v>
      </c>
      <c r="DM116" s="9">
        <v>33.567</v>
      </c>
      <c r="DN116" s="9">
        <v>36.200000000000003</v>
      </c>
      <c r="DO116" s="9">
        <v>414.20100000000002</v>
      </c>
      <c r="DP116" s="9">
        <v>203.15799999999999</v>
      </c>
      <c r="DQ116" s="9">
        <v>211.042</v>
      </c>
      <c r="DR116" s="9">
        <v>88.841999999999999</v>
      </c>
      <c r="DS116" s="9">
        <v>49.581000000000003</v>
      </c>
      <c r="DT116" s="9">
        <v>39.26</v>
      </c>
      <c r="DU116" s="9">
        <v>325.35899999999998</v>
      </c>
      <c r="DV116" s="9">
        <v>153.577</v>
      </c>
      <c r="DW116" s="9">
        <v>171.78200000000001</v>
      </c>
      <c r="DX116" s="9">
        <v>96.314999999999998</v>
      </c>
      <c r="DY116" s="9">
        <v>55.198</v>
      </c>
      <c r="DZ116" s="9">
        <v>41.116999999999997</v>
      </c>
      <c r="EA116" s="9">
        <v>355.05599999999998</v>
      </c>
      <c r="EB116" s="9">
        <v>167.83099999999999</v>
      </c>
      <c r="EC116" s="9">
        <v>187.22499999999999</v>
      </c>
      <c r="ED116" s="9">
        <v>330.649</v>
      </c>
      <c r="EE116" s="9">
        <v>156.155</v>
      </c>
      <c r="EF116" s="9">
        <v>174.494</v>
      </c>
      <c r="EG116" s="9">
        <v>828.36199999999997</v>
      </c>
      <c r="EH116" s="9">
        <v>410.733</v>
      </c>
      <c r="EI116" s="9">
        <v>417.62799999999999</v>
      </c>
      <c r="EJ116" s="9">
        <v>198.90199999999999</v>
      </c>
      <c r="EK116" s="9">
        <v>126.477</v>
      </c>
      <c r="EL116" s="9">
        <v>72.424999999999997</v>
      </c>
      <c r="EM116" s="9">
        <v>629.46</v>
      </c>
      <c r="EN116" s="9">
        <v>284.25599999999997</v>
      </c>
      <c r="EO116" s="9">
        <v>345.20400000000001</v>
      </c>
      <c r="EP116" s="9">
        <v>210.703</v>
      </c>
      <c r="EQ116" s="9">
        <v>101.489</v>
      </c>
      <c r="ER116" s="9">
        <v>109.214</v>
      </c>
      <c r="ES116" s="9">
        <v>42.670999999999999</v>
      </c>
      <c r="ET116" s="9">
        <v>20.565999999999999</v>
      </c>
      <c r="EU116" s="9">
        <v>22.105</v>
      </c>
      <c r="EV116" s="9">
        <v>2.7770000000000001</v>
      </c>
      <c r="EW116" s="9">
        <v>1.5</v>
      </c>
      <c r="EX116" s="9">
        <v>1.2769999999999999</v>
      </c>
      <c r="EY116" s="9">
        <v>1.9419999999999999</v>
      </c>
      <c r="EZ116" s="9">
        <v>0.7</v>
      </c>
      <c r="FA116" s="9">
        <v>1.242</v>
      </c>
      <c r="FB116" s="9">
        <v>0.83499999999999996</v>
      </c>
      <c r="FC116" s="9">
        <v>0.8</v>
      </c>
      <c r="FD116" s="9">
        <v>3.5000000000000003E-2</v>
      </c>
      <c r="FE116" s="9">
        <v>39.893999999999998</v>
      </c>
      <c r="FF116" s="9">
        <v>19.065999999999999</v>
      </c>
      <c r="FG116" s="9">
        <v>20.827999999999999</v>
      </c>
      <c r="FH116" s="9">
        <v>188.291</v>
      </c>
      <c r="FI116" s="9">
        <v>91.093000000000004</v>
      </c>
      <c r="FJ116" s="9">
        <v>97.197999999999993</v>
      </c>
      <c r="FK116" s="9">
        <v>17.68</v>
      </c>
      <c r="FL116" s="9">
        <v>7.8520000000000003</v>
      </c>
      <c r="FM116" s="9">
        <v>9.8279999999999994</v>
      </c>
      <c r="FN116" s="9">
        <v>170.61199999999999</v>
      </c>
      <c r="FO116" s="9">
        <v>83.241</v>
      </c>
      <c r="FP116" s="9">
        <v>87.37</v>
      </c>
      <c r="FQ116" s="9">
        <v>19.882000000000001</v>
      </c>
      <c r="FR116" s="9">
        <v>9.3510000000000009</v>
      </c>
      <c r="FS116" s="9">
        <v>10.531000000000001</v>
      </c>
      <c r="FT116" s="9">
        <v>190.821</v>
      </c>
      <c r="FU116" s="9">
        <v>92.138000000000005</v>
      </c>
      <c r="FV116" s="9">
        <v>98.683000000000007</v>
      </c>
      <c r="FW116" s="9">
        <v>172.553</v>
      </c>
      <c r="FX116" s="9">
        <v>83.941000000000003</v>
      </c>
      <c r="FY116" s="9">
        <v>88.611999999999995</v>
      </c>
      <c r="FZ116" s="9">
        <v>1327.412</v>
      </c>
      <c r="GA116" s="9">
        <v>688.48699999999997</v>
      </c>
      <c r="GB116" s="9">
        <v>638.92499999999995</v>
      </c>
      <c r="GC116" s="9">
        <v>792.61099999999999</v>
      </c>
      <c r="GD116" s="9">
        <v>453.17500000000001</v>
      </c>
      <c r="GE116" s="9">
        <v>339.43599999999998</v>
      </c>
      <c r="GF116" s="9">
        <v>534.80100000000004</v>
      </c>
      <c r="GG116" s="9">
        <v>235.31200000000001</v>
      </c>
      <c r="GH116" s="9">
        <v>299.48899999999998</v>
      </c>
      <c r="GI116" s="9">
        <v>240.66800000000001</v>
      </c>
      <c r="GJ116" s="9">
        <v>121.54</v>
      </c>
      <c r="GK116" s="9">
        <v>119.128</v>
      </c>
      <c r="GL116" s="9">
        <v>36.715000000000003</v>
      </c>
      <c r="GM116" s="9">
        <v>19.713000000000001</v>
      </c>
      <c r="GN116" s="9">
        <v>17.001999999999999</v>
      </c>
      <c r="GO116" s="9">
        <v>6.8419999999999996</v>
      </c>
      <c r="GP116" s="9">
        <v>5.2119999999999997</v>
      </c>
      <c r="GQ116" s="9">
        <v>1.63</v>
      </c>
      <c r="GR116" s="9">
        <v>3.3479999999999999</v>
      </c>
      <c r="GS116" s="9">
        <v>1.877</v>
      </c>
      <c r="GT116" s="9">
        <v>1.4710000000000001</v>
      </c>
      <c r="GU116" s="9">
        <v>3.4940000000000002</v>
      </c>
      <c r="GV116" s="9">
        <v>3.335</v>
      </c>
      <c r="GW116" s="9">
        <v>0.159</v>
      </c>
      <c r="GX116" s="9">
        <v>29.873000000000001</v>
      </c>
      <c r="GY116" s="9">
        <v>14.500999999999999</v>
      </c>
      <c r="GZ116" s="9">
        <v>15.372</v>
      </c>
      <c r="HA116" s="9">
        <v>225.90899999999999</v>
      </c>
      <c r="HB116" s="9">
        <v>112.065</v>
      </c>
      <c r="HC116" s="9">
        <v>113.84399999999999</v>
      </c>
      <c r="HD116" s="9">
        <v>71.162000000000006</v>
      </c>
      <c r="HE116" s="9">
        <v>41.728999999999999</v>
      </c>
      <c r="HF116" s="9">
        <v>29.433</v>
      </c>
      <c r="HG116" s="9">
        <v>154.74700000000001</v>
      </c>
      <c r="HH116" s="9">
        <v>70.335999999999999</v>
      </c>
      <c r="HI116" s="9">
        <v>84.411000000000001</v>
      </c>
      <c r="HJ116" s="9">
        <v>76.433000000000007</v>
      </c>
      <c r="HK116" s="9">
        <v>45.847000000000001</v>
      </c>
      <c r="HL116" s="9">
        <v>30.585999999999999</v>
      </c>
      <c r="HM116" s="9">
        <v>164.23500000000001</v>
      </c>
      <c r="HN116" s="9">
        <v>75.692999999999998</v>
      </c>
      <c r="HO116" s="9">
        <v>88.542000000000002</v>
      </c>
      <c r="HP116" s="9">
        <v>158.095</v>
      </c>
      <c r="HQ116" s="9">
        <v>72.212999999999994</v>
      </c>
      <c r="HR116" s="9">
        <v>85.882000000000005</v>
      </c>
      <c r="HS116" s="9">
        <v>3246.7840000000001</v>
      </c>
      <c r="HT116" s="9">
        <v>1705.269</v>
      </c>
      <c r="HU116" s="9">
        <v>1541.5150000000001</v>
      </c>
      <c r="HV116" s="9">
        <v>2547.2020000000002</v>
      </c>
      <c r="HW116" s="9">
        <v>1489.818</v>
      </c>
      <c r="HX116" s="9">
        <v>1057.385</v>
      </c>
      <c r="HY116" s="9">
        <v>699.58100000000002</v>
      </c>
      <c r="HZ116" s="9">
        <v>215.45099999999999</v>
      </c>
      <c r="IA116" s="9">
        <v>484.13</v>
      </c>
      <c r="IB116" s="9">
        <v>360.89499999999998</v>
      </c>
      <c r="IC116" s="9">
        <v>218.45599999999999</v>
      </c>
      <c r="ID116" s="9">
        <v>142.43899999999999</v>
      </c>
      <c r="IE116" s="9">
        <v>43.598999999999997</v>
      </c>
      <c r="IF116" s="9">
        <v>23.890999999999998</v>
      </c>
      <c r="IG116" s="9">
        <v>19.707999999999998</v>
      </c>
      <c r="IH116" s="9">
        <v>17.928000000000001</v>
      </c>
      <c r="II116" s="9">
        <v>12.417</v>
      </c>
      <c r="IJ116" s="9">
        <v>5.5110000000000001</v>
      </c>
      <c r="IK116" s="9">
        <v>10.946</v>
      </c>
      <c r="IL116" s="9">
        <v>7.4480000000000004</v>
      </c>
      <c r="IM116" s="9">
        <v>3.4980000000000002</v>
      </c>
      <c r="IN116" s="9">
        <v>6.9820000000000002</v>
      </c>
      <c r="IO116" s="9">
        <v>4.9690000000000003</v>
      </c>
      <c r="IP116" s="9">
        <v>2.0139999999999998</v>
      </c>
      <c r="IQ116" s="9">
        <v>25.670999999999999</v>
      </c>
    </row>
    <row r="117" spans="1:251">
      <c r="A117" s="10">
        <v>45047</v>
      </c>
      <c r="B117" s="9">
        <v>14102.025</v>
      </c>
      <c r="C117" s="9">
        <v>7353.1790000000001</v>
      </c>
      <c r="D117" s="9">
        <v>6748.8459999999995</v>
      </c>
      <c r="E117" s="9">
        <v>9826.1</v>
      </c>
      <c r="F117" s="9">
        <v>5938.4139999999998</v>
      </c>
      <c r="G117" s="9">
        <v>3887.6860000000001</v>
      </c>
      <c r="H117" s="9">
        <v>4275.9250000000002</v>
      </c>
      <c r="I117" s="9">
        <v>1414.7650000000001</v>
      </c>
      <c r="J117" s="9">
        <v>2861.1590000000001</v>
      </c>
      <c r="K117" s="9">
        <v>1598.028</v>
      </c>
      <c r="L117" s="9">
        <v>859.48800000000006</v>
      </c>
      <c r="M117" s="9">
        <v>738.54</v>
      </c>
      <c r="N117" s="9">
        <v>303.43799999999999</v>
      </c>
      <c r="O117" s="9">
        <v>170.17500000000001</v>
      </c>
      <c r="P117" s="9">
        <v>133.26300000000001</v>
      </c>
      <c r="Q117" s="9">
        <v>118.852</v>
      </c>
      <c r="R117" s="9">
        <v>90.388000000000005</v>
      </c>
      <c r="S117" s="9">
        <v>28.463999999999999</v>
      </c>
      <c r="T117" s="9">
        <v>61.314999999999998</v>
      </c>
      <c r="U117" s="9">
        <v>42.548000000000002</v>
      </c>
      <c r="V117" s="9">
        <v>18.766999999999999</v>
      </c>
      <c r="W117" s="9">
        <v>57.536999999999999</v>
      </c>
      <c r="X117" s="9">
        <v>47.84</v>
      </c>
      <c r="Y117" s="9">
        <v>9.6969999999999992</v>
      </c>
      <c r="Z117" s="9">
        <v>184.58600000000001</v>
      </c>
      <c r="AA117" s="9">
        <v>79.787000000000006</v>
      </c>
      <c r="AB117" s="9">
        <v>104.79900000000001</v>
      </c>
      <c r="AC117" s="9">
        <v>1423.0070000000001</v>
      </c>
      <c r="AD117" s="9">
        <v>756.875</v>
      </c>
      <c r="AE117" s="9">
        <v>666.13099999999997</v>
      </c>
      <c r="AF117" s="9">
        <v>580.99900000000002</v>
      </c>
      <c r="AG117" s="9">
        <v>411.36500000000001</v>
      </c>
      <c r="AH117" s="9">
        <v>169.63399999999999</v>
      </c>
      <c r="AI117" s="9">
        <v>842.00800000000004</v>
      </c>
      <c r="AJ117" s="9">
        <v>345.51</v>
      </c>
      <c r="AK117" s="9">
        <v>496.49799999999999</v>
      </c>
      <c r="AL117" s="9">
        <v>669.04700000000003</v>
      </c>
      <c r="AM117" s="9">
        <v>480.43099999999998</v>
      </c>
      <c r="AN117" s="9">
        <v>188.61600000000001</v>
      </c>
      <c r="AO117" s="9">
        <v>928.98099999999999</v>
      </c>
      <c r="AP117" s="9">
        <v>379.05799999999999</v>
      </c>
      <c r="AQ117" s="9">
        <v>549.923</v>
      </c>
      <c r="AR117" s="9">
        <v>903.32299999999998</v>
      </c>
      <c r="AS117" s="9">
        <v>388.05799999999999</v>
      </c>
      <c r="AT117" s="9">
        <v>515.26400000000001</v>
      </c>
      <c r="AU117" s="9">
        <v>13416.402</v>
      </c>
      <c r="AV117" s="9">
        <v>6943.8410000000003</v>
      </c>
      <c r="AW117" s="9">
        <v>6472.5609999999997</v>
      </c>
      <c r="AX117" s="9">
        <v>9524.2469999999994</v>
      </c>
      <c r="AY117" s="9">
        <v>5728.6559999999999</v>
      </c>
      <c r="AZ117" s="9">
        <v>3795.59</v>
      </c>
      <c r="BA117" s="9">
        <v>3892.1550000000002</v>
      </c>
      <c r="BB117" s="9">
        <v>1215.1849999999999</v>
      </c>
      <c r="BC117" s="9">
        <v>2676.97</v>
      </c>
      <c r="BD117" s="9">
        <v>1542.0730000000001</v>
      </c>
      <c r="BE117" s="9">
        <v>824.67100000000005</v>
      </c>
      <c r="BF117" s="9">
        <v>717.40200000000004</v>
      </c>
      <c r="BG117" s="9">
        <v>282.38799999999998</v>
      </c>
      <c r="BH117" s="9">
        <v>155.20099999999999</v>
      </c>
      <c r="BI117" s="9">
        <v>127.18600000000001</v>
      </c>
      <c r="BJ117" s="9">
        <v>113.812</v>
      </c>
      <c r="BK117" s="9">
        <v>85.918999999999997</v>
      </c>
      <c r="BL117" s="9">
        <v>27.891999999999999</v>
      </c>
      <c r="BM117" s="9">
        <v>58.773000000000003</v>
      </c>
      <c r="BN117" s="9">
        <v>40.539000000000001</v>
      </c>
      <c r="BO117" s="9">
        <v>18.233000000000001</v>
      </c>
      <c r="BP117" s="9">
        <v>55.039000000000001</v>
      </c>
      <c r="BQ117" s="9">
        <v>45.38</v>
      </c>
      <c r="BR117" s="9">
        <v>9.6590000000000007</v>
      </c>
      <c r="BS117" s="9">
        <v>168.57599999999999</v>
      </c>
      <c r="BT117" s="9">
        <v>69.281999999999996</v>
      </c>
      <c r="BU117" s="9">
        <v>99.293999999999997</v>
      </c>
      <c r="BV117" s="9">
        <v>1381.134</v>
      </c>
      <c r="BW117" s="9">
        <v>732.00400000000002</v>
      </c>
      <c r="BX117" s="9">
        <v>649.13</v>
      </c>
      <c r="BY117" s="9">
        <v>570.1</v>
      </c>
      <c r="BZ117" s="9">
        <v>402.91899999999998</v>
      </c>
      <c r="CA117" s="9">
        <v>167.18100000000001</v>
      </c>
      <c r="CB117" s="9">
        <v>811.03399999999999</v>
      </c>
      <c r="CC117" s="9">
        <v>329.08600000000001</v>
      </c>
      <c r="CD117" s="9">
        <v>481.94799999999998</v>
      </c>
      <c r="CE117" s="9">
        <v>654.21299999999997</v>
      </c>
      <c r="CF117" s="9">
        <v>468.61799999999999</v>
      </c>
      <c r="CG117" s="9">
        <v>185.595</v>
      </c>
      <c r="CH117" s="9">
        <v>887.86</v>
      </c>
      <c r="CI117" s="9">
        <v>356.053</v>
      </c>
      <c r="CJ117" s="9">
        <v>531.80700000000002</v>
      </c>
      <c r="CK117" s="9">
        <v>869.80700000000002</v>
      </c>
      <c r="CL117" s="9">
        <v>369.625</v>
      </c>
      <c r="CM117" s="9">
        <v>500.18200000000002</v>
      </c>
      <c r="CN117" s="9">
        <v>2187.25</v>
      </c>
      <c r="CO117" s="9">
        <v>1108.5440000000001</v>
      </c>
      <c r="CP117" s="9">
        <v>1078.7070000000001</v>
      </c>
      <c r="CQ117" s="9">
        <v>989.15200000000004</v>
      </c>
      <c r="CR117" s="9">
        <v>575.80999999999995</v>
      </c>
      <c r="CS117" s="9">
        <v>413.34199999999998</v>
      </c>
      <c r="CT117" s="9">
        <v>1198.0989999999999</v>
      </c>
      <c r="CU117" s="9">
        <v>532.73400000000004</v>
      </c>
      <c r="CV117" s="9">
        <v>665.36500000000001</v>
      </c>
      <c r="CW117" s="9">
        <v>439.779</v>
      </c>
      <c r="CX117" s="9">
        <v>238.34899999999999</v>
      </c>
      <c r="CY117" s="9">
        <v>201.43</v>
      </c>
      <c r="CZ117" s="9">
        <v>64.016000000000005</v>
      </c>
      <c r="DA117" s="9">
        <v>36.375</v>
      </c>
      <c r="DB117" s="9">
        <v>27.640999999999998</v>
      </c>
      <c r="DC117" s="9">
        <v>11.238</v>
      </c>
      <c r="DD117" s="9">
        <v>7.6859999999999999</v>
      </c>
      <c r="DE117" s="9">
        <v>3.552</v>
      </c>
      <c r="DF117" s="9">
        <v>6.5350000000000001</v>
      </c>
      <c r="DG117" s="9">
        <v>4.5960000000000001</v>
      </c>
      <c r="DH117" s="9">
        <v>1.9390000000000001</v>
      </c>
      <c r="DI117" s="9">
        <v>4.7030000000000003</v>
      </c>
      <c r="DJ117" s="9">
        <v>3.09</v>
      </c>
      <c r="DK117" s="9">
        <v>1.613</v>
      </c>
      <c r="DL117" s="9">
        <v>52.777999999999999</v>
      </c>
      <c r="DM117" s="9">
        <v>28.689</v>
      </c>
      <c r="DN117" s="9">
        <v>24.088999999999999</v>
      </c>
      <c r="DO117" s="9">
        <v>407.61599999999999</v>
      </c>
      <c r="DP117" s="9">
        <v>223.58</v>
      </c>
      <c r="DQ117" s="9">
        <v>184.036</v>
      </c>
      <c r="DR117" s="9">
        <v>92.614999999999995</v>
      </c>
      <c r="DS117" s="9">
        <v>63.822000000000003</v>
      </c>
      <c r="DT117" s="9">
        <v>28.792999999999999</v>
      </c>
      <c r="DU117" s="9">
        <v>315.00099999999998</v>
      </c>
      <c r="DV117" s="9">
        <v>159.75800000000001</v>
      </c>
      <c r="DW117" s="9">
        <v>155.24299999999999</v>
      </c>
      <c r="DX117" s="9">
        <v>100.398</v>
      </c>
      <c r="DY117" s="9">
        <v>69.346000000000004</v>
      </c>
      <c r="DZ117" s="9">
        <v>31.053000000000001</v>
      </c>
      <c r="EA117" s="9">
        <v>339.38099999999997</v>
      </c>
      <c r="EB117" s="9">
        <v>169.00299999999999</v>
      </c>
      <c r="EC117" s="9">
        <v>170.37700000000001</v>
      </c>
      <c r="ED117" s="9">
        <v>321.536</v>
      </c>
      <c r="EE117" s="9">
        <v>164.35400000000001</v>
      </c>
      <c r="EF117" s="9">
        <v>157.18199999999999</v>
      </c>
      <c r="EG117" s="9">
        <v>844.39700000000005</v>
      </c>
      <c r="EH117" s="9">
        <v>417.97199999999998</v>
      </c>
      <c r="EI117" s="9">
        <v>426.42500000000001</v>
      </c>
      <c r="EJ117" s="9">
        <v>190.99199999999999</v>
      </c>
      <c r="EK117" s="9">
        <v>123.252</v>
      </c>
      <c r="EL117" s="9">
        <v>67.739999999999995</v>
      </c>
      <c r="EM117" s="9">
        <v>653.40499999999997</v>
      </c>
      <c r="EN117" s="9">
        <v>294.72000000000003</v>
      </c>
      <c r="EO117" s="9">
        <v>358.685</v>
      </c>
      <c r="EP117" s="9">
        <v>215.88300000000001</v>
      </c>
      <c r="EQ117" s="9">
        <v>116.405</v>
      </c>
      <c r="ER117" s="9">
        <v>99.477999999999994</v>
      </c>
      <c r="ES117" s="9">
        <v>29.835000000000001</v>
      </c>
      <c r="ET117" s="9">
        <v>16.821000000000002</v>
      </c>
      <c r="EU117" s="9">
        <v>13.013999999999999</v>
      </c>
      <c r="EV117" s="9">
        <v>2.2090000000000001</v>
      </c>
      <c r="EW117" s="9">
        <v>0.92400000000000004</v>
      </c>
      <c r="EX117" s="9">
        <v>1.2849999999999999</v>
      </c>
      <c r="EY117" s="9">
        <v>1.474</v>
      </c>
      <c r="EZ117" s="9">
        <v>0.72599999999999998</v>
      </c>
      <c r="FA117" s="9">
        <v>0.747</v>
      </c>
      <c r="FB117" s="9">
        <v>0.73599999999999999</v>
      </c>
      <c r="FC117" s="9">
        <v>0.19800000000000001</v>
      </c>
      <c r="FD117" s="9">
        <v>0.53800000000000003</v>
      </c>
      <c r="FE117" s="9">
        <v>27.626000000000001</v>
      </c>
      <c r="FF117" s="9">
        <v>15.897</v>
      </c>
      <c r="FG117" s="9">
        <v>11.728999999999999</v>
      </c>
      <c r="FH117" s="9">
        <v>202.63900000000001</v>
      </c>
      <c r="FI117" s="9">
        <v>110.661</v>
      </c>
      <c r="FJ117" s="9">
        <v>91.977999999999994</v>
      </c>
      <c r="FK117" s="9">
        <v>22.103999999999999</v>
      </c>
      <c r="FL117" s="9">
        <v>15.701000000000001</v>
      </c>
      <c r="FM117" s="9">
        <v>6.4029999999999996</v>
      </c>
      <c r="FN117" s="9">
        <v>180.53399999999999</v>
      </c>
      <c r="FO117" s="9">
        <v>94.959000000000003</v>
      </c>
      <c r="FP117" s="9">
        <v>85.575000000000003</v>
      </c>
      <c r="FQ117" s="9">
        <v>23.803999999999998</v>
      </c>
      <c r="FR117" s="9">
        <v>16.623999999999999</v>
      </c>
      <c r="FS117" s="9">
        <v>7.18</v>
      </c>
      <c r="FT117" s="9">
        <v>192.07900000000001</v>
      </c>
      <c r="FU117" s="9">
        <v>99.781999999999996</v>
      </c>
      <c r="FV117" s="9">
        <v>92.298000000000002</v>
      </c>
      <c r="FW117" s="9">
        <v>182.00800000000001</v>
      </c>
      <c r="FX117" s="9">
        <v>95.686000000000007</v>
      </c>
      <c r="FY117" s="9">
        <v>86.322000000000003</v>
      </c>
      <c r="FZ117" s="9">
        <v>1342.854</v>
      </c>
      <c r="GA117" s="9">
        <v>690.572</v>
      </c>
      <c r="GB117" s="9">
        <v>652.28200000000004</v>
      </c>
      <c r="GC117" s="9">
        <v>798.16</v>
      </c>
      <c r="GD117" s="9">
        <v>452.55799999999999</v>
      </c>
      <c r="GE117" s="9">
        <v>345.60199999999998</v>
      </c>
      <c r="GF117" s="9">
        <v>544.69399999999996</v>
      </c>
      <c r="GG117" s="9">
        <v>238.01400000000001</v>
      </c>
      <c r="GH117" s="9">
        <v>306.68</v>
      </c>
      <c r="GI117" s="9">
        <v>223.89599999999999</v>
      </c>
      <c r="GJ117" s="9">
        <v>121.944</v>
      </c>
      <c r="GK117" s="9">
        <v>101.952</v>
      </c>
      <c r="GL117" s="9">
        <v>34.18</v>
      </c>
      <c r="GM117" s="9">
        <v>19.553999999999998</v>
      </c>
      <c r="GN117" s="9">
        <v>14.625999999999999</v>
      </c>
      <c r="GO117" s="9">
        <v>9.0289999999999999</v>
      </c>
      <c r="GP117" s="9">
        <v>6.7619999999999996</v>
      </c>
      <c r="GQ117" s="9">
        <v>2.266</v>
      </c>
      <c r="GR117" s="9">
        <v>5.0620000000000003</v>
      </c>
      <c r="GS117" s="9">
        <v>3.87</v>
      </c>
      <c r="GT117" s="9">
        <v>1.1910000000000001</v>
      </c>
      <c r="GU117" s="9">
        <v>3.9670000000000001</v>
      </c>
      <c r="GV117" s="9">
        <v>2.8919999999999999</v>
      </c>
      <c r="GW117" s="9">
        <v>1.075</v>
      </c>
      <c r="GX117" s="9">
        <v>25.152000000000001</v>
      </c>
      <c r="GY117" s="9">
        <v>12.792</v>
      </c>
      <c r="GZ117" s="9">
        <v>12.36</v>
      </c>
      <c r="HA117" s="9">
        <v>204.977</v>
      </c>
      <c r="HB117" s="9">
        <v>112.92</v>
      </c>
      <c r="HC117" s="9">
        <v>92.058000000000007</v>
      </c>
      <c r="HD117" s="9">
        <v>70.510999999999996</v>
      </c>
      <c r="HE117" s="9">
        <v>48.121000000000002</v>
      </c>
      <c r="HF117" s="9">
        <v>22.39</v>
      </c>
      <c r="HG117" s="9">
        <v>134.46600000000001</v>
      </c>
      <c r="HH117" s="9">
        <v>64.798000000000002</v>
      </c>
      <c r="HI117" s="9">
        <v>69.668000000000006</v>
      </c>
      <c r="HJ117" s="9">
        <v>76.593999999999994</v>
      </c>
      <c r="HK117" s="9">
        <v>52.722000000000001</v>
      </c>
      <c r="HL117" s="9">
        <v>23.872</v>
      </c>
      <c r="HM117" s="9">
        <v>147.30199999999999</v>
      </c>
      <c r="HN117" s="9">
        <v>69.221999999999994</v>
      </c>
      <c r="HO117" s="9">
        <v>78.08</v>
      </c>
      <c r="HP117" s="9">
        <v>139.52799999999999</v>
      </c>
      <c r="HQ117" s="9">
        <v>68.668999999999997</v>
      </c>
      <c r="HR117" s="9">
        <v>70.858999999999995</v>
      </c>
      <c r="HS117" s="9">
        <v>3285.4859999999999</v>
      </c>
      <c r="HT117" s="9">
        <v>1717.672</v>
      </c>
      <c r="HU117" s="9">
        <v>1567.8140000000001</v>
      </c>
      <c r="HV117" s="9">
        <v>2585.248</v>
      </c>
      <c r="HW117" s="9">
        <v>1509.0429999999999</v>
      </c>
      <c r="HX117" s="9">
        <v>1076.2049999999999</v>
      </c>
      <c r="HY117" s="9">
        <v>700.23800000000006</v>
      </c>
      <c r="HZ117" s="9">
        <v>208.62899999999999</v>
      </c>
      <c r="IA117" s="9">
        <v>491.60899999999998</v>
      </c>
      <c r="IB117" s="9">
        <v>369.50200000000001</v>
      </c>
      <c r="IC117" s="9">
        <v>212.16300000000001</v>
      </c>
      <c r="ID117" s="9">
        <v>157.33799999999999</v>
      </c>
      <c r="IE117" s="9">
        <v>64.570999999999998</v>
      </c>
      <c r="IF117" s="9">
        <v>34.148000000000003</v>
      </c>
      <c r="IG117" s="9">
        <v>30.423999999999999</v>
      </c>
      <c r="IH117" s="9">
        <v>31.207999999999998</v>
      </c>
      <c r="II117" s="9">
        <v>22.928000000000001</v>
      </c>
      <c r="IJ117" s="9">
        <v>8.2799999999999994</v>
      </c>
      <c r="IK117" s="9">
        <v>15.071</v>
      </c>
      <c r="IL117" s="9">
        <v>10.532</v>
      </c>
      <c r="IM117" s="9">
        <v>4.5389999999999997</v>
      </c>
      <c r="IN117" s="9">
        <v>16.137</v>
      </c>
      <c r="IO117" s="9">
        <v>12.396000000000001</v>
      </c>
      <c r="IP117" s="9">
        <v>3.7410000000000001</v>
      </c>
      <c r="IQ117" s="9">
        <v>33.363</v>
      </c>
    </row>
    <row r="118" spans="1:251">
      <c r="A118" s="10">
        <v>45078</v>
      </c>
      <c r="B118" s="9">
        <v>14070.227999999999</v>
      </c>
      <c r="C118" s="9">
        <v>7344.384</v>
      </c>
      <c r="D118" s="9">
        <v>6725.8429999999998</v>
      </c>
      <c r="E118" s="9">
        <v>9844.723</v>
      </c>
      <c r="F118" s="9">
        <v>5960.0150000000003</v>
      </c>
      <c r="G118" s="9">
        <v>3884.7080000000001</v>
      </c>
      <c r="H118" s="9">
        <v>4225.5050000000001</v>
      </c>
      <c r="I118" s="9">
        <v>1384.3689999999999</v>
      </c>
      <c r="J118" s="9">
        <v>2841.1350000000002</v>
      </c>
      <c r="K118" s="9">
        <v>1620.7840000000001</v>
      </c>
      <c r="L118" s="9">
        <v>868.27</v>
      </c>
      <c r="M118" s="9">
        <v>752.51400000000001</v>
      </c>
      <c r="N118" s="9">
        <v>324.47899999999998</v>
      </c>
      <c r="O118" s="9">
        <v>191.43700000000001</v>
      </c>
      <c r="P118" s="9">
        <v>133.041</v>
      </c>
      <c r="Q118" s="9">
        <v>138.74199999999999</v>
      </c>
      <c r="R118" s="9">
        <v>104.226</v>
      </c>
      <c r="S118" s="9">
        <v>34.515999999999998</v>
      </c>
      <c r="T118" s="9">
        <v>80.986000000000004</v>
      </c>
      <c r="U118" s="9">
        <v>59.76</v>
      </c>
      <c r="V118" s="9">
        <v>21.225999999999999</v>
      </c>
      <c r="W118" s="9">
        <v>57.755000000000003</v>
      </c>
      <c r="X118" s="9">
        <v>44.466000000000001</v>
      </c>
      <c r="Y118" s="9">
        <v>13.29</v>
      </c>
      <c r="Z118" s="9">
        <v>185.73699999999999</v>
      </c>
      <c r="AA118" s="9">
        <v>87.212000000000003</v>
      </c>
      <c r="AB118" s="9">
        <v>98.525000000000006</v>
      </c>
      <c r="AC118" s="9">
        <v>1427.681</v>
      </c>
      <c r="AD118" s="9">
        <v>748.40499999999997</v>
      </c>
      <c r="AE118" s="9">
        <v>679.27599999999995</v>
      </c>
      <c r="AF118" s="9">
        <v>573.70699999999999</v>
      </c>
      <c r="AG118" s="9">
        <v>413.41800000000001</v>
      </c>
      <c r="AH118" s="9">
        <v>160.29</v>
      </c>
      <c r="AI118" s="9">
        <v>853.97400000000005</v>
      </c>
      <c r="AJ118" s="9">
        <v>334.98700000000002</v>
      </c>
      <c r="AK118" s="9">
        <v>518.98699999999997</v>
      </c>
      <c r="AL118" s="9">
        <v>676.01099999999997</v>
      </c>
      <c r="AM118" s="9">
        <v>488.50900000000001</v>
      </c>
      <c r="AN118" s="9">
        <v>187.50200000000001</v>
      </c>
      <c r="AO118" s="9">
        <v>944.77300000000002</v>
      </c>
      <c r="AP118" s="9">
        <v>379.76100000000002</v>
      </c>
      <c r="AQ118" s="9">
        <v>565.01300000000003</v>
      </c>
      <c r="AR118" s="9">
        <v>934.96</v>
      </c>
      <c r="AS118" s="9">
        <v>394.74700000000001</v>
      </c>
      <c r="AT118" s="9">
        <v>540.21299999999997</v>
      </c>
      <c r="AU118" s="9">
        <v>13373.208000000001</v>
      </c>
      <c r="AV118" s="9">
        <v>6921.9369999999999</v>
      </c>
      <c r="AW118" s="9">
        <v>6451.2709999999997</v>
      </c>
      <c r="AX118" s="9">
        <v>9532.6450000000004</v>
      </c>
      <c r="AY118" s="9">
        <v>5738.09</v>
      </c>
      <c r="AZ118" s="9">
        <v>3794.5549999999998</v>
      </c>
      <c r="BA118" s="9">
        <v>3840.5619999999999</v>
      </c>
      <c r="BB118" s="9">
        <v>1183.847</v>
      </c>
      <c r="BC118" s="9">
        <v>2656.7150000000001</v>
      </c>
      <c r="BD118" s="9">
        <v>1564.722</v>
      </c>
      <c r="BE118" s="9">
        <v>830.89099999999996</v>
      </c>
      <c r="BF118" s="9">
        <v>733.83</v>
      </c>
      <c r="BG118" s="9">
        <v>302.53399999999999</v>
      </c>
      <c r="BH118" s="9">
        <v>175.995</v>
      </c>
      <c r="BI118" s="9">
        <v>126.539</v>
      </c>
      <c r="BJ118" s="9">
        <v>132.398</v>
      </c>
      <c r="BK118" s="9">
        <v>99.168000000000006</v>
      </c>
      <c r="BL118" s="9">
        <v>33.228999999999999</v>
      </c>
      <c r="BM118" s="9">
        <v>76.25</v>
      </c>
      <c r="BN118" s="9">
        <v>56.271999999999998</v>
      </c>
      <c r="BO118" s="9">
        <v>19.978000000000002</v>
      </c>
      <c r="BP118" s="9">
        <v>56.148000000000003</v>
      </c>
      <c r="BQ118" s="9">
        <v>42.896999999999998</v>
      </c>
      <c r="BR118" s="9">
        <v>13.250999999999999</v>
      </c>
      <c r="BS118" s="9">
        <v>170.136</v>
      </c>
      <c r="BT118" s="9">
        <v>76.826999999999998</v>
      </c>
      <c r="BU118" s="9">
        <v>93.31</v>
      </c>
      <c r="BV118" s="9">
        <v>1388.1469999999999</v>
      </c>
      <c r="BW118" s="9">
        <v>722.13499999999999</v>
      </c>
      <c r="BX118" s="9">
        <v>666.01199999999994</v>
      </c>
      <c r="BY118" s="9">
        <v>560.85599999999999</v>
      </c>
      <c r="BZ118" s="9">
        <v>402.22699999999998</v>
      </c>
      <c r="CA118" s="9">
        <v>158.62899999999999</v>
      </c>
      <c r="CB118" s="9">
        <v>827.29100000000005</v>
      </c>
      <c r="CC118" s="9">
        <v>319.90800000000002</v>
      </c>
      <c r="CD118" s="9">
        <v>507.38299999999998</v>
      </c>
      <c r="CE118" s="9">
        <v>658.46799999999996</v>
      </c>
      <c r="CF118" s="9">
        <v>473.91</v>
      </c>
      <c r="CG118" s="9">
        <v>184.55699999999999</v>
      </c>
      <c r="CH118" s="9">
        <v>906.25400000000002</v>
      </c>
      <c r="CI118" s="9">
        <v>356.98099999999999</v>
      </c>
      <c r="CJ118" s="9">
        <v>549.27300000000002</v>
      </c>
      <c r="CK118" s="9">
        <v>903.54100000000005</v>
      </c>
      <c r="CL118" s="9">
        <v>376.18</v>
      </c>
      <c r="CM118" s="9">
        <v>527.36099999999999</v>
      </c>
      <c r="CN118" s="9">
        <v>2184.73</v>
      </c>
      <c r="CO118" s="9">
        <v>1115.4860000000001</v>
      </c>
      <c r="CP118" s="9">
        <v>1069.2439999999999</v>
      </c>
      <c r="CQ118" s="9">
        <v>1007.088</v>
      </c>
      <c r="CR118" s="9">
        <v>600.07100000000003</v>
      </c>
      <c r="CS118" s="9">
        <v>407.01600000000002</v>
      </c>
      <c r="CT118" s="9">
        <v>1177.6420000000001</v>
      </c>
      <c r="CU118" s="9">
        <v>515.41499999999996</v>
      </c>
      <c r="CV118" s="9">
        <v>662.22799999999995</v>
      </c>
      <c r="CW118" s="9">
        <v>485.33800000000002</v>
      </c>
      <c r="CX118" s="9">
        <v>254.209</v>
      </c>
      <c r="CY118" s="9">
        <v>231.12899999999999</v>
      </c>
      <c r="CZ118" s="9">
        <v>73.337999999999994</v>
      </c>
      <c r="DA118" s="9">
        <v>43.84</v>
      </c>
      <c r="DB118" s="9">
        <v>29.498000000000001</v>
      </c>
      <c r="DC118" s="9">
        <v>14.714</v>
      </c>
      <c r="DD118" s="9">
        <v>11.067</v>
      </c>
      <c r="DE118" s="9">
        <v>3.6469999999999998</v>
      </c>
      <c r="DF118" s="9">
        <v>10.220000000000001</v>
      </c>
      <c r="DG118" s="9">
        <v>7.26</v>
      </c>
      <c r="DH118" s="9">
        <v>2.96</v>
      </c>
      <c r="DI118" s="9">
        <v>4.4950000000000001</v>
      </c>
      <c r="DJ118" s="9">
        <v>3.8069999999999999</v>
      </c>
      <c r="DK118" s="9">
        <v>0.68700000000000006</v>
      </c>
      <c r="DL118" s="9">
        <v>58.622999999999998</v>
      </c>
      <c r="DM118" s="9">
        <v>32.771999999999998</v>
      </c>
      <c r="DN118" s="9">
        <v>25.850999999999999</v>
      </c>
      <c r="DO118" s="9">
        <v>447.53100000000001</v>
      </c>
      <c r="DP118" s="9">
        <v>230.84700000000001</v>
      </c>
      <c r="DQ118" s="9">
        <v>216.685</v>
      </c>
      <c r="DR118" s="9">
        <v>99.367000000000004</v>
      </c>
      <c r="DS118" s="9">
        <v>67.167000000000002</v>
      </c>
      <c r="DT118" s="9">
        <v>32.198999999999998</v>
      </c>
      <c r="DU118" s="9">
        <v>348.16500000000002</v>
      </c>
      <c r="DV118" s="9">
        <v>163.679</v>
      </c>
      <c r="DW118" s="9">
        <v>184.48500000000001</v>
      </c>
      <c r="DX118" s="9">
        <v>109.313</v>
      </c>
      <c r="DY118" s="9">
        <v>75.509</v>
      </c>
      <c r="DZ118" s="9">
        <v>33.804000000000002</v>
      </c>
      <c r="EA118" s="9">
        <v>376.02499999999998</v>
      </c>
      <c r="EB118" s="9">
        <v>178.7</v>
      </c>
      <c r="EC118" s="9">
        <v>197.32499999999999</v>
      </c>
      <c r="ED118" s="9">
        <v>358.38499999999999</v>
      </c>
      <c r="EE118" s="9">
        <v>170.93899999999999</v>
      </c>
      <c r="EF118" s="9">
        <v>187.44499999999999</v>
      </c>
      <c r="EG118" s="9">
        <v>819.58799999999997</v>
      </c>
      <c r="EH118" s="9">
        <v>408.11200000000002</v>
      </c>
      <c r="EI118" s="9">
        <v>411.476</v>
      </c>
      <c r="EJ118" s="9">
        <v>190.03200000000001</v>
      </c>
      <c r="EK118" s="9">
        <v>125.145</v>
      </c>
      <c r="EL118" s="9">
        <v>64.887</v>
      </c>
      <c r="EM118" s="9">
        <v>629.55600000000004</v>
      </c>
      <c r="EN118" s="9">
        <v>282.96699999999998</v>
      </c>
      <c r="EO118" s="9">
        <v>346.589</v>
      </c>
      <c r="EP118" s="9">
        <v>226.215</v>
      </c>
      <c r="EQ118" s="9">
        <v>116.974</v>
      </c>
      <c r="ER118" s="9">
        <v>109.241</v>
      </c>
      <c r="ES118" s="9">
        <v>35.090000000000003</v>
      </c>
      <c r="ET118" s="9">
        <v>20.151</v>
      </c>
      <c r="EU118" s="9">
        <v>14.939</v>
      </c>
      <c r="EV118" s="9">
        <v>2.3940000000000001</v>
      </c>
      <c r="EW118" s="9">
        <v>2.0009999999999999</v>
      </c>
      <c r="EX118" s="9">
        <v>0.39300000000000002</v>
      </c>
      <c r="EY118" s="9">
        <v>2.3140000000000001</v>
      </c>
      <c r="EZ118" s="9">
        <v>1.9570000000000001</v>
      </c>
      <c r="FA118" s="9">
        <v>0.35799999999999998</v>
      </c>
      <c r="FB118" s="9">
        <v>0.08</v>
      </c>
      <c r="FC118" s="9">
        <v>4.4999999999999998E-2</v>
      </c>
      <c r="FD118" s="9">
        <v>3.5000000000000003E-2</v>
      </c>
      <c r="FE118" s="9">
        <v>32.695999999999998</v>
      </c>
      <c r="FF118" s="9">
        <v>18.149000000000001</v>
      </c>
      <c r="FG118" s="9">
        <v>14.547000000000001</v>
      </c>
      <c r="FH118" s="9">
        <v>207.69800000000001</v>
      </c>
      <c r="FI118" s="9">
        <v>106.48099999999999</v>
      </c>
      <c r="FJ118" s="9">
        <v>101.21599999999999</v>
      </c>
      <c r="FK118" s="9">
        <v>20.355</v>
      </c>
      <c r="FL118" s="9">
        <v>13.651999999999999</v>
      </c>
      <c r="FM118" s="9">
        <v>6.7030000000000003</v>
      </c>
      <c r="FN118" s="9">
        <v>187.34299999999999</v>
      </c>
      <c r="FO118" s="9">
        <v>92.828999999999994</v>
      </c>
      <c r="FP118" s="9">
        <v>94.513999999999996</v>
      </c>
      <c r="FQ118" s="9">
        <v>21.748000000000001</v>
      </c>
      <c r="FR118" s="9">
        <v>14.98</v>
      </c>
      <c r="FS118" s="9">
        <v>6.7690000000000001</v>
      </c>
      <c r="FT118" s="9">
        <v>204.46700000000001</v>
      </c>
      <c r="FU118" s="9">
        <v>101.995</v>
      </c>
      <c r="FV118" s="9">
        <v>102.47199999999999</v>
      </c>
      <c r="FW118" s="9">
        <v>189.65700000000001</v>
      </c>
      <c r="FX118" s="9">
        <v>94.786000000000001</v>
      </c>
      <c r="FY118" s="9">
        <v>94.870999999999995</v>
      </c>
      <c r="FZ118" s="9">
        <v>1365.1420000000001</v>
      </c>
      <c r="GA118" s="9">
        <v>707.37400000000002</v>
      </c>
      <c r="GB118" s="9">
        <v>657.76800000000003</v>
      </c>
      <c r="GC118" s="9">
        <v>817.05600000000004</v>
      </c>
      <c r="GD118" s="9">
        <v>474.92599999999999</v>
      </c>
      <c r="GE118" s="9">
        <v>342.12900000000002</v>
      </c>
      <c r="GF118" s="9">
        <v>548.08600000000001</v>
      </c>
      <c r="GG118" s="9">
        <v>232.447</v>
      </c>
      <c r="GH118" s="9">
        <v>315.63900000000001</v>
      </c>
      <c r="GI118" s="9">
        <v>259.12200000000001</v>
      </c>
      <c r="GJ118" s="9">
        <v>137.23400000000001</v>
      </c>
      <c r="GK118" s="9">
        <v>121.88800000000001</v>
      </c>
      <c r="GL118" s="9">
        <v>38.247999999999998</v>
      </c>
      <c r="GM118" s="9">
        <v>23.689</v>
      </c>
      <c r="GN118" s="9">
        <v>14.558999999999999</v>
      </c>
      <c r="GO118" s="9">
        <v>12.32</v>
      </c>
      <c r="GP118" s="9">
        <v>9.0660000000000007</v>
      </c>
      <c r="GQ118" s="9">
        <v>3.2549999999999999</v>
      </c>
      <c r="GR118" s="9">
        <v>7.9059999999999997</v>
      </c>
      <c r="GS118" s="9">
        <v>5.3029999999999999</v>
      </c>
      <c r="GT118" s="9">
        <v>2.6019999999999999</v>
      </c>
      <c r="GU118" s="9">
        <v>4.415</v>
      </c>
      <c r="GV118" s="9">
        <v>3.762</v>
      </c>
      <c r="GW118" s="9">
        <v>0.65200000000000002</v>
      </c>
      <c r="GX118" s="9">
        <v>25.927</v>
      </c>
      <c r="GY118" s="9">
        <v>14.622999999999999</v>
      </c>
      <c r="GZ118" s="9">
        <v>11.304</v>
      </c>
      <c r="HA118" s="9">
        <v>239.834</v>
      </c>
      <c r="HB118" s="9">
        <v>124.36499999999999</v>
      </c>
      <c r="HC118" s="9">
        <v>115.46899999999999</v>
      </c>
      <c r="HD118" s="9">
        <v>79.012</v>
      </c>
      <c r="HE118" s="9">
        <v>53.515000000000001</v>
      </c>
      <c r="HF118" s="9">
        <v>25.497</v>
      </c>
      <c r="HG118" s="9">
        <v>160.822</v>
      </c>
      <c r="HH118" s="9">
        <v>70.849999999999994</v>
      </c>
      <c r="HI118" s="9">
        <v>89.971999999999994</v>
      </c>
      <c r="HJ118" s="9">
        <v>87.563999999999993</v>
      </c>
      <c r="HK118" s="9">
        <v>60.529000000000003</v>
      </c>
      <c r="HL118" s="9">
        <v>27.035</v>
      </c>
      <c r="HM118" s="9">
        <v>171.55799999999999</v>
      </c>
      <c r="HN118" s="9">
        <v>76.704999999999998</v>
      </c>
      <c r="HO118" s="9">
        <v>94.852999999999994</v>
      </c>
      <c r="HP118" s="9">
        <v>168.727</v>
      </c>
      <c r="HQ118" s="9">
        <v>76.153000000000006</v>
      </c>
      <c r="HR118" s="9">
        <v>92.573999999999998</v>
      </c>
      <c r="HS118" s="9">
        <v>3264.8069999999998</v>
      </c>
      <c r="HT118" s="9">
        <v>1707.605</v>
      </c>
      <c r="HU118" s="9">
        <v>1557.202</v>
      </c>
      <c r="HV118" s="9">
        <v>2563.913</v>
      </c>
      <c r="HW118" s="9">
        <v>1501.1590000000001</v>
      </c>
      <c r="HX118" s="9">
        <v>1062.7539999999999</v>
      </c>
      <c r="HY118" s="9">
        <v>700.89400000000001</v>
      </c>
      <c r="HZ118" s="9">
        <v>206.446</v>
      </c>
      <c r="IA118" s="9">
        <v>494.44799999999998</v>
      </c>
      <c r="IB118" s="9">
        <v>343.666</v>
      </c>
      <c r="IC118" s="9">
        <v>193.88300000000001</v>
      </c>
      <c r="ID118" s="9">
        <v>149.78299999999999</v>
      </c>
      <c r="IE118" s="9">
        <v>49.899000000000001</v>
      </c>
      <c r="IF118" s="9">
        <v>27.954999999999998</v>
      </c>
      <c r="IG118" s="9">
        <v>21.943999999999999</v>
      </c>
      <c r="IH118" s="9">
        <v>25.95</v>
      </c>
      <c r="II118" s="9">
        <v>19.167999999999999</v>
      </c>
      <c r="IJ118" s="9">
        <v>6.7809999999999997</v>
      </c>
      <c r="IK118" s="9">
        <v>16.736999999999998</v>
      </c>
      <c r="IL118" s="9">
        <v>12.805</v>
      </c>
      <c r="IM118" s="9">
        <v>3.9319999999999999</v>
      </c>
      <c r="IN118" s="9">
        <v>9.2129999999999992</v>
      </c>
      <c r="IO118" s="9">
        <v>6.3639999999999999</v>
      </c>
      <c r="IP118" s="9">
        <v>2.8490000000000002</v>
      </c>
      <c r="IQ118" s="9">
        <v>23.949000000000002</v>
      </c>
    </row>
    <row r="119" spans="1:251">
      <c r="A119" s="10">
        <v>45108</v>
      </c>
      <c r="B119" s="9">
        <v>14023.984</v>
      </c>
      <c r="C119" s="9">
        <v>7339.1189999999997</v>
      </c>
      <c r="D119" s="9">
        <v>6684.8649999999998</v>
      </c>
      <c r="E119" s="9">
        <v>9846.5750000000007</v>
      </c>
      <c r="F119" s="9">
        <v>5963.5780000000004</v>
      </c>
      <c r="G119" s="9">
        <v>3882.9969999999998</v>
      </c>
      <c r="H119" s="9">
        <v>4177.4089999999997</v>
      </c>
      <c r="I119" s="9">
        <v>1375.5409999999999</v>
      </c>
      <c r="J119" s="9">
        <v>2801.8690000000001</v>
      </c>
      <c r="K119" s="9">
        <v>1660.8879999999999</v>
      </c>
      <c r="L119" s="9">
        <v>910.55499999999995</v>
      </c>
      <c r="M119" s="9">
        <v>750.33299999999997</v>
      </c>
      <c r="N119" s="9">
        <v>370.33499999999998</v>
      </c>
      <c r="O119" s="9">
        <v>225.85900000000001</v>
      </c>
      <c r="P119" s="9">
        <v>144.476</v>
      </c>
      <c r="Q119" s="9">
        <v>160.012</v>
      </c>
      <c r="R119" s="9">
        <v>122.199</v>
      </c>
      <c r="S119" s="9">
        <v>37.813000000000002</v>
      </c>
      <c r="T119" s="9">
        <v>90.891000000000005</v>
      </c>
      <c r="U119" s="9">
        <v>69.275000000000006</v>
      </c>
      <c r="V119" s="9">
        <v>21.616</v>
      </c>
      <c r="W119" s="9">
        <v>69.120999999999995</v>
      </c>
      <c r="X119" s="9">
        <v>52.923999999999999</v>
      </c>
      <c r="Y119" s="9">
        <v>16.196999999999999</v>
      </c>
      <c r="Z119" s="9">
        <v>210.32300000000001</v>
      </c>
      <c r="AA119" s="9">
        <v>103.66</v>
      </c>
      <c r="AB119" s="9">
        <v>106.663</v>
      </c>
      <c r="AC119" s="9">
        <v>1439.037</v>
      </c>
      <c r="AD119" s="9">
        <v>767.54100000000005</v>
      </c>
      <c r="AE119" s="9">
        <v>671.49599999999998</v>
      </c>
      <c r="AF119" s="9">
        <v>601.06799999999998</v>
      </c>
      <c r="AG119" s="9">
        <v>426.161</v>
      </c>
      <c r="AH119" s="9">
        <v>174.90700000000001</v>
      </c>
      <c r="AI119" s="9">
        <v>837.96900000000005</v>
      </c>
      <c r="AJ119" s="9">
        <v>341.38</v>
      </c>
      <c r="AK119" s="9">
        <v>496.589</v>
      </c>
      <c r="AL119" s="9">
        <v>722.02300000000002</v>
      </c>
      <c r="AM119" s="9">
        <v>519.37099999999998</v>
      </c>
      <c r="AN119" s="9">
        <v>202.65199999999999</v>
      </c>
      <c r="AO119" s="9">
        <v>938.86599999999999</v>
      </c>
      <c r="AP119" s="9">
        <v>391.18400000000003</v>
      </c>
      <c r="AQ119" s="9">
        <v>547.68200000000002</v>
      </c>
      <c r="AR119" s="9">
        <v>928.85900000000004</v>
      </c>
      <c r="AS119" s="9">
        <v>410.65499999999997</v>
      </c>
      <c r="AT119" s="9">
        <v>518.20500000000004</v>
      </c>
      <c r="AU119" s="9">
        <v>13350.767</v>
      </c>
      <c r="AV119" s="9">
        <v>6932.8459999999995</v>
      </c>
      <c r="AW119" s="9">
        <v>6417.9210000000003</v>
      </c>
      <c r="AX119" s="9">
        <v>9524.4120000000003</v>
      </c>
      <c r="AY119" s="9">
        <v>5735.2430000000004</v>
      </c>
      <c r="AZ119" s="9">
        <v>3789.1689999999999</v>
      </c>
      <c r="BA119" s="9">
        <v>3826.355</v>
      </c>
      <c r="BB119" s="9">
        <v>1197.6030000000001</v>
      </c>
      <c r="BC119" s="9">
        <v>2628.752</v>
      </c>
      <c r="BD119" s="9">
        <v>1597.1289999999999</v>
      </c>
      <c r="BE119" s="9">
        <v>871.73199999999997</v>
      </c>
      <c r="BF119" s="9">
        <v>725.39700000000005</v>
      </c>
      <c r="BG119" s="9">
        <v>343.12200000000001</v>
      </c>
      <c r="BH119" s="9">
        <v>208.28399999999999</v>
      </c>
      <c r="BI119" s="9">
        <v>134.83799999999999</v>
      </c>
      <c r="BJ119" s="9">
        <v>152.911</v>
      </c>
      <c r="BK119" s="9">
        <v>116.438</v>
      </c>
      <c r="BL119" s="9">
        <v>36.472999999999999</v>
      </c>
      <c r="BM119" s="9">
        <v>86.634</v>
      </c>
      <c r="BN119" s="9">
        <v>65.900999999999996</v>
      </c>
      <c r="BO119" s="9">
        <v>20.734000000000002</v>
      </c>
      <c r="BP119" s="9">
        <v>66.275999999999996</v>
      </c>
      <c r="BQ119" s="9">
        <v>50.536999999999999</v>
      </c>
      <c r="BR119" s="9">
        <v>15.739000000000001</v>
      </c>
      <c r="BS119" s="9">
        <v>190.21100000000001</v>
      </c>
      <c r="BT119" s="9">
        <v>91.846000000000004</v>
      </c>
      <c r="BU119" s="9">
        <v>98.364999999999995</v>
      </c>
      <c r="BV119" s="9">
        <v>1396.35</v>
      </c>
      <c r="BW119" s="9">
        <v>742.78899999999999</v>
      </c>
      <c r="BX119" s="9">
        <v>653.55999999999995</v>
      </c>
      <c r="BY119" s="9">
        <v>589.96199999999999</v>
      </c>
      <c r="BZ119" s="9">
        <v>416.95800000000003</v>
      </c>
      <c r="CA119" s="9">
        <v>173.00399999999999</v>
      </c>
      <c r="CB119" s="9">
        <v>806.38800000000003</v>
      </c>
      <c r="CC119" s="9">
        <v>325.83100000000002</v>
      </c>
      <c r="CD119" s="9">
        <v>480.55700000000002</v>
      </c>
      <c r="CE119" s="9">
        <v>704.37800000000004</v>
      </c>
      <c r="CF119" s="9">
        <v>504.96699999999998</v>
      </c>
      <c r="CG119" s="9">
        <v>199.411</v>
      </c>
      <c r="CH119" s="9">
        <v>892.75099999999998</v>
      </c>
      <c r="CI119" s="9">
        <v>366.76499999999999</v>
      </c>
      <c r="CJ119" s="9">
        <v>525.98599999999999</v>
      </c>
      <c r="CK119" s="9">
        <v>893.02200000000005</v>
      </c>
      <c r="CL119" s="9">
        <v>391.73200000000003</v>
      </c>
      <c r="CM119" s="9">
        <v>501.291</v>
      </c>
      <c r="CN119" s="9">
        <v>2174.123</v>
      </c>
      <c r="CO119" s="9">
        <v>1113.6590000000001</v>
      </c>
      <c r="CP119" s="9">
        <v>1060.4639999999999</v>
      </c>
      <c r="CQ119" s="9">
        <v>1015.696</v>
      </c>
      <c r="CR119" s="9">
        <v>604.18399999999997</v>
      </c>
      <c r="CS119" s="9">
        <v>411.512</v>
      </c>
      <c r="CT119" s="9">
        <v>1158.4269999999999</v>
      </c>
      <c r="CU119" s="9">
        <v>509.47500000000002</v>
      </c>
      <c r="CV119" s="9">
        <v>648.95100000000002</v>
      </c>
      <c r="CW119" s="9">
        <v>455.59100000000001</v>
      </c>
      <c r="CX119" s="9">
        <v>247.905</v>
      </c>
      <c r="CY119" s="9">
        <v>207.68600000000001</v>
      </c>
      <c r="CZ119" s="9">
        <v>97.67</v>
      </c>
      <c r="DA119" s="9">
        <v>54.642000000000003</v>
      </c>
      <c r="DB119" s="9">
        <v>43.027999999999999</v>
      </c>
      <c r="DC119" s="9">
        <v>21.498999999999999</v>
      </c>
      <c r="DD119" s="9">
        <v>13.555999999999999</v>
      </c>
      <c r="DE119" s="9">
        <v>7.9429999999999996</v>
      </c>
      <c r="DF119" s="9">
        <v>16.085000000000001</v>
      </c>
      <c r="DG119" s="9">
        <v>11.959</v>
      </c>
      <c r="DH119" s="9">
        <v>4.1260000000000003</v>
      </c>
      <c r="DI119" s="9">
        <v>5.4139999999999997</v>
      </c>
      <c r="DJ119" s="9">
        <v>1.597</v>
      </c>
      <c r="DK119" s="9">
        <v>3.8180000000000001</v>
      </c>
      <c r="DL119" s="9">
        <v>76.171000000000006</v>
      </c>
      <c r="DM119" s="9">
        <v>41.087000000000003</v>
      </c>
      <c r="DN119" s="9">
        <v>35.084000000000003</v>
      </c>
      <c r="DO119" s="9">
        <v>411.464</v>
      </c>
      <c r="DP119" s="9">
        <v>223.92</v>
      </c>
      <c r="DQ119" s="9">
        <v>187.54400000000001</v>
      </c>
      <c r="DR119" s="9">
        <v>94.911000000000001</v>
      </c>
      <c r="DS119" s="9">
        <v>68.540000000000006</v>
      </c>
      <c r="DT119" s="9">
        <v>26.370999999999999</v>
      </c>
      <c r="DU119" s="9">
        <v>316.553</v>
      </c>
      <c r="DV119" s="9">
        <v>155.38</v>
      </c>
      <c r="DW119" s="9">
        <v>161.173</v>
      </c>
      <c r="DX119" s="9">
        <v>110.575</v>
      </c>
      <c r="DY119" s="9">
        <v>78.146000000000001</v>
      </c>
      <c r="DZ119" s="9">
        <v>32.429000000000002</v>
      </c>
      <c r="EA119" s="9">
        <v>345.01600000000002</v>
      </c>
      <c r="EB119" s="9">
        <v>169.75899999999999</v>
      </c>
      <c r="EC119" s="9">
        <v>175.25800000000001</v>
      </c>
      <c r="ED119" s="9">
        <v>332.63799999999998</v>
      </c>
      <c r="EE119" s="9">
        <v>167.339</v>
      </c>
      <c r="EF119" s="9">
        <v>165.29900000000001</v>
      </c>
      <c r="EG119" s="9">
        <v>814.52800000000002</v>
      </c>
      <c r="EH119" s="9">
        <v>408.62400000000002</v>
      </c>
      <c r="EI119" s="9">
        <v>405.904</v>
      </c>
      <c r="EJ119" s="9">
        <v>194.70599999999999</v>
      </c>
      <c r="EK119" s="9">
        <v>130.06299999999999</v>
      </c>
      <c r="EL119" s="9">
        <v>64.643000000000001</v>
      </c>
      <c r="EM119" s="9">
        <v>619.822</v>
      </c>
      <c r="EN119" s="9">
        <v>278.56099999999998</v>
      </c>
      <c r="EO119" s="9">
        <v>341.26100000000002</v>
      </c>
      <c r="EP119" s="9">
        <v>213.80699999999999</v>
      </c>
      <c r="EQ119" s="9">
        <v>111.65900000000001</v>
      </c>
      <c r="ER119" s="9">
        <v>102.148</v>
      </c>
      <c r="ES119" s="9">
        <v>48.183</v>
      </c>
      <c r="ET119" s="9">
        <v>26.294</v>
      </c>
      <c r="EU119" s="9">
        <v>21.888999999999999</v>
      </c>
      <c r="EV119" s="9">
        <v>4.1230000000000002</v>
      </c>
      <c r="EW119" s="9">
        <v>2.3340000000000001</v>
      </c>
      <c r="EX119" s="9">
        <v>1.7889999999999999</v>
      </c>
      <c r="EY119" s="9">
        <v>3.2989999999999999</v>
      </c>
      <c r="EZ119" s="9">
        <v>2.29</v>
      </c>
      <c r="FA119" s="9">
        <v>1.01</v>
      </c>
      <c r="FB119" s="9">
        <v>0.82399999999999995</v>
      </c>
      <c r="FC119" s="9">
        <v>4.4999999999999998E-2</v>
      </c>
      <c r="FD119" s="9">
        <v>0.77900000000000003</v>
      </c>
      <c r="FE119" s="9">
        <v>44.06</v>
      </c>
      <c r="FF119" s="9">
        <v>23.96</v>
      </c>
      <c r="FG119" s="9">
        <v>20.100000000000001</v>
      </c>
      <c r="FH119" s="9">
        <v>195.696</v>
      </c>
      <c r="FI119" s="9">
        <v>101.87</v>
      </c>
      <c r="FJ119" s="9">
        <v>93.825999999999993</v>
      </c>
      <c r="FK119" s="9">
        <v>17.997</v>
      </c>
      <c r="FL119" s="9">
        <v>10.657</v>
      </c>
      <c r="FM119" s="9">
        <v>7.34</v>
      </c>
      <c r="FN119" s="9">
        <v>177.69800000000001</v>
      </c>
      <c r="FO119" s="9">
        <v>91.212999999999994</v>
      </c>
      <c r="FP119" s="9">
        <v>86.484999999999999</v>
      </c>
      <c r="FQ119" s="9">
        <v>22.114000000000001</v>
      </c>
      <c r="FR119" s="9">
        <v>12.99</v>
      </c>
      <c r="FS119" s="9">
        <v>9.1229999999999993</v>
      </c>
      <c r="FT119" s="9">
        <v>191.69399999999999</v>
      </c>
      <c r="FU119" s="9">
        <v>98.668999999999997</v>
      </c>
      <c r="FV119" s="9">
        <v>93.025000000000006</v>
      </c>
      <c r="FW119" s="9">
        <v>180.99700000000001</v>
      </c>
      <c r="FX119" s="9">
        <v>93.501999999999995</v>
      </c>
      <c r="FY119" s="9">
        <v>87.495000000000005</v>
      </c>
      <c r="FZ119" s="9">
        <v>1359.595</v>
      </c>
      <c r="GA119" s="9">
        <v>705.03499999999997</v>
      </c>
      <c r="GB119" s="9">
        <v>654.55999999999995</v>
      </c>
      <c r="GC119" s="9">
        <v>820.99</v>
      </c>
      <c r="GD119" s="9">
        <v>474.12099999999998</v>
      </c>
      <c r="GE119" s="9">
        <v>346.86900000000003</v>
      </c>
      <c r="GF119" s="9">
        <v>538.60500000000002</v>
      </c>
      <c r="GG119" s="9">
        <v>230.91399999999999</v>
      </c>
      <c r="GH119" s="9">
        <v>307.69099999999997</v>
      </c>
      <c r="GI119" s="9">
        <v>241.78399999999999</v>
      </c>
      <c r="GJ119" s="9">
        <v>136.24600000000001</v>
      </c>
      <c r="GK119" s="9">
        <v>105.538</v>
      </c>
      <c r="GL119" s="9">
        <v>49.487000000000002</v>
      </c>
      <c r="GM119" s="9">
        <v>28.347999999999999</v>
      </c>
      <c r="GN119" s="9">
        <v>21.138999999999999</v>
      </c>
      <c r="GO119" s="9">
        <v>17.376000000000001</v>
      </c>
      <c r="GP119" s="9">
        <v>11.221</v>
      </c>
      <c r="GQ119" s="9">
        <v>6.1550000000000002</v>
      </c>
      <c r="GR119" s="9">
        <v>12.785</v>
      </c>
      <c r="GS119" s="9">
        <v>9.6690000000000005</v>
      </c>
      <c r="GT119" s="9">
        <v>3.1160000000000001</v>
      </c>
      <c r="GU119" s="9">
        <v>4.5910000000000002</v>
      </c>
      <c r="GV119" s="9">
        <v>1.552</v>
      </c>
      <c r="GW119" s="9">
        <v>3.0390000000000001</v>
      </c>
      <c r="GX119" s="9">
        <v>32.110999999999997</v>
      </c>
      <c r="GY119" s="9">
        <v>17.126999999999999</v>
      </c>
      <c r="GZ119" s="9">
        <v>14.984</v>
      </c>
      <c r="HA119" s="9">
        <v>215.768</v>
      </c>
      <c r="HB119" s="9">
        <v>122.05</v>
      </c>
      <c r="HC119" s="9">
        <v>93.718000000000004</v>
      </c>
      <c r="HD119" s="9">
        <v>76.912999999999997</v>
      </c>
      <c r="HE119" s="9">
        <v>57.883000000000003</v>
      </c>
      <c r="HF119" s="9">
        <v>19.030999999999999</v>
      </c>
      <c r="HG119" s="9">
        <v>138.85499999999999</v>
      </c>
      <c r="HH119" s="9">
        <v>64.167000000000002</v>
      </c>
      <c r="HI119" s="9">
        <v>74.688000000000002</v>
      </c>
      <c r="HJ119" s="9">
        <v>88.460999999999999</v>
      </c>
      <c r="HK119" s="9">
        <v>65.156000000000006</v>
      </c>
      <c r="HL119" s="9">
        <v>23.305</v>
      </c>
      <c r="HM119" s="9">
        <v>153.32300000000001</v>
      </c>
      <c r="HN119" s="9">
        <v>71.09</v>
      </c>
      <c r="HO119" s="9">
        <v>82.233000000000004</v>
      </c>
      <c r="HP119" s="9">
        <v>151.64099999999999</v>
      </c>
      <c r="HQ119" s="9">
        <v>73.837000000000003</v>
      </c>
      <c r="HR119" s="9">
        <v>77.804000000000002</v>
      </c>
      <c r="HS119" s="9">
        <v>3266.973</v>
      </c>
      <c r="HT119" s="9">
        <v>1707.99</v>
      </c>
      <c r="HU119" s="9">
        <v>1558.982</v>
      </c>
      <c r="HV119" s="9">
        <v>2552.14</v>
      </c>
      <c r="HW119" s="9">
        <v>1497.585</v>
      </c>
      <c r="HX119" s="9">
        <v>1054.556</v>
      </c>
      <c r="HY119" s="9">
        <v>714.83299999999997</v>
      </c>
      <c r="HZ119" s="9">
        <v>210.40600000000001</v>
      </c>
      <c r="IA119" s="9">
        <v>504.42700000000002</v>
      </c>
      <c r="IB119" s="9">
        <v>381.80500000000001</v>
      </c>
      <c r="IC119" s="9">
        <v>216.36</v>
      </c>
      <c r="ID119" s="9">
        <v>165.44399999999999</v>
      </c>
      <c r="IE119" s="9">
        <v>59.728000000000002</v>
      </c>
      <c r="IF119" s="9">
        <v>38.579000000000001</v>
      </c>
      <c r="IG119" s="9">
        <v>21.149000000000001</v>
      </c>
      <c r="IH119" s="9">
        <v>34.552999999999997</v>
      </c>
      <c r="II119" s="9">
        <v>26.332000000000001</v>
      </c>
      <c r="IJ119" s="9">
        <v>8.2210000000000001</v>
      </c>
      <c r="IK119" s="9">
        <v>18.527000000000001</v>
      </c>
      <c r="IL119" s="9">
        <v>14.254</v>
      </c>
      <c r="IM119" s="9">
        <v>4.2729999999999997</v>
      </c>
      <c r="IN119" s="9">
        <v>16.026</v>
      </c>
      <c r="IO119" s="9">
        <v>12.077</v>
      </c>
      <c r="IP119" s="9">
        <v>3.948</v>
      </c>
      <c r="IQ119" s="9">
        <v>25.175999999999998</v>
      </c>
    </row>
    <row r="120" spans="1:251">
      <c r="A120" s="10">
        <v>45139</v>
      </c>
      <c r="B120" s="9">
        <v>14025.468000000001</v>
      </c>
      <c r="C120" s="9">
        <v>7337.48</v>
      </c>
      <c r="D120" s="9">
        <v>6687.9880000000003</v>
      </c>
      <c r="E120" s="9">
        <v>9741.5750000000007</v>
      </c>
      <c r="F120" s="9">
        <v>5940.9709999999995</v>
      </c>
      <c r="G120" s="9">
        <v>3800.6039999999998</v>
      </c>
      <c r="H120" s="9">
        <v>4283.893</v>
      </c>
      <c r="I120" s="9">
        <v>1396.509</v>
      </c>
      <c r="J120" s="9">
        <v>2887.384</v>
      </c>
      <c r="K120" s="9">
        <v>1666.971</v>
      </c>
      <c r="L120" s="9">
        <v>927.726</v>
      </c>
      <c r="M120" s="9">
        <v>739.245</v>
      </c>
      <c r="N120" s="9">
        <v>358.65300000000002</v>
      </c>
      <c r="O120" s="9">
        <v>226.047</v>
      </c>
      <c r="P120" s="9">
        <v>132.607</v>
      </c>
      <c r="Q120" s="9">
        <v>155.68199999999999</v>
      </c>
      <c r="R120" s="9">
        <v>121.762</v>
      </c>
      <c r="S120" s="9">
        <v>33.92</v>
      </c>
      <c r="T120" s="9">
        <v>90.585999999999999</v>
      </c>
      <c r="U120" s="9">
        <v>69.667000000000002</v>
      </c>
      <c r="V120" s="9">
        <v>20.917999999999999</v>
      </c>
      <c r="W120" s="9">
        <v>65.096000000000004</v>
      </c>
      <c r="X120" s="9">
        <v>52.094000000000001</v>
      </c>
      <c r="Y120" s="9">
        <v>13.002000000000001</v>
      </c>
      <c r="Z120" s="9">
        <v>202.971</v>
      </c>
      <c r="AA120" s="9">
        <v>104.285</v>
      </c>
      <c r="AB120" s="9">
        <v>98.686999999999998</v>
      </c>
      <c r="AC120" s="9">
        <v>1446.1690000000001</v>
      </c>
      <c r="AD120" s="9">
        <v>791.12400000000002</v>
      </c>
      <c r="AE120" s="9">
        <v>655.04499999999996</v>
      </c>
      <c r="AF120" s="9">
        <v>594.29</v>
      </c>
      <c r="AG120" s="9">
        <v>436.81900000000002</v>
      </c>
      <c r="AH120" s="9">
        <v>157.471</v>
      </c>
      <c r="AI120" s="9">
        <v>851.87900000000002</v>
      </c>
      <c r="AJ120" s="9">
        <v>354.30399999999997</v>
      </c>
      <c r="AK120" s="9">
        <v>497.57400000000001</v>
      </c>
      <c r="AL120" s="9">
        <v>711.19899999999996</v>
      </c>
      <c r="AM120" s="9">
        <v>525.23400000000004</v>
      </c>
      <c r="AN120" s="9">
        <v>185.965</v>
      </c>
      <c r="AO120" s="9">
        <v>955.77099999999996</v>
      </c>
      <c r="AP120" s="9">
        <v>402.49200000000002</v>
      </c>
      <c r="AQ120" s="9">
        <v>553.28</v>
      </c>
      <c r="AR120" s="9">
        <v>942.46400000000006</v>
      </c>
      <c r="AS120" s="9">
        <v>423.97199999999998</v>
      </c>
      <c r="AT120" s="9">
        <v>518.49300000000005</v>
      </c>
      <c r="AU120" s="9">
        <v>13332.133</v>
      </c>
      <c r="AV120" s="9">
        <v>6922.7129999999997</v>
      </c>
      <c r="AW120" s="9">
        <v>6409.42</v>
      </c>
      <c r="AX120" s="9">
        <v>9420.5660000000007</v>
      </c>
      <c r="AY120" s="9">
        <v>5710.7179999999998</v>
      </c>
      <c r="AZ120" s="9">
        <v>3709.848</v>
      </c>
      <c r="BA120" s="9">
        <v>3911.5659999999998</v>
      </c>
      <c r="BB120" s="9">
        <v>1211.9949999999999</v>
      </c>
      <c r="BC120" s="9">
        <v>2699.5720000000001</v>
      </c>
      <c r="BD120" s="9">
        <v>1603.8340000000001</v>
      </c>
      <c r="BE120" s="9">
        <v>886.22299999999996</v>
      </c>
      <c r="BF120" s="9">
        <v>717.61099999999999</v>
      </c>
      <c r="BG120" s="9">
        <v>329.62200000000001</v>
      </c>
      <c r="BH120" s="9">
        <v>203.68700000000001</v>
      </c>
      <c r="BI120" s="9">
        <v>125.935</v>
      </c>
      <c r="BJ120" s="9">
        <v>147.29300000000001</v>
      </c>
      <c r="BK120" s="9">
        <v>114.161</v>
      </c>
      <c r="BL120" s="9">
        <v>33.131999999999998</v>
      </c>
      <c r="BM120" s="9">
        <v>87.301000000000002</v>
      </c>
      <c r="BN120" s="9">
        <v>67.132000000000005</v>
      </c>
      <c r="BO120" s="9">
        <v>20.169</v>
      </c>
      <c r="BP120" s="9">
        <v>59.993000000000002</v>
      </c>
      <c r="BQ120" s="9">
        <v>47.03</v>
      </c>
      <c r="BR120" s="9">
        <v>12.962999999999999</v>
      </c>
      <c r="BS120" s="9">
        <v>182.328</v>
      </c>
      <c r="BT120" s="9">
        <v>89.525000000000006</v>
      </c>
      <c r="BU120" s="9">
        <v>92.802999999999997</v>
      </c>
      <c r="BV120" s="9">
        <v>1404.7139999999999</v>
      </c>
      <c r="BW120" s="9">
        <v>766.96400000000006</v>
      </c>
      <c r="BX120" s="9">
        <v>637.75</v>
      </c>
      <c r="BY120" s="9">
        <v>583.428</v>
      </c>
      <c r="BZ120" s="9">
        <v>428.99400000000003</v>
      </c>
      <c r="CA120" s="9">
        <v>154.435</v>
      </c>
      <c r="CB120" s="9">
        <v>821.28599999999994</v>
      </c>
      <c r="CC120" s="9">
        <v>337.971</v>
      </c>
      <c r="CD120" s="9">
        <v>483.315</v>
      </c>
      <c r="CE120" s="9">
        <v>692.68499999999995</v>
      </c>
      <c r="CF120" s="9">
        <v>510.48700000000002</v>
      </c>
      <c r="CG120" s="9">
        <v>182.19800000000001</v>
      </c>
      <c r="CH120" s="9">
        <v>911.149</v>
      </c>
      <c r="CI120" s="9">
        <v>375.73599999999999</v>
      </c>
      <c r="CJ120" s="9">
        <v>535.41300000000001</v>
      </c>
      <c r="CK120" s="9">
        <v>908.58699999999999</v>
      </c>
      <c r="CL120" s="9">
        <v>405.10199999999998</v>
      </c>
      <c r="CM120" s="9">
        <v>503.48399999999998</v>
      </c>
      <c r="CN120" s="9">
        <v>2134.4029999999998</v>
      </c>
      <c r="CO120" s="9">
        <v>1091.69</v>
      </c>
      <c r="CP120" s="9">
        <v>1042.713</v>
      </c>
      <c r="CQ120" s="9">
        <v>957.78499999999997</v>
      </c>
      <c r="CR120" s="9">
        <v>585.24300000000005</v>
      </c>
      <c r="CS120" s="9">
        <v>372.54199999999997</v>
      </c>
      <c r="CT120" s="9">
        <v>1176.6179999999999</v>
      </c>
      <c r="CU120" s="9">
        <v>506.447</v>
      </c>
      <c r="CV120" s="9">
        <v>670.17</v>
      </c>
      <c r="CW120" s="9">
        <v>442.56599999999997</v>
      </c>
      <c r="CX120" s="9">
        <v>243.005</v>
      </c>
      <c r="CY120" s="9">
        <v>199.56100000000001</v>
      </c>
      <c r="CZ120" s="9">
        <v>82.608000000000004</v>
      </c>
      <c r="DA120" s="9">
        <v>47.404000000000003</v>
      </c>
      <c r="DB120" s="9">
        <v>35.204000000000001</v>
      </c>
      <c r="DC120" s="9">
        <v>14.090999999999999</v>
      </c>
      <c r="DD120" s="9">
        <v>11.051</v>
      </c>
      <c r="DE120" s="9">
        <v>3.04</v>
      </c>
      <c r="DF120" s="9">
        <v>9.36</v>
      </c>
      <c r="DG120" s="9">
        <v>7.4420000000000002</v>
      </c>
      <c r="DH120" s="9">
        <v>1.919</v>
      </c>
      <c r="DI120" s="9">
        <v>4.7309999999999999</v>
      </c>
      <c r="DJ120" s="9">
        <v>3.609</v>
      </c>
      <c r="DK120" s="9">
        <v>1.121</v>
      </c>
      <c r="DL120" s="9">
        <v>68.516999999999996</v>
      </c>
      <c r="DM120" s="9">
        <v>36.351999999999997</v>
      </c>
      <c r="DN120" s="9">
        <v>32.164000000000001</v>
      </c>
      <c r="DO120" s="9">
        <v>403.77600000000001</v>
      </c>
      <c r="DP120" s="9">
        <v>222.90799999999999</v>
      </c>
      <c r="DQ120" s="9">
        <v>180.86799999999999</v>
      </c>
      <c r="DR120" s="9">
        <v>89.355000000000004</v>
      </c>
      <c r="DS120" s="9">
        <v>65.11</v>
      </c>
      <c r="DT120" s="9">
        <v>24.245000000000001</v>
      </c>
      <c r="DU120" s="9">
        <v>314.42099999999999</v>
      </c>
      <c r="DV120" s="9">
        <v>157.798</v>
      </c>
      <c r="DW120" s="9">
        <v>156.62299999999999</v>
      </c>
      <c r="DX120" s="9">
        <v>98.254999999999995</v>
      </c>
      <c r="DY120" s="9">
        <v>71.620999999999995</v>
      </c>
      <c r="DZ120" s="9">
        <v>26.634</v>
      </c>
      <c r="EA120" s="9">
        <v>344.31200000000001</v>
      </c>
      <c r="EB120" s="9">
        <v>171.38399999999999</v>
      </c>
      <c r="EC120" s="9">
        <v>172.92699999999999</v>
      </c>
      <c r="ED120" s="9">
        <v>323.78199999999998</v>
      </c>
      <c r="EE120" s="9">
        <v>165.24</v>
      </c>
      <c r="EF120" s="9">
        <v>158.542</v>
      </c>
      <c r="EG120" s="9">
        <v>790.23500000000001</v>
      </c>
      <c r="EH120" s="9">
        <v>394.82</v>
      </c>
      <c r="EI120" s="9">
        <v>395.416</v>
      </c>
      <c r="EJ120" s="9">
        <v>181.108</v>
      </c>
      <c r="EK120" s="9">
        <v>129.11699999999999</v>
      </c>
      <c r="EL120" s="9">
        <v>51.991</v>
      </c>
      <c r="EM120" s="9">
        <v>609.12699999999995</v>
      </c>
      <c r="EN120" s="9">
        <v>265.70299999999997</v>
      </c>
      <c r="EO120" s="9">
        <v>343.42500000000001</v>
      </c>
      <c r="EP120" s="9">
        <v>204.55</v>
      </c>
      <c r="EQ120" s="9">
        <v>107.49</v>
      </c>
      <c r="ER120" s="9">
        <v>97.06</v>
      </c>
      <c r="ES120" s="9">
        <v>45.139000000000003</v>
      </c>
      <c r="ET120" s="9">
        <v>25.878</v>
      </c>
      <c r="EU120" s="9">
        <v>19.262</v>
      </c>
      <c r="EV120" s="9">
        <v>3.423</v>
      </c>
      <c r="EW120" s="9">
        <v>2.819</v>
      </c>
      <c r="EX120" s="9">
        <v>0.60499999999999998</v>
      </c>
      <c r="EY120" s="9">
        <v>3.3439999999999999</v>
      </c>
      <c r="EZ120" s="9">
        <v>2.774</v>
      </c>
      <c r="FA120" s="9">
        <v>0.56999999999999995</v>
      </c>
      <c r="FB120" s="9">
        <v>0.08</v>
      </c>
      <c r="FC120" s="9">
        <v>4.4999999999999998E-2</v>
      </c>
      <c r="FD120" s="9">
        <v>3.5000000000000003E-2</v>
      </c>
      <c r="FE120" s="9">
        <v>41.716000000000001</v>
      </c>
      <c r="FF120" s="9">
        <v>23.059000000000001</v>
      </c>
      <c r="FG120" s="9">
        <v>18.657</v>
      </c>
      <c r="FH120" s="9">
        <v>183.90600000000001</v>
      </c>
      <c r="FI120" s="9">
        <v>98.179000000000002</v>
      </c>
      <c r="FJ120" s="9">
        <v>85.725999999999999</v>
      </c>
      <c r="FK120" s="9">
        <v>18.021000000000001</v>
      </c>
      <c r="FL120" s="9">
        <v>13.988</v>
      </c>
      <c r="FM120" s="9">
        <v>4.0330000000000004</v>
      </c>
      <c r="FN120" s="9">
        <v>165.88499999999999</v>
      </c>
      <c r="FO120" s="9">
        <v>84.191000000000003</v>
      </c>
      <c r="FP120" s="9">
        <v>81.692999999999998</v>
      </c>
      <c r="FQ120" s="9">
        <v>19.831</v>
      </c>
      <c r="FR120" s="9">
        <v>15.199</v>
      </c>
      <c r="FS120" s="9">
        <v>4.6319999999999997</v>
      </c>
      <c r="FT120" s="9">
        <v>184.71899999999999</v>
      </c>
      <c r="FU120" s="9">
        <v>92.290999999999997</v>
      </c>
      <c r="FV120" s="9">
        <v>92.427999999999997</v>
      </c>
      <c r="FW120" s="9">
        <v>169.22800000000001</v>
      </c>
      <c r="FX120" s="9">
        <v>86.965000000000003</v>
      </c>
      <c r="FY120" s="9">
        <v>82.263000000000005</v>
      </c>
      <c r="FZ120" s="9">
        <v>1344.1669999999999</v>
      </c>
      <c r="GA120" s="9">
        <v>696.87</v>
      </c>
      <c r="GB120" s="9">
        <v>647.29700000000003</v>
      </c>
      <c r="GC120" s="9">
        <v>776.67700000000002</v>
      </c>
      <c r="GD120" s="9">
        <v>456.12599999999998</v>
      </c>
      <c r="GE120" s="9">
        <v>320.55099999999999</v>
      </c>
      <c r="GF120" s="9">
        <v>567.49</v>
      </c>
      <c r="GG120" s="9">
        <v>240.745</v>
      </c>
      <c r="GH120" s="9">
        <v>326.74599999999998</v>
      </c>
      <c r="GI120" s="9">
        <v>238.01599999999999</v>
      </c>
      <c r="GJ120" s="9">
        <v>135.51499999999999</v>
      </c>
      <c r="GK120" s="9">
        <v>102.501</v>
      </c>
      <c r="GL120" s="9">
        <v>37.469000000000001</v>
      </c>
      <c r="GM120" s="9">
        <v>21.526</v>
      </c>
      <c r="GN120" s="9">
        <v>15.942</v>
      </c>
      <c r="GO120" s="9">
        <v>10.667999999999999</v>
      </c>
      <c r="GP120" s="9">
        <v>8.2330000000000005</v>
      </c>
      <c r="GQ120" s="9">
        <v>2.4350000000000001</v>
      </c>
      <c r="GR120" s="9">
        <v>6.0170000000000003</v>
      </c>
      <c r="GS120" s="9">
        <v>4.6680000000000001</v>
      </c>
      <c r="GT120" s="9">
        <v>1.349</v>
      </c>
      <c r="GU120" s="9">
        <v>4.6509999999999998</v>
      </c>
      <c r="GV120" s="9">
        <v>3.5649999999999999</v>
      </c>
      <c r="GW120" s="9">
        <v>1.0860000000000001</v>
      </c>
      <c r="GX120" s="9">
        <v>26.800999999999998</v>
      </c>
      <c r="GY120" s="9">
        <v>13.292999999999999</v>
      </c>
      <c r="GZ120" s="9">
        <v>13.507</v>
      </c>
      <c r="HA120" s="9">
        <v>219.87100000000001</v>
      </c>
      <c r="HB120" s="9">
        <v>124.729</v>
      </c>
      <c r="HC120" s="9">
        <v>95.141999999999996</v>
      </c>
      <c r="HD120" s="9">
        <v>71.334000000000003</v>
      </c>
      <c r="HE120" s="9">
        <v>51.122</v>
      </c>
      <c r="HF120" s="9">
        <v>20.212</v>
      </c>
      <c r="HG120" s="9">
        <v>148.53700000000001</v>
      </c>
      <c r="HH120" s="9">
        <v>73.606999999999999</v>
      </c>
      <c r="HI120" s="9">
        <v>74.930000000000007</v>
      </c>
      <c r="HJ120" s="9">
        <v>78.423000000000002</v>
      </c>
      <c r="HK120" s="9">
        <v>56.421999999999997</v>
      </c>
      <c r="HL120" s="9">
        <v>22.001000000000001</v>
      </c>
      <c r="HM120" s="9">
        <v>159.59299999999999</v>
      </c>
      <c r="HN120" s="9">
        <v>79.093000000000004</v>
      </c>
      <c r="HO120" s="9">
        <v>80.5</v>
      </c>
      <c r="HP120" s="9">
        <v>154.554</v>
      </c>
      <c r="HQ120" s="9">
        <v>78.275000000000006</v>
      </c>
      <c r="HR120" s="9">
        <v>76.278999999999996</v>
      </c>
      <c r="HS120" s="9">
        <v>3265.038</v>
      </c>
      <c r="HT120" s="9">
        <v>1711.1869999999999</v>
      </c>
      <c r="HU120" s="9">
        <v>1553.8510000000001</v>
      </c>
      <c r="HV120" s="9">
        <v>2507.7280000000001</v>
      </c>
      <c r="HW120" s="9">
        <v>1486.4670000000001</v>
      </c>
      <c r="HX120" s="9">
        <v>1021.261</v>
      </c>
      <c r="HY120" s="9">
        <v>757.31</v>
      </c>
      <c r="HZ120" s="9">
        <v>224.72</v>
      </c>
      <c r="IA120" s="9">
        <v>532.59</v>
      </c>
      <c r="IB120" s="9">
        <v>389.72800000000001</v>
      </c>
      <c r="IC120" s="9">
        <v>213.994</v>
      </c>
      <c r="ID120" s="9">
        <v>175.73400000000001</v>
      </c>
      <c r="IE120" s="9">
        <v>66.816999999999993</v>
      </c>
      <c r="IF120" s="9">
        <v>37.125999999999998</v>
      </c>
      <c r="IG120" s="9">
        <v>29.690999999999999</v>
      </c>
      <c r="IH120" s="9">
        <v>36.329000000000001</v>
      </c>
      <c r="II120" s="9">
        <v>27.306000000000001</v>
      </c>
      <c r="IJ120" s="9">
        <v>9.0229999999999997</v>
      </c>
      <c r="IK120" s="9">
        <v>24.247</v>
      </c>
      <c r="IL120" s="9">
        <v>18.062999999999999</v>
      </c>
      <c r="IM120" s="9">
        <v>6.1840000000000002</v>
      </c>
      <c r="IN120" s="9">
        <v>12.083</v>
      </c>
      <c r="IO120" s="9">
        <v>9.2430000000000003</v>
      </c>
      <c r="IP120" s="9">
        <v>2.84</v>
      </c>
      <c r="IQ120" s="9">
        <v>30.486999999999998</v>
      </c>
    </row>
    <row r="121" spans="1:251">
      <c r="A121" s="10">
        <v>45170</v>
      </c>
      <c r="B121" s="9">
        <v>14061.194</v>
      </c>
      <c r="C121" s="9">
        <v>7332.8819999999996</v>
      </c>
      <c r="D121" s="9">
        <v>6728.3119999999999</v>
      </c>
      <c r="E121" s="9">
        <v>9719.0370000000003</v>
      </c>
      <c r="F121" s="9">
        <v>5889.9660000000003</v>
      </c>
      <c r="G121" s="9">
        <v>3829.0720000000001</v>
      </c>
      <c r="H121" s="9">
        <v>4342.1559999999999</v>
      </c>
      <c r="I121" s="9">
        <v>1442.9159999999999</v>
      </c>
      <c r="J121" s="9">
        <v>2899.24</v>
      </c>
      <c r="K121" s="9">
        <v>1559.365</v>
      </c>
      <c r="L121" s="9">
        <v>852.84900000000005</v>
      </c>
      <c r="M121" s="9">
        <v>706.51599999999996</v>
      </c>
      <c r="N121" s="9">
        <v>320.911</v>
      </c>
      <c r="O121" s="9">
        <v>182.893</v>
      </c>
      <c r="P121" s="9">
        <v>138.018</v>
      </c>
      <c r="Q121" s="9">
        <v>124.53400000000001</v>
      </c>
      <c r="R121" s="9">
        <v>92.840999999999994</v>
      </c>
      <c r="S121" s="9">
        <v>31.693000000000001</v>
      </c>
      <c r="T121" s="9">
        <v>67.16</v>
      </c>
      <c r="U121" s="9">
        <v>48.052</v>
      </c>
      <c r="V121" s="9">
        <v>19.108000000000001</v>
      </c>
      <c r="W121" s="9">
        <v>57.375</v>
      </c>
      <c r="X121" s="9">
        <v>44.789000000000001</v>
      </c>
      <c r="Y121" s="9">
        <v>12.585000000000001</v>
      </c>
      <c r="Z121" s="9">
        <v>196.376</v>
      </c>
      <c r="AA121" s="9">
        <v>90.052000000000007</v>
      </c>
      <c r="AB121" s="9">
        <v>106.325</v>
      </c>
      <c r="AC121" s="9">
        <v>1366.7080000000001</v>
      </c>
      <c r="AD121" s="9">
        <v>740.077</v>
      </c>
      <c r="AE121" s="9">
        <v>626.63099999999997</v>
      </c>
      <c r="AF121" s="9">
        <v>538.17999999999995</v>
      </c>
      <c r="AG121" s="9">
        <v>375.03500000000003</v>
      </c>
      <c r="AH121" s="9">
        <v>163.14599999999999</v>
      </c>
      <c r="AI121" s="9">
        <v>828.52800000000002</v>
      </c>
      <c r="AJ121" s="9">
        <v>365.04199999999997</v>
      </c>
      <c r="AK121" s="9">
        <v>463.48599999999999</v>
      </c>
      <c r="AL121" s="9">
        <v>628.75599999999997</v>
      </c>
      <c r="AM121" s="9">
        <v>441.88900000000001</v>
      </c>
      <c r="AN121" s="9">
        <v>186.86699999999999</v>
      </c>
      <c r="AO121" s="9">
        <v>930.60900000000004</v>
      </c>
      <c r="AP121" s="9">
        <v>410.96</v>
      </c>
      <c r="AQ121" s="9">
        <v>519.649</v>
      </c>
      <c r="AR121" s="9">
        <v>895.68700000000001</v>
      </c>
      <c r="AS121" s="9">
        <v>413.09399999999999</v>
      </c>
      <c r="AT121" s="9">
        <v>482.59399999999999</v>
      </c>
      <c r="AU121" s="9">
        <v>13364.933999999999</v>
      </c>
      <c r="AV121" s="9">
        <v>6920.9790000000003</v>
      </c>
      <c r="AW121" s="9">
        <v>6443.9549999999999</v>
      </c>
      <c r="AX121" s="9">
        <v>9406.0030000000006</v>
      </c>
      <c r="AY121" s="9">
        <v>5667.4070000000002</v>
      </c>
      <c r="AZ121" s="9">
        <v>3738.596</v>
      </c>
      <c r="BA121" s="9">
        <v>3958.931</v>
      </c>
      <c r="BB121" s="9">
        <v>1253.5719999999999</v>
      </c>
      <c r="BC121" s="9">
        <v>2705.3589999999999</v>
      </c>
      <c r="BD121" s="9">
        <v>1490.8920000000001</v>
      </c>
      <c r="BE121" s="9">
        <v>808.68200000000002</v>
      </c>
      <c r="BF121" s="9">
        <v>682.21100000000001</v>
      </c>
      <c r="BG121" s="9">
        <v>287.64499999999998</v>
      </c>
      <c r="BH121" s="9">
        <v>159.364</v>
      </c>
      <c r="BI121" s="9">
        <v>128.28100000000001</v>
      </c>
      <c r="BJ121" s="9">
        <v>118.33199999999999</v>
      </c>
      <c r="BK121" s="9">
        <v>88.238</v>
      </c>
      <c r="BL121" s="9">
        <v>30.094000000000001</v>
      </c>
      <c r="BM121" s="9">
        <v>61.942</v>
      </c>
      <c r="BN121" s="9">
        <v>44.395000000000003</v>
      </c>
      <c r="BO121" s="9">
        <v>17.547999999999998</v>
      </c>
      <c r="BP121" s="9">
        <v>56.39</v>
      </c>
      <c r="BQ121" s="9">
        <v>43.843000000000004</v>
      </c>
      <c r="BR121" s="9">
        <v>12.547000000000001</v>
      </c>
      <c r="BS121" s="9">
        <v>169.31399999999999</v>
      </c>
      <c r="BT121" s="9">
        <v>71.126999999999995</v>
      </c>
      <c r="BU121" s="9">
        <v>98.186999999999998</v>
      </c>
      <c r="BV121" s="9">
        <v>1325.8050000000001</v>
      </c>
      <c r="BW121" s="9">
        <v>714.45</v>
      </c>
      <c r="BX121" s="9">
        <v>611.35500000000002</v>
      </c>
      <c r="BY121" s="9">
        <v>529.82899999999995</v>
      </c>
      <c r="BZ121" s="9">
        <v>367.82600000000002</v>
      </c>
      <c r="CA121" s="9">
        <v>162.00299999999999</v>
      </c>
      <c r="CB121" s="9">
        <v>795.97699999999998</v>
      </c>
      <c r="CC121" s="9">
        <v>346.62400000000002</v>
      </c>
      <c r="CD121" s="9">
        <v>449.35199999999998</v>
      </c>
      <c r="CE121" s="9">
        <v>614.80899999999997</v>
      </c>
      <c r="CF121" s="9">
        <v>430.68</v>
      </c>
      <c r="CG121" s="9">
        <v>184.12899999999999</v>
      </c>
      <c r="CH121" s="9">
        <v>876.08299999999997</v>
      </c>
      <c r="CI121" s="9">
        <v>378.00099999999998</v>
      </c>
      <c r="CJ121" s="9">
        <v>498.08199999999999</v>
      </c>
      <c r="CK121" s="9">
        <v>857.91899999999998</v>
      </c>
      <c r="CL121" s="9">
        <v>391.01900000000001</v>
      </c>
      <c r="CM121" s="9">
        <v>466.9</v>
      </c>
      <c r="CN121" s="9">
        <v>2143.2620000000002</v>
      </c>
      <c r="CO121" s="9">
        <v>1089.9380000000001</v>
      </c>
      <c r="CP121" s="9">
        <v>1053.3240000000001</v>
      </c>
      <c r="CQ121" s="9">
        <v>956.04499999999996</v>
      </c>
      <c r="CR121" s="9">
        <v>568.70299999999997</v>
      </c>
      <c r="CS121" s="9">
        <v>387.34199999999998</v>
      </c>
      <c r="CT121" s="9">
        <v>1187.2170000000001</v>
      </c>
      <c r="CU121" s="9">
        <v>521.23400000000004</v>
      </c>
      <c r="CV121" s="9">
        <v>665.98199999999997</v>
      </c>
      <c r="CW121" s="9">
        <v>467.20600000000002</v>
      </c>
      <c r="CX121" s="9">
        <v>252.31100000000001</v>
      </c>
      <c r="CY121" s="9">
        <v>214.89500000000001</v>
      </c>
      <c r="CZ121" s="9">
        <v>78.477000000000004</v>
      </c>
      <c r="DA121" s="9">
        <v>38.81</v>
      </c>
      <c r="DB121" s="9">
        <v>39.667999999999999</v>
      </c>
      <c r="DC121" s="9">
        <v>13.778</v>
      </c>
      <c r="DD121" s="9">
        <v>9.548</v>
      </c>
      <c r="DE121" s="9">
        <v>4.2300000000000004</v>
      </c>
      <c r="DF121" s="9">
        <v>9.9969999999999999</v>
      </c>
      <c r="DG121" s="9">
        <v>6.9740000000000002</v>
      </c>
      <c r="DH121" s="9">
        <v>3.0230000000000001</v>
      </c>
      <c r="DI121" s="9">
        <v>3.78</v>
      </c>
      <c r="DJ121" s="9">
        <v>2.5739999999999998</v>
      </c>
      <c r="DK121" s="9">
        <v>1.206</v>
      </c>
      <c r="DL121" s="9">
        <v>64.7</v>
      </c>
      <c r="DM121" s="9">
        <v>29.262</v>
      </c>
      <c r="DN121" s="9">
        <v>35.438000000000002</v>
      </c>
      <c r="DO121" s="9">
        <v>429.666</v>
      </c>
      <c r="DP121" s="9">
        <v>233.679</v>
      </c>
      <c r="DQ121" s="9">
        <v>195.98699999999999</v>
      </c>
      <c r="DR121" s="9">
        <v>93.686000000000007</v>
      </c>
      <c r="DS121" s="9">
        <v>64.918999999999997</v>
      </c>
      <c r="DT121" s="9">
        <v>28.766999999999999</v>
      </c>
      <c r="DU121" s="9">
        <v>335.98</v>
      </c>
      <c r="DV121" s="9">
        <v>168.75899999999999</v>
      </c>
      <c r="DW121" s="9">
        <v>167.221</v>
      </c>
      <c r="DX121" s="9">
        <v>103.137</v>
      </c>
      <c r="DY121" s="9">
        <v>70.927000000000007</v>
      </c>
      <c r="DZ121" s="9">
        <v>32.21</v>
      </c>
      <c r="EA121" s="9">
        <v>364.06900000000002</v>
      </c>
      <c r="EB121" s="9">
        <v>181.38399999999999</v>
      </c>
      <c r="EC121" s="9">
        <v>182.685</v>
      </c>
      <c r="ED121" s="9">
        <v>345.97699999999998</v>
      </c>
      <c r="EE121" s="9">
        <v>175.733</v>
      </c>
      <c r="EF121" s="9">
        <v>170.244</v>
      </c>
      <c r="EG121" s="9">
        <v>798.33900000000006</v>
      </c>
      <c r="EH121" s="9">
        <v>396.08300000000003</v>
      </c>
      <c r="EI121" s="9">
        <v>402.25599999999997</v>
      </c>
      <c r="EJ121" s="9">
        <v>192.042</v>
      </c>
      <c r="EK121" s="9">
        <v>128.63800000000001</v>
      </c>
      <c r="EL121" s="9">
        <v>63.404000000000003</v>
      </c>
      <c r="EM121" s="9">
        <v>606.29700000000003</v>
      </c>
      <c r="EN121" s="9">
        <v>267.44499999999999</v>
      </c>
      <c r="EO121" s="9">
        <v>338.85199999999998</v>
      </c>
      <c r="EP121" s="9">
        <v>221.97800000000001</v>
      </c>
      <c r="EQ121" s="9">
        <v>113.268</v>
      </c>
      <c r="ER121" s="9">
        <v>108.71</v>
      </c>
      <c r="ES121" s="9">
        <v>42.88</v>
      </c>
      <c r="ET121" s="9">
        <v>18.536000000000001</v>
      </c>
      <c r="EU121" s="9">
        <v>24.344000000000001</v>
      </c>
      <c r="EV121" s="9">
        <v>5.1349999999999998</v>
      </c>
      <c r="EW121" s="9">
        <v>3.8010000000000002</v>
      </c>
      <c r="EX121" s="9">
        <v>1.3340000000000001</v>
      </c>
      <c r="EY121" s="9">
        <v>3.226</v>
      </c>
      <c r="EZ121" s="9">
        <v>2.9390000000000001</v>
      </c>
      <c r="FA121" s="9">
        <v>0.28699999999999998</v>
      </c>
      <c r="FB121" s="9">
        <v>1.909</v>
      </c>
      <c r="FC121" s="9">
        <v>0.86199999999999999</v>
      </c>
      <c r="FD121" s="9">
        <v>1.0469999999999999</v>
      </c>
      <c r="FE121" s="9">
        <v>37.744999999999997</v>
      </c>
      <c r="FF121" s="9">
        <v>14.734999999999999</v>
      </c>
      <c r="FG121" s="9">
        <v>23.01</v>
      </c>
      <c r="FH121" s="9">
        <v>203.76499999999999</v>
      </c>
      <c r="FI121" s="9">
        <v>106.133</v>
      </c>
      <c r="FJ121" s="9">
        <v>97.632000000000005</v>
      </c>
      <c r="FK121" s="9">
        <v>24.706</v>
      </c>
      <c r="FL121" s="9">
        <v>18.224</v>
      </c>
      <c r="FM121" s="9">
        <v>6.4820000000000002</v>
      </c>
      <c r="FN121" s="9">
        <v>179.059</v>
      </c>
      <c r="FO121" s="9">
        <v>87.909000000000006</v>
      </c>
      <c r="FP121" s="9">
        <v>91.15</v>
      </c>
      <c r="FQ121" s="9">
        <v>27.675000000000001</v>
      </c>
      <c r="FR121" s="9">
        <v>20.114999999999998</v>
      </c>
      <c r="FS121" s="9">
        <v>7.56</v>
      </c>
      <c r="FT121" s="9">
        <v>194.30199999999999</v>
      </c>
      <c r="FU121" s="9">
        <v>93.152000000000001</v>
      </c>
      <c r="FV121" s="9">
        <v>101.15</v>
      </c>
      <c r="FW121" s="9">
        <v>182.285</v>
      </c>
      <c r="FX121" s="9">
        <v>90.847999999999999</v>
      </c>
      <c r="FY121" s="9">
        <v>91.436999999999998</v>
      </c>
      <c r="FZ121" s="9">
        <v>1344.922</v>
      </c>
      <c r="GA121" s="9">
        <v>693.85500000000002</v>
      </c>
      <c r="GB121" s="9">
        <v>651.06799999999998</v>
      </c>
      <c r="GC121" s="9">
        <v>764.00300000000004</v>
      </c>
      <c r="GD121" s="9">
        <v>440.06599999999997</v>
      </c>
      <c r="GE121" s="9">
        <v>323.93700000000001</v>
      </c>
      <c r="GF121" s="9">
        <v>580.91899999999998</v>
      </c>
      <c r="GG121" s="9">
        <v>253.78899999999999</v>
      </c>
      <c r="GH121" s="9">
        <v>327.13099999999997</v>
      </c>
      <c r="GI121" s="9">
        <v>245.22800000000001</v>
      </c>
      <c r="GJ121" s="9">
        <v>139.04300000000001</v>
      </c>
      <c r="GK121" s="9">
        <v>106.185</v>
      </c>
      <c r="GL121" s="9">
        <v>35.597999999999999</v>
      </c>
      <c r="GM121" s="9">
        <v>20.274000000000001</v>
      </c>
      <c r="GN121" s="9">
        <v>15.324</v>
      </c>
      <c r="GO121" s="9">
        <v>8.6430000000000007</v>
      </c>
      <c r="GP121" s="9">
        <v>5.7469999999999999</v>
      </c>
      <c r="GQ121" s="9">
        <v>2.8959999999999999</v>
      </c>
      <c r="GR121" s="9">
        <v>6.7720000000000002</v>
      </c>
      <c r="GS121" s="9">
        <v>4.0350000000000001</v>
      </c>
      <c r="GT121" s="9">
        <v>2.7360000000000002</v>
      </c>
      <c r="GU121" s="9">
        <v>1.871</v>
      </c>
      <c r="GV121" s="9">
        <v>1.712</v>
      </c>
      <c r="GW121" s="9">
        <v>0.159</v>
      </c>
      <c r="GX121" s="9">
        <v>26.954999999999998</v>
      </c>
      <c r="GY121" s="9">
        <v>14.526</v>
      </c>
      <c r="GZ121" s="9">
        <v>12.428000000000001</v>
      </c>
      <c r="HA121" s="9">
        <v>225.90100000000001</v>
      </c>
      <c r="HB121" s="9">
        <v>127.545</v>
      </c>
      <c r="HC121" s="9">
        <v>98.355000000000004</v>
      </c>
      <c r="HD121" s="9">
        <v>68.98</v>
      </c>
      <c r="HE121" s="9">
        <v>46.695</v>
      </c>
      <c r="HF121" s="9">
        <v>22.285</v>
      </c>
      <c r="HG121" s="9">
        <v>156.92099999999999</v>
      </c>
      <c r="HH121" s="9">
        <v>80.849999999999994</v>
      </c>
      <c r="HI121" s="9">
        <v>76.070999999999998</v>
      </c>
      <c r="HJ121" s="9">
        <v>75.460999999999999</v>
      </c>
      <c r="HK121" s="9">
        <v>50.811</v>
      </c>
      <c r="HL121" s="9">
        <v>24.65</v>
      </c>
      <c r="HM121" s="9">
        <v>169.767</v>
      </c>
      <c r="HN121" s="9">
        <v>88.231999999999999</v>
      </c>
      <c r="HO121" s="9">
        <v>81.534999999999997</v>
      </c>
      <c r="HP121" s="9">
        <v>163.69200000000001</v>
      </c>
      <c r="HQ121" s="9">
        <v>84.885000000000005</v>
      </c>
      <c r="HR121" s="9">
        <v>78.807000000000002</v>
      </c>
      <c r="HS121" s="9">
        <v>3287.518</v>
      </c>
      <c r="HT121" s="9">
        <v>1718.79</v>
      </c>
      <c r="HU121" s="9">
        <v>1568.7280000000001</v>
      </c>
      <c r="HV121" s="9">
        <v>2539.1860000000001</v>
      </c>
      <c r="HW121" s="9">
        <v>1480.9970000000001</v>
      </c>
      <c r="HX121" s="9">
        <v>1058.1890000000001</v>
      </c>
      <c r="HY121" s="9">
        <v>748.33199999999999</v>
      </c>
      <c r="HZ121" s="9">
        <v>237.79300000000001</v>
      </c>
      <c r="IA121" s="9">
        <v>510.53899999999999</v>
      </c>
      <c r="IB121" s="9">
        <v>344.73399999999998</v>
      </c>
      <c r="IC121" s="9">
        <v>192.40199999999999</v>
      </c>
      <c r="ID121" s="9">
        <v>152.33199999999999</v>
      </c>
      <c r="IE121" s="9">
        <v>51.173999999999999</v>
      </c>
      <c r="IF121" s="9">
        <v>26.815999999999999</v>
      </c>
      <c r="IG121" s="9">
        <v>24.358000000000001</v>
      </c>
      <c r="IH121" s="9">
        <v>23.198</v>
      </c>
      <c r="II121" s="9">
        <v>17.169</v>
      </c>
      <c r="IJ121" s="9">
        <v>6.0289999999999999</v>
      </c>
      <c r="IK121" s="9">
        <v>9.7349999999999994</v>
      </c>
      <c r="IL121" s="9">
        <v>6.2149999999999999</v>
      </c>
      <c r="IM121" s="9">
        <v>3.5190000000000001</v>
      </c>
      <c r="IN121" s="9">
        <v>13.462999999999999</v>
      </c>
      <c r="IO121" s="9">
        <v>10.954000000000001</v>
      </c>
      <c r="IP121" s="9">
        <v>2.5099999999999998</v>
      </c>
      <c r="IQ121" s="9">
        <v>27.975999999999999</v>
      </c>
    </row>
    <row r="122" spans="1:251">
      <c r="A122" s="10">
        <v>45200</v>
      </c>
      <c r="B122" s="9">
        <v>14139.505999999999</v>
      </c>
      <c r="C122" s="9">
        <v>7362.652</v>
      </c>
      <c r="D122" s="9">
        <v>6776.8540000000003</v>
      </c>
      <c r="E122" s="9">
        <v>9746.027</v>
      </c>
      <c r="F122" s="9">
        <v>5903.4480000000003</v>
      </c>
      <c r="G122" s="9">
        <v>3842.5790000000002</v>
      </c>
      <c r="H122" s="9">
        <v>4393.4780000000001</v>
      </c>
      <c r="I122" s="9">
        <v>1459.204</v>
      </c>
      <c r="J122" s="9">
        <v>2934.2750000000001</v>
      </c>
      <c r="K122" s="9">
        <v>1563.8230000000001</v>
      </c>
      <c r="L122" s="9">
        <v>832.70600000000002</v>
      </c>
      <c r="M122" s="9">
        <v>731.11699999999996</v>
      </c>
      <c r="N122" s="9">
        <v>292.709</v>
      </c>
      <c r="O122" s="9">
        <v>169.392</v>
      </c>
      <c r="P122" s="9">
        <v>123.318</v>
      </c>
      <c r="Q122" s="9">
        <v>108.815</v>
      </c>
      <c r="R122" s="9">
        <v>81.426000000000002</v>
      </c>
      <c r="S122" s="9">
        <v>27.388000000000002</v>
      </c>
      <c r="T122" s="9">
        <v>58.734000000000002</v>
      </c>
      <c r="U122" s="9">
        <v>40.566000000000003</v>
      </c>
      <c r="V122" s="9">
        <v>18.167999999999999</v>
      </c>
      <c r="W122" s="9">
        <v>50.08</v>
      </c>
      <c r="X122" s="9">
        <v>40.86</v>
      </c>
      <c r="Y122" s="9">
        <v>9.2200000000000006</v>
      </c>
      <c r="Z122" s="9">
        <v>183.89500000000001</v>
      </c>
      <c r="AA122" s="9">
        <v>87.965000000000003</v>
      </c>
      <c r="AB122" s="9">
        <v>95.929000000000002</v>
      </c>
      <c r="AC122" s="9">
        <v>1396.0029999999999</v>
      </c>
      <c r="AD122" s="9">
        <v>738.64300000000003</v>
      </c>
      <c r="AE122" s="9">
        <v>657.36</v>
      </c>
      <c r="AF122" s="9">
        <v>555.69799999999998</v>
      </c>
      <c r="AG122" s="9">
        <v>389.18900000000002</v>
      </c>
      <c r="AH122" s="9">
        <v>166.50899999999999</v>
      </c>
      <c r="AI122" s="9">
        <v>840.30499999999995</v>
      </c>
      <c r="AJ122" s="9">
        <v>349.45400000000001</v>
      </c>
      <c r="AK122" s="9">
        <v>490.851</v>
      </c>
      <c r="AL122" s="9">
        <v>633.20699999999999</v>
      </c>
      <c r="AM122" s="9">
        <v>445.71499999999997</v>
      </c>
      <c r="AN122" s="9">
        <v>187.49199999999999</v>
      </c>
      <c r="AO122" s="9">
        <v>930.61599999999999</v>
      </c>
      <c r="AP122" s="9">
        <v>386.99099999999999</v>
      </c>
      <c r="AQ122" s="9">
        <v>543.625</v>
      </c>
      <c r="AR122" s="9">
        <v>899.04</v>
      </c>
      <c r="AS122" s="9">
        <v>390.02100000000002</v>
      </c>
      <c r="AT122" s="9">
        <v>509.01900000000001</v>
      </c>
      <c r="AU122" s="9">
        <v>13422.43</v>
      </c>
      <c r="AV122" s="9">
        <v>6940.0370000000003</v>
      </c>
      <c r="AW122" s="9">
        <v>6482.393</v>
      </c>
      <c r="AX122" s="9">
        <v>9421.4269999999997</v>
      </c>
      <c r="AY122" s="9">
        <v>5674.32</v>
      </c>
      <c r="AZ122" s="9">
        <v>3747.1060000000002</v>
      </c>
      <c r="BA122" s="9">
        <v>4001.0030000000002</v>
      </c>
      <c r="BB122" s="9">
        <v>1265.7170000000001</v>
      </c>
      <c r="BC122" s="9">
        <v>2735.2860000000001</v>
      </c>
      <c r="BD122" s="9">
        <v>1503.807</v>
      </c>
      <c r="BE122" s="9">
        <v>795.03800000000001</v>
      </c>
      <c r="BF122" s="9">
        <v>708.76900000000001</v>
      </c>
      <c r="BG122" s="9">
        <v>268.83600000000001</v>
      </c>
      <c r="BH122" s="9">
        <v>153.452</v>
      </c>
      <c r="BI122" s="9">
        <v>115.384</v>
      </c>
      <c r="BJ122" s="9">
        <v>104.105</v>
      </c>
      <c r="BK122" s="9">
        <v>76.936000000000007</v>
      </c>
      <c r="BL122" s="9">
        <v>27.169</v>
      </c>
      <c r="BM122" s="9">
        <v>56.006</v>
      </c>
      <c r="BN122" s="9">
        <v>37.847999999999999</v>
      </c>
      <c r="BO122" s="9">
        <v>18.158000000000001</v>
      </c>
      <c r="BP122" s="9">
        <v>48.098999999999997</v>
      </c>
      <c r="BQ122" s="9">
        <v>39.088000000000001</v>
      </c>
      <c r="BR122" s="9">
        <v>9.0109999999999992</v>
      </c>
      <c r="BS122" s="9">
        <v>164.73099999999999</v>
      </c>
      <c r="BT122" s="9">
        <v>76.516000000000005</v>
      </c>
      <c r="BU122" s="9">
        <v>88.215000000000003</v>
      </c>
      <c r="BV122" s="9">
        <v>1351.3150000000001</v>
      </c>
      <c r="BW122" s="9">
        <v>709.44299999999998</v>
      </c>
      <c r="BX122" s="9">
        <v>641.87199999999996</v>
      </c>
      <c r="BY122" s="9">
        <v>545.197</v>
      </c>
      <c r="BZ122" s="9">
        <v>381.24299999999999</v>
      </c>
      <c r="CA122" s="9">
        <v>163.953</v>
      </c>
      <c r="CB122" s="9">
        <v>806.11900000000003</v>
      </c>
      <c r="CC122" s="9">
        <v>328.19900000000001</v>
      </c>
      <c r="CD122" s="9">
        <v>477.91899999999998</v>
      </c>
      <c r="CE122" s="9">
        <v>618.98800000000006</v>
      </c>
      <c r="CF122" s="9">
        <v>434.26799999999997</v>
      </c>
      <c r="CG122" s="9">
        <v>184.72</v>
      </c>
      <c r="CH122" s="9">
        <v>884.81899999999996</v>
      </c>
      <c r="CI122" s="9">
        <v>360.77</v>
      </c>
      <c r="CJ122" s="9">
        <v>524.04899999999998</v>
      </c>
      <c r="CK122" s="9">
        <v>862.125</v>
      </c>
      <c r="CL122" s="9">
        <v>366.048</v>
      </c>
      <c r="CM122" s="9">
        <v>496.077</v>
      </c>
      <c r="CN122" s="9">
        <v>2158.4659999999999</v>
      </c>
      <c r="CO122" s="9">
        <v>1083.3879999999999</v>
      </c>
      <c r="CP122" s="9">
        <v>1075.079</v>
      </c>
      <c r="CQ122" s="9">
        <v>948.88900000000001</v>
      </c>
      <c r="CR122" s="9">
        <v>556.53599999999994</v>
      </c>
      <c r="CS122" s="9">
        <v>392.35399999999998</v>
      </c>
      <c r="CT122" s="9">
        <v>1209.577</v>
      </c>
      <c r="CU122" s="9">
        <v>526.85199999999998</v>
      </c>
      <c r="CV122" s="9">
        <v>682.72500000000002</v>
      </c>
      <c r="CW122" s="9">
        <v>454.83499999999998</v>
      </c>
      <c r="CX122" s="9">
        <v>233.273</v>
      </c>
      <c r="CY122" s="9">
        <v>221.56200000000001</v>
      </c>
      <c r="CZ122" s="9">
        <v>69.841999999999999</v>
      </c>
      <c r="DA122" s="9">
        <v>32.972000000000001</v>
      </c>
      <c r="DB122" s="9">
        <v>36.869999999999997</v>
      </c>
      <c r="DC122" s="9">
        <v>9.7759999999999998</v>
      </c>
      <c r="DD122" s="9">
        <v>6.0860000000000003</v>
      </c>
      <c r="DE122" s="9">
        <v>3.6890000000000001</v>
      </c>
      <c r="DF122" s="9">
        <v>5.9039999999999999</v>
      </c>
      <c r="DG122" s="9">
        <v>2.4079999999999999</v>
      </c>
      <c r="DH122" s="9">
        <v>3.4950000000000001</v>
      </c>
      <c r="DI122" s="9">
        <v>3.8719999999999999</v>
      </c>
      <c r="DJ122" s="9">
        <v>3.6779999999999999</v>
      </c>
      <c r="DK122" s="9">
        <v>0.19400000000000001</v>
      </c>
      <c r="DL122" s="9">
        <v>60.066000000000003</v>
      </c>
      <c r="DM122" s="9">
        <v>26.885000000000002</v>
      </c>
      <c r="DN122" s="9">
        <v>33.180999999999997</v>
      </c>
      <c r="DO122" s="9">
        <v>420.26400000000001</v>
      </c>
      <c r="DP122" s="9">
        <v>216.56100000000001</v>
      </c>
      <c r="DQ122" s="9">
        <v>203.70400000000001</v>
      </c>
      <c r="DR122" s="9">
        <v>99.525999999999996</v>
      </c>
      <c r="DS122" s="9">
        <v>65.753</v>
      </c>
      <c r="DT122" s="9">
        <v>33.774000000000001</v>
      </c>
      <c r="DU122" s="9">
        <v>320.738</v>
      </c>
      <c r="DV122" s="9">
        <v>150.80799999999999</v>
      </c>
      <c r="DW122" s="9">
        <v>169.93</v>
      </c>
      <c r="DX122" s="9">
        <v>105.24299999999999</v>
      </c>
      <c r="DY122" s="9">
        <v>69.665999999999997</v>
      </c>
      <c r="DZ122" s="9">
        <v>35.576999999999998</v>
      </c>
      <c r="EA122" s="9">
        <v>349.59199999999998</v>
      </c>
      <c r="EB122" s="9">
        <v>163.607</v>
      </c>
      <c r="EC122" s="9">
        <v>185.98500000000001</v>
      </c>
      <c r="ED122" s="9">
        <v>326.642</v>
      </c>
      <c r="EE122" s="9">
        <v>153.21600000000001</v>
      </c>
      <c r="EF122" s="9">
        <v>173.42500000000001</v>
      </c>
      <c r="EG122" s="9">
        <v>800.49400000000003</v>
      </c>
      <c r="EH122" s="9">
        <v>384.61399999999998</v>
      </c>
      <c r="EI122" s="9">
        <v>415.87900000000002</v>
      </c>
      <c r="EJ122" s="9">
        <v>183.256</v>
      </c>
      <c r="EK122" s="9">
        <v>120.29600000000001</v>
      </c>
      <c r="EL122" s="9">
        <v>62.96</v>
      </c>
      <c r="EM122" s="9">
        <v>617.23699999999997</v>
      </c>
      <c r="EN122" s="9">
        <v>264.31799999999998</v>
      </c>
      <c r="EO122" s="9">
        <v>352.92</v>
      </c>
      <c r="EP122" s="9">
        <v>201.11699999999999</v>
      </c>
      <c r="EQ122" s="9">
        <v>102.065</v>
      </c>
      <c r="ER122" s="9">
        <v>99.052999999999997</v>
      </c>
      <c r="ES122" s="9">
        <v>29.347000000000001</v>
      </c>
      <c r="ET122" s="9">
        <v>13.944000000000001</v>
      </c>
      <c r="EU122" s="9">
        <v>15.403</v>
      </c>
      <c r="EV122" s="9">
        <v>1.8049999999999999</v>
      </c>
      <c r="EW122" s="9">
        <v>1.196</v>
      </c>
      <c r="EX122" s="9">
        <v>0.60899999999999999</v>
      </c>
      <c r="EY122" s="9">
        <v>0.60199999999999998</v>
      </c>
      <c r="EZ122" s="9">
        <v>2.7E-2</v>
      </c>
      <c r="FA122" s="9">
        <v>0.57399999999999995</v>
      </c>
      <c r="FB122" s="9">
        <v>1.204</v>
      </c>
      <c r="FC122" s="9">
        <v>1.169</v>
      </c>
      <c r="FD122" s="9">
        <v>3.5000000000000003E-2</v>
      </c>
      <c r="FE122" s="9">
        <v>27.541</v>
      </c>
      <c r="FF122" s="9">
        <v>12.747999999999999</v>
      </c>
      <c r="FG122" s="9">
        <v>14.794</v>
      </c>
      <c r="FH122" s="9">
        <v>187.67500000000001</v>
      </c>
      <c r="FI122" s="9">
        <v>96.923000000000002</v>
      </c>
      <c r="FJ122" s="9">
        <v>90.751000000000005</v>
      </c>
      <c r="FK122" s="9">
        <v>20.443999999999999</v>
      </c>
      <c r="FL122" s="9">
        <v>14.212</v>
      </c>
      <c r="FM122" s="9">
        <v>6.2320000000000002</v>
      </c>
      <c r="FN122" s="9">
        <v>167.23</v>
      </c>
      <c r="FO122" s="9">
        <v>82.710999999999999</v>
      </c>
      <c r="FP122" s="9">
        <v>84.519000000000005</v>
      </c>
      <c r="FQ122" s="9">
        <v>21.631</v>
      </c>
      <c r="FR122" s="9">
        <v>14.794</v>
      </c>
      <c r="FS122" s="9">
        <v>6.8360000000000003</v>
      </c>
      <c r="FT122" s="9">
        <v>179.48699999999999</v>
      </c>
      <c r="FU122" s="9">
        <v>87.27</v>
      </c>
      <c r="FV122" s="9">
        <v>92.215999999999994</v>
      </c>
      <c r="FW122" s="9">
        <v>167.83199999999999</v>
      </c>
      <c r="FX122" s="9">
        <v>82.738</v>
      </c>
      <c r="FY122" s="9">
        <v>85.093999999999994</v>
      </c>
      <c r="FZ122" s="9">
        <v>1357.973</v>
      </c>
      <c r="GA122" s="9">
        <v>698.774</v>
      </c>
      <c r="GB122" s="9">
        <v>659.19899999999996</v>
      </c>
      <c r="GC122" s="9">
        <v>765.63300000000004</v>
      </c>
      <c r="GD122" s="9">
        <v>436.23899999999998</v>
      </c>
      <c r="GE122" s="9">
        <v>329.39400000000001</v>
      </c>
      <c r="GF122" s="9">
        <v>592.34</v>
      </c>
      <c r="GG122" s="9">
        <v>262.53399999999999</v>
      </c>
      <c r="GH122" s="9">
        <v>329.80500000000001</v>
      </c>
      <c r="GI122" s="9">
        <v>253.71799999999999</v>
      </c>
      <c r="GJ122" s="9">
        <v>131.209</v>
      </c>
      <c r="GK122" s="9">
        <v>122.509</v>
      </c>
      <c r="GL122" s="9">
        <v>40.494999999999997</v>
      </c>
      <c r="GM122" s="9">
        <v>19.027999999999999</v>
      </c>
      <c r="GN122" s="9">
        <v>21.466999999999999</v>
      </c>
      <c r="GO122" s="9">
        <v>7.97</v>
      </c>
      <c r="GP122" s="9">
        <v>4.8899999999999997</v>
      </c>
      <c r="GQ122" s="9">
        <v>3.08</v>
      </c>
      <c r="GR122" s="9">
        <v>5.3019999999999996</v>
      </c>
      <c r="GS122" s="9">
        <v>2.3809999999999998</v>
      </c>
      <c r="GT122" s="9">
        <v>2.9209999999999998</v>
      </c>
      <c r="GU122" s="9">
        <v>2.669</v>
      </c>
      <c r="GV122" s="9">
        <v>2.5089999999999999</v>
      </c>
      <c r="GW122" s="9">
        <v>0.159</v>
      </c>
      <c r="GX122" s="9">
        <v>32.524999999999999</v>
      </c>
      <c r="GY122" s="9">
        <v>14.138</v>
      </c>
      <c r="GZ122" s="9">
        <v>18.387</v>
      </c>
      <c r="HA122" s="9">
        <v>232.59</v>
      </c>
      <c r="HB122" s="9">
        <v>119.637</v>
      </c>
      <c r="HC122" s="9">
        <v>112.952</v>
      </c>
      <c r="HD122" s="9">
        <v>79.081999999999994</v>
      </c>
      <c r="HE122" s="9">
        <v>51.540999999999997</v>
      </c>
      <c r="HF122" s="9">
        <v>27.542000000000002</v>
      </c>
      <c r="HG122" s="9">
        <v>153.50800000000001</v>
      </c>
      <c r="HH122" s="9">
        <v>68.096999999999994</v>
      </c>
      <c r="HI122" s="9">
        <v>85.411000000000001</v>
      </c>
      <c r="HJ122" s="9">
        <v>83.611999999999995</v>
      </c>
      <c r="HK122" s="9">
        <v>54.872</v>
      </c>
      <c r="HL122" s="9">
        <v>28.74</v>
      </c>
      <c r="HM122" s="9">
        <v>170.10599999999999</v>
      </c>
      <c r="HN122" s="9">
        <v>76.337000000000003</v>
      </c>
      <c r="HO122" s="9">
        <v>93.769000000000005</v>
      </c>
      <c r="HP122" s="9">
        <v>158.809</v>
      </c>
      <c r="HQ122" s="9">
        <v>70.477999999999994</v>
      </c>
      <c r="HR122" s="9">
        <v>88.331000000000003</v>
      </c>
      <c r="HS122" s="9">
        <v>3290.8510000000001</v>
      </c>
      <c r="HT122" s="9">
        <v>1717.1849999999999</v>
      </c>
      <c r="HU122" s="9">
        <v>1573.6669999999999</v>
      </c>
      <c r="HV122" s="9">
        <v>2541.4639999999999</v>
      </c>
      <c r="HW122" s="9">
        <v>1476.2</v>
      </c>
      <c r="HX122" s="9">
        <v>1065.2639999999999</v>
      </c>
      <c r="HY122" s="9">
        <v>749.38699999999994</v>
      </c>
      <c r="HZ122" s="9">
        <v>240.98500000000001</v>
      </c>
      <c r="IA122" s="9">
        <v>508.40300000000002</v>
      </c>
      <c r="IB122" s="9">
        <v>361.56200000000001</v>
      </c>
      <c r="IC122" s="9">
        <v>197.749</v>
      </c>
      <c r="ID122" s="9">
        <v>163.81299999999999</v>
      </c>
      <c r="IE122" s="9">
        <v>51.593000000000004</v>
      </c>
      <c r="IF122" s="9">
        <v>27.736999999999998</v>
      </c>
      <c r="IG122" s="9">
        <v>23.856000000000002</v>
      </c>
      <c r="IH122" s="9">
        <v>25.210999999999999</v>
      </c>
      <c r="II122" s="9">
        <v>17.177</v>
      </c>
      <c r="IJ122" s="9">
        <v>8.0340000000000007</v>
      </c>
      <c r="IK122" s="9">
        <v>14.476000000000001</v>
      </c>
      <c r="IL122" s="9">
        <v>8.1489999999999991</v>
      </c>
      <c r="IM122" s="9">
        <v>6.327</v>
      </c>
      <c r="IN122" s="9">
        <v>10.734999999999999</v>
      </c>
      <c r="IO122" s="9">
        <v>9.0280000000000005</v>
      </c>
      <c r="IP122" s="9">
        <v>1.7070000000000001</v>
      </c>
      <c r="IQ122" s="9">
        <v>26.382000000000001</v>
      </c>
    </row>
    <row r="123" spans="1:251">
      <c r="A123" s="10">
        <v>45231</v>
      </c>
      <c r="B123" s="9">
        <v>14267.933999999999</v>
      </c>
      <c r="C123" s="9">
        <v>7444.0749999999998</v>
      </c>
      <c r="D123" s="9">
        <v>6823.8590000000004</v>
      </c>
      <c r="E123" s="9">
        <v>9878.8320000000003</v>
      </c>
      <c r="F123" s="9">
        <v>5992.665</v>
      </c>
      <c r="G123" s="9">
        <v>3886.1669999999999</v>
      </c>
      <c r="H123" s="9">
        <v>4389.1019999999999</v>
      </c>
      <c r="I123" s="9">
        <v>1451.41</v>
      </c>
      <c r="J123" s="9">
        <v>2937.692</v>
      </c>
      <c r="K123" s="9">
        <v>1653.4559999999999</v>
      </c>
      <c r="L123" s="9">
        <v>900.22299999999996</v>
      </c>
      <c r="M123" s="9">
        <v>753.23199999999997</v>
      </c>
      <c r="N123" s="9">
        <v>296.14</v>
      </c>
      <c r="O123" s="9">
        <v>167.393</v>
      </c>
      <c r="P123" s="9">
        <v>128.74700000000001</v>
      </c>
      <c r="Q123" s="9">
        <v>123.07299999999999</v>
      </c>
      <c r="R123" s="9">
        <v>86.257999999999996</v>
      </c>
      <c r="S123" s="9">
        <v>36.814999999999998</v>
      </c>
      <c r="T123" s="9">
        <v>68.911000000000001</v>
      </c>
      <c r="U123" s="9">
        <v>45.426000000000002</v>
      </c>
      <c r="V123" s="9">
        <v>23.484999999999999</v>
      </c>
      <c r="W123" s="9">
        <v>54.161999999999999</v>
      </c>
      <c r="X123" s="9">
        <v>40.832000000000001</v>
      </c>
      <c r="Y123" s="9">
        <v>13.33</v>
      </c>
      <c r="Z123" s="9">
        <v>173.06700000000001</v>
      </c>
      <c r="AA123" s="9">
        <v>81.135000000000005</v>
      </c>
      <c r="AB123" s="9">
        <v>91.932000000000002</v>
      </c>
      <c r="AC123" s="9">
        <v>1471.7760000000001</v>
      </c>
      <c r="AD123" s="9">
        <v>799.22</v>
      </c>
      <c r="AE123" s="9">
        <v>672.55600000000004</v>
      </c>
      <c r="AF123" s="9">
        <v>568.072</v>
      </c>
      <c r="AG123" s="9">
        <v>408.81</v>
      </c>
      <c r="AH123" s="9">
        <v>159.262</v>
      </c>
      <c r="AI123" s="9">
        <v>903.70299999999997</v>
      </c>
      <c r="AJ123" s="9">
        <v>390.41</v>
      </c>
      <c r="AK123" s="9">
        <v>513.29300000000001</v>
      </c>
      <c r="AL123" s="9">
        <v>660.36300000000006</v>
      </c>
      <c r="AM123" s="9">
        <v>472.91</v>
      </c>
      <c r="AN123" s="9">
        <v>187.453</v>
      </c>
      <c r="AO123" s="9">
        <v>993.09299999999996</v>
      </c>
      <c r="AP123" s="9">
        <v>427.31299999999999</v>
      </c>
      <c r="AQ123" s="9">
        <v>565.78</v>
      </c>
      <c r="AR123" s="9">
        <v>972.61400000000003</v>
      </c>
      <c r="AS123" s="9">
        <v>435.83600000000001</v>
      </c>
      <c r="AT123" s="9">
        <v>536.77800000000002</v>
      </c>
      <c r="AU123" s="9">
        <v>13539.527</v>
      </c>
      <c r="AV123" s="9">
        <v>7015.05</v>
      </c>
      <c r="AW123" s="9">
        <v>6524.4769999999999</v>
      </c>
      <c r="AX123" s="9">
        <v>9549.6020000000008</v>
      </c>
      <c r="AY123" s="9">
        <v>5759.0720000000001</v>
      </c>
      <c r="AZ123" s="9">
        <v>3790.53</v>
      </c>
      <c r="BA123" s="9">
        <v>3989.9259999999999</v>
      </c>
      <c r="BB123" s="9">
        <v>1255.9780000000001</v>
      </c>
      <c r="BC123" s="9">
        <v>2733.9479999999999</v>
      </c>
      <c r="BD123" s="9">
        <v>1595.1880000000001</v>
      </c>
      <c r="BE123" s="9">
        <v>863.61699999999996</v>
      </c>
      <c r="BF123" s="9">
        <v>731.572</v>
      </c>
      <c r="BG123" s="9">
        <v>273.38600000000002</v>
      </c>
      <c r="BH123" s="9">
        <v>152.52799999999999</v>
      </c>
      <c r="BI123" s="9">
        <v>120.858</v>
      </c>
      <c r="BJ123" s="9">
        <v>118.13200000000001</v>
      </c>
      <c r="BK123" s="9">
        <v>82.855999999999995</v>
      </c>
      <c r="BL123" s="9">
        <v>35.274999999999999</v>
      </c>
      <c r="BM123" s="9">
        <v>65.451999999999998</v>
      </c>
      <c r="BN123" s="9">
        <v>43.268000000000001</v>
      </c>
      <c r="BO123" s="9">
        <v>22.183</v>
      </c>
      <c r="BP123" s="9">
        <v>52.68</v>
      </c>
      <c r="BQ123" s="9">
        <v>39.588000000000001</v>
      </c>
      <c r="BR123" s="9">
        <v>13.092000000000001</v>
      </c>
      <c r="BS123" s="9">
        <v>155.25399999999999</v>
      </c>
      <c r="BT123" s="9">
        <v>69.671000000000006</v>
      </c>
      <c r="BU123" s="9">
        <v>85.582999999999998</v>
      </c>
      <c r="BV123" s="9">
        <v>1431.4649999999999</v>
      </c>
      <c r="BW123" s="9">
        <v>774.47400000000005</v>
      </c>
      <c r="BX123" s="9">
        <v>656.99099999999999</v>
      </c>
      <c r="BY123" s="9">
        <v>559.54100000000005</v>
      </c>
      <c r="BZ123" s="9">
        <v>401.673</v>
      </c>
      <c r="CA123" s="9">
        <v>157.86799999999999</v>
      </c>
      <c r="CB123" s="9">
        <v>871.92399999999998</v>
      </c>
      <c r="CC123" s="9">
        <v>372.80099999999999</v>
      </c>
      <c r="CD123" s="9">
        <v>499.12299999999999</v>
      </c>
      <c r="CE123" s="9">
        <v>647.36099999999999</v>
      </c>
      <c r="CF123" s="9">
        <v>462.74900000000002</v>
      </c>
      <c r="CG123" s="9">
        <v>184.61199999999999</v>
      </c>
      <c r="CH123" s="9">
        <v>947.827</v>
      </c>
      <c r="CI123" s="9">
        <v>400.86799999999999</v>
      </c>
      <c r="CJ123" s="9">
        <v>546.95899999999995</v>
      </c>
      <c r="CK123" s="9">
        <v>937.375</v>
      </c>
      <c r="CL123" s="9">
        <v>416.06900000000002</v>
      </c>
      <c r="CM123" s="9">
        <v>521.30600000000004</v>
      </c>
      <c r="CN123" s="9">
        <v>2173.2130000000002</v>
      </c>
      <c r="CO123" s="9">
        <v>1108.2660000000001</v>
      </c>
      <c r="CP123" s="9">
        <v>1064.9469999999999</v>
      </c>
      <c r="CQ123" s="9">
        <v>954.91</v>
      </c>
      <c r="CR123" s="9">
        <v>568.73400000000004</v>
      </c>
      <c r="CS123" s="9">
        <v>386.17599999999999</v>
      </c>
      <c r="CT123" s="9">
        <v>1218.3030000000001</v>
      </c>
      <c r="CU123" s="9">
        <v>539.53200000000004</v>
      </c>
      <c r="CV123" s="9">
        <v>678.77099999999996</v>
      </c>
      <c r="CW123" s="9">
        <v>511.31900000000002</v>
      </c>
      <c r="CX123" s="9">
        <v>274.37200000000001</v>
      </c>
      <c r="CY123" s="9">
        <v>236.94800000000001</v>
      </c>
      <c r="CZ123" s="9">
        <v>69.408000000000001</v>
      </c>
      <c r="DA123" s="9">
        <v>36.368000000000002</v>
      </c>
      <c r="DB123" s="9">
        <v>33.04</v>
      </c>
      <c r="DC123" s="9">
        <v>10.347</v>
      </c>
      <c r="DD123" s="9">
        <v>5.7389999999999999</v>
      </c>
      <c r="DE123" s="9">
        <v>4.6070000000000002</v>
      </c>
      <c r="DF123" s="9">
        <v>7.7859999999999996</v>
      </c>
      <c r="DG123" s="9">
        <v>4.0739999999999998</v>
      </c>
      <c r="DH123" s="9">
        <v>3.7120000000000002</v>
      </c>
      <c r="DI123" s="9">
        <v>2.5609999999999999</v>
      </c>
      <c r="DJ123" s="9">
        <v>1.665</v>
      </c>
      <c r="DK123" s="9">
        <v>0.89600000000000002</v>
      </c>
      <c r="DL123" s="9">
        <v>59.061</v>
      </c>
      <c r="DM123" s="9">
        <v>30.628</v>
      </c>
      <c r="DN123" s="9">
        <v>28.433</v>
      </c>
      <c r="DO123" s="9">
        <v>477.08600000000001</v>
      </c>
      <c r="DP123" s="9">
        <v>258.42200000000003</v>
      </c>
      <c r="DQ123" s="9">
        <v>218.66399999999999</v>
      </c>
      <c r="DR123" s="9">
        <v>97.474000000000004</v>
      </c>
      <c r="DS123" s="9">
        <v>67.856999999999999</v>
      </c>
      <c r="DT123" s="9">
        <v>29.617000000000001</v>
      </c>
      <c r="DU123" s="9">
        <v>379.61200000000002</v>
      </c>
      <c r="DV123" s="9">
        <v>190.565</v>
      </c>
      <c r="DW123" s="9">
        <v>189.047</v>
      </c>
      <c r="DX123" s="9">
        <v>104.16800000000001</v>
      </c>
      <c r="DY123" s="9">
        <v>71.569999999999993</v>
      </c>
      <c r="DZ123" s="9">
        <v>32.598999999999997</v>
      </c>
      <c r="EA123" s="9">
        <v>407.15100000000001</v>
      </c>
      <c r="EB123" s="9">
        <v>202.80199999999999</v>
      </c>
      <c r="EC123" s="9">
        <v>204.34899999999999</v>
      </c>
      <c r="ED123" s="9">
        <v>387.39699999999999</v>
      </c>
      <c r="EE123" s="9">
        <v>194.63900000000001</v>
      </c>
      <c r="EF123" s="9">
        <v>192.75800000000001</v>
      </c>
      <c r="EG123" s="9">
        <v>814.54200000000003</v>
      </c>
      <c r="EH123" s="9">
        <v>400.32799999999997</v>
      </c>
      <c r="EI123" s="9">
        <v>414.214</v>
      </c>
      <c r="EJ123" s="9">
        <v>187.05099999999999</v>
      </c>
      <c r="EK123" s="9">
        <v>126.04600000000001</v>
      </c>
      <c r="EL123" s="9">
        <v>61.005000000000003</v>
      </c>
      <c r="EM123" s="9">
        <v>627.49099999999999</v>
      </c>
      <c r="EN123" s="9">
        <v>274.28199999999998</v>
      </c>
      <c r="EO123" s="9">
        <v>353.209</v>
      </c>
      <c r="EP123" s="9">
        <v>252.488</v>
      </c>
      <c r="EQ123" s="9">
        <v>131.74600000000001</v>
      </c>
      <c r="ER123" s="9">
        <v>120.742</v>
      </c>
      <c r="ES123" s="9">
        <v>40.835999999999999</v>
      </c>
      <c r="ET123" s="9">
        <v>20.651</v>
      </c>
      <c r="EU123" s="9">
        <v>20.184999999999999</v>
      </c>
      <c r="EV123" s="9">
        <v>1.724</v>
      </c>
      <c r="EW123" s="9">
        <v>1.653</v>
      </c>
      <c r="EX123" s="9">
        <v>7.0999999999999994E-2</v>
      </c>
      <c r="EY123" s="9">
        <v>1.5569999999999999</v>
      </c>
      <c r="EZ123" s="9">
        <v>1.5209999999999999</v>
      </c>
      <c r="FA123" s="9">
        <v>3.5999999999999997E-2</v>
      </c>
      <c r="FB123" s="9">
        <v>0.16800000000000001</v>
      </c>
      <c r="FC123" s="9">
        <v>0.13300000000000001</v>
      </c>
      <c r="FD123" s="9">
        <v>3.5000000000000003E-2</v>
      </c>
      <c r="FE123" s="9">
        <v>39.112000000000002</v>
      </c>
      <c r="FF123" s="9">
        <v>18.998000000000001</v>
      </c>
      <c r="FG123" s="9">
        <v>20.114000000000001</v>
      </c>
      <c r="FH123" s="9">
        <v>231.43600000000001</v>
      </c>
      <c r="FI123" s="9">
        <v>121.952</v>
      </c>
      <c r="FJ123" s="9">
        <v>109.48399999999999</v>
      </c>
      <c r="FK123" s="9">
        <v>20.353999999999999</v>
      </c>
      <c r="FL123" s="9">
        <v>13.715</v>
      </c>
      <c r="FM123" s="9">
        <v>6.6379999999999999</v>
      </c>
      <c r="FN123" s="9">
        <v>211.08199999999999</v>
      </c>
      <c r="FO123" s="9">
        <v>108.236</v>
      </c>
      <c r="FP123" s="9">
        <v>102.846</v>
      </c>
      <c r="FQ123" s="9">
        <v>21.984000000000002</v>
      </c>
      <c r="FR123" s="9">
        <v>15.279</v>
      </c>
      <c r="FS123" s="9">
        <v>6.7039999999999997</v>
      </c>
      <c r="FT123" s="9">
        <v>230.50399999999999</v>
      </c>
      <c r="FU123" s="9">
        <v>116.467</v>
      </c>
      <c r="FV123" s="9">
        <v>114.03700000000001</v>
      </c>
      <c r="FW123" s="9">
        <v>212.63900000000001</v>
      </c>
      <c r="FX123" s="9">
        <v>109.75700000000001</v>
      </c>
      <c r="FY123" s="9">
        <v>102.88200000000001</v>
      </c>
      <c r="FZ123" s="9">
        <v>1358.67</v>
      </c>
      <c r="GA123" s="9">
        <v>707.93700000000001</v>
      </c>
      <c r="GB123" s="9">
        <v>650.73299999999995</v>
      </c>
      <c r="GC123" s="9">
        <v>767.85799999999995</v>
      </c>
      <c r="GD123" s="9">
        <v>442.68799999999999</v>
      </c>
      <c r="GE123" s="9">
        <v>325.17099999999999</v>
      </c>
      <c r="GF123" s="9">
        <v>590.81200000000001</v>
      </c>
      <c r="GG123" s="9">
        <v>265.25</v>
      </c>
      <c r="GH123" s="9">
        <v>325.56200000000001</v>
      </c>
      <c r="GI123" s="9">
        <v>258.83100000000002</v>
      </c>
      <c r="GJ123" s="9">
        <v>142.625</v>
      </c>
      <c r="GK123" s="9">
        <v>116.206</v>
      </c>
      <c r="GL123" s="9">
        <v>28.571999999999999</v>
      </c>
      <c r="GM123" s="9">
        <v>15.717000000000001</v>
      </c>
      <c r="GN123" s="9">
        <v>12.855</v>
      </c>
      <c r="GO123" s="9">
        <v>8.6219999999999999</v>
      </c>
      <c r="GP123" s="9">
        <v>4.0860000000000003</v>
      </c>
      <c r="GQ123" s="9">
        <v>4.5359999999999996</v>
      </c>
      <c r="GR123" s="9">
        <v>6.2290000000000001</v>
      </c>
      <c r="GS123" s="9">
        <v>2.5539999999999998</v>
      </c>
      <c r="GT123" s="9">
        <v>3.6749999999999998</v>
      </c>
      <c r="GU123" s="9">
        <v>2.3929999999999998</v>
      </c>
      <c r="GV123" s="9">
        <v>1.532</v>
      </c>
      <c r="GW123" s="9">
        <v>0.86099999999999999</v>
      </c>
      <c r="GX123" s="9">
        <v>19.949000000000002</v>
      </c>
      <c r="GY123" s="9">
        <v>11.63</v>
      </c>
      <c r="GZ123" s="9">
        <v>8.3190000000000008</v>
      </c>
      <c r="HA123" s="9">
        <v>245.65</v>
      </c>
      <c r="HB123" s="9">
        <v>136.47</v>
      </c>
      <c r="HC123" s="9">
        <v>109.18</v>
      </c>
      <c r="HD123" s="9">
        <v>77.12</v>
      </c>
      <c r="HE123" s="9">
        <v>54.142000000000003</v>
      </c>
      <c r="HF123" s="9">
        <v>22.978999999999999</v>
      </c>
      <c r="HG123" s="9">
        <v>168.53</v>
      </c>
      <c r="HH123" s="9">
        <v>82.328999999999994</v>
      </c>
      <c r="HI123" s="9">
        <v>86.200999999999993</v>
      </c>
      <c r="HJ123" s="9">
        <v>82.185000000000002</v>
      </c>
      <c r="HK123" s="9">
        <v>56.29</v>
      </c>
      <c r="HL123" s="9">
        <v>25.893999999999998</v>
      </c>
      <c r="HM123" s="9">
        <v>176.64699999999999</v>
      </c>
      <c r="HN123" s="9">
        <v>86.334999999999994</v>
      </c>
      <c r="HO123" s="9">
        <v>90.311999999999998</v>
      </c>
      <c r="HP123" s="9">
        <v>174.75899999999999</v>
      </c>
      <c r="HQ123" s="9">
        <v>84.882999999999996</v>
      </c>
      <c r="HR123" s="9">
        <v>89.876000000000005</v>
      </c>
      <c r="HS123" s="9">
        <v>3339.3310000000001</v>
      </c>
      <c r="HT123" s="9">
        <v>1744.461</v>
      </c>
      <c r="HU123" s="9">
        <v>1594.87</v>
      </c>
      <c r="HV123" s="9">
        <v>2607.241</v>
      </c>
      <c r="HW123" s="9">
        <v>1517.288</v>
      </c>
      <c r="HX123" s="9">
        <v>1089.953</v>
      </c>
      <c r="HY123" s="9">
        <v>732.09</v>
      </c>
      <c r="HZ123" s="9">
        <v>227.173</v>
      </c>
      <c r="IA123" s="9">
        <v>504.91699999999997</v>
      </c>
      <c r="IB123" s="9">
        <v>365.71800000000002</v>
      </c>
      <c r="IC123" s="9">
        <v>202.86500000000001</v>
      </c>
      <c r="ID123" s="9">
        <v>162.85400000000001</v>
      </c>
      <c r="IE123" s="9">
        <v>46.478000000000002</v>
      </c>
      <c r="IF123" s="9">
        <v>22.253</v>
      </c>
      <c r="IG123" s="9">
        <v>24.225000000000001</v>
      </c>
      <c r="IH123" s="9">
        <v>21.821000000000002</v>
      </c>
      <c r="II123" s="9">
        <v>13.099</v>
      </c>
      <c r="IJ123" s="9">
        <v>8.7219999999999995</v>
      </c>
      <c r="IK123" s="9">
        <v>11.693</v>
      </c>
      <c r="IL123" s="9">
        <v>6.827</v>
      </c>
      <c r="IM123" s="9">
        <v>4.8659999999999997</v>
      </c>
      <c r="IN123" s="9">
        <v>10.128</v>
      </c>
      <c r="IO123" s="9">
        <v>6.2720000000000002</v>
      </c>
      <c r="IP123" s="9">
        <v>3.8559999999999999</v>
      </c>
      <c r="IQ123" s="9">
        <v>24.657</v>
      </c>
    </row>
    <row r="124" spans="1:251">
      <c r="A124" s="10">
        <v>45261</v>
      </c>
      <c r="B124" s="9">
        <v>14278.728999999999</v>
      </c>
      <c r="C124" s="9">
        <v>7438.4279999999999</v>
      </c>
      <c r="D124" s="9">
        <v>6840.3010000000004</v>
      </c>
      <c r="E124" s="9">
        <v>9882.268</v>
      </c>
      <c r="F124" s="9">
        <v>6007.3109999999997</v>
      </c>
      <c r="G124" s="9">
        <v>3874.9569999999999</v>
      </c>
      <c r="H124" s="9">
        <v>4396.4610000000002</v>
      </c>
      <c r="I124" s="9">
        <v>1431.117</v>
      </c>
      <c r="J124" s="9">
        <v>2965.3440000000001</v>
      </c>
      <c r="K124" s="9">
        <v>1751.9670000000001</v>
      </c>
      <c r="L124" s="9">
        <v>931.16</v>
      </c>
      <c r="M124" s="9">
        <v>820.80700000000002</v>
      </c>
      <c r="N124" s="9">
        <v>324.86799999999999</v>
      </c>
      <c r="O124" s="9">
        <v>182.607</v>
      </c>
      <c r="P124" s="9">
        <v>142.261</v>
      </c>
      <c r="Q124" s="9">
        <v>120.887</v>
      </c>
      <c r="R124" s="9">
        <v>88.727000000000004</v>
      </c>
      <c r="S124" s="9">
        <v>32.159999999999997</v>
      </c>
      <c r="T124" s="9">
        <v>55.8</v>
      </c>
      <c r="U124" s="9">
        <v>36.354999999999997</v>
      </c>
      <c r="V124" s="9">
        <v>19.445</v>
      </c>
      <c r="W124" s="9">
        <v>65.087000000000003</v>
      </c>
      <c r="X124" s="9">
        <v>52.372</v>
      </c>
      <c r="Y124" s="9">
        <v>12.715</v>
      </c>
      <c r="Z124" s="9">
        <v>203.98099999999999</v>
      </c>
      <c r="AA124" s="9">
        <v>93.88</v>
      </c>
      <c r="AB124" s="9">
        <v>110.101</v>
      </c>
      <c r="AC124" s="9">
        <v>1559.499</v>
      </c>
      <c r="AD124" s="9">
        <v>820.81</v>
      </c>
      <c r="AE124" s="9">
        <v>738.68899999999996</v>
      </c>
      <c r="AF124" s="9">
        <v>591.38900000000001</v>
      </c>
      <c r="AG124" s="9">
        <v>427.74700000000001</v>
      </c>
      <c r="AH124" s="9">
        <v>163.642</v>
      </c>
      <c r="AI124" s="9">
        <v>968.10900000000004</v>
      </c>
      <c r="AJ124" s="9">
        <v>393.06299999999999</v>
      </c>
      <c r="AK124" s="9">
        <v>575.04600000000005</v>
      </c>
      <c r="AL124" s="9">
        <v>683.005</v>
      </c>
      <c r="AM124" s="9">
        <v>494.22399999999999</v>
      </c>
      <c r="AN124" s="9">
        <v>188.78100000000001</v>
      </c>
      <c r="AO124" s="9">
        <v>1068.962</v>
      </c>
      <c r="AP124" s="9">
        <v>436.93599999999998</v>
      </c>
      <c r="AQ124" s="9">
        <v>632.02599999999995</v>
      </c>
      <c r="AR124" s="9">
        <v>1023.909</v>
      </c>
      <c r="AS124" s="9">
        <v>429.41800000000001</v>
      </c>
      <c r="AT124" s="9">
        <v>594.49099999999999</v>
      </c>
      <c r="AU124" s="9">
        <v>13556.934999999999</v>
      </c>
      <c r="AV124" s="9">
        <v>7015.4759999999997</v>
      </c>
      <c r="AW124" s="9">
        <v>6541.46</v>
      </c>
      <c r="AX124" s="9">
        <v>9548.3549999999996</v>
      </c>
      <c r="AY124" s="9">
        <v>5770.3119999999999</v>
      </c>
      <c r="AZ124" s="9">
        <v>3778.0430000000001</v>
      </c>
      <c r="BA124" s="9">
        <v>4008.5810000000001</v>
      </c>
      <c r="BB124" s="9">
        <v>1245.164</v>
      </c>
      <c r="BC124" s="9">
        <v>2763.4169999999999</v>
      </c>
      <c r="BD124" s="9">
        <v>1692.5139999999999</v>
      </c>
      <c r="BE124" s="9">
        <v>892.66499999999996</v>
      </c>
      <c r="BF124" s="9">
        <v>799.84900000000005</v>
      </c>
      <c r="BG124" s="9">
        <v>297.81599999999997</v>
      </c>
      <c r="BH124" s="9">
        <v>162.815</v>
      </c>
      <c r="BI124" s="9">
        <v>135</v>
      </c>
      <c r="BJ124" s="9">
        <v>113.51900000000001</v>
      </c>
      <c r="BK124" s="9">
        <v>82.043000000000006</v>
      </c>
      <c r="BL124" s="9">
        <v>31.475999999999999</v>
      </c>
      <c r="BM124" s="9">
        <v>52.444000000000003</v>
      </c>
      <c r="BN124" s="9">
        <v>33.645000000000003</v>
      </c>
      <c r="BO124" s="9">
        <v>18.798999999999999</v>
      </c>
      <c r="BP124" s="9">
        <v>61.075000000000003</v>
      </c>
      <c r="BQ124" s="9">
        <v>48.398000000000003</v>
      </c>
      <c r="BR124" s="9">
        <v>12.677</v>
      </c>
      <c r="BS124" s="9">
        <v>184.297</v>
      </c>
      <c r="BT124" s="9">
        <v>80.772000000000006</v>
      </c>
      <c r="BU124" s="9">
        <v>103.524</v>
      </c>
      <c r="BV124" s="9">
        <v>1522.2439999999999</v>
      </c>
      <c r="BW124" s="9">
        <v>798.476</v>
      </c>
      <c r="BX124" s="9">
        <v>723.76900000000001</v>
      </c>
      <c r="BY124" s="9">
        <v>582.91</v>
      </c>
      <c r="BZ124" s="9">
        <v>420.95800000000003</v>
      </c>
      <c r="CA124" s="9">
        <v>161.952</v>
      </c>
      <c r="CB124" s="9">
        <v>939.33500000000004</v>
      </c>
      <c r="CC124" s="9">
        <v>377.51799999999997</v>
      </c>
      <c r="CD124" s="9">
        <v>561.81600000000003</v>
      </c>
      <c r="CE124" s="9">
        <v>667.56700000000001</v>
      </c>
      <c r="CF124" s="9">
        <v>481.15800000000002</v>
      </c>
      <c r="CG124" s="9">
        <v>186.41</v>
      </c>
      <c r="CH124" s="9">
        <v>1024.9469999999999</v>
      </c>
      <c r="CI124" s="9">
        <v>411.50799999999998</v>
      </c>
      <c r="CJ124" s="9">
        <v>613.43899999999996</v>
      </c>
      <c r="CK124" s="9">
        <v>991.779</v>
      </c>
      <c r="CL124" s="9">
        <v>411.16300000000001</v>
      </c>
      <c r="CM124" s="9">
        <v>580.61599999999999</v>
      </c>
      <c r="CN124" s="9">
        <v>2220.5929999999998</v>
      </c>
      <c r="CO124" s="9">
        <v>1128.2750000000001</v>
      </c>
      <c r="CP124" s="9">
        <v>1092.318</v>
      </c>
      <c r="CQ124" s="9">
        <v>1015.557</v>
      </c>
      <c r="CR124" s="9">
        <v>605.96199999999999</v>
      </c>
      <c r="CS124" s="9">
        <v>409.59500000000003</v>
      </c>
      <c r="CT124" s="9">
        <v>1205.0360000000001</v>
      </c>
      <c r="CU124" s="9">
        <v>522.31299999999999</v>
      </c>
      <c r="CV124" s="9">
        <v>682.72299999999996</v>
      </c>
      <c r="CW124" s="9">
        <v>589.89599999999996</v>
      </c>
      <c r="CX124" s="9">
        <v>306.87700000000001</v>
      </c>
      <c r="CY124" s="9">
        <v>283.01900000000001</v>
      </c>
      <c r="CZ124" s="9">
        <v>78.295000000000002</v>
      </c>
      <c r="DA124" s="9">
        <v>44.06</v>
      </c>
      <c r="DB124" s="9">
        <v>34.234999999999999</v>
      </c>
      <c r="DC124" s="9">
        <v>10.183</v>
      </c>
      <c r="DD124" s="9">
        <v>7.6189999999999998</v>
      </c>
      <c r="DE124" s="9">
        <v>2.5640000000000001</v>
      </c>
      <c r="DF124" s="9">
        <v>5.3559999999999999</v>
      </c>
      <c r="DG124" s="9">
        <v>4.2610000000000001</v>
      </c>
      <c r="DH124" s="9">
        <v>1.0960000000000001</v>
      </c>
      <c r="DI124" s="9">
        <v>4.827</v>
      </c>
      <c r="DJ124" s="9">
        <v>3.3580000000000001</v>
      </c>
      <c r="DK124" s="9">
        <v>1.4690000000000001</v>
      </c>
      <c r="DL124" s="9">
        <v>68.111999999999995</v>
      </c>
      <c r="DM124" s="9">
        <v>36.442</v>
      </c>
      <c r="DN124" s="9">
        <v>31.67</v>
      </c>
      <c r="DO124" s="9">
        <v>554.96400000000006</v>
      </c>
      <c r="DP124" s="9">
        <v>288.72199999999998</v>
      </c>
      <c r="DQ124" s="9">
        <v>266.24299999999999</v>
      </c>
      <c r="DR124" s="9">
        <v>107.532</v>
      </c>
      <c r="DS124" s="9">
        <v>76.313000000000002</v>
      </c>
      <c r="DT124" s="9">
        <v>31.219000000000001</v>
      </c>
      <c r="DU124" s="9">
        <v>447.43200000000002</v>
      </c>
      <c r="DV124" s="9">
        <v>212.40799999999999</v>
      </c>
      <c r="DW124" s="9">
        <v>235.024</v>
      </c>
      <c r="DX124" s="9">
        <v>114.771</v>
      </c>
      <c r="DY124" s="9">
        <v>81.001000000000005</v>
      </c>
      <c r="DZ124" s="9">
        <v>33.770000000000003</v>
      </c>
      <c r="EA124" s="9">
        <v>475.125</v>
      </c>
      <c r="EB124" s="9">
        <v>225.876</v>
      </c>
      <c r="EC124" s="9">
        <v>249.249</v>
      </c>
      <c r="ED124" s="9">
        <v>452.78899999999999</v>
      </c>
      <c r="EE124" s="9">
        <v>216.66900000000001</v>
      </c>
      <c r="EF124" s="9">
        <v>236.12</v>
      </c>
      <c r="EG124" s="9">
        <v>854.49199999999996</v>
      </c>
      <c r="EH124" s="9">
        <v>413.29599999999999</v>
      </c>
      <c r="EI124" s="9">
        <v>441.197</v>
      </c>
      <c r="EJ124" s="9">
        <v>210.15700000000001</v>
      </c>
      <c r="EK124" s="9">
        <v>137.935</v>
      </c>
      <c r="EL124" s="9">
        <v>72.221999999999994</v>
      </c>
      <c r="EM124" s="9">
        <v>644.33600000000001</v>
      </c>
      <c r="EN124" s="9">
        <v>275.36099999999999</v>
      </c>
      <c r="EO124" s="9">
        <v>368.97399999999999</v>
      </c>
      <c r="EP124" s="9">
        <v>302.82900000000001</v>
      </c>
      <c r="EQ124" s="9">
        <v>149.09</v>
      </c>
      <c r="ER124" s="9">
        <v>153.739</v>
      </c>
      <c r="ES124" s="9">
        <v>35.786000000000001</v>
      </c>
      <c r="ET124" s="9">
        <v>18.763999999999999</v>
      </c>
      <c r="EU124" s="9">
        <v>17.021999999999998</v>
      </c>
      <c r="EV124" s="9">
        <v>1.343</v>
      </c>
      <c r="EW124" s="9">
        <v>1.272</v>
      </c>
      <c r="EX124" s="9">
        <v>7.0999999999999994E-2</v>
      </c>
      <c r="EY124" s="9">
        <v>1.264</v>
      </c>
      <c r="EZ124" s="9">
        <v>1.2270000000000001</v>
      </c>
      <c r="FA124" s="9">
        <v>3.5999999999999997E-2</v>
      </c>
      <c r="FB124" s="9">
        <v>0.08</v>
      </c>
      <c r="FC124" s="9">
        <v>4.4999999999999998E-2</v>
      </c>
      <c r="FD124" s="9">
        <v>3.5000000000000003E-2</v>
      </c>
      <c r="FE124" s="9">
        <v>34.442999999999998</v>
      </c>
      <c r="FF124" s="9">
        <v>17.492000000000001</v>
      </c>
      <c r="FG124" s="9">
        <v>16.95</v>
      </c>
      <c r="FH124" s="9">
        <v>288.48899999999998</v>
      </c>
      <c r="FI124" s="9">
        <v>145.26499999999999</v>
      </c>
      <c r="FJ124" s="9">
        <v>143.22499999999999</v>
      </c>
      <c r="FK124" s="9">
        <v>29.303000000000001</v>
      </c>
      <c r="FL124" s="9">
        <v>19.946999999999999</v>
      </c>
      <c r="FM124" s="9">
        <v>9.3569999999999993</v>
      </c>
      <c r="FN124" s="9">
        <v>259.18599999999998</v>
      </c>
      <c r="FO124" s="9">
        <v>125.318</v>
      </c>
      <c r="FP124" s="9">
        <v>133.86799999999999</v>
      </c>
      <c r="FQ124" s="9">
        <v>30.295999999999999</v>
      </c>
      <c r="FR124" s="9">
        <v>20.873000000000001</v>
      </c>
      <c r="FS124" s="9">
        <v>9.423</v>
      </c>
      <c r="FT124" s="9">
        <v>272.53300000000002</v>
      </c>
      <c r="FU124" s="9">
        <v>128.21700000000001</v>
      </c>
      <c r="FV124" s="9">
        <v>144.316</v>
      </c>
      <c r="FW124" s="9">
        <v>260.45</v>
      </c>
      <c r="FX124" s="9">
        <v>126.545</v>
      </c>
      <c r="FY124" s="9">
        <v>133.904</v>
      </c>
      <c r="FZ124" s="9">
        <v>1366.1010000000001</v>
      </c>
      <c r="GA124" s="9">
        <v>714.97900000000004</v>
      </c>
      <c r="GB124" s="9">
        <v>651.12199999999996</v>
      </c>
      <c r="GC124" s="9">
        <v>805.4</v>
      </c>
      <c r="GD124" s="9">
        <v>468.02699999999999</v>
      </c>
      <c r="GE124" s="9">
        <v>337.37299999999999</v>
      </c>
      <c r="GF124" s="9">
        <v>560.70100000000002</v>
      </c>
      <c r="GG124" s="9">
        <v>246.952</v>
      </c>
      <c r="GH124" s="9">
        <v>313.74900000000002</v>
      </c>
      <c r="GI124" s="9">
        <v>287.06799999999998</v>
      </c>
      <c r="GJ124" s="9">
        <v>157.78700000000001</v>
      </c>
      <c r="GK124" s="9">
        <v>129.28100000000001</v>
      </c>
      <c r="GL124" s="9">
        <v>42.509</v>
      </c>
      <c r="GM124" s="9">
        <v>25.295999999999999</v>
      </c>
      <c r="GN124" s="9">
        <v>17.213000000000001</v>
      </c>
      <c r="GO124" s="9">
        <v>8.84</v>
      </c>
      <c r="GP124" s="9">
        <v>6.3470000000000004</v>
      </c>
      <c r="GQ124" s="9">
        <v>2.4929999999999999</v>
      </c>
      <c r="GR124" s="9">
        <v>4.093</v>
      </c>
      <c r="GS124" s="9">
        <v>3.0329999999999999</v>
      </c>
      <c r="GT124" s="9">
        <v>1.0589999999999999</v>
      </c>
      <c r="GU124" s="9">
        <v>4.7469999999999999</v>
      </c>
      <c r="GV124" s="9">
        <v>3.3130000000000002</v>
      </c>
      <c r="GW124" s="9">
        <v>1.4339999999999999</v>
      </c>
      <c r="GX124" s="9">
        <v>33.67</v>
      </c>
      <c r="GY124" s="9">
        <v>18.949000000000002</v>
      </c>
      <c r="GZ124" s="9">
        <v>14.72</v>
      </c>
      <c r="HA124" s="9">
        <v>266.47500000000002</v>
      </c>
      <c r="HB124" s="9">
        <v>143.45699999999999</v>
      </c>
      <c r="HC124" s="9">
        <v>123.018</v>
      </c>
      <c r="HD124" s="9">
        <v>78.228999999999999</v>
      </c>
      <c r="HE124" s="9">
        <v>56.366999999999997</v>
      </c>
      <c r="HF124" s="9">
        <v>21.861999999999998</v>
      </c>
      <c r="HG124" s="9">
        <v>188.24600000000001</v>
      </c>
      <c r="HH124" s="9">
        <v>87.09</v>
      </c>
      <c r="HI124" s="9">
        <v>101.15600000000001</v>
      </c>
      <c r="HJ124" s="9">
        <v>84.474999999999994</v>
      </c>
      <c r="HK124" s="9">
        <v>60.128</v>
      </c>
      <c r="HL124" s="9">
        <v>24.347999999999999</v>
      </c>
      <c r="HM124" s="9">
        <v>202.59200000000001</v>
      </c>
      <c r="HN124" s="9">
        <v>97.659000000000006</v>
      </c>
      <c r="HO124" s="9">
        <v>104.93300000000001</v>
      </c>
      <c r="HP124" s="9">
        <v>192.339</v>
      </c>
      <c r="HQ124" s="9">
        <v>90.123999999999995</v>
      </c>
      <c r="HR124" s="9">
        <v>102.215</v>
      </c>
      <c r="HS124" s="9">
        <v>3335.31</v>
      </c>
      <c r="HT124" s="9">
        <v>1737.152</v>
      </c>
      <c r="HU124" s="9">
        <v>1598.1579999999999</v>
      </c>
      <c r="HV124" s="9">
        <v>2580.002</v>
      </c>
      <c r="HW124" s="9">
        <v>1515.7660000000001</v>
      </c>
      <c r="HX124" s="9">
        <v>1064.2360000000001</v>
      </c>
      <c r="HY124" s="9">
        <v>755.30799999999999</v>
      </c>
      <c r="HZ124" s="9">
        <v>221.386</v>
      </c>
      <c r="IA124" s="9">
        <v>533.92200000000003</v>
      </c>
      <c r="IB124" s="9">
        <v>383.37599999999998</v>
      </c>
      <c r="IC124" s="9">
        <v>209.63900000000001</v>
      </c>
      <c r="ID124" s="9">
        <v>173.73699999999999</v>
      </c>
      <c r="IE124" s="9">
        <v>59.93</v>
      </c>
      <c r="IF124" s="9">
        <v>31.702999999999999</v>
      </c>
      <c r="IG124" s="9">
        <v>28.227</v>
      </c>
      <c r="IH124" s="9">
        <v>34.607999999999997</v>
      </c>
      <c r="II124" s="9">
        <v>23.12</v>
      </c>
      <c r="IJ124" s="9">
        <v>11.488</v>
      </c>
      <c r="IK124" s="9">
        <v>14.819000000000001</v>
      </c>
      <c r="IL124" s="9">
        <v>8.5909999999999993</v>
      </c>
      <c r="IM124" s="9">
        <v>6.2279999999999998</v>
      </c>
      <c r="IN124" s="9">
        <v>19.789000000000001</v>
      </c>
      <c r="IO124" s="9">
        <v>14.529</v>
      </c>
      <c r="IP124" s="9">
        <v>5.26</v>
      </c>
      <c r="IQ124" s="9">
        <v>25.321999999999999</v>
      </c>
    </row>
    <row r="125" spans="1:251">
      <c r="A125" s="10">
        <v>45292</v>
      </c>
      <c r="B125" s="9">
        <v>13904.913</v>
      </c>
      <c r="C125" s="9">
        <v>7260.9989999999998</v>
      </c>
      <c r="D125" s="9">
        <v>6643.9139999999998</v>
      </c>
      <c r="E125" s="9">
        <v>9631.4249999999993</v>
      </c>
      <c r="F125" s="9">
        <v>5855.6959999999999</v>
      </c>
      <c r="G125" s="9">
        <v>3775.7289999999998</v>
      </c>
      <c r="H125" s="9">
        <v>4273.4880000000003</v>
      </c>
      <c r="I125" s="9">
        <v>1405.3030000000001</v>
      </c>
      <c r="J125" s="9">
        <v>2868.1849999999999</v>
      </c>
      <c r="K125" s="9">
        <v>1699.4349999999999</v>
      </c>
      <c r="L125" s="9">
        <v>883.53200000000004</v>
      </c>
      <c r="M125" s="9">
        <v>815.904</v>
      </c>
      <c r="N125" s="9">
        <v>327.666</v>
      </c>
      <c r="O125" s="9">
        <v>179.96600000000001</v>
      </c>
      <c r="P125" s="9">
        <v>147.69999999999999</v>
      </c>
      <c r="Q125" s="9">
        <v>124.131</v>
      </c>
      <c r="R125" s="9">
        <v>85.677999999999997</v>
      </c>
      <c r="S125" s="9">
        <v>38.453000000000003</v>
      </c>
      <c r="T125" s="9">
        <v>89.227999999999994</v>
      </c>
      <c r="U125" s="9">
        <v>60.921999999999997</v>
      </c>
      <c r="V125" s="9">
        <v>28.306000000000001</v>
      </c>
      <c r="W125" s="9">
        <v>34.902999999999999</v>
      </c>
      <c r="X125" s="9">
        <v>24.757000000000001</v>
      </c>
      <c r="Y125" s="9">
        <v>10.147</v>
      </c>
      <c r="Z125" s="9">
        <v>203.535</v>
      </c>
      <c r="AA125" s="9">
        <v>94.287999999999997</v>
      </c>
      <c r="AB125" s="9">
        <v>109.247</v>
      </c>
      <c r="AC125" s="9">
        <v>1510.597</v>
      </c>
      <c r="AD125" s="9">
        <v>777.13800000000003</v>
      </c>
      <c r="AE125" s="9">
        <v>733.45899999999995</v>
      </c>
      <c r="AF125" s="9">
        <v>580.87400000000002</v>
      </c>
      <c r="AG125" s="9">
        <v>406.315</v>
      </c>
      <c r="AH125" s="9">
        <v>174.559</v>
      </c>
      <c r="AI125" s="9">
        <v>929.72299999999996</v>
      </c>
      <c r="AJ125" s="9">
        <v>370.82299999999998</v>
      </c>
      <c r="AK125" s="9">
        <v>558.9</v>
      </c>
      <c r="AL125" s="9">
        <v>675.26300000000003</v>
      </c>
      <c r="AM125" s="9">
        <v>471.77699999999999</v>
      </c>
      <c r="AN125" s="9">
        <v>203.48599999999999</v>
      </c>
      <c r="AO125" s="9">
        <v>1024.172</v>
      </c>
      <c r="AP125" s="9">
        <v>411.75400000000002</v>
      </c>
      <c r="AQ125" s="9">
        <v>612.41800000000001</v>
      </c>
      <c r="AR125" s="9">
        <v>1018.951</v>
      </c>
      <c r="AS125" s="9">
        <v>431.745</v>
      </c>
      <c r="AT125" s="9">
        <v>587.20600000000002</v>
      </c>
      <c r="AU125" s="9">
        <v>13226.749</v>
      </c>
      <c r="AV125" s="9">
        <v>6860.3239999999996</v>
      </c>
      <c r="AW125" s="9">
        <v>6366.4250000000002</v>
      </c>
      <c r="AX125" s="9">
        <v>9329.9529999999995</v>
      </c>
      <c r="AY125" s="9">
        <v>5636.4939999999997</v>
      </c>
      <c r="AZ125" s="9">
        <v>3693.4589999999998</v>
      </c>
      <c r="BA125" s="9">
        <v>3896.7959999999998</v>
      </c>
      <c r="BB125" s="9">
        <v>1223.8309999999999</v>
      </c>
      <c r="BC125" s="9">
        <v>2672.9650000000001</v>
      </c>
      <c r="BD125" s="9">
        <v>1647.335</v>
      </c>
      <c r="BE125" s="9">
        <v>850.596</v>
      </c>
      <c r="BF125" s="9">
        <v>796.73900000000003</v>
      </c>
      <c r="BG125" s="9">
        <v>306.58800000000002</v>
      </c>
      <c r="BH125" s="9">
        <v>164.60300000000001</v>
      </c>
      <c r="BI125" s="9">
        <v>141.98500000000001</v>
      </c>
      <c r="BJ125" s="9">
        <v>117.783</v>
      </c>
      <c r="BK125" s="9">
        <v>80.597999999999999</v>
      </c>
      <c r="BL125" s="9">
        <v>37.186</v>
      </c>
      <c r="BM125" s="9">
        <v>84.965999999999994</v>
      </c>
      <c r="BN125" s="9">
        <v>57.887999999999998</v>
      </c>
      <c r="BO125" s="9">
        <v>27.077000000000002</v>
      </c>
      <c r="BP125" s="9">
        <v>32.817999999999998</v>
      </c>
      <c r="BQ125" s="9">
        <v>22.709</v>
      </c>
      <c r="BR125" s="9">
        <v>10.108000000000001</v>
      </c>
      <c r="BS125" s="9">
        <v>188.80500000000001</v>
      </c>
      <c r="BT125" s="9">
        <v>84.004999999999995</v>
      </c>
      <c r="BU125" s="9">
        <v>104.79900000000001</v>
      </c>
      <c r="BV125" s="9">
        <v>1474.7560000000001</v>
      </c>
      <c r="BW125" s="9">
        <v>756.36400000000003</v>
      </c>
      <c r="BX125" s="9">
        <v>718.39200000000005</v>
      </c>
      <c r="BY125" s="9">
        <v>574.05600000000004</v>
      </c>
      <c r="BZ125" s="9">
        <v>400.67200000000003</v>
      </c>
      <c r="CA125" s="9">
        <v>173.38499999999999</v>
      </c>
      <c r="CB125" s="9">
        <v>900.7</v>
      </c>
      <c r="CC125" s="9">
        <v>355.69200000000001</v>
      </c>
      <c r="CD125" s="9">
        <v>545.00699999999995</v>
      </c>
      <c r="CE125" s="9">
        <v>662.28700000000003</v>
      </c>
      <c r="CF125" s="9">
        <v>461.24099999999999</v>
      </c>
      <c r="CG125" s="9">
        <v>201.04599999999999</v>
      </c>
      <c r="CH125" s="9">
        <v>985.048</v>
      </c>
      <c r="CI125" s="9">
        <v>389.35500000000002</v>
      </c>
      <c r="CJ125" s="9">
        <v>595.69299999999998</v>
      </c>
      <c r="CK125" s="9">
        <v>985.66499999999996</v>
      </c>
      <c r="CL125" s="9">
        <v>413.58</v>
      </c>
      <c r="CM125" s="9">
        <v>572.08500000000004</v>
      </c>
      <c r="CN125" s="9">
        <v>2167.826</v>
      </c>
      <c r="CO125" s="9">
        <v>1087.68</v>
      </c>
      <c r="CP125" s="9">
        <v>1080.146</v>
      </c>
      <c r="CQ125" s="9">
        <v>990.57100000000003</v>
      </c>
      <c r="CR125" s="9">
        <v>580.17100000000005</v>
      </c>
      <c r="CS125" s="9">
        <v>410.4</v>
      </c>
      <c r="CT125" s="9">
        <v>1177.2539999999999</v>
      </c>
      <c r="CU125" s="9">
        <v>507.50900000000001</v>
      </c>
      <c r="CV125" s="9">
        <v>669.74599999999998</v>
      </c>
      <c r="CW125" s="9">
        <v>541.95500000000004</v>
      </c>
      <c r="CX125" s="9">
        <v>276.79599999999999</v>
      </c>
      <c r="CY125" s="9">
        <v>265.15899999999999</v>
      </c>
      <c r="CZ125" s="9">
        <v>97.593999999999994</v>
      </c>
      <c r="DA125" s="9">
        <v>52.948999999999998</v>
      </c>
      <c r="DB125" s="9">
        <v>44.645000000000003</v>
      </c>
      <c r="DC125" s="9">
        <v>22.606000000000002</v>
      </c>
      <c r="DD125" s="9">
        <v>15.756</v>
      </c>
      <c r="DE125" s="9">
        <v>6.85</v>
      </c>
      <c r="DF125" s="9">
        <v>19.141999999999999</v>
      </c>
      <c r="DG125" s="9">
        <v>13.09</v>
      </c>
      <c r="DH125" s="9">
        <v>6.0519999999999996</v>
      </c>
      <c r="DI125" s="9">
        <v>3.464</v>
      </c>
      <c r="DJ125" s="9">
        <v>2.665</v>
      </c>
      <c r="DK125" s="9">
        <v>0.79900000000000004</v>
      </c>
      <c r="DL125" s="9">
        <v>74.989000000000004</v>
      </c>
      <c r="DM125" s="9">
        <v>37.194000000000003</v>
      </c>
      <c r="DN125" s="9">
        <v>37.795000000000002</v>
      </c>
      <c r="DO125" s="9">
        <v>494.65800000000002</v>
      </c>
      <c r="DP125" s="9">
        <v>252.86199999999999</v>
      </c>
      <c r="DQ125" s="9">
        <v>241.79599999999999</v>
      </c>
      <c r="DR125" s="9">
        <v>106.613</v>
      </c>
      <c r="DS125" s="9">
        <v>69.998999999999995</v>
      </c>
      <c r="DT125" s="9">
        <v>36.613999999999997</v>
      </c>
      <c r="DU125" s="9">
        <v>388.04500000000002</v>
      </c>
      <c r="DV125" s="9">
        <v>182.863</v>
      </c>
      <c r="DW125" s="9">
        <v>205.18199999999999</v>
      </c>
      <c r="DX125" s="9">
        <v>123.452</v>
      </c>
      <c r="DY125" s="9">
        <v>81.308999999999997</v>
      </c>
      <c r="DZ125" s="9">
        <v>42.143000000000001</v>
      </c>
      <c r="EA125" s="9">
        <v>418.50299999999999</v>
      </c>
      <c r="EB125" s="9">
        <v>195.488</v>
      </c>
      <c r="EC125" s="9">
        <v>223.01599999999999</v>
      </c>
      <c r="ED125" s="9">
        <v>407.18700000000001</v>
      </c>
      <c r="EE125" s="9">
        <v>195.953</v>
      </c>
      <c r="EF125" s="9">
        <v>211.23400000000001</v>
      </c>
      <c r="EG125" s="9">
        <v>814.28899999999999</v>
      </c>
      <c r="EH125" s="9">
        <v>390.48</v>
      </c>
      <c r="EI125" s="9">
        <v>423.80900000000003</v>
      </c>
      <c r="EJ125" s="9">
        <v>188.14500000000001</v>
      </c>
      <c r="EK125" s="9">
        <v>120.849</v>
      </c>
      <c r="EL125" s="9">
        <v>67.296000000000006</v>
      </c>
      <c r="EM125" s="9">
        <v>626.14400000000001</v>
      </c>
      <c r="EN125" s="9">
        <v>269.63099999999997</v>
      </c>
      <c r="EO125" s="9">
        <v>356.51299999999998</v>
      </c>
      <c r="EP125" s="9">
        <v>257.72899999999998</v>
      </c>
      <c r="EQ125" s="9">
        <v>120.313</v>
      </c>
      <c r="ER125" s="9">
        <v>137.416</v>
      </c>
      <c r="ES125" s="9">
        <v>45.192999999999998</v>
      </c>
      <c r="ET125" s="9">
        <v>21.34</v>
      </c>
      <c r="EU125" s="9">
        <v>23.853000000000002</v>
      </c>
      <c r="EV125" s="9">
        <v>4.9370000000000003</v>
      </c>
      <c r="EW125" s="9">
        <v>3.4849999999999999</v>
      </c>
      <c r="EX125" s="9">
        <v>1.4530000000000001</v>
      </c>
      <c r="EY125" s="9">
        <v>4.8579999999999997</v>
      </c>
      <c r="EZ125" s="9">
        <v>3.44</v>
      </c>
      <c r="FA125" s="9">
        <v>1.4179999999999999</v>
      </c>
      <c r="FB125" s="9">
        <v>0.08</v>
      </c>
      <c r="FC125" s="9">
        <v>4.4999999999999998E-2</v>
      </c>
      <c r="FD125" s="9">
        <v>3.5000000000000003E-2</v>
      </c>
      <c r="FE125" s="9">
        <v>40.256</v>
      </c>
      <c r="FF125" s="9">
        <v>17.855</v>
      </c>
      <c r="FG125" s="9">
        <v>22.401</v>
      </c>
      <c r="FH125" s="9">
        <v>237.19499999999999</v>
      </c>
      <c r="FI125" s="9">
        <v>112.021</v>
      </c>
      <c r="FJ125" s="9">
        <v>125.17400000000001</v>
      </c>
      <c r="FK125" s="9">
        <v>22.632000000000001</v>
      </c>
      <c r="FL125" s="9">
        <v>13.058</v>
      </c>
      <c r="FM125" s="9">
        <v>9.5739999999999998</v>
      </c>
      <c r="FN125" s="9">
        <v>214.56299999999999</v>
      </c>
      <c r="FO125" s="9">
        <v>98.962999999999994</v>
      </c>
      <c r="FP125" s="9">
        <v>115.6</v>
      </c>
      <c r="FQ125" s="9">
        <v>26.454999999999998</v>
      </c>
      <c r="FR125" s="9">
        <v>15.952999999999999</v>
      </c>
      <c r="FS125" s="9">
        <v>10.502000000000001</v>
      </c>
      <c r="FT125" s="9">
        <v>231.274</v>
      </c>
      <c r="FU125" s="9">
        <v>104.36</v>
      </c>
      <c r="FV125" s="9">
        <v>126.914</v>
      </c>
      <c r="FW125" s="9">
        <v>219.42</v>
      </c>
      <c r="FX125" s="9">
        <v>102.40300000000001</v>
      </c>
      <c r="FY125" s="9">
        <v>117.018</v>
      </c>
      <c r="FZ125" s="9">
        <v>1353.537</v>
      </c>
      <c r="GA125" s="9">
        <v>697.2</v>
      </c>
      <c r="GB125" s="9">
        <v>656.33699999999999</v>
      </c>
      <c r="GC125" s="9">
        <v>802.42600000000004</v>
      </c>
      <c r="GD125" s="9">
        <v>459.322</v>
      </c>
      <c r="GE125" s="9">
        <v>343.10399999999998</v>
      </c>
      <c r="GF125" s="9">
        <v>551.11099999999999</v>
      </c>
      <c r="GG125" s="9">
        <v>237.87799999999999</v>
      </c>
      <c r="GH125" s="9">
        <v>313.233</v>
      </c>
      <c r="GI125" s="9">
        <v>284.226</v>
      </c>
      <c r="GJ125" s="9">
        <v>156.483</v>
      </c>
      <c r="GK125" s="9">
        <v>127.74299999999999</v>
      </c>
      <c r="GL125" s="9">
        <v>52.401000000000003</v>
      </c>
      <c r="GM125" s="9">
        <v>31.609000000000002</v>
      </c>
      <c r="GN125" s="9">
        <v>20.792000000000002</v>
      </c>
      <c r="GO125" s="9">
        <v>17.667999999999999</v>
      </c>
      <c r="GP125" s="9">
        <v>12.271000000000001</v>
      </c>
      <c r="GQ125" s="9">
        <v>5.3979999999999997</v>
      </c>
      <c r="GR125" s="9">
        <v>14.284000000000001</v>
      </c>
      <c r="GS125" s="9">
        <v>9.65</v>
      </c>
      <c r="GT125" s="9">
        <v>4.6340000000000003</v>
      </c>
      <c r="GU125" s="9">
        <v>3.3839999999999999</v>
      </c>
      <c r="GV125" s="9">
        <v>2.62</v>
      </c>
      <c r="GW125" s="9">
        <v>0.76400000000000001</v>
      </c>
      <c r="GX125" s="9">
        <v>34.732999999999997</v>
      </c>
      <c r="GY125" s="9">
        <v>19.338999999999999</v>
      </c>
      <c r="GZ125" s="9">
        <v>15.394</v>
      </c>
      <c r="HA125" s="9">
        <v>257.46300000000002</v>
      </c>
      <c r="HB125" s="9">
        <v>140.84100000000001</v>
      </c>
      <c r="HC125" s="9">
        <v>116.622</v>
      </c>
      <c r="HD125" s="9">
        <v>83.980999999999995</v>
      </c>
      <c r="HE125" s="9">
        <v>56.941000000000003</v>
      </c>
      <c r="HF125" s="9">
        <v>27.04</v>
      </c>
      <c r="HG125" s="9">
        <v>173.482</v>
      </c>
      <c r="HH125" s="9">
        <v>83.9</v>
      </c>
      <c r="HI125" s="9">
        <v>89.581999999999994</v>
      </c>
      <c r="HJ125" s="9">
        <v>96.997</v>
      </c>
      <c r="HK125" s="9">
        <v>65.355999999999995</v>
      </c>
      <c r="HL125" s="9">
        <v>31.640999999999998</v>
      </c>
      <c r="HM125" s="9">
        <v>187.23</v>
      </c>
      <c r="HN125" s="9">
        <v>91.128</v>
      </c>
      <c r="HO125" s="9">
        <v>96.102000000000004</v>
      </c>
      <c r="HP125" s="9">
        <v>187.767</v>
      </c>
      <c r="HQ125" s="9">
        <v>93.551000000000002</v>
      </c>
      <c r="HR125" s="9">
        <v>94.215999999999994</v>
      </c>
      <c r="HS125" s="9">
        <v>3239.9259999999999</v>
      </c>
      <c r="HT125" s="9">
        <v>1697.2380000000001</v>
      </c>
      <c r="HU125" s="9">
        <v>1542.6880000000001</v>
      </c>
      <c r="HV125" s="9">
        <v>2508.6860000000001</v>
      </c>
      <c r="HW125" s="9">
        <v>1474.433</v>
      </c>
      <c r="HX125" s="9">
        <v>1034.2529999999999</v>
      </c>
      <c r="HY125" s="9">
        <v>731.23900000000003</v>
      </c>
      <c r="HZ125" s="9">
        <v>222.80500000000001</v>
      </c>
      <c r="IA125" s="9">
        <v>508.43400000000003</v>
      </c>
      <c r="IB125" s="9">
        <v>394.03100000000001</v>
      </c>
      <c r="IC125" s="9">
        <v>205.96100000000001</v>
      </c>
      <c r="ID125" s="9">
        <v>188.07</v>
      </c>
      <c r="IE125" s="9">
        <v>58.015999999999998</v>
      </c>
      <c r="IF125" s="9">
        <v>29.745000000000001</v>
      </c>
      <c r="IG125" s="9">
        <v>28.27</v>
      </c>
      <c r="IH125" s="9">
        <v>29.457999999999998</v>
      </c>
      <c r="II125" s="9">
        <v>20.280999999999999</v>
      </c>
      <c r="IJ125" s="9">
        <v>9.1769999999999996</v>
      </c>
      <c r="IK125" s="9">
        <v>20.198</v>
      </c>
      <c r="IL125" s="9">
        <v>14.196</v>
      </c>
      <c r="IM125" s="9">
        <v>6.0019999999999998</v>
      </c>
      <c r="IN125" s="9">
        <v>9.26</v>
      </c>
      <c r="IO125" s="9">
        <v>6.085</v>
      </c>
      <c r="IP125" s="9">
        <v>3.1749999999999998</v>
      </c>
      <c r="IQ125" s="9">
        <v>28.558</v>
      </c>
    </row>
    <row r="126" spans="1:251">
      <c r="A126" s="10">
        <v>45323</v>
      </c>
      <c r="B126" s="9">
        <v>14334.343000000001</v>
      </c>
      <c r="C126" s="9">
        <v>7470.92</v>
      </c>
      <c r="D126" s="9">
        <v>6863.4229999999998</v>
      </c>
      <c r="E126" s="9">
        <v>9938.6370000000006</v>
      </c>
      <c r="F126" s="9">
        <v>6013.098</v>
      </c>
      <c r="G126" s="9">
        <v>3925.5390000000002</v>
      </c>
      <c r="H126" s="9">
        <v>4395.7060000000001</v>
      </c>
      <c r="I126" s="9">
        <v>1457.8219999999999</v>
      </c>
      <c r="J126" s="9">
        <v>2937.884</v>
      </c>
      <c r="K126" s="9">
        <v>1661.6880000000001</v>
      </c>
      <c r="L126" s="9">
        <v>890.56399999999996</v>
      </c>
      <c r="M126" s="9">
        <v>771.12400000000002</v>
      </c>
      <c r="N126" s="9">
        <v>350.02699999999999</v>
      </c>
      <c r="O126" s="9">
        <v>190.28399999999999</v>
      </c>
      <c r="P126" s="9">
        <v>159.74199999999999</v>
      </c>
      <c r="Q126" s="9">
        <v>141.358</v>
      </c>
      <c r="R126" s="9">
        <v>102.964</v>
      </c>
      <c r="S126" s="9">
        <v>38.393999999999998</v>
      </c>
      <c r="T126" s="9">
        <v>81.950999999999993</v>
      </c>
      <c r="U126" s="9">
        <v>56.823</v>
      </c>
      <c r="V126" s="9">
        <v>25.128</v>
      </c>
      <c r="W126" s="9">
        <v>59.406999999999996</v>
      </c>
      <c r="X126" s="9">
        <v>46.142000000000003</v>
      </c>
      <c r="Y126" s="9">
        <v>13.266</v>
      </c>
      <c r="Z126" s="9">
        <v>208.66800000000001</v>
      </c>
      <c r="AA126" s="9">
        <v>87.32</v>
      </c>
      <c r="AB126" s="9">
        <v>121.348</v>
      </c>
      <c r="AC126" s="9">
        <v>1455.732</v>
      </c>
      <c r="AD126" s="9">
        <v>772.09699999999998</v>
      </c>
      <c r="AE126" s="9">
        <v>683.63400000000001</v>
      </c>
      <c r="AF126" s="9">
        <v>578.22900000000004</v>
      </c>
      <c r="AG126" s="9">
        <v>415.98200000000003</v>
      </c>
      <c r="AH126" s="9">
        <v>162.24700000000001</v>
      </c>
      <c r="AI126" s="9">
        <v>877.50199999999995</v>
      </c>
      <c r="AJ126" s="9">
        <v>356.11500000000001</v>
      </c>
      <c r="AK126" s="9">
        <v>521.38699999999994</v>
      </c>
      <c r="AL126" s="9">
        <v>683.66899999999998</v>
      </c>
      <c r="AM126" s="9">
        <v>491.86399999999998</v>
      </c>
      <c r="AN126" s="9">
        <v>191.80500000000001</v>
      </c>
      <c r="AO126" s="9">
        <v>978.02</v>
      </c>
      <c r="AP126" s="9">
        <v>398.7</v>
      </c>
      <c r="AQ126" s="9">
        <v>579.31899999999996</v>
      </c>
      <c r="AR126" s="9">
        <v>959.45299999999997</v>
      </c>
      <c r="AS126" s="9">
        <v>412.93700000000001</v>
      </c>
      <c r="AT126" s="9">
        <v>546.51499999999999</v>
      </c>
      <c r="AU126" s="9">
        <v>13584.427</v>
      </c>
      <c r="AV126" s="9">
        <v>7022.9939999999997</v>
      </c>
      <c r="AW126" s="9">
        <v>6561.433</v>
      </c>
      <c r="AX126" s="9">
        <v>9610.5939999999991</v>
      </c>
      <c r="AY126" s="9">
        <v>5775.2820000000002</v>
      </c>
      <c r="AZ126" s="9">
        <v>3835.3119999999999</v>
      </c>
      <c r="BA126" s="9">
        <v>3973.8330000000001</v>
      </c>
      <c r="BB126" s="9">
        <v>1247.712</v>
      </c>
      <c r="BC126" s="9">
        <v>2726.1210000000001</v>
      </c>
      <c r="BD126" s="9">
        <v>1588.2950000000001</v>
      </c>
      <c r="BE126" s="9">
        <v>842.96500000000003</v>
      </c>
      <c r="BF126" s="9">
        <v>745.33</v>
      </c>
      <c r="BG126" s="9">
        <v>315.02199999999999</v>
      </c>
      <c r="BH126" s="9">
        <v>165.833</v>
      </c>
      <c r="BI126" s="9">
        <v>149.18899999999999</v>
      </c>
      <c r="BJ126" s="9">
        <v>132.142</v>
      </c>
      <c r="BK126" s="9">
        <v>95.552000000000007</v>
      </c>
      <c r="BL126" s="9">
        <v>36.590000000000003</v>
      </c>
      <c r="BM126" s="9">
        <v>75.554000000000002</v>
      </c>
      <c r="BN126" s="9">
        <v>51.83</v>
      </c>
      <c r="BO126" s="9">
        <v>23.724</v>
      </c>
      <c r="BP126" s="9">
        <v>56.588999999999999</v>
      </c>
      <c r="BQ126" s="9">
        <v>43.722999999999999</v>
      </c>
      <c r="BR126" s="9">
        <v>12.866</v>
      </c>
      <c r="BS126" s="9">
        <v>182.88</v>
      </c>
      <c r="BT126" s="9">
        <v>70.28</v>
      </c>
      <c r="BU126" s="9">
        <v>112.599</v>
      </c>
      <c r="BV126" s="9">
        <v>1410.296</v>
      </c>
      <c r="BW126" s="9">
        <v>743.41899999999998</v>
      </c>
      <c r="BX126" s="9">
        <v>666.87800000000004</v>
      </c>
      <c r="BY126" s="9">
        <v>569.39</v>
      </c>
      <c r="BZ126" s="9">
        <v>408.80500000000001</v>
      </c>
      <c r="CA126" s="9">
        <v>160.58500000000001</v>
      </c>
      <c r="CB126" s="9">
        <v>840.90599999999995</v>
      </c>
      <c r="CC126" s="9">
        <v>334.61399999999998</v>
      </c>
      <c r="CD126" s="9">
        <v>506.29300000000001</v>
      </c>
      <c r="CE126" s="9">
        <v>666.88800000000003</v>
      </c>
      <c r="CF126" s="9">
        <v>478.54700000000003</v>
      </c>
      <c r="CG126" s="9">
        <v>188.34200000000001</v>
      </c>
      <c r="CH126" s="9">
        <v>921.40700000000004</v>
      </c>
      <c r="CI126" s="9">
        <v>364.41800000000001</v>
      </c>
      <c r="CJ126" s="9">
        <v>556.98900000000003</v>
      </c>
      <c r="CK126" s="9">
        <v>916.46</v>
      </c>
      <c r="CL126" s="9">
        <v>386.44299999999998</v>
      </c>
      <c r="CM126" s="9">
        <v>530.01700000000005</v>
      </c>
      <c r="CN126" s="9">
        <v>2188.2629999999999</v>
      </c>
      <c r="CO126" s="9">
        <v>1106.6079999999999</v>
      </c>
      <c r="CP126" s="9">
        <v>1081.655</v>
      </c>
      <c r="CQ126" s="9">
        <v>1006.533</v>
      </c>
      <c r="CR126" s="9">
        <v>597.16</v>
      </c>
      <c r="CS126" s="9">
        <v>409.37299999999999</v>
      </c>
      <c r="CT126" s="9">
        <v>1181.73</v>
      </c>
      <c r="CU126" s="9">
        <v>509.44799999999998</v>
      </c>
      <c r="CV126" s="9">
        <v>672.28200000000004</v>
      </c>
      <c r="CW126" s="9">
        <v>474.346</v>
      </c>
      <c r="CX126" s="9">
        <v>240.03200000000001</v>
      </c>
      <c r="CY126" s="9">
        <v>234.31399999999999</v>
      </c>
      <c r="CZ126" s="9">
        <v>88.304000000000002</v>
      </c>
      <c r="DA126" s="9">
        <v>43.545999999999999</v>
      </c>
      <c r="DB126" s="9">
        <v>44.758000000000003</v>
      </c>
      <c r="DC126" s="9">
        <v>13.731</v>
      </c>
      <c r="DD126" s="9">
        <v>9.2200000000000006</v>
      </c>
      <c r="DE126" s="9">
        <v>4.5110000000000001</v>
      </c>
      <c r="DF126" s="9">
        <v>9.1920000000000002</v>
      </c>
      <c r="DG126" s="9">
        <v>6.3360000000000003</v>
      </c>
      <c r="DH126" s="9">
        <v>2.855</v>
      </c>
      <c r="DI126" s="9">
        <v>4.5389999999999997</v>
      </c>
      <c r="DJ126" s="9">
        <v>2.883</v>
      </c>
      <c r="DK126" s="9">
        <v>1.6559999999999999</v>
      </c>
      <c r="DL126" s="9">
        <v>74.572999999999993</v>
      </c>
      <c r="DM126" s="9">
        <v>34.326000000000001</v>
      </c>
      <c r="DN126" s="9">
        <v>40.247</v>
      </c>
      <c r="DO126" s="9">
        <v>431.59300000000002</v>
      </c>
      <c r="DP126" s="9">
        <v>218.42599999999999</v>
      </c>
      <c r="DQ126" s="9">
        <v>213.167</v>
      </c>
      <c r="DR126" s="9">
        <v>89.7</v>
      </c>
      <c r="DS126" s="9">
        <v>59.768999999999998</v>
      </c>
      <c r="DT126" s="9">
        <v>29.931000000000001</v>
      </c>
      <c r="DU126" s="9">
        <v>341.892</v>
      </c>
      <c r="DV126" s="9">
        <v>158.65700000000001</v>
      </c>
      <c r="DW126" s="9">
        <v>183.23599999999999</v>
      </c>
      <c r="DX126" s="9">
        <v>100.608</v>
      </c>
      <c r="DY126" s="9">
        <v>66.921000000000006</v>
      </c>
      <c r="DZ126" s="9">
        <v>33.686999999999998</v>
      </c>
      <c r="EA126" s="9">
        <v>373.738</v>
      </c>
      <c r="EB126" s="9">
        <v>173.11099999999999</v>
      </c>
      <c r="EC126" s="9">
        <v>200.62700000000001</v>
      </c>
      <c r="ED126" s="9">
        <v>351.084</v>
      </c>
      <c r="EE126" s="9">
        <v>164.99299999999999</v>
      </c>
      <c r="EF126" s="9">
        <v>186.09100000000001</v>
      </c>
      <c r="EG126" s="9">
        <v>814.46299999999997</v>
      </c>
      <c r="EH126" s="9">
        <v>398.54599999999999</v>
      </c>
      <c r="EI126" s="9">
        <v>415.91699999999997</v>
      </c>
      <c r="EJ126" s="9">
        <v>203.529</v>
      </c>
      <c r="EK126" s="9">
        <v>141.923</v>
      </c>
      <c r="EL126" s="9">
        <v>61.606000000000002</v>
      </c>
      <c r="EM126" s="9">
        <v>610.93399999999997</v>
      </c>
      <c r="EN126" s="9">
        <v>256.62299999999999</v>
      </c>
      <c r="EO126" s="9">
        <v>354.31099999999998</v>
      </c>
      <c r="EP126" s="9">
        <v>223.99799999999999</v>
      </c>
      <c r="EQ126" s="9">
        <v>107.43300000000001</v>
      </c>
      <c r="ER126" s="9">
        <v>116.565</v>
      </c>
      <c r="ES126" s="9">
        <v>52.478000000000002</v>
      </c>
      <c r="ET126" s="9">
        <v>25.3</v>
      </c>
      <c r="EU126" s="9">
        <v>27.178000000000001</v>
      </c>
      <c r="EV126" s="9">
        <v>4.069</v>
      </c>
      <c r="EW126" s="9">
        <v>3.2549999999999999</v>
      </c>
      <c r="EX126" s="9">
        <v>0.81299999999999994</v>
      </c>
      <c r="EY126" s="9">
        <v>2.7730000000000001</v>
      </c>
      <c r="EZ126" s="9">
        <v>1.9950000000000001</v>
      </c>
      <c r="FA126" s="9">
        <v>0.77800000000000002</v>
      </c>
      <c r="FB126" s="9">
        <v>1.296</v>
      </c>
      <c r="FC126" s="9">
        <v>1.2609999999999999</v>
      </c>
      <c r="FD126" s="9">
        <v>3.5000000000000003E-2</v>
      </c>
      <c r="FE126" s="9">
        <v>48.408999999999999</v>
      </c>
      <c r="FF126" s="9">
        <v>22.045000000000002</v>
      </c>
      <c r="FG126" s="9">
        <v>26.364000000000001</v>
      </c>
      <c r="FH126" s="9">
        <v>198.285</v>
      </c>
      <c r="FI126" s="9">
        <v>94.713999999999999</v>
      </c>
      <c r="FJ126" s="9">
        <v>103.57</v>
      </c>
      <c r="FK126" s="9">
        <v>21.216999999999999</v>
      </c>
      <c r="FL126" s="9">
        <v>13.31</v>
      </c>
      <c r="FM126" s="9">
        <v>7.907</v>
      </c>
      <c r="FN126" s="9">
        <v>177.06800000000001</v>
      </c>
      <c r="FO126" s="9">
        <v>81.403999999999996</v>
      </c>
      <c r="FP126" s="9">
        <v>95.664000000000001</v>
      </c>
      <c r="FQ126" s="9">
        <v>23.876000000000001</v>
      </c>
      <c r="FR126" s="9">
        <v>15.903</v>
      </c>
      <c r="FS126" s="9">
        <v>7.9729999999999999</v>
      </c>
      <c r="FT126" s="9">
        <v>200.12200000000001</v>
      </c>
      <c r="FU126" s="9">
        <v>91.528999999999996</v>
      </c>
      <c r="FV126" s="9">
        <v>108.593</v>
      </c>
      <c r="FW126" s="9">
        <v>179.84100000000001</v>
      </c>
      <c r="FX126" s="9">
        <v>83.399000000000001</v>
      </c>
      <c r="FY126" s="9">
        <v>96.441999999999993</v>
      </c>
      <c r="FZ126" s="9">
        <v>1373.799</v>
      </c>
      <c r="GA126" s="9">
        <v>708.06100000000004</v>
      </c>
      <c r="GB126" s="9">
        <v>665.73800000000006</v>
      </c>
      <c r="GC126" s="9">
        <v>803.00400000000002</v>
      </c>
      <c r="GD126" s="9">
        <v>455.23599999999999</v>
      </c>
      <c r="GE126" s="9">
        <v>347.767</v>
      </c>
      <c r="GF126" s="9">
        <v>570.79600000000005</v>
      </c>
      <c r="GG126" s="9">
        <v>252.82499999999999</v>
      </c>
      <c r="GH126" s="9">
        <v>317.971</v>
      </c>
      <c r="GI126" s="9">
        <v>250.34800000000001</v>
      </c>
      <c r="GJ126" s="9">
        <v>132.59899999999999</v>
      </c>
      <c r="GK126" s="9">
        <v>117.749</v>
      </c>
      <c r="GL126" s="9">
        <v>35.826000000000001</v>
      </c>
      <c r="GM126" s="9">
        <v>18.245999999999999</v>
      </c>
      <c r="GN126" s="9">
        <v>17.581</v>
      </c>
      <c r="GO126" s="9">
        <v>9.6620000000000008</v>
      </c>
      <c r="GP126" s="9">
        <v>5.9640000000000004</v>
      </c>
      <c r="GQ126" s="9">
        <v>3.698</v>
      </c>
      <c r="GR126" s="9">
        <v>6.4189999999999996</v>
      </c>
      <c r="GS126" s="9">
        <v>4.3419999999999996</v>
      </c>
      <c r="GT126" s="9">
        <v>2.077</v>
      </c>
      <c r="GU126" s="9">
        <v>3.2429999999999999</v>
      </c>
      <c r="GV126" s="9">
        <v>1.6220000000000001</v>
      </c>
      <c r="GW126" s="9">
        <v>1.621</v>
      </c>
      <c r="GX126" s="9">
        <v>26.164000000000001</v>
      </c>
      <c r="GY126" s="9">
        <v>12.281000000000001</v>
      </c>
      <c r="GZ126" s="9">
        <v>13.882999999999999</v>
      </c>
      <c r="HA126" s="9">
        <v>233.30799999999999</v>
      </c>
      <c r="HB126" s="9">
        <v>123.712</v>
      </c>
      <c r="HC126" s="9">
        <v>109.596</v>
      </c>
      <c r="HD126" s="9">
        <v>68.483999999999995</v>
      </c>
      <c r="HE126" s="9">
        <v>46.459000000000003</v>
      </c>
      <c r="HF126" s="9">
        <v>22.024000000000001</v>
      </c>
      <c r="HG126" s="9">
        <v>164.82400000000001</v>
      </c>
      <c r="HH126" s="9">
        <v>77.253</v>
      </c>
      <c r="HI126" s="9">
        <v>87.572000000000003</v>
      </c>
      <c r="HJ126" s="9">
        <v>76.733000000000004</v>
      </c>
      <c r="HK126" s="9">
        <v>51.018000000000001</v>
      </c>
      <c r="HL126" s="9">
        <v>25.715</v>
      </c>
      <c r="HM126" s="9">
        <v>173.61600000000001</v>
      </c>
      <c r="HN126" s="9">
        <v>81.581000000000003</v>
      </c>
      <c r="HO126" s="9">
        <v>92.034999999999997</v>
      </c>
      <c r="HP126" s="9">
        <v>171.24299999999999</v>
      </c>
      <c r="HQ126" s="9">
        <v>81.593999999999994</v>
      </c>
      <c r="HR126" s="9">
        <v>89.649000000000001</v>
      </c>
      <c r="HS126" s="9">
        <v>3346.5050000000001</v>
      </c>
      <c r="HT126" s="9">
        <v>1739.867</v>
      </c>
      <c r="HU126" s="9">
        <v>1606.6379999999999</v>
      </c>
      <c r="HV126" s="9">
        <v>2603.1419999999998</v>
      </c>
      <c r="HW126" s="9">
        <v>1507.364</v>
      </c>
      <c r="HX126" s="9">
        <v>1095.779</v>
      </c>
      <c r="HY126" s="9">
        <v>743.36300000000006</v>
      </c>
      <c r="HZ126" s="9">
        <v>232.50299999999999</v>
      </c>
      <c r="IA126" s="9">
        <v>510.85899999999998</v>
      </c>
      <c r="IB126" s="9">
        <v>371.23700000000002</v>
      </c>
      <c r="IC126" s="9">
        <v>208.642</v>
      </c>
      <c r="ID126" s="9">
        <v>162.595</v>
      </c>
      <c r="IE126" s="9">
        <v>62.603000000000002</v>
      </c>
      <c r="IF126" s="9">
        <v>34.003999999999998</v>
      </c>
      <c r="IG126" s="9">
        <v>28.599</v>
      </c>
      <c r="IH126" s="9">
        <v>34.976999999999997</v>
      </c>
      <c r="II126" s="9">
        <v>26.48</v>
      </c>
      <c r="IJ126" s="9">
        <v>8.4979999999999993</v>
      </c>
      <c r="IK126" s="9">
        <v>21.356999999999999</v>
      </c>
      <c r="IL126" s="9">
        <v>14.579000000000001</v>
      </c>
      <c r="IM126" s="9">
        <v>6.7779999999999996</v>
      </c>
      <c r="IN126" s="9">
        <v>13.62</v>
      </c>
      <c r="IO126" s="9">
        <v>11.901</v>
      </c>
      <c r="IP126" s="9">
        <v>1.7190000000000001</v>
      </c>
      <c r="IQ126" s="9">
        <v>27.626000000000001</v>
      </c>
    </row>
    <row r="127" spans="1:251">
      <c r="A127" s="10">
        <v>45352</v>
      </c>
      <c r="B127" s="9">
        <v>14266.272999999999</v>
      </c>
      <c r="C127" s="9">
        <v>7453.2650000000003</v>
      </c>
      <c r="D127" s="9">
        <v>6813.0079999999998</v>
      </c>
      <c r="E127" s="9">
        <v>9833.4040000000005</v>
      </c>
      <c r="F127" s="9">
        <v>5965.2870000000003</v>
      </c>
      <c r="G127" s="9">
        <v>3868.1170000000002</v>
      </c>
      <c r="H127" s="9">
        <v>4432.8689999999997</v>
      </c>
      <c r="I127" s="9">
        <v>1487.9780000000001</v>
      </c>
      <c r="J127" s="9">
        <v>2944.8910000000001</v>
      </c>
      <c r="K127" s="9">
        <v>1663.502</v>
      </c>
      <c r="L127" s="9">
        <v>896.35799999999995</v>
      </c>
      <c r="M127" s="9">
        <v>767.14400000000001</v>
      </c>
      <c r="N127" s="9">
        <v>314.04000000000002</v>
      </c>
      <c r="O127" s="9">
        <v>170.28399999999999</v>
      </c>
      <c r="P127" s="9">
        <v>143.756</v>
      </c>
      <c r="Q127" s="9">
        <v>118.982</v>
      </c>
      <c r="R127" s="9">
        <v>83.426000000000002</v>
      </c>
      <c r="S127" s="9">
        <v>35.555999999999997</v>
      </c>
      <c r="T127" s="9">
        <v>67.650000000000006</v>
      </c>
      <c r="U127" s="9">
        <v>46.07</v>
      </c>
      <c r="V127" s="9">
        <v>21.58</v>
      </c>
      <c r="W127" s="9">
        <v>51.332000000000001</v>
      </c>
      <c r="X127" s="9">
        <v>37.356000000000002</v>
      </c>
      <c r="Y127" s="9">
        <v>13.976000000000001</v>
      </c>
      <c r="Z127" s="9">
        <v>195.05799999999999</v>
      </c>
      <c r="AA127" s="9">
        <v>86.858000000000004</v>
      </c>
      <c r="AB127" s="9">
        <v>108.2</v>
      </c>
      <c r="AC127" s="9">
        <v>1479.7850000000001</v>
      </c>
      <c r="AD127" s="9">
        <v>798.88699999999994</v>
      </c>
      <c r="AE127" s="9">
        <v>680.89800000000002</v>
      </c>
      <c r="AF127" s="9">
        <v>602.70000000000005</v>
      </c>
      <c r="AG127" s="9">
        <v>431.73200000000003</v>
      </c>
      <c r="AH127" s="9">
        <v>170.96899999999999</v>
      </c>
      <c r="AI127" s="9">
        <v>877.08500000000004</v>
      </c>
      <c r="AJ127" s="9">
        <v>367.15600000000001</v>
      </c>
      <c r="AK127" s="9">
        <v>509.92899999999997</v>
      </c>
      <c r="AL127" s="9">
        <v>682.71100000000001</v>
      </c>
      <c r="AM127" s="9">
        <v>485.274</v>
      </c>
      <c r="AN127" s="9">
        <v>197.43700000000001</v>
      </c>
      <c r="AO127" s="9">
        <v>980.79100000000005</v>
      </c>
      <c r="AP127" s="9">
        <v>411.084</v>
      </c>
      <c r="AQ127" s="9">
        <v>569.70699999999999</v>
      </c>
      <c r="AR127" s="9">
        <v>944.73500000000001</v>
      </c>
      <c r="AS127" s="9">
        <v>413.226</v>
      </c>
      <c r="AT127" s="9">
        <v>531.50900000000001</v>
      </c>
      <c r="AU127" s="9">
        <v>13525.464</v>
      </c>
      <c r="AV127" s="9">
        <v>7012.9740000000002</v>
      </c>
      <c r="AW127" s="9">
        <v>6512.49</v>
      </c>
      <c r="AX127" s="9">
        <v>9511.1790000000001</v>
      </c>
      <c r="AY127" s="9">
        <v>5732.5820000000003</v>
      </c>
      <c r="AZ127" s="9">
        <v>3778.598</v>
      </c>
      <c r="BA127" s="9">
        <v>4014.2849999999999</v>
      </c>
      <c r="BB127" s="9">
        <v>1280.3920000000001</v>
      </c>
      <c r="BC127" s="9">
        <v>2733.8919999999998</v>
      </c>
      <c r="BD127" s="9">
        <v>1594.37</v>
      </c>
      <c r="BE127" s="9">
        <v>850.55899999999997</v>
      </c>
      <c r="BF127" s="9">
        <v>743.81100000000004</v>
      </c>
      <c r="BG127" s="9">
        <v>277.108</v>
      </c>
      <c r="BH127" s="9">
        <v>143.38999999999999</v>
      </c>
      <c r="BI127" s="9">
        <v>133.71799999999999</v>
      </c>
      <c r="BJ127" s="9">
        <v>108.355</v>
      </c>
      <c r="BK127" s="9">
        <v>75.096999999999994</v>
      </c>
      <c r="BL127" s="9">
        <v>33.256999999999998</v>
      </c>
      <c r="BM127" s="9">
        <v>59.634999999999998</v>
      </c>
      <c r="BN127" s="9">
        <v>39.786000000000001</v>
      </c>
      <c r="BO127" s="9">
        <v>19.849</v>
      </c>
      <c r="BP127" s="9">
        <v>48.72</v>
      </c>
      <c r="BQ127" s="9">
        <v>35.311999999999998</v>
      </c>
      <c r="BR127" s="9">
        <v>13.407999999999999</v>
      </c>
      <c r="BS127" s="9">
        <v>168.75399999999999</v>
      </c>
      <c r="BT127" s="9">
        <v>68.293000000000006</v>
      </c>
      <c r="BU127" s="9">
        <v>100.461</v>
      </c>
      <c r="BV127" s="9">
        <v>1440.133</v>
      </c>
      <c r="BW127" s="9">
        <v>773.37800000000004</v>
      </c>
      <c r="BX127" s="9">
        <v>666.755</v>
      </c>
      <c r="BY127" s="9">
        <v>593.30200000000002</v>
      </c>
      <c r="BZ127" s="9">
        <v>424.83800000000002</v>
      </c>
      <c r="CA127" s="9">
        <v>168.464</v>
      </c>
      <c r="CB127" s="9">
        <v>846.83100000000002</v>
      </c>
      <c r="CC127" s="9">
        <v>348.54</v>
      </c>
      <c r="CD127" s="9">
        <v>498.291</v>
      </c>
      <c r="CE127" s="9">
        <v>664.08</v>
      </c>
      <c r="CF127" s="9">
        <v>471.44299999999998</v>
      </c>
      <c r="CG127" s="9">
        <v>192.637</v>
      </c>
      <c r="CH127" s="9">
        <v>930.29</v>
      </c>
      <c r="CI127" s="9">
        <v>379.11599999999999</v>
      </c>
      <c r="CJ127" s="9">
        <v>551.17399999999998</v>
      </c>
      <c r="CK127" s="9">
        <v>906.46600000000001</v>
      </c>
      <c r="CL127" s="9">
        <v>388.32499999999999</v>
      </c>
      <c r="CM127" s="9">
        <v>518.14</v>
      </c>
      <c r="CN127" s="9">
        <v>2184.0140000000001</v>
      </c>
      <c r="CO127" s="9">
        <v>1112.17</v>
      </c>
      <c r="CP127" s="9">
        <v>1071.8440000000001</v>
      </c>
      <c r="CQ127" s="9">
        <v>961.56200000000001</v>
      </c>
      <c r="CR127" s="9">
        <v>575.90800000000002</v>
      </c>
      <c r="CS127" s="9">
        <v>385.654</v>
      </c>
      <c r="CT127" s="9">
        <v>1222.452</v>
      </c>
      <c r="CU127" s="9">
        <v>536.26199999999994</v>
      </c>
      <c r="CV127" s="9">
        <v>686.19</v>
      </c>
      <c r="CW127" s="9">
        <v>465.416</v>
      </c>
      <c r="CX127" s="9">
        <v>244.00700000000001</v>
      </c>
      <c r="CY127" s="9">
        <v>221.40899999999999</v>
      </c>
      <c r="CZ127" s="9">
        <v>76.394999999999996</v>
      </c>
      <c r="DA127" s="9">
        <v>33.676000000000002</v>
      </c>
      <c r="DB127" s="9">
        <v>42.719000000000001</v>
      </c>
      <c r="DC127" s="9">
        <v>13.836</v>
      </c>
      <c r="DD127" s="9">
        <v>7.26</v>
      </c>
      <c r="DE127" s="9">
        <v>6.5759999999999996</v>
      </c>
      <c r="DF127" s="9">
        <v>10.247</v>
      </c>
      <c r="DG127" s="9">
        <v>6.15</v>
      </c>
      <c r="DH127" s="9">
        <v>4.0970000000000004</v>
      </c>
      <c r="DI127" s="9">
        <v>3.589</v>
      </c>
      <c r="DJ127" s="9">
        <v>1.111</v>
      </c>
      <c r="DK127" s="9">
        <v>2.4780000000000002</v>
      </c>
      <c r="DL127" s="9">
        <v>62.558999999999997</v>
      </c>
      <c r="DM127" s="9">
        <v>26.414999999999999</v>
      </c>
      <c r="DN127" s="9">
        <v>36.143999999999998</v>
      </c>
      <c r="DO127" s="9">
        <v>426.82400000000001</v>
      </c>
      <c r="DP127" s="9">
        <v>229.215</v>
      </c>
      <c r="DQ127" s="9">
        <v>197.60900000000001</v>
      </c>
      <c r="DR127" s="9">
        <v>96.49</v>
      </c>
      <c r="DS127" s="9">
        <v>65.076999999999998</v>
      </c>
      <c r="DT127" s="9">
        <v>31.413</v>
      </c>
      <c r="DU127" s="9">
        <v>330.334</v>
      </c>
      <c r="DV127" s="9">
        <v>164.13800000000001</v>
      </c>
      <c r="DW127" s="9">
        <v>166.19499999999999</v>
      </c>
      <c r="DX127" s="9">
        <v>105.378</v>
      </c>
      <c r="DY127" s="9">
        <v>68.986000000000004</v>
      </c>
      <c r="DZ127" s="9">
        <v>36.392000000000003</v>
      </c>
      <c r="EA127" s="9">
        <v>360.03899999999999</v>
      </c>
      <c r="EB127" s="9">
        <v>175.02099999999999</v>
      </c>
      <c r="EC127" s="9">
        <v>185.017</v>
      </c>
      <c r="ED127" s="9">
        <v>340.58100000000002</v>
      </c>
      <c r="EE127" s="9">
        <v>170.28800000000001</v>
      </c>
      <c r="EF127" s="9">
        <v>170.29300000000001</v>
      </c>
      <c r="EG127" s="9">
        <v>815.85</v>
      </c>
      <c r="EH127" s="9">
        <v>406.10399999999998</v>
      </c>
      <c r="EI127" s="9">
        <v>409.74599999999998</v>
      </c>
      <c r="EJ127" s="9">
        <v>206.15600000000001</v>
      </c>
      <c r="EK127" s="9">
        <v>145.55199999999999</v>
      </c>
      <c r="EL127" s="9">
        <v>60.603000000000002</v>
      </c>
      <c r="EM127" s="9">
        <v>609.69399999999996</v>
      </c>
      <c r="EN127" s="9">
        <v>260.55200000000002</v>
      </c>
      <c r="EO127" s="9">
        <v>349.14299999999997</v>
      </c>
      <c r="EP127" s="9">
        <v>211.21600000000001</v>
      </c>
      <c r="EQ127" s="9">
        <v>104.22</v>
      </c>
      <c r="ER127" s="9">
        <v>106.995</v>
      </c>
      <c r="ES127" s="9">
        <v>36.024000000000001</v>
      </c>
      <c r="ET127" s="9">
        <v>16.277999999999999</v>
      </c>
      <c r="EU127" s="9">
        <v>19.745999999999999</v>
      </c>
      <c r="EV127" s="9">
        <v>3.4260000000000002</v>
      </c>
      <c r="EW127" s="9">
        <v>3.355</v>
      </c>
      <c r="EX127" s="9">
        <v>7.0999999999999994E-2</v>
      </c>
      <c r="EY127" s="9">
        <v>3.3460000000000001</v>
      </c>
      <c r="EZ127" s="9">
        <v>3.31</v>
      </c>
      <c r="FA127" s="9">
        <v>3.5999999999999997E-2</v>
      </c>
      <c r="FB127" s="9">
        <v>0.08</v>
      </c>
      <c r="FC127" s="9">
        <v>4.4999999999999998E-2</v>
      </c>
      <c r="FD127" s="9">
        <v>3.5000000000000003E-2</v>
      </c>
      <c r="FE127" s="9">
        <v>32.597999999999999</v>
      </c>
      <c r="FF127" s="9">
        <v>12.923</v>
      </c>
      <c r="FG127" s="9">
        <v>19.675000000000001</v>
      </c>
      <c r="FH127" s="9">
        <v>189.971</v>
      </c>
      <c r="FI127" s="9">
        <v>94.563000000000002</v>
      </c>
      <c r="FJ127" s="9">
        <v>95.406999999999996</v>
      </c>
      <c r="FK127" s="9">
        <v>23.047000000000001</v>
      </c>
      <c r="FL127" s="9">
        <v>15.992000000000001</v>
      </c>
      <c r="FM127" s="9">
        <v>7.0549999999999997</v>
      </c>
      <c r="FN127" s="9">
        <v>166.92400000000001</v>
      </c>
      <c r="FO127" s="9">
        <v>78.570999999999998</v>
      </c>
      <c r="FP127" s="9">
        <v>88.352999999999994</v>
      </c>
      <c r="FQ127" s="9">
        <v>25.978999999999999</v>
      </c>
      <c r="FR127" s="9">
        <v>18.859000000000002</v>
      </c>
      <c r="FS127" s="9">
        <v>7.1210000000000004</v>
      </c>
      <c r="FT127" s="9">
        <v>185.23599999999999</v>
      </c>
      <c r="FU127" s="9">
        <v>85.361000000000004</v>
      </c>
      <c r="FV127" s="9">
        <v>99.875</v>
      </c>
      <c r="FW127" s="9">
        <v>170.27</v>
      </c>
      <c r="FX127" s="9">
        <v>81.881</v>
      </c>
      <c r="FY127" s="9">
        <v>88.388999999999996</v>
      </c>
      <c r="FZ127" s="9">
        <v>1368.165</v>
      </c>
      <c r="GA127" s="9">
        <v>706.06600000000003</v>
      </c>
      <c r="GB127" s="9">
        <v>662.09900000000005</v>
      </c>
      <c r="GC127" s="9">
        <v>755.40700000000004</v>
      </c>
      <c r="GD127" s="9">
        <v>430.35599999999999</v>
      </c>
      <c r="GE127" s="9">
        <v>325.05099999999999</v>
      </c>
      <c r="GF127" s="9">
        <v>612.75800000000004</v>
      </c>
      <c r="GG127" s="9">
        <v>275.70999999999998</v>
      </c>
      <c r="GH127" s="9">
        <v>337.048</v>
      </c>
      <c r="GI127" s="9">
        <v>254.20099999999999</v>
      </c>
      <c r="GJ127" s="9">
        <v>139.78700000000001</v>
      </c>
      <c r="GK127" s="9">
        <v>114.414</v>
      </c>
      <c r="GL127" s="9">
        <v>40.371000000000002</v>
      </c>
      <c r="GM127" s="9">
        <v>17.398</v>
      </c>
      <c r="GN127" s="9">
        <v>22.972999999999999</v>
      </c>
      <c r="GO127" s="9">
        <v>10.41</v>
      </c>
      <c r="GP127" s="9">
        <v>3.9060000000000001</v>
      </c>
      <c r="GQ127" s="9">
        <v>6.5039999999999996</v>
      </c>
      <c r="GR127" s="9">
        <v>6.9009999999999998</v>
      </c>
      <c r="GS127" s="9">
        <v>2.84</v>
      </c>
      <c r="GT127" s="9">
        <v>4.0609999999999999</v>
      </c>
      <c r="GU127" s="9">
        <v>3.5089999999999999</v>
      </c>
      <c r="GV127" s="9">
        <v>1.0660000000000001</v>
      </c>
      <c r="GW127" s="9">
        <v>2.4430000000000001</v>
      </c>
      <c r="GX127" s="9">
        <v>29.960999999999999</v>
      </c>
      <c r="GY127" s="9">
        <v>13.492000000000001</v>
      </c>
      <c r="GZ127" s="9">
        <v>16.469000000000001</v>
      </c>
      <c r="HA127" s="9">
        <v>236.85300000000001</v>
      </c>
      <c r="HB127" s="9">
        <v>134.65199999999999</v>
      </c>
      <c r="HC127" s="9">
        <v>102.202</v>
      </c>
      <c r="HD127" s="9">
        <v>73.444000000000003</v>
      </c>
      <c r="HE127" s="9">
        <v>49.085000000000001</v>
      </c>
      <c r="HF127" s="9">
        <v>24.359000000000002</v>
      </c>
      <c r="HG127" s="9">
        <v>163.41</v>
      </c>
      <c r="HH127" s="9">
        <v>85.566999999999993</v>
      </c>
      <c r="HI127" s="9">
        <v>77.843000000000004</v>
      </c>
      <c r="HJ127" s="9">
        <v>79.397999999999996</v>
      </c>
      <c r="HK127" s="9">
        <v>50.127000000000002</v>
      </c>
      <c r="HL127" s="9">
        <v>29.271000000000001</v>
      </c>
      <c r="HM127" s="9">
        <v>174.803</v>
      </c>
      <c r="HN127" s="9">
        <v>89.66</v>
      </c>
      <c r="HO127" s="9">
        <v>85.143000000000001</v>
      </c>
      <c r="HP127" s="9">
        <v>170.31100000000001</v>
      </c>
      <c r="HQ127" s="9">
        <v>88.406999999999996</v>
      </c>
      <c r="HR127" s="9">
        <v>81.903999999999996</v>
      </c>
      <c r="HS127" s="9">
        <v>3324.8629999999998</v>
      </c>
      <c r="HT127" s="9">
        <v>1735.204</v>
      </c>
      <c r="HU127" s="9">
        <v>1589.6590000000001</v>
      </c>
      <c r="HV127" s="9">
        <v>2550.4009999999998</v>
      </c>
      <c r="HW127" s="9">
        <v>1487</v>
      </c>
      <c r="HX127" s="9">
        <v>1063.4010000000001</v>
      </c>
      <c r="HY127" s="9">
        <v>774.46199999999999</v>
      </c>
      <c r="HZ127" s="9">
        <v>248.20400000000001</v>
      </c>
      <c r="IA127" s="9">
        <v>526.25800000000004</v>
      </c>
      <c r="IB127" s="9">
        <v>393.142</v>
      </c>
      <c r="IC127" s="9">
        <v>226.196</v>
      </c>
      <c r="ID127" s="9">
        <v>166.946</v>
      </c>
      <c r="IE127" s="9">
        <v>58.518999999999998</v>
      </c>
      <c r="IF127" s="9">
        <v>29.416</v>
      </c>
      <c r="IG127" s="9">
        <v>29.103000000000002</v>
      </c>
      <c r="IH127" s="9">
        <v>30.527000000000001</v>
      </c>
      <c r="II127" s="9">
        <v>21.751999999999999</v>
      </c>
      <c r="IJ127" s="9">
        <v>8.7750000000000004</v>
      </c>
      <c r="IK127" s="9">
        <v>15.353999999999999</v>
      </c>
      <c r="IL127" s="9">
        <v>9.1329999999999991</v>
      </c>
      <c r="IM127" s="9">
        <v>6.2210000000000001</v>
      </c>
      <c r="IN127" s="9">
        <v>15.173</v>
      </c>
      <c r="IO127" s="9">
        <v>12.619</v>
      </c>
      <c r="IP127" s="9">
        <v>2.5550000000000002</v>
      </c>
      <c r="IQ127" s="9">
        <v>27.992000000000001</v>
      </c>
    </row>
    <row r="128" spans="1:251">
      <c r="A128" s="10">
        <v>45383</v>
      </c>
      <c r="B128" s="9">
        <v>14258.789000000001</v>
      </c>
      <c r="C128" s="9">
        <v>7439.4129999999996</v>
      </c>
      <c r="D128" s="9">
        <v>6819.3770000000004</v>
      </c>
      <c r="E128" s="9">
        <v>9785.991</v>
      </c>
      <c r="F128" s="9">
        <v>5930.6580000000004</v>
      </c>
      <c r="G128" s="9">
        <v>3855.3330000000001</v>
      </c>
      <c r="H128" s="9">
        <v>4472.7979999999998</v>
      </c>
      <c r="I128" s="9">
        <v>1508.7539999999999</v>
      </c>
      <c r="J128" s="9">
        <v>2964.0439999999999</v>
      </c>
      <c r="K128" s="9">
        <v>1641.9649999999999</v>
      </c>
      <c r="L128" s="9">
        <v>865.18899999999996</v>
      </c>
      <c r="M128" s="9">
        <v>776.77599999999995</v>
      </c>
      <c r="N128" s="9">
        <v>296.14400000000001</v>
      </c>
      <c r="O128" s="9">
        <v>173.36099999999999</v>
      </c>
      <c r="P128" s="9">
        <v>122.783</v>
      </c>
      <c r="Q128" s="9">
        <v>103.578</v>
      </c>
      <c r="R128" s="9">
        <v>76.781999999999996</v>
      </c>
      <c r="S128" s="9">
        <v>26.795999999999999</v>
      </c>
      <c r="T128" s="9">
        <v>63.741</v>
      </c>
      <c r="U128" s="9">
        <v>43.103999999999999</v>
      </c>
      <c r="V128" s="9">
        <v>20.635999999999999</v>
      </c>
      <c r="W128" s="9">
        <v>39.837000000000003</v>
      </c>
      <c r="X128" s="9">
        <v>33.677999999999997</v>
      </c>
      <c r="Y128" s="9">
        <v>6.1589999999999998</v>
      </c>
      <c r="Z128" s="9">
        <v>192.566</v>
      </c>
      <c r="AA128" s="9">
        <v>96.578999999999994</v>
      </c>
      <c r="AB128" s="9">
        <v>95.986999999999995</v>
      </c>
      <c r="AC128" s="9">
        <v>1474.009</v>
      </c>
      <c r="AD128" s="9">
        <v>765.76400000000001</v>
      </c>
      <c r="AE128" s="9">
        <v>708.24400000000003</v>
      </c>
      <c r="AF128" s="9">
        <v>573.71100000000001</v>
      </c>
      <c r="AG128" s="9">
        <v>403.31200000000001</v>
      </c>
      <c r="AH128" s="9">
        <v>170.399</v>
      </c>
      <c r="AI128" s="9">
        <v>900.298</v>
      </c>
      <c r="AJ128" s="9">
        <v>362.45299999999997</v>
      </c>
      <c r="AK128" s="9">
        <v>537.84500000000003</v>
      </c>
      <c r="AL128" s="9">
        <v>647.55899999999997</v>
      </c>
      <c r="AM128" s="9">
        <v>460.06599999999997</v>
      </c>
      <c r="AN128" s="9">
        <v>187.49199999999999</v>
      </c>
      <c r="AO128" s="9">
        <v>994.40599999999995</v>
      </c>
      <c r="AP128" s="9">
        <v>405.12299999999999</v>
      </c>
      <c r="AQ128" s="9">
        <v>589.28399999999999</v>
      </c>
      <c r="AR128" s="9">
        <v>964.03800000000001</v>
      </c>
      <c r="AS128" s="9">
        <v>405.55700000000002</v>
      </c>
      <c r="AT128" s="9">
        <v>558.48199999999997</v>
      </c>
      <c r="AU128" s="9">
        <v>13513.635</v>
      </c>
      <c r="AV128" s="9">
        <v>7000.2349999999997</v>
      </c>
      <c r="AW128" s="9">
        <v>6513.4009999999998</v>
      </c>
      <c r="AX128" s="9">
        <v>9451.8320000000003</v>
      </c>
      <c r="AY128" s="9">
        <v>5688.3950000000004</v>
      </c>
      <c r="AZ128" s="9">
        <v>3763.4369999999999</v>
      </c>
      <c r="BA128" s="9">
        <v>4061.8029999999999</v>
      </c>
      <c r="BB128" s="9">
        <v>1311.8389999999999</v>
      </c>
      <c r="BC128" s="9">
        <v>2749.9639999999999</v>
      </c>
      <c r="BD128" s="9">
        <v>1582.6890000000001</v>
      </c>
      <c r="BE128" s="9">
        <v>828.33900000000006</v>
      </c>
      <c r="BF128" s="9">
        <v>754.35</v>
      </c>
      <c r="BG128" s="9">
        <v>275.637</v>
      </c>
      <c r="BH128" s="9">
        <v>159.95500000000001</v>
      </c>
      <c r="BI128" s="9">
        <v>115.682</v>
      </c>
      <c r="BJ128" s="9">
        <v>100.72</v>
      </c>
      <c r="BK128" s="9">
        <v>75.135000000000005</v>
      </c>
      <c r="BL128" s="9">
        <v>25.584</v>
      </c>
      <c r="BM128" s="9">
        <v>61.140999999999998</v>
      </c>
      <c r="BN128" s="9">
        <v>41.677</v>
      </c>
      <c r="BO128" s="9">
        <v>19.463999999999999</v>
      </c>
      <c r="BP128" s="9">
        <v>39.579000000000001</v>
      </c>
      <c r="BQ128" s="9">
        <v>33.457999999999998</v>
      </c>
      <c r="BR128" s="9">
        <v>6.1210000000000004</v>
      </c>
      <c r="BS128" s="9">
        <v>174.917</v>
      </c>
      <c r="BT128" s="9">
        <v>84.82</v>
      </c>
      <c r="BU128" s="9">
        <v>90.096999999999994</v>
      </c>
      <c r="BV128" s="9">
        <v>1430.5650000000001</v>
      </c>
      <c r="BW128" s="9">
        <v>738.55799999999999</v>
      </c>
      <c r="BX128" s="9">
        <v>692.00699999999995</v>
      </c>
      <c r="BY128" s="9">
        <v>559.43399999999997</v>
      </c>
      <c r="BZ128" s="9">
        <v>390.83</v>
      </c>
      <c r="CA128" s="9">
        <v>168.60400000000001</v>
      </c>
      <c r="CB128" s="9">
        <v>871.13099999999997</v>
      </c>
      <c r="CC128" s="9">
        <v>347.72800000000001</v>
      </c>
      <c r="CD128" s="9">
        <v>523.40300000000002</v>
      </c>
      <c r="CE128" s="9">
        <v>631.45299999999997</v>
      </c>
      <c r="CF128" s="9">
        <v>446.964</v>
      </c>
      <c r="CG128" s="9">
        <v>184.489</v>
      </c>
      <c r="CH128" s="9">
        <v>951.23599999999999</v>
      </c>
      <c r="CI128" s="9">
        <v>381.375</v>
      </c>
      <c r="CJ128" s="9">
        <v>569.86099999999999</v>
      </c>
      <c r="CK128" s="9">
        <v>932.27200000000005</v>
      </c>
      <c r="CL128" s="9">
        <v>389.40499999999997</v>
      </c>
      <c r="CM128" s="9">
        <v>542.86699999999996</v>
      </c>
      <c r="CN128" s="9">
        <v>2186.194</v>
      </c>
      <c r="CO128" s="9">
        <v>1114.557</v>
      </c>
      <c r="CP128" s="9">
        <v>1071.6369999999999</v>
      </c>
      <c r="CQ128" s="9">
        <v>937.76599999999996</v>
      </c>
      <c r="CR128" s="9">
        <v>559.17100000000005</v>
      </c>
      <c r="CS128" s="9">
        <v>378.596</v>
      </c>
      <c r="CT128" s="9">
        <v>1248.4280000000001</v>
      </c>
      <c r="CU128" s="9">
        <v>555.38699999999994</v>
      </c>
      <c r="CV128" s="9">
        <v>693.04100000000005</v>
      </c>
      <c r="CW128" s="9">
        <v>466.95800000000003</v>
      </c>
      <c r="CX128" s="9">
        <v>238.536</v>
      </c>
      <c r="CY128" s="9">
        <v>228.422</v>
      </c>
      <c r="CZ128" s="9">
        <v>82.942999999999998</v>
      </c>
      <c r="DA128" s="9">
        <v>48.853999999999999</v>
      </c>
      <c r="DB128" s="9">
        <v>34.088999999999999</v>
      </c>
      <c r="DC128" s="9">
        <v>11.93</v>
      </c>
      <c r="DD128" s="9">
        <v>9.3729999999999993</v>
      </c>
      <c r="DE128" s="9">
        <v>2.5579999999999998</v>
      </c>
      <c r="DF128" s="9">
        <v>8.3659999999999997</v>
      </c>
      <c r="DG128" s="9">
        <v>6.6269999999999998</v>
      </c>
      <c r="DH128" s="9">
        <v>1.7390000000000001</v>
      </c>
      <c r="DI128" s="9">
        <v>3.5649999999999999</v>
      </c>
      <c r="DJ128" s="9">
        <v>2.746</v>
      </c>
      <c r="DK128" s="9">
        <v>0.81899999999999995</v>
      </c>
      <c r="DL128" s="9">
        <v>71.013000000000005</v>
      </c>
      <c r="DM128" s="9">
        <v>39.481999999999999</v>
      </c>
      <c r="DN128" s="9">
        <v>31.530999999999999</v>
      </c>
      <c r="DO128" s="9">
        <v>432.55399999999997</v>
      </c>
      <c r="DP128" s="9">
        <v>219.05</v>
      </c>
      <c r="DQ128" s="9">
        <v>213.50399999999999</v>
      </c>
      <c r="DR128" s="9">
        <v>86.46</v>
      </c>
      <c r="DS128" s="9">
        <v>55.78</v>
      </c>
      <c r="DT128" s="9">
        <v>30.681000000000001</v>
      </c>
      <c r="DU128" s="9">
        <v>346.09399999999999</v>
      </c>
      <c r="DV128" s="9">
        <v>163.27099999999999</v>
      </c>
      <c r="DW128" s="9">
        <v>182.82300000000001</v>
      </c>
      <c r="DX128" s="9">
        <v>92.56</v>
      </c>
      <c r="DY128" s="9">
        <v>61.570999999999998</v>
      </c>
      <c r="DZ128" s="9">
        <v>30.989000000000001</v>
      </c>
      <c r="EA128" s="9">
        <v>374.39800000000002</v>
      </c>
      <c r="EB128" s="9">
        <v>176.965</v>
      </c>
      <c r="EC128" s="9">
        <v>197.43299999999999</v>
      </c>
      <c r="ED128" s="9">
        <v>354.459</v>
      </c>
      <c r="EE128" s="9">
        <v>169.898</v>
      </c>
      <c r="EF128" s="9">
        <v>184.56200000000001</v>
      </c>
      <c r="EG128" s="9">
        <v>827.31</v>
      </c>
      <c r="EH128" s="9">
        <v>415.59699999999998</v>
      </c>
      <c r="EI128" s="9">
        <v>411.71300000000002</v>
      </c>
      <c r="EJ128" s="9">
        <v>201.60300000000001</v>
      </c>
      <c r="EK128" s="9">
        <v>142.34700000000001</v>
      </c>
      <c r="EL128" s="9">
        <v>59.256999999999998</v>
      </c>
      <c r="EM128" s="9">
        <v>625.70699999999999</v>
      </c>
      <c r="EN128" s="9">
        <v>273.25</v>
      </c>
      <c r="EO128" s="9">
        <v>352.45600000000002</v>
      </c>
      <c r="EP128" s="9">
        <v>219.02699999999999</v>
      </c>
      <c r="EQ128" s="9">
        <v>106.40900000000001</v>
      </c>
      <c r="ER128" s="9">
        <v>112.61799999999999</v>
      </c>
      <c r="ES128" s="9">
        <v>43.658000000000001</v>
      </c>
      <c r="ET128" s="9">
        <v>23.26</v>
      </c>
      <c r="EU128" s="9">
        <v>20.398</v>
      </c>
      <c r="EV128" s="9">
        <v>2.2879999999999998</v>
      </c>
      <c r="EW128" s="9">
        <v>1.778</v>
      </c>
      <c r="EX128" s="9">
        <v>0.50900000000000001</v>
      </c>
      <c r="EY128" s="9">
        <v>1.6319999999999999</v>
      </c>
      <c r="EZ128" s="9">
        <v>1.157</v>
      </c>
      <c r="FA128" s="9">
        <v>0.47499999999999998</v>
      </c>
      <c r="FB128" s="9">
        <v>0.65600000000000003</v>
      </c>
      <c r="FC128" s="9">
        <v>0.621</v>
      </c>
      <c r="FD128" s="9">
        <v>3.5000000000000003E-2</v>
      </c>
      <c r="FE128" s="9">
        <v>41.37</v>
      </c>
      <c r="FF128" s="9">
        <v>21.481000000000002</v>
      </c>
      <c r="FG128" s="9">
        <v>19.888000000000002</v>
      </c>
      <c r="FH128" s="9">
        <v>201.19499999999999</v>
      </c>
      <c r="FI128" s="9">
        <v>98.141000000000005</v>
      </c>
      <c r="FJ128" s="9">
        <v>103.054</v>
      </c>
      <c r="FK128" s="9">
        <v>21.773</v>
      </c>
      <c r="FL128" s="9">
        <v>15.115</v>
      </c>
      <c r="FM128" s="9">
        <v>6.6580000000000004</v>
      </c>
      <c r="FN128" s="9">
        <v>179.422</v>
      </c>
      <c r="FO128" s="9">
        <v>83.025999999999996</v>
      </c>
      <c r="FP128" s="9">
        <v>96.396000000000001</v>
      </c>
      <c r="FQ128" s="9">
        <v>22.963000000000001</v>
      </c>
      <c r="FR128" s="9">
        <v>16.239000000000001</v>
      </c>
      <c r="FS128" s="9">
        <v>6.7240000000000002</v>
      </c>
      <c r="FT128" s="9">
        <v>196.065</v>
      </c>
      <c r="FU128" s="9">
        <v>90.171000000000006</v>
      </c>
      <c r="FV128" s="9">
        <v>105.89400000000001</v>
      </c>
      <c r="FW128" s="9">
        <v>181.054</v>
      </c>
      <c r="FX128" s="9">
        <v>84.183999999999997</v>
      </c>
      <c r="FY128" s="9">
        <v>96.87</v>
      </c>
      <c r="FZ128" s="9">
        <v>1358.884</v>
      </c>
      <c r="GA128" s="9">
        <v>698.96</v>
      </c>
      <c r="GB128" s="9">
        <v>659.92399999999998</v>
      </c>
      <c r="GC128" s="9">
        <v>736.16300000000001</v>
      </c>
      <c r="GD128" s="9">
        <v>416.82400000000001</v>
      </c>
      <c r="GE128" s="9">
        <v>319.339</v>
      </c>
      <c r="GF128" s="9">
        <v>622.721</v>
      </c>
      <c r="GG128" s="9">
        <v>282.13600000000002</v>
      </c>
      <c r="GH128" s="9">
        <v>340.58499999999998</v>
      </c>
      <c r="GI128" s="9">
        <v>247.93100000000001</v>
      </c>
      <c r="GJ128" s="9">
        <v>132.126</v>
      </c>
      <c r="GK128" s="9">
        <v>115.804</v>
      </c>
      <c r="GL128" s="9">
        <v>39.284999999999997</v>
      </c>
      <c r="GM128" s="9">
        <v>25.594999999999999</v>
      </c>
      <c r="GN128" s="9">
        <v>13.691000000000001</v>
      </c>
      <c r="GO128" s="9">
        <v>9.6430000000000007</v>
      </c>
      <c r="GP128" s="9">
        <v>7.5940000000000003</v>
      </c>
      <c r="GQ128" s="9">
        <v>2.048</v>
      </c>
      <c r="GR128" s="9">
        <v>6.734</v>
      </c>
      <c r="GS128" s="9">
        <v>5.47</v>
      </c>
      <c r="GT128" s="9">
        <v>1.264</v>
      </c>
      <c r="GU128" s="9">
        <v>2.9089999999999998</v>
      </c>
      <c r="GV128" s="9">
        <v>2.125</v>
      </c>
      <c r="GW128" s="9">
        <v>0.78400000000000003</v>
      </c>
      <c r="GX128" s="9">
        <v>29.643000000000001</v>
      </c>
      <c r="GY128" s="9">
        <v>18</v>
      </c>
      <c r="GZ128" s="9">
        <v>11.641999999999999</v>
      </c>
      <c r="HA128" s="9">
        <v>231.35900000000001</v>
      </c>
      <c r="HB128" s="9">
        <v>120.90900000000001</v>
      </c>
      <c r="HC128" s="9">
        <v>110.45</v>
      </c>
      <c r="HD128" s="9">
        <v>64.686999999999998</v>
      </c>
      <c r="HE128" s="9">
        <v>40.664999999999999</v>
      </c>
      <c r="HF128" s="9">
        <v>24.023</v>
      </c>
      <c r="HG128" s="9">
        <v>166.672</v>
      </c>
      <c r="HH128" s="9">
        <v>80.244</v>
      </c>
      <c r="HI128" s="9">
        <v>86.427000000000007</v>
      </c>
      <c r="HJ128" s="9">
        <v>69.596999999999994</v>
      </c>
      <c r="HK128" s="9">
        <v>45.332000000000001</v>
      </c>
      <c r="HL128" s="9">
        <v>24.265000000000001</v>
      </c>
      <c r="HM128" s="9">
        <v>178.333</v>
      </c>
      <c r="HN128" s="9">
        <v>86.793999999999997</v>
      </c>
      <c r="HO128" s="9">
        <v>91.539000000000001</v>
      </c>
      <c r="HP128" s="9">
        <v>173.40600000000001</v>
      </c>
      <c r="HQ128" s="9">
        <v>85.713999999999999</v>
      </c>
      <c r="HR128" s="9">
        <v>87.691999999999993</v>
      </c>
      <c r="HS128" s="9">
        <v>3337.364</v>
      </c>
      <c r="HT128" s="9">
        <v>1743.037</v>
      </c>
      <c r="HU128" s="9">
        <v>1594.327</v>
      </c>
      <c r="HV128" s="9">
        <v>2570.364</v>
      </c>
      <c r="HW128" s="9">
        <v>1502.319</v>
      </c>
      <c r="HX128" s="9">
        <v>1068.0450000000001</v>
      </c>
      <c r="HY128" s="9">
        <v>767</v>
      </c>
      <c r="HZ128" s="9">
        <v>240.71799999999999</v>
      </c>
      <c r="IA128" s="9">
        <v>526.28099999999995</v>
      </c>
      <c r="IB128" s="9">
        <v>391.98200000000003</v>
      </c>
      <c r="IC128" s="9">
        <v>212.066</v>
      </c>
      <c r="ID128" s="9">
        <v>179.916</v>
      </c>
      <c r="IE128" s="9">
        <v>58.991999999999997</v>
      </c>
      <c r="IF128" s="9">
        <v>33.01</v>
      </c>
      <c r="IG128" s="9">
        <v>25.981999999999999</v>
      </c>
      <c r="IH128" s="9">
        <v>25.936</v>
      </c>
      <c r="II128" s="9">
        <v>18.416</v>
      </c>
      <c r="IJ128" s="9">
        <v>7.52</v>
      </c>
      <c r="IK128" s="9">
        <v>16.702999999999999</v>
      </c>
      <c r="IL128" s="9">
        <v>10.988</v>
      </c>
      <c r="IM128" s="9">
        <v>5.7140000000000004</v>
      </c>
      <c r="IN128" s="9">
        <v>9.2330000000000005</v>
      </c>
      <c r="IO128" s="9">
        <v>7.4279999999999999</v>
      </c>
      <c r="IP128" s="9">
        <v>1.8049999999999999</v>
      </c>
      <c r="IQ128" s="9">
        <v>33.055999999999997</v>
      </c>
    </row>
    <row r="129" spans="1:251">
      <c r="A129" s="10">
        <v>45413</v>
      </c>
      <c r="B129" s="9">
        <v>14384.903</v>
      </c>
      <c r="C129" s="9">
        <v>7504.0709999999999</v>
      </c>
      <c r="D129" s="9">
        <v>6880.8320000000003</v>
      </c>
      <c r="E129" s="9">
        <v>9869.2649999999994</v>
      </c>
      <c r="F129" s="9">
        <v>5997.6949999999997</v>
      </c>
      <c r="G129" s="9">
        <v>3871.57</v>
      </c>
      <c r="H129" s="9">
        <v>4515.6379999999999</v>
      </c>
      <c r="I129" s="9">
        <v>1506.376</v>
      </c>
      <c r="J129" s="9">
        <v>3009.2620000000002</v>
      </c>
      <c r="K129" s="9">
        <v>1672.7860000000001</v>
      </c>
      <c r="L129" s="9">
        <v>880.52700000000004</v>
      </c>
      <c r="M129" s="9">
        <v>792.25900000000001</v>
      </c>
      <c r="N129" s="9">
        <v>326.84300000000002</v>
      </c>
      <c r="O129" s="9">
        <v>176.833</v>
      </c>
      <c r="P129" s="9">
        <v>150.01</v>
      </c>
      <c r="Q129" s="9">
        <v>119.23699999999999</v>
      </c>
      <c r="R129" s="9">
        <v>92.194000000000003</v>
      </c>
      <c r="S129" s="9">
        <v>27.042999999999999</v>
      </c>
      <c r="T129" s="9">
        <v>65.165000000000006</v>
      </c>
      <c r="U129" s="9">
        <v>51.918999999999997</v>
      </c>
      <c r="V129" s="9">
        <v>13.246</v>
      </c>
      <c r="W129" s="9">
        <v>54.073</v>
      </c>
      <c r="X129" s="9">
        <v>40.274999999999999</v>
      </c>
      <c r="Y129" s="9">
        <v>13.798</v>
      </c>
      <c r="Z129" s="9">
        <v>207.60599999999999</v>
      </c>
      <c r="AA129" s="9">
        <v>84.638999999999996</v>
      </c>
      <c r="AB129" s="9">
        <v>122.96599999999999</v>
      </c>
      <c r="AC129" s="9">
        <v>1482.5740000000001</v>
      </c>
      <c r="AD129" s="9">
        <v>775.62099999999998</v>
      </c>
      <c r="AE129" s="9">
        <v>706.95299999999997</v>
      </c>
      <c r="AF129" s="9">
        <v>582.923</v>
      </c>
      <c r="AG129" s="9">
        <v>425.84100000000001</v>
      </c>
      <c r="AH129" s="9">
        <v>157.08199999999999</v>
      </c>
      <c r="AI129" s="9">
        <v>899.65099999999995</v>
      </c>
      <c r="AJ129" s="9">
        <v>349.78</v>
      </c>
      <c r="AK129" s="9">
        <v>549.87099999999998</v>
      </c>
      <c r="AL129" s="9">
        <v>667.03700000000003</v>
      </c>
      <c r="AM129" s="9">
        <v>488.267</v>
      </c>
      <c r="AN129" s="9">
        <v>178.77</v>
      </c>
      <c r="AO129" s="9">
        <v>1005.749</v>
      </c>
      <c r="AP129" s="9">
        <v>392.26100000000002</v>
      </c>
      <c r="AQ129" s="9">
        <v>613.48900000000003</v>
      </c>
      <c r="AR129" s="9">
        <v>964.81600000000003</v>
      </c>
      <c r="AS129" s="9">
        <v>401.69900000000001</v>
      </c>
      <c r="AT129" s="9">
        <v>563.11599999999999</v>
      </c>
      <c r="AU129" s="9">
        <v>13634.403</v>
      </c>
      <c r="AV129" s="9">
        <v>7063.5060000000003</v>
      </c>
      <c r="AW129" s="9">
        <v>6570.8969999999999</v>
      </c>
      <c r="AX129" s="9">
        <v>9530.8439999999991</v>
      </c>
      <c r="AY129" s="9">
        <v>5752.567</v>
      </c>
      <c r="AZ129" s="9">
        <v>3778.2759999999998</v>
      </c>
      <c r="BA129" s="9">
        <v>4103.5590000000002</v>
      </c>
      <c r="BB129" s="9">
        <v>1310.9390000000001</v>
      </c>
      <c r="BC129" s="9">
        <v>2792.62</v>
      </c>
      <c r="BD129" s="9">
        <v>1612.4179999999999</v>
      </c>
      <c r="BE129" s="9">
        <v>842.45100000000002</v>
      </c>
      <c r="BF129" s="9">
        <v>769.96799999999996</v>
      </c>
      <c r="BG129" s="9">
        <v>299.952</v>
      </c>
      <c r="BH129" s="9">
        <v>159.286</v>
      </c>
      <c r="BI129" s="9">
        <v>140.66499999999999</v>
      </c>
      <c r="BJ129" s="9">
        <v>113.151</v>
      </c>
      <c r="BK129" s="9">
        <v>87.325000000000003</v>
      </c>
      <c r="BL129" s="9">
        <v>25.826000000000001</v>
      </c>
      <c r="BM129" s="9">
        <v>61.372999999999998</v>
      </c>
      <c r="BN129" s="9">
        <v>49.305999999999997</v>
      </c>
      <c r="BO129" s="9">
        <v>12.067</v>
      </c>
      <c r="BP129" s="9">
        <v>51.777999999999999</v>
      </c>
      <c r="BQ129" s="9">
        <v>38.018999999999998</v>
      </c>
      <c r="BR129" s="9">
        <v>13.759</v>
      </c>
      <c r="BS129" s="9">
        <v>186.80099999999999</v>
      </c>
      <c r="BT129" s="9">
        <v>71.960999999999999</v>
      </c>
      <c r="BU129" s="9">
        <v>114.839</v>
      </c>
      <c r="BV129" s="9">
        <v>1443.1849999999999</v>
      </c>
      <c r="BW129" s="9">
        <v>752.03399999999999</v>
      </c>
      <c r="BX129" s="9">
        <v>691.15099999999995</v>
      </c>
      <c r="BY129" s="9">
        <v>571.072</v>
      </c>
      <c r="BZ129" s="9">
        <v>415.55399999999997</v>
      </c>
      <c r="CA129" s="9">
        <v>155.518</v>
      </c>
      <c r="CB129" s="9">
        <v>872.11300000000006</v>
      </c>
      <c r="CC129" s="9">
        <v>336.48</v>
      </c>
      <c r="CD129" s="9">
        <v>535.63300000000004</v>
      </c>
      <c r="CE129" s="9">
        <v>651.13800000000003</v>
      </c>
      <c r="CF129" s="9">
        <v>474.54899999999998</v>
      </c>
      <c r="CG129" s="9">
        <v>176.589</v>
      </c>
      <c r="CH129" s="9">
        <v>961.28</v>
      </c>
      <c r="CI129" s="9">
        <v>367.90199999999999</v>
      </c>
      <c r="CJ129" s="9">
        <v>593.37900000000002</v>
      </c>
      <c r="CK129" s="9">
        <v>933.48599999999999</v>
      </c>
      <c r="CL129" s="9">
        <v>385.786</v>
      </c>
      <c r="CM129" s="9">
        <v>547.70000000000005</v>
      </c>
      <c r="CN129" s="9">
        <v>2190.1280000000002</v>
      </c>
      <c r="CO129" s="9">
        <v>1120.44</v>
      </c>
      <c r="CP129" s="9">
        <v>1069.6880000000001</v>
      </c>
      <c r="CQ129" s="9">
        <v>902.85799999999995</v>
      </c>
      <c r="CR129" s="9">
        <v>543.73400000000004</v>
      </c>
      <c r="CS129" s="9">
        <v>359.125</v>
      </c>
      <c r="CT129" s="9">
        <v>1287.269</v>
      </c>
      <c r="CU129" s="9">
        <v>576.70699999999999</v>
      </c>
      <c r="CV129" s="9">
        <v>710.56299999999999</v>
      </c>
      <c r="CW129" s="9">
        <v>472.02800000000002</v>
      </c>
      <c r="CX129" s="9">
        <v>231.21199999999999</v>
      </c>
      <c r="CY129" s="9">
        <v>240.81700000000001</v>
      </c>
      <c r="CZ129" s="9">
        <v>79.921000000000006</v>
      </c>
      <c r="DA129" s="9">
        <v>35.055999999999997</v>
      </c>
      <c r="DB129" s="9">
        <v>44.865000000000002</v>
      </c>
      <c r="DC129" s="9">
        <v>10.492000000000001</v>
      </c>
      <c r="DD129" s="9">
        <v>6.9889999999999999</v>
      </c>
      <c r="DE129" s="9">
        <v>3.5030000000000001</v>
      </c>
      <c r="DF129" s="9">
        <v>8.1489999999999991</v>
      </c>
      <c r="DG129" s="9">
        <v>4.9279999999999999</v>
      </c>
      <c r="DH129" s="9">
        <v>3.2210000000000001</v>
      </c>
      <c r="DI129" s="9">
        <v>2.343</v>
      </c>
      <c r="DJ129" s="9">
        <v>2.0609999999999999</v>
      </c>
      <c r="DK129" s="9">
        <v>0.28199999999999997</v>
      </c>
      <c r="DL129" s="9">
        <v>69.429000000000002</v>
      </c>
      <c r="DM129" s="9">
        <v>28.065999999999999</v>
      </c>
      <c r="DN129" s="9">
        <v>41.362000000000002</v>
      </c>
      <c r="DO129" s="9">
        <v>431.25599999999997</v>
      </c>
      <c r="DP129" s="9">
        <v>213.74299999999999</v>
      </c>
      <c r="DQ129" s="9">
        <v>217.51300000000001</v>
      </c>
      <c r="DR129" s="9">
        <v>79.3</v>
      </c>
      <c r="DS129" s="9">
        <v>50.99</v>
      </c>
      <c r="DT129" s="9">
        <v>28.31</v>
      </c>
      <c r="DU129" s="9">
        <v>351.95600000000002</v>
      </c>
      <c r="DV129" s="9">
        <v>162.75299999999999</v>
      </c>
      <c r="DW129" s="9">
        <v>189.203</v>
      </c>
      <c r="DX129" s="9">
        <v>86.762</v>
      </c>
      <c r="DY129" s="9">
        <v>55.691000000000003</v>
      </c>
      <c r="DZ129" s="9">
        <v>31.071000000000002</v>
      </c>
      <c r="EA129" s="9">
        <v>385.26600000000002</v>
      </c>
      <c r="EB129" s="9">
        <v>175.52</v>
      </c>
      <c r="EC129" s="9">
        <v>209.74600000000001</v>
      </c>
      <c r="ED129" s="9">
        <v>360.10500000000002</v>
      </c>
      <c r="EE129" s="9">
        <v>167.68100000000001</v>
      </c>
      <c r="EF129" s="9">
        <v>192.423</v>
      </c>
      <c r="EG129" s="9">
        <v>823.95100000000002</v>
      </c>
      <c r="EH129" s="9">
        <v>406.68599999999998</v>
      </c>
      <c r="EI129" s="9">
        <v>417.26499999999999</v>
      </c>
      <c r="EJ129" s="9">
        <v>184.23</v>
      </c>
      <c r="EK129" s="9">
        <v>130.72900000000001</v>
      </c>
      <c r="EL129" s="9">
        <v>53.500999999999998</v>
      </c>
      <c r="EM129" s="9">
        <v>639.721</v>
      </c>
      <c r="EN129" s="9">
        <v>275.95800000000003</v>
      </c>
      <c r="EO129" s="9">
        <v>363.76400000000001</v>
      </c>
      <c r="EP129" s="9">
        <v>204.154</v>
      </c>
      <c r="EQ129" s="9">
        <v>89.917000000000002</v>
      </c>
      <c r="ER129" s="9">
        <v>114.236</v>
      </c>
      <c r="ES129" s="9">
        <v>41.44</v>
      </c>
      <c r="ET129" s="9">
        <v>16.649999999999999</v>
      </c>
      <c r="EU129" s="9">
        <v>24.79</v>
      </c>
      <c r="EV129" s="9">
        <v>3.262</v>
      </c>
      <c r="EW129" s="9">
        <v>2.3149999999999999</v>
      </c>
      <c r="EX129" s="9">
        <v>0.94699999999999995</v>
      </c>
      <c r="EY129" s="9">
        <v>2.79</v>
      </c>
      <c r="EZ129" s="9">
        <v>1.8779999999999999</v>
      </c>
      <c r="FA129" s="9">
        <v>0.91200000000000003</v>
      </c>
      <c r="FB129" s="9">
        <v>0.47199999999999998</v>
      </c>
      <c r="FC129" s="9">
        <v>0.437</v>
      </c>
      <c r="FD129" s="9">
        <v>3.5000000000000003E-2</v>
      </c>
      <c r="FE129" s="9">
        <v>38.177999999999997</v>
      </c>
      <c r="FF129" s="9">
        <v>14.335000000000001</v>
      </c>
      <c r="FG129" s="9">
        <v>23.843</v>
      </c>
      <c r="FH129" s="9">
        <v>181.01499999999999</v>
      </c>
      <c r="FI129" s="9">
        <v>80.63</v>
      </c>
      <c r="FJ129" s="9">
        <v>100.38500000000001</v>
      </c>
      <c r="FK129" s="9">
        <v>15.494999999999999</v>
      </c>
      <c r="FL129" s="9">
        <v>10.294</v>
      </c>
      <c r="FM129" s="9">
        <v>5.2009999999999996</v>
      </c>
      <c r="FN129" s="9">
        <v>165.51900000000001</v>
      </c>
      <c r="FO129" s="9">
        <v>70.335999999999999</v>
      </c>
      <c r="FP129" s="9">
        <v>95.183999999999997</v>
      </c>
      <c r="FQ129" s="9">
        <v>18.75</v>
      </c>
      <c r="FR129" s="9">
        <v>12.606999999999999</v>
      </c>
      <c r="FS129" s="9">
        <v>6.1429999999999998</v>
      </c>
      <c r="FT129" s="9">
        <v>185.40299999999999</v>
      </c>
      <c r="FU129" s="9">
        <v>77.31</v>
      </c>
      <c r="FV129" s="9">
        <v>108.093</v>
      </c>
      <c r="FW129" s="9">
        <v>168.309</v>
      </c>
      <c r="FX129" s="9">
        <v>72.213999999999999</v>
      </c>
      <c r="FY129" s="9">
        <v>96.096000000000004</v>
      </c>
      <c r="FZ129" s="9">
        <v>1366.1759999999999</v>
      </c>
      <c r="GA129" s="9">
        <v>713.75400000000002</v>
      </c>
      <c r="GB129" s="9">
        <v>652.42200000000003</v>
      </c>
      <c r="GC129" s="9">
        <v>718.62800000000004</v>
      </c>
      <c r="GD129" s="9">
        <v>413.005</v>
      </c>
      <c r="GE129" s="9">
        <v>305.62299999999999</v>
      </c>
      <c r="GF129" s="9">
        <v>647.548</v>
      </c>
      <c r="GG129" s="9">
        <v>300.74900000000002</v>
      </c>
      <c r="GH129" s="9">
        <v>346.79899999999998</v>
      </c>
      <c r="GI129" s="9">
        <v>267.87400000000002</v>
      </c>
      <c r="GJ129" s="9">
        <v>141.29400000000001</v>
      </c>
      <c r="GK129" s="9">
        <v>126.58</v>
      </c>
      <c r="GL129" s="9">
        <v>38.481000000000002</v>
      </c>
      <c r="GM129" s="9">
        <v>18.405999999999999</v>
      </c>
      <c r="GN129" s="9">
        <v>20.074999999999999</v>
      </c>
      <c r="GO129" s="9">
        <v>7.23</v>
      </c>
      <c r="GP129" s="9">
        <v>4.6740000000000004</v>
      </c>
      <c r="GQ129" s="9">
        <v>2.556</v>
      </c>
      <c r="GR129" s="9">
        <v>5.359</v>
      </c>
      <c r="GS129" s="9">
        <v>3.05</v>
      </c>
      <c r="GT129" s="9">
        <v>2.3079999999999998</v>
      </c>
      <c r="GU129" s="9">
        <v>1.871</v>
      </c>
      <c r="GV129" s="9">
        <v>1.6240000000000001</v>
      </c>
      <c r="GW129" s="9">
        <v>0.247</v>
      </c>
      <c r="GX129" s="9">
        <v>31.251000000000001</v>
      </c>
      <c r="GY129" s="9">
        <v>13.731999999999999</v>
      </c>
      <c r="GZ129" s="9">
        <v>17.518999999999998</v>
      </c>
      <c r="HA129" s="9">
        <v>250.24100000000001</v>
      </c>
      <c r="HB129" s="9">
        <v>133.113</v>
      </c>
      <c r="HC129" s="9">
        <v>117.128</v>
      </c>
      <c r="HD129" s="9">
        <v>63.805</v>
      </c>
      <c r="HE129" s="9">
        <v>40.695</v>
      </c>
      <c r="HF129" s="9">
        <v>23.109000000000002</v>
      </c>
      <c r="HG129" s="9">
        <v>186.43700000000001</v>
      </c>
      <c r="HH129" s="9">
        <v>92.417000000000002</v>
      </c>
      <c r="HI129" s="9">
        <v>94.019000000000005</v>
      </c>
      <c r="HJ129" s="9">
        <v>68.010999999999996</v>
      </c>
      <c r="HK129" s="9">
        <v>43.084000000000003</v>
      </c>
      <c r="HL129" s="9">
        <v>24.928000000000001</v>
      </c>
      <c r="HM129" s="9">
        <v>199.863</v>
      </c>
      <c r="HN129" s="9">
        <v>98.21</v>
      </c>
      <c r="HO129" s="9">
        <v>101.65300000000001</v>
      </c>
      <c r="HP129" s="9">
        <v>191.79499999999999</v>
      </c>
      <c r="HQ129" s="9">
        <v>95.468000000000004</v>
      </c>
      <c r="HR129" s="9">
        <v>96.328000000000003</v>
      </c>
      <c r="HS129" s="9">
        <v>3360.585</v>
      </c>
      <c r="HT129" s="9">
        <v>1754.2329999999999</v>
      </c>
      <c r="HU129" s="9">
        <v>1606.3520000000001</v>
      </c>
      <c r="HV129" s="9">
        <v>2575.393</v>
      </c>
      <c r="HW129" s="9">
        <v>1518.2639999999999</v>
      </c>
      <c r="HX129" s="9">
        <v>1057.1300000000001</v>
      </c>
      <c r="HY129" s="9">
        <v>785.19100000000003</v>
      </c>
      <c r="HZ129" s="9">
        <v>235.96899999999999</v>
      </c>
      <c r="IA129" s="9">
        <v>549.22199999999998</v>
      </c>
      <c r="IB129" s="9">
        <v>386.22699999999998</v>
      </c>
      <c r="IC129" s="9">
        <v>215.33500000000001</v>
      </c>
      <c r="ID129" s="9">
        <v>170.893</v>
      </c>
      <c r="IE129" s="9">
        <v>64.61</v>
      </c>
      <c r="IF129" s="9">
        <v>35.177999999999997</v>
      </c>
      <c r="IG129" s="9">
        <v>29.431999999999999</v>
      </c>
      <c r="IH129" s="9">
        <v>25.756</v>
      </c>
      <c r="II129" s="9">
        <v>20.847999999999999</v>
      </c>
      <c r="IJ129" s="9">
        <v>4.907</v>
      </c>
      <c r="IK129" s="9">
        <v>11.943</v>
      </c>
      <c r="IL129" s="9">
        <v>10.792</v>
      </c>
      <c r="IM129" s="9">
        <v>1.1499999999999999</v>
      </c>
      <c r="IN129" s="9">
        <v>13.813000000000001</v>
      </c>
      <c r="IO129" s="9">
        <v>10.055999999999999</v>
      </c>
      <c r="IP129" s="9">
        <v>3.7570000000000001</v>
      </c>
      <c r="IQ129" s="9">
        <v>38.853999999999999</v>
      </c>
    </row>
    <row r="130" spans="1:251">
      <c r="A130" s="10">
        <v>45444</v>
      </c>
      <c r="B130" s="9">
        <v>14364.673000000001</v>
      </c>
      <c r="C130" s="9">
        <v>7494.6260000000002</v>
      </c>
      <c r="D130" s="9">
        <v>6870.0469999999996</v>
      </c>
      <c r="E130" s="9">
        <v>9903.7240000000002</v>
      </c>
      <c r="F130" s="9">
        <v>6005.5410000000002</v>
      </c>
      <c r="G130" s="9">
        <v>3898.183</v>
      </c>
      <c r="H130" s="9">
        <v>4460.9489999999996</v>
      </c>
      <c r="I130" s="9">
        <v>1489.085</v>
      </c>
      <c r="J130" s="9">
        <v>2971.8629999999998</v>
      </c>
      <c r="K130" s="9">
        <v>1689.89</v>
      </c>
      <c r="L130" s="9">
        <v>922.75800000000004</v>
      </c>
      <c r="M130" s="9">
        <v>767.13199999999995</v>
      </c>
      <c r="N130" s="9">
        <v>306.39499999999998</v>
      </c>
      <c r="O130" s="9">
        <v>174.77600000000001</v>
      </c>
      <c r="P130" s="9">
        <v>131.619</v>
      </c>
      <c r="Q130" s="9">
        <v>108.327</v>
      </c>
      <c r="R130" s="9">
        <v>84.575000000000003</v>
      </c>
      <c r="S130" s="9">
        <v>23.751999999999999</v>
      </c>
      <c r="T130" s="9">
        <v>59.947000000000003</v>
      </c>
      <c r="U130" s="9">
        <v>49.087000000000003</v>
      </c>
      <c r="V130" s="9">
        <v>10.86</v>
      </c>
      <c r="W130" s="9">
        <v>48.38</v>
      </c>
      <c r="X130" s="9">
        <v>35.488</v>
      </c>
      <c r="Y130" s="9">
        <v>12.891999999999999</v>
      </c>
      <c r="Z130" s="9">
        <v>198.06899999999999</v>
      </c>
      <c r="AA130" s="9">
        <v>90.200999999999993</v>
      </c>
      <c r="AB130" s="9">
        <v>107.867</v>
      </c>
      <c r="AC130" s="9">
        <v>1517.529</v>
      </c>
      <c r="AD130" s="9">
        <v>821.58600000000001</v>
      </c>
      <c r="AE130" s="9">
        <v>695.94299999999998</v>
      </c>
      <c r="AF130" s="9">
        <v>634.59</v>
      </c>
      <c r="AG130" s="9">
        <v>457.50099999999998</v>
      </c>
      <c r="AH130" s="9">
        <v>177.089</v>
      </c>
      <c r="AI130" s="9">
        <v>882.93899999999996</v>
      </c>
      <c r="AJ130" s="9">
        <v>364.08600000000001</v>
      </c>
      <c r="AK130" s="9">
        <v>518.85400000000004</v>
      </c>
      <c r="AL130" s="9">
        <v>711.83799999999997</v>
      </c>
      <c r="AM130" s="9">
        <v>516.14300000000003</v>
      </c>
      <c r="AN130" s="9">
        <v>195.69499999999999</v>
      </c>
      <c r="AO130" s="9">
        <v>978.05200000000002</v>
      </c>
      <c r="AP130" s="9">
        <v>406.61500000000001</v>
      </c>
      <c r="AQ130" s="9">
        <v>571.43799999999999</v>
      </c>
      <c r="AR130" s="9">
        <v>942.88599999999997</v>
      </c>
      <c r="AS130" s="9">
        <v>413.17200000000003</v>
      </c>
      <c r="AT130" s="9">
        <v>529.71299999999997</v>
      </c>
      <c r="AU130" s="9">
        <v>13599.255999999999</v>
      </c>
      <c r="AV130" s="9">
        <v>7052.4470000000001</v>
      </c>
      <c r="AW130" s="9">
        <v>6546.8090000000002</v>
      </c>
      <c r="AX130" s="9">
        <v>9550.1309999999994</v>
      </c>
      <c r="AY130" s="9">
        <v>5751.15</v>
      </c>
      <c r="AZ130" s="9">
        <v>3798.98</v>
      </c>
      <c r="BA130" s="9">
        <v>4049.125</v>
      </c>
      <c r="BB130" s="9">
        <v>1301.297</v>
      </c>
      <c r="BC130" s="9">
        <v>2747.828</v>
      </c>
      <c r="BD130" s="9">
        <v>1629.548</v>
      </c>
      <c r="BE130" s="9">
        <v>884.34500000000003</v>
      </c>
      <c r="BF130" s="9">
        <v>745.20299999999997</v>
      </c>
      <c r="BG130" s="9">
        <v>282.01400000000001</v>
      </c>
      <c r="BH130" s="9">
        <v>156.52000000000001</v>
      </c>
      <c r="BI130" s="9">
        <v>125.494</v>
      </c>
      <c r="BJ130" s="9">
        <v>102.512</v>
      </c>
      <c r="BK130" s="9">
        <v>79.248000000000005</v>
      </c>
      <c r="BL130" s="9">
        <v>23.263999999999999</v>
      </c>
      <c r="BM130" s="9">
        <v>57.055999999999997</v>
      </c>
      <c r="BN130" s="9">
        <v>46.646000000000001</v>
      </c>
      <c r="BO130" s="9">
        <v>10.41</v>
      </c>
      <c r="BP130" s="9">
        <v>45.456000000000003</v>
      </c>
      <c r="BQ130" s="9">
        <v>32.603000000000002</v>
      </c>
      <c r="BR130" s="9">
        <v>12.853</v>
      </c>
      <c r="BS130" s="9">
        <v>179.50200000000001</v>
      </c>
      <c r="BT130" s="9">
        <v>77.271000000000001</v>
      </c>
      <c r="BU130" s="9">
        <v>102.23</v>
      </c>
      <c r="BV130" s="9">
        <v>1477.615</v>
      </c>
      <c r="BW130" s="9">
        <v>799.88099999999997</v>
      </c>
      <c r="BX130" s="9">
        <v>677.73400000000004</v>
      </c>
      <c r="BY130" s="9">
        <v>621.10500000000002</v>
      </c>
      <c r="BZ130" s="9">
        <v>447.76400000000001</v>
      </c>
      <c r="CA130" s="9">
        <v>173.34100000000001</v>
      </c>
      <c r="CB130" s="9">
        <v>856.51</v>
      </c>
      <c r="CC130" s="9">
        <v>352.11599999999999</v>
      </c>
      <c r="CD130" s="9">
        <v>504.39299999999997</v>
      </c>
      <c r="CE130" s="9">
        <v>692.99599999999998</v>
      </c>
      <c r="CF130" s="9">
        <v>501.53500000000003</v>
      </c>
      <c r="CG130" s="9">
        <v>191.46100000000001</v>
      </c>
      <c r="CH130" s="9">
        <v>936.55200000000002</v>
      </c>
      <c r="CI130" s="9">
        <v>382.81</v>
      </c>
      <c r="CJ130" s="9">
        <v>553.74199999999996</v>
      </c>
      <c r="CK130" s="9">
        <v>913.56600000000003</v>
      </c>
      <c r="CL130" s="9">
        <v>398.762</v>
      </c>
      <c r="CM130" s="9">
        <v>514.80399999999997</v>
      </c>
      <c r="CN130" s="9">
        <v>2196.3560000000002</v>
      </c>
      <c r="CO130" s="9">
        <v>1135.32</v>
      </c>
      <c r="CP130" s="9">
        <v>1061.0350000000001</v>
      </c>
      <c r="CQ130" s="9">
        <v>919.93299999999999</v>
      </c>
      <c r="CR130" s="9">
        <v>554.50900000000001</v>
      </c>
      <c r="CS130" s="9">
        <v>365.42399999999998</v>
      </c>
      <c r="CT130" s="9">
        <v>1276.423</v>
      </c>
      <c r="CU130" s="9">
        <v>580.81100000000004</v>
      </c>
      <c r="CV130" s="9">
        <v>695.61199999999997</v>
      </c>
      <c r="CW130" s="9">
        <v>480.42099999999999</v>
      </c>
      <c r="CX130" s="9">
        <v>251.26499999999999</v>
      </c>
      <c r="CY130" s="9">
        <v>229.15600000000001</v>
      </c>
      <c r="CZ130" s="9">
        <v>74.75</v>
      </c>
      <c r="DA130" s="9">
        <v>37.103000000000002</v>
      </c>
      <c r="DB130" s="9">
        <v>37.646999999999998</v>
      </c>
      <c r="DC130" s="9">
        <v>11.388999999999999</v>
      </c>
      <c r="DD130" s="9">
        <v>5.0570000000000004</v>
      </c>
      <c r="DE130" s="9">
        <v>6.3319999999999999</v>
      </c>
      <c r="DF130" s="9">
        <v>4.5359999999999996</v>
      </c>
      <c r="DG130" s="9">
        <v>2.5950000000000002</v>
      </c>
      <c r="DH130" s="9">
        <v>1.94</v>
      </c>
      <c r="DI130" s="9">
        <v>6.8529999999999998</v>
      </c>
      <c r="DJ130" s="9">
        <v>2.4620000000000002</v>
      </c>
      <c r="DK130" s="9">
        <v>4.391</v>
      </c>
      <c r="DL130" s="9">
        <v>63.362000000000002</v>
      </c>
      <c r="DM130" s="9">
        <v>32.045999999999999</v>
      </c>
      <c r="DN130" s="9">
        <v>31.315999999999999</v>
      </c>
      <c r="DO130" s="9">
        <v>441.78100000000001</v>
      </c>
      <c r="DP130" s="9">
        <v>232.852</v>
      </c>
      <c r="DQ130" s="9">
        <v>208.929</v>
      </c>
      <c r="DR130" s="9">
        <v>93.569000000000003</v>
      </c>
      <c r="DS130" s="9">
        <v>60.856999999999999</v>
      </c>
      <c r="DT130" s="9">
        <v>32.712000000000003</v>
      </c>
      <c r="DU130" s="9">
        <v>348.21199999999999</v>
      </c>
      <c r="DV130" s="9">
        <v>171.995</v>
      </c>
      <c r="DW130" s="9">
        <v>176.21700000000001</v>
      </c>
      <c r="DX130" s="9">
        <v>102.117</v>
      </c>
      <c r="DY130" s="9">
        <v>65.058000000000007</v>
      </c>
      <c r="DZ130" s="9">
        <v>37.058999999999997</v>
      </c>
      <c r="EA130" s="9">
        <v>378.30399999999997</v>
      </c>
      <c r="EB130" s="9">
        <v>186.20699999999999</v>
      </c>
      <c r="EC130" s="9">
        <v>192.096</v>
      </c>
      <c r="ED130" s="9">
        <v>352.74799999999999</v>
      </c>
      <c r="EE130" s="9">
        <v>174.59</v>
      </c>
      <c r="EF130" s="9">
        <v>178.15799999999999</v>
      </c>
      <c r="EG130" s="9">
        <v>834.47799999999995</v>
      </c>
      <c r="EH130" s="9">
        <v>415.37900000000002</v>
      </c>
      <c r="EI130" s="9">
        <v>419.09899999999999</v>
      </c>
      <c r="EJ130" s="9">
        <v>185.96799999999999</v>
      </c>
      <c r="EK130" s="9">
        <v>134.15700000000001</v>
      </c>
      <c r="EL130" s="9">
        <v>51.811</v>
      </c>
      <c r="EM130" s="9">
        <v>648.51</v>
      </c>
      <c r="EN130" s="9">
        <v>281.221</v>
      </c>
      <c r="EO130" s="9">
        <v>367.28800000000001</v>
      </c>
      <c r="EP130" s="9">
        <v>213.95400000000001</v>
      </c>
      <c r="EQ130" s="9">
        <v>99.614000000000004</v>
      </c>
      <c r="ER130" s="9">
        <v>114.34</v>
      </c>
      <c r="ES130" s="9">
        <v>34.598999999999997</v>
      </c>
      <c r="ET130" s="9">
        <v>16.571999999999999</v>
      </c>
      <c r="EU130" s="9">
        <v>18.027000000000001</v>
      </c>
      <c r="EV130" s="9">
        <v>3.464</v>
      </c>
      <c r="EW130" s="9">
        <v>1.72</v>
      </c>
      <c r="EX130" s="9">
        <v>1.744</v>
      </c>
      <c r="EY130" s="9">
        <v>2.2189999999999999</v>
      </c>
      <c r="EZ130" s="9">
        <v>1.038</v>
      </c>
      <c r="FA130" s="9">
        <v>1.181</v>
      </c>
      <c r="FB130" s="9">
        <v>1.2450000000000001</v>
      </c>
      <c r="FC130" s="9">
        <v>0.68200000000000005</v>
      </c>
      <c r="FD130" s="9">
        <v>0.56299999999999994</v>
      </c>
      <c r="FE130" s="9">
        <v>31.135000000000002</v>
      </c>
      <c r="FF130" s="9">
        <v>14.852</v>
      </c>
      <c r="FG130" s="9">
        <v>16.283000000000001</v>
      </c>
      <c r="FH130" s="9">
        <v>196.48500000000001</v>
      </c>
      <c r="FI130" s="9">
        <v>92.456999999999994</v>
      </c>
      <c r="FJ130" s="9">
        <v>104.02800000000001</v>
      </c>
      <c r="FK130" s="9">
        <v>18.498000000000001</v>
      </c>
      <c r="FL130" s="9">
        <v>12.537000000000001</v>
      </c>
      <c r="FM130" s="9">
        <v>5.9619999999999997</v>
      </c>
      <c r="FN130" s="9">
        <v>177.98699999999999</v>
      </c>
      <c r="FO130" s="9">
        <v>79.92</v>
      </c>
      <c r="FP130" s="9">
        <v>98.066000000000003</v>
      </c>
      <c r="FQ130" s="9">
        <v>20.253</v>
      </c>
      <c r="FR130" s="9">
        <v>13.696999999999999</v>
      </c>
      <c r="FS130" s="9">
        <v>6.556</v>
      </c>
      <c r="FT130" s="9">
        <v>193.7</v>
      </c>
      <c r="FU130" s="9">
        <v>85.917000000000002</v>
      </c>
      <c r="FV130" s="9">
        <v>107.783</v>
      </c>
      <c r="FW130" s="9">
        <v>180.20599999999999</v>
      </c>
      <c r="FX130" s="9">
        <v>80.957999999999998</v>
      </c>
      <c r="FY130" s="9">
        <v>99.248000000000005</v>
      </c>
      <c r="FZ130" s="9">
        <v>1361.8779999999999</v>
      </c>
      <c r="GA130" s="9">
        <v>719.94200000000001</v>
      </c>
      <c r="GB130" s="9">
        <v>641.93600000000004</v>
      </c>
      <c r="GC130" s="9">
        <v>733.96500000000003</v>
      </c>
      <c r="GD130" s="9">
        <v>420.35199999999998</v>
      </c>
      <c r="GE130" s="9">
        <v>313.613</v>
      </c>
      <c r="GF130" s="9">
        <v>627.91300000000001</v>
      </c>
      <c r="GG130" s="9">
        <v>299.58999999999997</v>
      </c>
      <c r="GH130" s="9">
        <v>328.32299999999998</v>
      </c>
      <c r="GI130" s="9">
        <v>266.46800000000002</v>
      </c>
      <c r="GJ130" s="9">
        <v>151.65100000000001</v>
      </c>
      <c r="GK130" s="9">
        <v>114.816</v>
      </c>
      <c r="GL130" s="9">
        <v>40.151000000000003</v>
      </c>
      <c r="GM130" s="9">
        <v>20.530999999999999</v>
      </c>
      <c r="GN130" s="9">
        <v>19.62</v>
      </c>
      <c r="GO130" s="9">
        <v>7.9249999999999998</v>
      </c>
      <c r="GP130" s="9">
        <v>3.3380000000000001</v>
      </c>
      <c r="GQ130" s="9">
        <v>4.5869999999999997</v>
      </c>
      <c r="GR130" s="9">
        <v>2.3170000000000002</v>
      </c>
      <c r="GS130" s="9">
        <v>1.5569999999999999</v>
      </c>
      <c r="GT130" s="9">
        <v>0.75900000000000001</v>
      </c>
      <c r="GU130" s="9">
        <v>5.6079999999999997</v>
      </c>
      <c r="GV130" s="9">
        <v>1.78</v>
      </c>
      <c r="GW130" s="9">
        <v>3.8279999999999998</v>
      </c>
      <c r="GX130" s="9">
        <v>32.225999999999999</v>
      </c>
      <c r="GY130" s="9">
        <v>17.193000000000001</v>
      </c>
      <c r="GZ130" s="9">
        <v>15.032999999999999</v>
      </c>
      <c r="HA130" s="9">
        <v>245.29599999999999</v>
      </c>
      <c r="HB130" s="9">
        <v>140.39500000000001</v>
      </c>
      <c r="HC130" s="9">
        <v>104.901</v>
      </c>
      <c r="HD130" s="9">
        <v>75.070999999999998</v>
      </c>
      <c r="HE130" s="9">
        <v>48.32</v>
      </c>
      <c r="HF130" s="9">
        <v>26.75</v>
      </c>
      <c r="HG130" s="9">
        <v>170.22499999999999</v>
      </c>
      <c r="HH130" s="9">
        <v>92.073999999999998</v>
      </c>
      <c r="HI130" s="9">
        <v>78.150999999999996</v>
      </c>
      <c r="HJ130" s="9">
        <v>81.864000000000004</v>
      </c>
      <c r="HK130" s="9">
        <v>51.360999999999997</v>
      </c>
      <c r="HL130" s="9">
        <v>30.503</v>
      </c>
      <c r="HM130" s="9">
        <v>184.60400000000001</v>
      </c>
      <c r="HN130" s="9">
        <v>100.291</v>
      </c>
      <c r="HO130" s="9">
        <v>84.313000000000002</v>
      </c>
      <c r="HP130" s="9">
        <v>172.542</v>
      </c>
      <c r="HQ130" s="9">
        <v>93.631</v>
      </c>
      <c r="HR130" s="9">
        <v>78.91</v>
      </c>
      <c r="HS130" s="9">
        <v>3350.7420000000002</v>
      </c>
      <c r="HT130" s="9">
        <v>1745.8920000000001</v>
      </c>
      <c r="HU130" s="9">
        <v>1604.85</v>
      </c>
      <c r="HV130" s="9">
        <v>2588.37</v>
      </c>
      <c r="HW130" s="9">
        <v>1516.664</v>
      </c>
      <c r="HX130" s="9">
        <v>1071.7059999999999</v>
      </c>
      <c r="HY130" s="9">
        <v>762.37199999999996</v>
      </c>
      <c r="HZ130" s="9">
        <v>229.227</v>
      </c>
      <c r="IA130" s="9">
        <v>533.14499999999998</v>
      </c>
      <c r="IB130" s="9">
        <v>403.54899999999998</v>
      </c>
      <c r="IC130" s="9">
        <v>237.773</v>
      </c>
      <c r="ID130" s="9">
        <v>165.77600000000001</v>
      </c>
      <c r="IE130" s="9">
        <v>51.115000000000002</v>
      </c>
      <c r="IF130" s="9">
        <v>29.666</v>
      </c>
      <c r="IG130" s="9">
        <v>21.449000000000002</v>
      </c>
      <c r="IH130" s="9">
        <v>18.876999999999999</v>
      </c>
      <c r="II130" s="9">
        <v>14.661</v>
      </c>
      <c r="IJ130" s="9">
        <v>4.2160000000000002</v>
      </c>
      <c r="IK130" s="9">
        <v>12.286</v>
      </c>
      <c r="IL130" s="9">
        <v>10.304</v>
      </c>
      <c r="IM130" s="9">
        <v>1.982</v>
      </c>
      <c r="IN130" s="9">
        <v>6.5910000000000002</v>
      </c>
      <c r="IO130" s="9">
        <v>4.3570000000000002</v>
      </c>
      <c r="IP130" s="9">
        <v>2.234</v>
      </c>
      <c r="IQ130" s="9">
        <v>32.238</v>
      </c>
    </row>
    <row r="131" spans="1:251">
      <c r="A131" s="10">
        <v>45474</v>
      </c>
      <c r="B131" s="9">
        <v>14369.232</v>
      </c>
      <c r="C131" s="9">
        <v>7480.8360000000002</v>
      </c>
      <c r="D131" s="9">
        <v>6888.3969999999999</v>
      </c>
      <c r="E131" s="9">
        <v>9985.402</v>
      </c>
      <c r="F131" s="9">
        <v>6036.24</v>
      </c>
      <c r="G131" s="9">
        <v>3949.163</v>
      </c>
      <c r="H131" s="9">
        <v>4383.83</v>
      </c>
      <c r="I131" s="9">
        <v>1444.596</v>
      </c>
      <c r="J131" s="9">
        <v>2939.2339999999999</v>
      </c>
      <c r="K131" s="9">
        <v>1696.2750000000001</v>
      </c>
      <c r="L131" s="9">
        <v>913.53899999999999</v>
      </c>
      <c r="M131" s="9">
        <v>782.73599999999999</v>
      </c>
      <c r="N131" s="9">
        <v>295.57600000000002</v>
      </c>
      <c r="O131" s="9">
        <v>160.726</v>
      </c>
      <c r="P131" s="9">
        <v>134.85</v>
      </c>
      <c r="Q131" s="9">
        <v>113.227</v>
      </c>
      <c r="R131" s="9">
        <v>86.045000000000002</v>
      </c>
      <c r="S131" s="9">
        <v>27.181999999999999</v>
      </c>
      <c r="T131" s="9">
        <v>62.436999999999998</v>
      </c>
      <c r="U131" s="9">
        <v>46.286999999999999</v>
      </c>
      <c r="V131" s="9">
        <v>16.149999999999999</v>
      </c>
      <c r="W131" s="9">
        <v>50.790999999999997</v>
      </c>
      <c r="X131" s="9">
        <v>39.758000000000003</v>
      </c>
      <c r="Y131" s="9">
        <v>11.032999999999999</v>
      </c>
      <c r="Z131" s="9">
        <v>182.34899999999999</v>
      </c>
      <c r="AA131" s="9">
        <v>74.680999999999997</v>
      </c>
      <c r="AB131" s="9">
        <v>107.66800000000001</v>
      </c>
      <c r="AC131" s="9">
        <v>1523.586</v>
      </c>
      <c r="AD131" s="9">
        <v>815.98199999999997</v>
      </c>
      <c r="AE131" s="9">
        <v>707.60299999999995</v>
      </c>
      <c r="AF131" s="9">
        <v>653.87400000000002</v>
      </c>
      <c r="AG131" s="9">
        <v>464.97300000000001</v>
      </c>
      <c r="AH131" s="9">
        <v>188.9</v>
      </c>
      <c r="AI131" s="9">
        <v>869.71199999999999</v>
      </c>
      <c r="AJ131" s="9">
        <v>351.00900000000001</v>
      </c>
      <c r="AK131" s="9">
        <v>518.70299999999997</v>
      </c>
      <c r="AL131" s="9">
        <v>734.178</v>
      </c>
      <c r="AM131" s="9">
        <v>524.30600000000004</v>
      </c>
      <c r="AN131" s="9">
        <v>209.87100000000001</v>
      </c>
      <c r="AO131" s="9">
        <v>962.09699999999998</v>
      </c>
      <c r="AP131" s="9">
        <v>389.233</v>
      </c>
      <c r="AQ131" s="9">
        <v>572.86400000000003</v>
      </c>
      <c r="AR131" s="9">
        <v>932.149</v>
      </c>
      <c r="AS131" s="9">
        <v>397.29599999999999</v>
      </c>
      <c r="AT131" s="9">
        <v>534.85199999999998</v>
      </c>
      <c r="AU131" s="9">
        <v>13622.901</v>
      </c>
      <c r="AV131" s="9">
        <v>7049.8810000000003</v>
      </c>
      <c r="AW131" s="9">
        <v>6573.02</v>
      </c>
      <c r="AX131" s="9">
        <v>9638.6849999999995</v>
      </c>
      <c r="AY131" s="9">
        <v>5791.9260000000004</v>
      </c>
      <c r="AZ131" s="9">
        <v>3846.759</v>
      </c>
      <c r="BA131" s="9">
        <v>3984.2159999999999</v>
      </c>
      <c r="BB131" s="9">
        <v>1257.9549999999999</v>
      </c>
      <c r="BC131" s="9">
        <v>2726.261</v>
      </c>
      <c r="BD131" s="9">
        <v>1632.53</v>
      </c>
      <c r="BE131" s="9">
        <v>876.43200000000002</v>
      </c>
      <c r="BF131" s="9">
        <v>756.09699999999998</v>
      </c>
      <c r="BG131" s="9">
        <v>270.44499999999999</v>
      </c>
      <c r="BH131" s="9">
        <v>144.83099999999999</v>
      </c>
      <c r="BI131" s="9">
        <v>125.614</v>
      </c>
      <c r="BJ131" s="9">
        <v>106.056</v>
      </c>
      <c r="BK131" s="9">
        <v>80.097999999999999</v>
      </c>
      <c r="BL131" s="9">
        <v>25.957999999999998</v>
      </c>
      <c r="BM131" s="9">
        <v>58.433</v>
      </c>
      <c r="BN131" s="9">
        <v>43.469000000000001</v>
      </c>
      <c r="BO131" s="9">
        <v>14.964</v>
      </c>
      <c r="BP131" s="9">
        <v>47.622999999999998</v>
      </c>
      <c r="BQ131" s="9">
        <v>36.628999999999998</v>
      </c>
      <c r="BR131" s="9">
        <v>10.994</v>
      </c>
      <c r="BS131" s="9">
        <v>164.39</v>
      </c>
      <c r="BT131" s="9">
        <v>64.733000000000004</v>
      </c>
      <c r="BU131" s="9">
        <v>99.656000000000006</v>
      </c>
      <c r="BV131" s="9">
        <v>1479.107</v>
      </c>
      <c r="BW131" s="9">
        <v>790.88</v>
      </c>
      <c r="BX131" s="9">
        <v>688.22699999999998</v>
      </c>
      <c r="BY131" s="9">
        <v>641.505</v>
      </c>
      <c r="BZ131" s="9">
        <v>456.28</v>
      </c>
      <c r="CA131" s="9">
        <v>185.22499999999999</v>
      </c>
      <c r="CB131" s="9">
        <v>837.60299999999995</v>
      </c>
      <c r="CC131" s="9">
        <v>334.6</v>
      </c>
      <c r="CD131" s="9">
        <v>503.00200000000001</v>
      </c>
      <c r="CE131" s="9">
        <v>715.74</v>
      </c>
      <c r="CF131" s="9">
        <v>510.76499999999999</v>
      </c>
      <c r="CG131" s="9">
        <v>204.97499999999999</v>
      </c>
      <c r="CH131" s="9">
        <v>916.79</v>
      </c>
      <c r="CI131" s="9">
        <v>365.66699999999997</v>
      </c>
      <c r="CJ131" s="9">
        <v>551.12300000000005</v>
      </c>
      <c r="CK131" s="9">
        <v>896.03499999999997</v>
      </c>
      <c r="CL131" s="9">
        <v>378.06900000000002</v>
      </c>
      <c r="CM131" s="9">
        <v>517.96600000000001</v>
      </c>
      <c r="CN131" s="9">
        <v>2180.7379999999998</v>
      </c>
      <c r="CO131" s="9">
        <v>1109.145</v>
      </c>
      <c r="CP131" s="9">
        <v>1071.5930000000001</v>
      </c>
      <c r="CQ131" s="9">
        <v>939.83799999999997</v>
      </c>
      <c r="CR131" s="9">
        <v>574.29</v>
      </c>
      <c r="CS131" s="9">
        <v>365.548</v>
      </c>
      <c r="CT131" s="9">
        <v>1240.9000000000001</v>
      </c>
      <c r="CU131" s="9">
        <v>534.85500000000002</v>
      </c>
      <c r="CV131" s="9">
        <v>706.04499999999996</v>
      </c>
      <c r="CW131" s="9">
        <v>466.54399999999998</v>
      </c>
      <c r="CX131" s="9">
        <v>245.26599999999999</v>
      </c>
      <c r="CY131" s="9">
        <v>221.27799999999999</v>
      </c>
      <c r="CZ131" s="9">
        <v>60.84</v>
      </c>
      <c r="DA131" s="9">
        <v>30.196999999999999</v>
      </c>
      <c r="DB131" s="9">
        <v>30.641999999999999</v>
      </c>
      <c r="DC131" s="9">
        <v>9.0419999999999998</v>
      </c>
      <c r="DD131" s="9">
        <v>6.7380000000000004</v>
      </c>
      <c r="DE131" s="9">
        <v>2.3039999999999998</v>
      </c>
      <c r="DF131" s="9">
        <v>4.8970000000000002</v>
      </c>
      <c r="DG131" s="9">
        <v>4.0979999999999999</v>
      </c>
      <c r="DH131" s="9">
        <v>0.79900000000000004</v>
      </c>
      <c r="DI131" s="9">
        <v>4.1459999999999999</v>
      </c>
      <c r="DJ131" s="9">
        <v>2.64</v>
      </c>
      <c r="DK131" s="9">
        <v>1.5049999999999999</v>
      </c>
      <c r="DL131" s="9">
        <v>51.796999999999997</v>
      </c>
      <c r="DM131" s="9">
        <v>23.459</v>
      </c>
      <c r="DN131" s="9">
        <v>28.338000000000001</v>
      </c>
      <c r="DO131" s="9">
        <v>436.52600000000001</v>
      </c>
      <c r="DP131" s="9">
        <v>229.08500000000001</v>
      </c>
      <c r="DQ131" s="9">
        <v>207.441</v>
      </c>
      <c r="DR131" s="9">
        <v>99.679000000000002</v>
      </c>
      <c r="DS131" s="9">
        <v>70.733999999999995</v>
      </c>
      <c r="DT131" s="9">
        <v>28.945</v>
      </c>
      <c r="DU131" s="9">
        <v>336.84699999999998</v>
      </c>
      <c r="DV131" s="9">
        <v>158.351</v>
      </c>
      <c r="DW131" s="9">
        <v>178.49600000000001</v>
      </c>
      <c r="DX131" s="9">
        <v>105.657</v>
      </c>
      <c r="DY131" s="9">
        <v>74.78</v>
      </c>
      <c r="DZ131" s="9">
        <v>30.876999999999999</v>
      </c>
      <c r="EA131" s="9">
        <v>360.887</v>
      </c>
      <c r="EB131" s="9">
        <v>170.48599999999999</v>
      </c>
      <c r="EC131" s="9">
        <v>190.40199999999999</v>
      </c>
      <c r="ED131" s="9">
        <v>341.74400000000003</v>
      </c>
      <c r="EE131" s="9">
        <v>162.44900000000001</v>
      </c>
      <c r="EF131" s="9">
        <v>179.29499999999999</v>
      </c>
      <c r="EG131" s="9">
        <v>827.14200000000005</v>
      </c>
      <c r="EH131" s="9">
        <v>403.512</v>
      </c>
      <c r="EI131" s="9">
        <v>423.62900000000002</v>
      </c>
      <c r="EJ131" s="9">
        <v>193.37899999999999</v>
      </c>
      <c r="EK131" s="9">
        <v>139.52000000000001</v>
      </c>
      <c r="EL131" s="9">
        <v>53.857999999999997</v>
      </c>
      <c r="EM131" s="9">
        <v>633.76300000000003</v>
      </c>
      <c r="EN131" s="9">
        <v>263.99200000000002</v>
      </c>
      <c r="EO131" s="9">
        <v>369.77100000000002</v>
      </c>
      <c r="EP131" s="9">
        <v>210.45099999999999</v>
      </c>
      <c r="EQ131" s="9">
        <v>99.418000000000006</v>
      </c>
      <c r="ER131" s="9">
        <v>111.033</v>
      </c>
      <c r="ES131" s="9">
        <v>31.824999999999999</v>
      </c>
      <c r="ET131" s="9">
        <v>13.025</v>
      </c>
      <c r="EU131" s="9">
        <v>18.8</v>
      </c>
      <c r="EV131" s="9">
        <v>2.5419999999999998</v>
      </c>
      <c r="EW131" s="9">
        <v>1.635</v>
      </c>
      <c r="EX131" s="9">
        <v>0.90700000000000003</v>
      </c>
      <c r="EY131" s="9">
        <v>1.5249999999999999</v>
      </c>
      <c r="EZ131" s="9">
        <v>1.129</v>
      </c>
      <c r="FA131" s="9">
        <v>0.39700000000000002</v>
      </c>
      <c r="FB131" s="9">
        <v>1.016</v>
      </c>
      <c r="FC131" s="9">
        <v>0.50600000000000001</v>
      </c>
      <c r="FD131" s="9">
        <v>0.51</v>
      </c>
      <c r="FE131" s="9">
        <v>29.283000000000001</v>
      </c>
      <c r="FF131" s="9">
        <v>11.39</v>
      </c>
      <c r="FG131" s="9">
        <v>17.893000000000001</v>
      </c>
      <c r="FH131" s="9">
        <v>195.13900000000001</v>
      </c>
      <c r="FI131" s="9">
        <v>93.263999999999996</v>
      </c>
      <c r="FJ131" s="9">
        <v>101.875</v>
      </c>
      <c r="FK131" s="9">
        <v>23.94</v>
      </c>
      <c r="FL131" s="9">
        <v>18.927</v>
      </c>
      <c r="FM131" s="9">
        <v>5.0129999999999999</v>
      </c>
      <c r="FN131" s="9">
        <v>171.19900000000001</v>
      </c>
      <c r="FO131" s="9">
        <v>74.337000000000003</v>
      </c>
      <c r="FP131" s="9">
        <v>96.861999999999995</v>
      </c>
      <c r="FQ131" s="9">
        <v>25.870999999999999</v>
      </c>
      <c r="FR131" s="9">
        <v>20.317</v>
      </c>
      <c r="FS131" s="9">
        <v>5.5549999999999997</v>
      </c>
      <c r="FT131" s="9">
        <v>184.58</v>
      </c>
      <c r="FU131" s="9">
        <v>79.100999999999999</v>
      </c>
      <c r="FV131" s="9">
        <v>105.47799999999999</v>
      </c>
      <c r="FW131" s="9">
        <v>172.72399999999999</v>
      </c>
      <c r="FX131" s="9">
        <v>75.465000000000003</v>
      </c>
      <c r="FY131" s="9">
        <v>97.259</v>
      </c>
      <c r="FZ131" s="9">
        <v>1353.596</v>
      </c>
      <c r="GA131" s="9">
        <v>705.63300000000004</v>
      </c>
      <c r="GB131" s="9">
        <v>647.96299999999997</v>
      </c>
      <c r="GC131" s="9">
        <v>746.45899999999995</v>
      </c>
      <c r="GD131" s="9">
        <v>434.77</v>
      </c>
      <c r="GE131" s="9">
        <v>311.68900000000002</v>
      </c>
      <c r="GF131" s="9">
        <v>607.13699999999994</v>
      </c>
      <c r="GG131" s="9">
        <v>270.863</v>
      </c>
      <c r="GH131" s="9">
        <v>336.274</v>
      </c>
      <c r="GI131" s="9">
        <v>256.09300000000002</v>
      </c>
      <c r="GJ131" s="9">
        <v>145.84800000000001</v>
      </c>
      <c r="GK131" s="9">
        <v>110.245</v>
      </c>
      <c r="GL131" s="9">
        <v>29.013999999999999</v>
      </c>
      <c r="GM131" s="9">
        <v>17.172000000000001</v>
      </c>
      <c r="GN131" s="9">
        <v>11.842000000000001</v>
      </c>
      <c r="GO131" s="9">
        <v>6.5010000000000003</v>
      </c>
      <c r="GP131" s="9">
        <v>5.1029999999999998</v>
      </c>
      <c r="GQ131" s="9">
        <v>1.3979999999999999</v>
      </c>
      <c r="GR131" s="9">
        <v>3.371</v>
      </c>
      <c r="GS131" s="9">
        <v>2.9689999999999999</v>
      </c>
      <c r="GT131" s="9">
        <v>0.40200000000000002</v>
      </c>
      <c r="GU131" s="9">
        <v>3.129</v>
      </c>
      <c r="GV131" s="9">
        <v>2.1339999999999999</v>
      </c>
      <c r="GW131" s="9">
        <v>0.995</v>
      </c>
      <c r="GX131" s="9">
        <v>22.513999999999999</v>
      </c>
      <c r="GY131" s="9">
        <v>12.069000000000001</v>
      </c>
      <c r="GZ131" s="9">
        <v>10.445</v>
      </c>
      <c r="HA131" s="9">
        <v>241.38800000000001</v>
      </c>
      <c r="HB131" s="9">
        <v>135.822</v>
      </c>
      <c r="HC131" s="9">
        <v>105.566</v>
      </c>
      <c r="HD131" s="9">
        <v>75.739000000000004</v>
      </c>
      <c r="HE131" s="9">
        <v>51.807000000000002</v>
      </c>
      <c r="HF131" s="9">
        <v>23.931999999999999</v>
      </c>
      <c r="HG131" s="9">
        <v>165.648</v>
      </c>
      <c r="HH131" s="9">
        <v>84.015000000000001</v>
      </c>
      <c r="HI131" s="9">
        <v>81.634</v>
      </c>
      <c r="HJ131" s="9">
        <v>79.784999999999997</v>
      </c>
      <c r="HK131" s="9">
        <v>54.463000000000001</v>
      </c>
      <c r="HL131" s="9">
        <v>25.321999999999999</v>
      </c>
      <c r="HM131" s="9">
        <v>176.30799999999999</v>
      </c>
      <c r="HN131" s="9">
        <v>91.384</v>
      </c>
      <c r="HO131" s="9">
        <v>84.923000000000002</v>
      </c>
      <c r="HP131" s="9">
        <v>169.02</v>
      </c>
      <c r="HQ131" s="9">
        <v>86.983999999999995</v>
      </c>
      <c r="HR131" s="9">
        <v>82.036000000000001</v>
      </c>
      <c r="HS131" s="9">
        <v>3359.4760000000001</v>
      </c>
      <c r="HT131" s="9">
        <v>1751.9860000000001</v>
      </c>
      <c r="HU131" s="9">
        <v>1607.49</v>
      </c>
      <c r="HV131" s="9">
        <v>2606.4830000000002</v>
      </c>
      <c r="HW131" s="9">
        <v>1511.69</v>
      </c>
      <c r="HX131" s="9">
        <v>1094.7919999999999</v>
      </c>
      <c r="HY131" s="9">
        <v>752.99400000000003</v>
      </c>
      <c r="HZ131" s="9">
        <v>240.29599999999999</v>
      </c>
      <c r="IA131" s="9">
        <v>512.697</v>
      </c>
      <c r="IB131" s="9">
        <v>399.49599999999998</v>
      </c>
      <c r="IC131" s="9">
        <v>233.19800000000001</v>
      </c>
      <c r="ID131" s="9">
        <v>166.298</v>
      </c>
      <c r="IE131" s="9">
        <v>60.411000000000001</v>
      </c>
      <c r="IF131" s="9">
        <v>30.52</v>
      </c>
      <c r="IG131" s="9">
        <v>29.890999999999998</v>
      </c>
      <c r="IH131" s="9">
        <v>30.643000000000001</v>
      </c>
      <c r="II131" s="9">
        <v>20.672999999999998</v>
      </c>
      <c r="IJ131" s="9">
        <v>9.9700000000000006</v>
      </c>
      <c r="IK131" s="9">
        <v>14.805999999999999</v>
      </c>
      <c r="IL131" s="9">
        <v>10.022</v>
      </c>
      <c r="IM131" s="9">
        <v>4.7839999999999998</v>
      </c>
      <c r="IN131" s="9">
        <v>15.837</v>
      </c>
      <c r="IO131" s="9">
        <v>10.651</v>
      </c>
      <c r="IP131" s="9">
        <v>5.1859999999999999</v>
      </c>
      <c r="IQ131" s="9">
        <v>29.766999999999999</v>
      </c>
    </row>
    <row r="132" spans="1:251">
      <c r="A132" s="10">
        <v>45505</v>
      </c>
      <c r="B132" s="9">
        <v>14333.43</v>
      </c>
      <c r="C132" s="9">
        <v>7471.9690000000001</v>
      </c>
      <c r="D132" s="9">
        <v>6861.4610000000002</v>
      </c>
      <c r="E132" s="9">
        <v>9860.2530000000006</v>
      </c>
      <c r="F132" s="9">
        <v>5952.2209999999995</v>
      </c>
      <c r="G132" s="9">
        <v>3908.0320000000002</v>
      </c>
      <c r="H132" s="9">
        <v>4473.1779999999999</v>
      </c>
      <c r="I132" s="9">
        <v>1519.748</v>
      </c>
      <c r="J132" s="9">
        <v>2953.4290000000001</v>
      </c>
      <c r="K132" s="9">
        <v>1670.847</v>
      </c>
      <c r="L132" s="9">
        <v>912.32399999999996</v>
      </c>
      <c r="M132" s="9">
        <v>758.52200000000005</v>
      </c>
      <c r="N132" s="9">
        <v>325.62700000000001</v>
      </c>
      <c r="O132" s="9">
        <v>194.33500000000001</v>
      </c>
      <c r="P132" s="9">
        <v>131.292</v>
      </c>
      <c r="Q132" s="9">
        <v>134.83500000000001</v>
      </c>
      <c r="R132" s="9">
        <v>104.107</v>
      </c>
      <c r="S132" s="9">
        <v>30.728999999999999</v>
      </c>
      <c r="T132" s="9">
        <v>73.796999999999997</v>
      </c>
      <c r="U132" s="9">
        <v>56.225999999999999</v>
      </c>
      <c r="V132" s="9">
        <v>17.571000000000002</v>
      </c>
      <c r="W132" s="9">
        <v>61.037999999999997</v>
      </c>
      <c r="X132" s="9">
        <v>47.881</v>
      </c>
      <c r="Y132" s="9">
        <v>13.157999999999999</v>
      </c>
      <c r="Z132" s="9">
        <v>190.792</v>
      </c>
      <c r="AA132" s="9">
        <v>90.228999999999999</v>
      </c>
      <c r="AB132" s="9">
        <v>100.563</v>
      </c>
      <c r="AC132" s="9">
        <v>1478.1659999999999</v>
      </c>
      <c r="AD132" s="9">
        <v>797.51800000000003</v>
      </c>
      <c r="AE132" s="9">
        <v>680.64800000000002</v>
      </c>
      <c r="AF132" s="9">
        <v>601.93499999999995</v>
      </c>
      <c r="AG132" s="9">
        <v>428.32</v>
      </c>
      <c r="AH132" s="9">
        <v>173.61500000000001</v>
      </c>
      <c r="AI132" s="9">
        <v>876.23099999999999</v>
      </c>
      <c r="AJ132" s="9">
        <v>369.19799999999998</v>
      </c>
      <c r="AK132" s="9">
        <v>507.03300000000002</v>
      </c>
      <c r="AL132" s="9">
        <v>699.09199999999998</v>
      </c>
      <c r="AM132" s="9">
        <v>501.59800000000001</v>
      </c>
      <c r="AN132" s="9">
        <v>197.49299999999999</v>
      </c>
      <c r="AO132" s="9">
        <v>971.755</v>
      </c>
      <c r="AP132" s="9">
        <v>410.726</v>
      </c>
      <c r="AQ132" s="9">
        <v>561.029</v>
      </c>
      <c r="AR132" s="9">
        <v>950.02800000000002</v>
      </c>
      <c r="AS132" s="9">
        <v>425.42399999999998</v>
      </c>
      <c r="AT132" s="9">
        <v>524.60400000000004</v>
      </c>
      <c r="AU132" s="9">
        <v>13581.084999999999</v>
      </c>
      <c r="AV132" s="9">
        <v>7030.9070000000002</v>
      </c>
      <c r="AW132" s="9">
        <v>6550.1779999999999</v>
      </c>
      <c r="AX132" s="9">
        <v>9513.4159999999993</v>
      </c>
      <c r="AY132" s="9">
        <v>5707.3059999999996</v>
      </c>
      <c r="AZ132" s="9">
        <v>3806.11</v>
      </c>
      <c r="BA132" s="9">
        <v>4067.6689999999999</v>
      </c>
      <c r="BB132" s="9">
        <v>1323.6020000000001</v>
      </c>
      <c r="BC132" s="9">
        <v>2744.0680000000002</v>
      </c>
      <c r="BD132" s="9">
        <v>1620.9780000000001</v>
      </c>
      <c r="BE132" s="9">
        <v>879.58699999999999</v>
      </c>
      <c r="BF132" s="9">
        <v>741.39200000000005</v>
      </c>
      <c r="BG132" s="9">
        <v>303.39100000000002</v>
      </c>
      <c r="BH132" s="9">
        <v>177.76599999999999</v>
      </c>
      <c r="BI132" s="9">
        <v>125.626</v>
      </c>
      <c r="BJ132" s="9">
        <v>131.63999999999999</v>
      </c>
      <c r="BK132" s="9">
        <v>100.96</v>
      </c>
      <c r="BL132" s="9">
        <v>30.68</v>
      </c>
      <c r="BM132" s="9">
        <v>71.619</v>
      </c>
      <c r="BN132" s="9">
        <v>54.058</v>
      </c>
      <c r="BO132" s="9">
        <v>17.561</v>
      </c>
      <c r="BP132" s="9">
        <v>60.021000000000001</v>
      </c>
      <c r="BQ132" s="9">
        <v>46.902000000000001</v>
      </c>
      <c r="BR132" s="9">
        <v>13.119</v>
      </c>
      <c r="BS132" s="9">
        <v>171.75200000000001</v>
      </c>
      <c r="BT132" s="9">
        <v>76.805999999999997</v>
      </c>
      <c r="BU132" s="9">
        <v>94.945999999999998</v>
      </c>
      <c r="BV132" s="9">
        <v>1444.9380000000001</v>
      </c>
      <c r="BW132" s="9">
        <v>777.13800000000003</v>
      </c>
      <c r="BX132" s="9">
        <v>667.8</v>
      </c>
      <c r="BY132" s="9">
        <v>593.28099999999995</v>
      </c>
      <c r="BZ132" s="9">
        <v>421.75700000000001</v>
      </c>
      <c r="CA132" s="9">
        <v>171.524</v>
      </c>
      <c r="CB132" s="9">
        <v>851.65700000000004</v>
      </c>
      <c r="CC132" s="9">
        <v>355.38099999999997</v>
      </c>
      <c r="CD132" s="9">
        <v>496.27600000000001</v>
      </c>
      <c r="CE132" s="9">
        <v>687.97699999999998</v>
      </c>
      <c r="CF132" s="9">
        <v>492.62099999999998</v>
      </c>
      <c r="CG132" s="9">
        <v>195.35599999999999</v>
      </c>
      <c r="CH132" s="9">
        <v>933.00099999999998</v>
      </c>
      <c r="CI132" s="9">
        <v>386.96600000000001</v>
      </c>
      <c r="CJ132" s="9">
        <v>546.03599999999994</v>
      </c>
      <c r="CK132" s="9">
        <v>923.27599999999995</v>
      </c>
      <c r="CL132" s="9">
        <v>409.44</v>
      </c>
      <c r="CM132" s="9">
        <v>513.83699999999999</v>
      </c>
      <c r="CN132" s="9">
        <v>2156.0010000000002</v>
      </c>
      <c r="CO132" s="9">
        <v>1100.9290000000001</v>
      </c>
      <c r="CP132" s="9">
        <v>1055.0730000000001</v>
      </c>
      <c r="CQ132" s="9">
        <v>850.59799999999996</v>
      </c>
      <c r="CR132" s="9">
        <v>522.05100000000004</v>
      </c>
      <c r="CS132" s="9">
        <v>328.54700000000003</v>
      </c>
      <c r="CT132" s="9">
        <v>1305.403</v>
      </c>
      <c r="CU132" s="9">
        <v>578.87800000000004</v>
      </c>
      <c r="CV132" s="9">
        <v>726.52599999999995</v>
      </c>
      <c r="CW132" s="9">
        <v>457.57499999999999</v>
      </c>
      <c r="CX132" s="9">
        <v>233.77099999999999</v>
      </c>
      <c r="CY132" s="9">
        <v>223.804</v>
      </c>
      <c r="CZ132" s="9">
        <v>66.790000000000006</v>
      </c>
      <c r="DA132" s="9">
        <v>33.258000000000003</v>
      </c>
      <c r="DB132" s="9">
        <v>33.531999999999996</v>
      </c>
      <c r="DC132" s="9">
        <v>9.7620000000000005</v>
      </c>
      <c r="DD132" s="9">
        <v>8.4529999999999994</v>
      </c>
      <c r="DE132" s="9">
        <v>1.3080000000000001</v>
      </c>
      <c r="DF132" s="9">
        <v>5.444</v>
      </c>
      <c r="DG132" s="9">
        <v>4.9939999999999998</v>
      </c>
      <c r="DH132" s="9">
        <v>0.45</v>
      </c>
      <c r="DI132" s="9">
        <v>4.3179999999999996</v>
      </c>
      <c r="DJ132" s="9">
        <v>3.4590000000000001</v>
      </c>
      <c r="DK132" s="9">
        <v>0.85899999999999999</v>
      </c>
      <c r="DL132" s="9">
        <v>57.029000000000003</v>
      </c>
      <c r="DM132" s="9">
        <v>24.805</v>
      </c>
      <c r="DN132" s="9">
        <v>32.223999999999997</v>
      </c>
      <c r="DO132" s="9">
        <v>423.16899999999998</v>
      </c>
      <c r="DP132" s="9">
        <v>216.64099999999999</v>
      </c>
      <c r="DQ132" s="9">
        <v>206.52799999999999</v>
      </c>
      <c r="DR132" s="9">
        <v>85.195999999999998</v>
      </c>
      <c r="DS132" s="9">
        <v>59.484999999999999</v>
      </c>
      <c r="DT132" s="9">
        <v>25.710999999999999</v>
      </c>
      <c r="DU132" s="9">
        <v>337.97300000000001</v>
      </c>
      <c r="DV132" s="9">
        <v>157.15700000000001</v>
      </c>
      <c r="DW132" s="9">
        <v>180.81700000000001</v>
      </c>
      <c r="DX132" s="9">
        <v>91.68</v>
      </c>
      <c r="DY132" s="9">
        <v>64.673000000000002</v>
      </c>
      <c r="DZ132" s="9">
        <v>27.007000000000001</v>
      </c>
      <c r="EA132" s="9">
        <v>365.89499999999998</v>
      </c>
      <c r="EB132" s="9">
        <v>169.09800000000001</v>
      </c>
      <c r="EC132" s="9">
        <v>196.798</v>
      </c>
      <c r="ED132" s="9">
        <v>343.41699999999997</v>
      </c>
      <c r="EE132" s="9">
        <v>162.15100000000001</v>
      </c>
      <c r="EF132" s="9">
        <v>181.26599999999999</v>
      </c>
      <c r="EG132" s="9">
        <v>810.56399999999996</v>
      </c>
      <c r="EH132" s="9">
        <v>397.19200000000001</v>
      </c>
      <c r="EI132" s="9">
        <v>413.37200000000001</v>
      </c>
      <c r="EJ132" s="9">
        <v>159.03</v>
      </c>
      <c r="EK132" s="9">
        <v>117.988</v>
      </c>
      <c r="EL132" s="9">
        <v>41.042000000000002</v>
      </c>
      <c r="EM132" s="9">
        <v>651.53300000000002</v>
      </c>
      <c r="EN132" s="9">
        <v>279.20400000000001</v>
      </c>
      <c r="EO132" s="9">
        <v>372.33</v>
      </c>
      <c r="EP132" s="9">
        <v>210.57300000000001</v>
      </c>
      <c r="EQ132" s="9">
        <v>99.084999999999994</v>
      </c>
      <c r="ER132" s="9">
        <v>111.488</v>
      </c>
      <c r="ES132" s="9">
        <v>28.434999999999999</v>
      </c>
      <c r="ET132" s="9">
        <v>14.583</v>
      </c>
      <c r="EU132" s="9">
        <v>13.852</v>
      </c>
      <c r="EV132" s="9">
        <v>1.097</v>
      </c>
      <c r="EW132" s="9">
        <v>1.026</v>
      </c>
      <c r="EX132" s="9">
        <v>7.0999999999999994E-2</v>
      </c>
      <c r="EY132" s="9">
        <v>0.33600000000000002</v>
      </c>
      <c r="EZ132" s="9">
        <v>0.3</v>
      </c>
      <c r="FA132" s="9">
        <v>3.5999999999999997E-2</v>
      </c>
      <c r="FB132" s="9">
        <v>0.76100000000000001</v>
      </c>
      <c r="FC132" s="9">
        <v>0.72599999999999998</v>
      </c>
      <c r="FD132" s="9">
        <v>3.5000000000000003E-2</v>
      </c>
      <c r="FE132" s="9">
        <v>27.338000000000001</v>
      </c>
      <c r="FF132" s="9">
        <v>13.557</v>
      </c>
      <c r="FG132" s="9">
        <v>13.781000000000001</v>
      </c>
      <c r="FH132" s="9">
        <v>195.654</v>
      </c>
      <c r="FI132" s="9">
        <v>92.715000000000003</v>
      </c>
      <c r="FJ132" s="9">
        <v>102.93899999999999</v>
      </c>
      <c r="FK132" s="9">
        <v>15.64</v>
      </c>
      <c r="FL132" s="9">
        <v>10.773999999999999</v>
      </c>
      <c r="FM132" s="9">
        <v>4.8659999999999997</v>
      </c>
      <c r="FN132" s="9">
        <v>180.01300000000001</v>
      </c>
      <c r="FO132" s="9">
        <v>81.941000000000003</v>
      </c>
      <c r="FP132" s="9">
        <v>98.072999999999993</v>
      </c>
      <c r="FQ132" s="9">
        <v>16.048999999999999</v>
      </c>
      <c r="FR132" s="9">
        <v>11.117000000000001</v>
      </c>
      <c r="FS132" s="9">
        <v>4.9320000000000004</v>
      </c>
      <c r="FT132" s="9">
        <v>194.524</v>
      </c>
      <c r="FU132" s="9">
        <v>87.968000000000004</v>
      </c>
      <c r="FV132" s="9">
        <v>106.556</v>
      </c>
      <c r="FW132" s="9">
        <v>180.34899999999999</v>
      </c>
      <c r="FX132" s="9">
        <v>82.24</v>
      </c>
      <c r="FY132" s="9">
        <v>98.108999999999995</v>
      </c>
      <c r="FZ132" s="9">
        <v>1345.4380000000001</v>
      </c>
      <c r="GA132" s="9">
        <v>703.73699999999997</v>
      </c>
      <c r="GB132" s="9">
        <v>641.70100000000002</v>
      </c>
      <c r="GC132" s="9">
        <v>691.56799999999998</v>
      </c>
      <c r="GD132" s="9">
        <v>404.06299999999999</v>
      </c>
      <c r="GE132" s="9">
        <v>287.505</v>
      </c>
      <c r="GF132" s="9">
        <v>653.87</v>
      </c>
      <c r="GG132" s="9">
        <v>299.67399999999998</v>
      </c>
      <c r="GH132" s="9">
        <v>354.19600000000003</v>
      </c>
      <c r="GI132" s="9">
        <v>247.00200000000001</v>
      </c>
      <c r="GJ132" s="9">
        <v>134.68600000000001</v>
      </c>
      <c r="GK132" s="9">
        <v>112.316</v>
      </c>
      <c r="GL132" s="9">
        <v>38.354999999999997</v>
      </c>
      <c r="GM132" s="9">
        <v>18.675000000000001</v>
      </c>
      <c r="GN132" s="9">
        <v>19.68</v>
      </c>
      <c r="GO132" s="9">
        <v>8.6649999999999991</v>
      </c>
      <c r="GP132" s="9">
        <v>7.4279999999999999</v>
      </c>
      <c r="GQ132" s="9">
        <v>1.2370000000000001</v>
      </c>
      <c r="GR132" s="9">
        <v>5.1079999999999997</v>
      </c>
      <c r="GS132" s="9">
        <v>4.6950000000000003</v>
      </c>
      <c r="GT132" s="9">
        <v>0.41299999999999998</v>
      </c>
      <c r="GU132" s="9">
        <v>3.5569999999999999</v>
      </c>
      <c r="GV132" s="9">
        <v>2.7330000000000001</v>
      </c>
      <c r="GW132" s="9">
        <v>0.82399999999999995</v>
      </c>
      <c r="GX132" s="9">
        <v>29.69</v>
      </c>
      <c r="GY132" s="9">
        <v>11.247</v>
      </c>
      <c r="GZ132" s="9">
        <v>18.443000000000001</v>
      </c>
      <c r="HA132" s="9">
        <v>227.51499999999999</v>
      </c>
      <c r="HB132" s="9">
        <v>123.926</v>
      </c>
      <c r="HC132" s="9">
        <v>103.589</v>
      </c>
      <c r="HD132" s="9">
        <v>69.555999999999997</v>
      </c>
      <c r="HE132" s="9">
        <v>48.71</v>
      </c>
      <c r="HF132" s="9">
        <v>20.844999999999999</v>
      </c>
      <c r="HG132" s="9">
        <v>157.96</v>
      </c>
      <c r="HH132" s="9">
        <v>75.215999999999994</v>
      </c>
      <c r="HI132" s="9">
        <v>82.744</v>
      </c>
      <c r="HJ132" s="9">
        <v>75.63</v>
      </c>
      <c r="HK132" s="9">
        <v>53.555999999999997</v>
      </c>
      <c r="HL132" s="9">
        <v>22.074999999999999</v>
      </c>
      <c r="HM132" s="9">
        <v>171.37200000000001</v>
      </c>
      <c r="HN132" s="9">
        <v>81.13</v>
      </c>
      <c r="HO132" s="9">
        <v>90.242000000000004</v>
      </c>
      <c r="HP132" s="9">
        <v>163.06800000000001</v>
      </c>
      <c r="HQ132" s="9">
        <v>79.91</v>
      </c>
      <c r="HR132" s="9">
        <v>83.156999999999996</v>
      </c>
      <c r="HS132" s="9">
        <v>3351.3159999999998</v>
      </c>
      <c r="HT132" s="9">
        <v>1748.069</v>
      </c>
      <c r="HU132" s="9">
        <v>1603.2470000000001</v>
      </c>
      <c r="HV132" s="9">
        <v>2573.0120000000002</v>
      </c>
      <c r="HW132" s="9">
        <v>1484.616</v>
      </c>
      <c r="HX132" s="9">
        <v>1088.396</v>
      </c>
      <c r="HY132" s="9">
        <v>778.30499999999995</v>
      </c>
      <c r="HZ132" s="9">
        <v>263.45299999999997</v>
      </c>
      <c r="IA132" s="9">
        <v>514.85199999999998</v>
      </c>
      <c r="IB132" s="9">
        <v>394.6</v>
      </c>
      <c r="IC132" s="9">
        <v>231.733</v>
      </c>
      <c r="ID132" s="9">
        <v>162.86699999999999</v>
      </c>
      <c r="IE132" s="9">
        <v>70.861999999999995</v>
      </c>
      <c r="IF132" s="9">
        <v>39.710999999999999</v>
      </c>
      <c r="IG132" s="9">
        <v>31.151</v>
      </c>
      <c r="IH132" s="9">
        <v>36.106000000000002</v>
      </c>
      <c r="II132" s="9">
        <v>25.838999999999999</v>
      </c>
      <c r="IJ132" s="9">
        <v>10.266999999999999</v>
      </c>
      <c r="IK132" s="9">
        <v>24.408000000000001</v>
      </c>
      <c r="IL132" s="9">
        <v>17.73</v>
      </c>
      <c r="IM132" s="9">
        <v>6.6779999999999999</v>
      </c>
      <c r="IN132" s="9">
        <v>11.696999999999999</v>
      </c>
      <c r="IO132" s="9">
        <v>8.109</v>
      </c>
      <c r="IP132" s="9">
        <v>3.5880000000000001</v>
      </c>
      <c r="IQ132" s="9">
        <v>34.756999999999998</v>
      </c>
    </row>
    <row r="133" spans="1:251">
      <c r="A133" s="10">
        <v>45536</v>
      </c>
      <c r="B133" s="9">
        <v>14419.296</v>
      </c>
      <c r="C133" s="9">
        <v>7533.4690000000001</v>
      </c>
      <c r="D133" s="9">
        <v>6885.8270000000002</v>
      </c>
      <c r="E133" s="9">
        <v>9913.6569999999992</v>
      </c>
      <c r="F133" s="9">
        <v>6010.29</v>
      </c>
      <c r="G133" s="9">
        <v>3903.3670000000002</v>
      </c>
      <c r="H133" s="9">
        <v>4505.6390000000001</v>
      </c>
      <c r="I133" s="9">
        <v>1523.1790000000001</v>
      </c>
      <c r="J133" s="9">
        <v>2982.46</v>
      </c>
      <c r="K133" s="9">
        <v>1600.991</v>
      </c>
      <c r="L133" s="9">
        <v>875.06700000000001</v>
      </c>
      <c r="M133" s="9">
        <v>725.92399999999998</v>
      </c>
      <c r="N133" s="9">
        <v>313.89800000000002</v>
      </c>
      <c r="O133" s="9">
        <v>167.471</v>
      </c>
      <c r="P133" s="9">
        <v>146.42699999999999</v>
      </c>
      <c r="Q133" s="9">
        <v>126.617</v>
      </c>
      <c r="R133" s="9">
        <v>86.64</v>
      </c>
      <c r="S133" s="9">
        <v>39.976999999999997</v>
      </c>
      <c r="T133" s="9">
        <v>75.596000000000004</v>
      </c>
      <c r="U133" s="9">
        <v>49.006999999999998</v>
      </c>
      <c r="V133" s="9">
        <v>26.588000000000001</v>
      </c>
      <c r="W133" s="9">
        <v>51.021000000000001</v>
      </c>
      <c r="X133" s="9">
        <v>37.633000000000003</v>
      </c>
      <c r="Y133" s="9">
        <v>13.388</v>
      </c>
      <c r="Z133" s="9">
        <v>187.28100000000001</v>
      </c>
      <c r="AA133" s="9">
        <v>80.831000000000003</v>
      </c>
      <c r="AB133" s="9">
        <v>106.45</v>
      </c>
      <c r="AC133" s="9">
        <v>1400.098</v>
      </c>
      <c r="AD133" s="9">
        <v>769.76</v>
      </c>
      <c r="AE133" s="9">
        <v>630.33799999999997</v>
      </c>
      <c r="AF133" s="9">
        <v>569.59400000000005</v>
      </c>
      <c r="AG133" s="9">
        <v>426.14299999999997</v>
      </c>
      <c r="AH133" s="9">
        <v>143.45099999999999</v>
      </c>
      <c r="AI133" s="9">
        <v>830.505</v>
      </c>
      <c r="AJ133" s="9">
        <v>343.61700000000002</v>
      </c>
      <c r="AK133" s="9">
        <v>486.88799999999998</v>
      </c>
      <c r="AL133" s="9">
        <v>669.92200000000003</v>
      </c>
      <c r="AM133" s="9">
        <v>491.89</v>
      </c>
      <c r="AN133" s="9">
        <v>178.03200000000001</v>
      </c>
      <c r="AO133" s="9">
        <v>931.06899999999996</v>
      </c>
      <c r="AP133" s="9">
        <v>383.17700000000002</v>
      </c>
      <c r="AQ133" s="9">
        <v>547.89200000000005</v>
      </c>
      <c r="AR133" s="9">
        <v>906.1</v>
      </c>
      <c r="AS133" s="9">
        <v>392.62400000000002</v>
      </c>
      <c r="AT133" s="9">
        <v>513.476</v>
      </c>
      <c r="AU133" s="9">
        <v>13667.306</v>
      </c>
      <c r="AV133" s="9">
        <v>7096.1329999999998</v>
      </c>
      <c r="AW133" s="9">
        <v>6571.1719999999996</v>
      </c>
      <c r="AX133" s="9">
        <v>9568.1029999999992</v>
      </c>
      <c r="AY133" s="9">
        <v>5773.4229999999998</v>
      </c>
      <c r="AZ133" s="9">
        <v>3794.681</v>
      </c>
      <c r="BA133" s="9">
        <v>4099.2020000000002</v>
      </c>
      <c r="BB133" s="9">
        <v>1322.711</v>
      </c>
      <c r="BC133" s="9">
        <v>2776.4920000000002</v>
      </c>
      <c r="BD133" s="9">
        <v>1544.1569999999999</v>
      </c>
      <c r="BE133" s="9">
        <v>841.74800000000005</v>
      </c>
      <c r="BF133" s="9">
        <v>702.40899999999999</v>
      </c>
      <c r="BG133" s="9">
        <v>290.238</v>
      </c>
      <c r="BH133" s="9">
        <v>152.93199999999999</v>
      </c>
      <c r="BI133" s="9">
        <v>137.30600000000001</v>
      </c>
      <c r="BJ133" s="9">
        <v>122.119</v>
      </c>
      <c r="BK133" s="9">
        <v>83.135000000000005</v>
      </c>
      <c r="BL133" s="9">
        <v>38.984000000000002</v>
      </c>
      <c r="BM133" s="9">
        <v>73.593999999999994</v>
      </c>
      <c r="BN133" s="9">
        <v>47.582000000000001</v>
      </c>
      <c r="BO133" s="9">
        <v>26.010999999999999</v>
      </c>
      <c r="BP133" s="9">
        <v>48.524999999999999</v>
      </c>
      <c r="BQ133" s="9">
        <v>35.552999999999997</v>
      </c>
      <c r="BR133" s="9">
        <v>12.972</v>
      </c>
      <c r="BS133" s="9">
        <v>168.12</v>
      </c>
      <c r="BT133" s="9">
        <v>69.796999999999997</v>
      </c>
      <c r="BU133" s="9">
        <v>98.322000000000003</v>
      </c>
      <c r="BV133" s="9">
        <v>1364.375</v>
      </c>
      <c r="BW133" s="9">
        <v>749.51099999999997</v>
      </c>
      <c r="BX133" s="9">
        <v>614.86400000000003</v>
      </c>
      <c r="BY133" s="9">
        <v>558.95100000000002</v>
      </c>
      <c r="BZ133" s="9">
        <v>418.57799999999997</v>
      </c>
      <c r="CA133" s="9">
        <v>140.37200000000001</v>
      </c>
      <c r="CB133" s="9">
        <v>805.42399999999998</v>
      </c>
      <c r="CC133" s="9">
        <v>330.93299999999999</v>
      </c>
      <c r="CD133" s="9">
        <v>474.49200000000002</v>
      </c>
      <c r="CE133" s="9">
        <v>655.29399999999998</v>
      </c>
      <c r="CF133" s="9">
        <v>481.33</v>
      </c>
      <c r="CG133" s="9">
        <v>173.964</v>
      </c>
      <c r="CH133" s="9">
        <v>888.86300000000006</v>
      </c>
      <c r="CI133" s="9">
        <v>360.41800000000001</v>
      </c>
      <c r="CJ133" s="9">
        <v>528.44500000000005</v>
      </c>
      <c r="CK133" s="9">
        <v>879.01800000000003</v>
      </c>
      <c r="CL133" s="9">
        <v>378.51499999999999</v>
      </c>
      <c r="CM133" s="9">
        <v>500.50299999999999</v>
      </c>
      <c r="CN133" s="9">
        <v>2200.0120000000002</v>
      </c>
      <c r="CO133" s="9">
        <v>1133.2940000000001</v>
      </c>
      <c r="CP133" s="9">
        <v>1066.7170000000001</v>
      </c>
      <c r="CQ133" s="9">
        <v>894.43899999999996</v>
      </c>
      <c r="CR133" s="9">
        <v>550.98099999999999</v>
      </c>
      <c r="CS133" s="9">
        <v>343.459</v>
      </c>
      <c r="CT133" s="9">
        <v>1305.5730000000001</v>
      </c>
      <c r="CU133" s="9">
        <v>582.31399999999996</v>
      </c>
      <c r="CV133" s="9">
        <v>723.25900000000001</v>
      </c>
      <c r="CW133" s="9">
        <v>430.10599999999999</v>
      </c>
      <c r="CX133" s="9">
        <v>209.703</v>
      </c>
      <c r="CY133" s="9">
        <v>220.40299999999999</v>
      </c>
      <c r="CZ133" s="9">
        <v>77.759</v>
      </c>
      <c r="DA133" s="9">
        <v>35.798999999999999</v>
      </c>
      <c r="DB133" s="9">
        <v>41.96</v>
      </c>
      <c r="DC133" s="9">
        <v>10.765000000000001</v>
      </c>
      <c r="DD133" s="9">
        <v>6.7210000000000001</v>
      </c>
      <c r="DE133" s="9">
        <v>4.0430000000000001</v>
      </c>
      <c r="DF133" s="9">
        <v>7.9870000000000001</v>
      </c>
      <c r="DG133" s="9">
        <v>4.1379999999999999</v>
      </c>
      <c r="DH133" s="9">
        <v>3.8490000000000002</v>
      </c>
      <c r="DI133" s="9">
        <v>2.778</v>
      </c>
      <c r="DJ133" s="9">
        <v>2.5830000000000002</v>
      </c>
      <c r="DK133" s="9">
        <v>0.19500000000000001</v>
      </c>
      <c r="DL133" s="9">
        <v>66.995000000000005</v>
      </c>
      <c r="DM133" s="9">
        <v>29.077999999999999</v>
      </c>
      <c r="DN133" s="9">
        <v>37.917000000000002</v>
      </c>
      <c r="DO133" s="9">
        <v>384.07100000000003</v>
      </c>
      <c r="DP133" s="9">
        <v>188.72200000000001</v>
      </c>
      <c r="DQ133" s="9">
        <v>195.34899999999999</v>
      </c>
      <c r="DR133" s="9">
        <v>67.867999999999995</v>
      </c>
      <c r="DS133" s="9">
        <v>49.216000000000001</v>
      </c>
      <c r="DT133" s="9">
        <v>18.652000000000001</v>
      </c>
      <c r="DU133" s="9">
        <v>316.20299999999997</v>
      </c>
      <c r="DV133" s="9">
        <v>139.505</v>
      </c>
      <c r="DW133" s="9">
        <v>176.697</v>
      </c>
      <c r="DX133" s="9">
        <v>76.710999999999999</v>
      </c>
      <c r="DY133" s="9">
        <v>54.792000000000002</v>
      </c>
      <c r="DZ133" s="9">
        <v>21.92</v>
      </c>
      <c r="EA133" s="9">
        <v>353.39400000000001</v>
      </c>
      <c r="EB133" s="9">
        <v>154.911</v>
      </c>
      <c r="EC133" s="9">
        <v>198.483</v>
      </c>
      <c r="ED133" s="9">
        <v>324.19</v>
      </c>
      <c r="EE133" s="9">
        <v>143.643</v>
      </c>
      <c r="EF133" s="9">
        <v>180.54599999999999</v>
      </c>
      <c r="EG133" s="9">
        <v>827.41800000000001</v>
      </c>
      <c r="EH133" s="9">
        <v>412.77600000000001</v>
      </c>
      <c r="EI133" s="9">
        <v>414.64100000000002</v>
      </c>
      <c r="EJ133" s="9">
        <v>172.41</v>
      </c>
      <c r="EK133" s="9">
        <v>126.598</v>
      </c>
      <c r="EL133" s="9">
        <v>45.811999999999998</v>
      </c>
      <c r="EM133" s="9">
        <v>655.00800000000004</v>
      </c>
      <c r="EN133" s="9">
        <v>286.178</v>
      </c>
      <c r="EO133" s="9">
        <v>368.83</v>
      </c>
      <c r="EP133" s="9">
        <v>191.196</v>
      </c>
      <c r="EQ133" s="9">
        <v>87.545000000000002</v>
      </c>
      <c r="ER133" s="9">
        <v>103.651</v>
      </c>
      <c r="ES133" s="9">
        <v>43.552</v>
      </c>
      <c r="ET133" s="9">
        <v>18.885999999999999</v>
      </c>
      <c r="EU133" s="9">
        <v>24.664999999999999</v>
      </c>
      <c r="EV133" s="9">
        <v>1.919</v>
      </c>
      <c r="EW133" s="9">
        <v>1.151</v>
      </c>
      <c r="EX133" s="9">
        <v>0.76900000000000002</v>
      </c>
      <c r="EY133" s="9">
        <v>1.84</v>
      </c>
      <c r="EZ133" s="9">
        <v>1.1060000000000001</v>
      </c>
      <c r="FA133" s="9">
        <v>0.73399999999999999</v>
      </c>
      <c r="FB133" s="9">
        <v>0.08</v>
      </c>
      <c r="FC133" s="9">
        <v>4.4999999999999998E-2</v>
      </c>
      <c r="FD133" s="9">
        <v>3.5000000000000003E-2</v>
      </c>
      <c r="FE133" s="9">
        <v>41.631999999999998</v>
      </c>
      <c r="FF133" s="9">
        <v>17.736000000000001</v>
      </c>
      <c r="FG133" s="9">
        <v>23.896999999999998</v>
      </c>
      <c r="FH133" s="9">
        <v>165.45</v>
      </c>
      <c r="FI133" s="9">
        <v>77.230999999999995</v>
      </c>
      <c r="FJ133" s="9">
        <v>88.218999999999994</v>
      </c>
      <c r="FK133" s="9">
        <v>10.91</v>
      </c>
      <c r="FL133" s="9">
        <v>9.0500000000000007</v>
      </c>
      <c r="FM133" s="9">
        <v>1.86</v>
      </c>
      <c r="FN133" s="9">
        <v>154.54</v>
      </c>
      <c r="FO133" s="9">
        <v>68.180999999999997</v>
      </c>
      <c r="FP133" s="9">
        <v>86.358999999999995</v>
      </c>
      <c r="FQ133" s="9">
        <v>12.823</v>
      </c>
      <c r="FR133" s="9">
        <v>10.199</v>
      </c>
      <c r="FS133" s="9">
        <v>2.6230000000000002</v>
      </c>
      <c r="FT133" s="9">
        <v>178.37299999999999</v>
      </c>
      <c r="FU133" s="9">
        <v>77.344999999999999</v>
      </c>
      <c r="FV133" s="9">
        <v>101.02800000000001</v>
      </c>
      <c r="FW133" s="9">
        <v>156.38</v>
      </c>
      <c r="FX133" s="9">
        <v>69.287000000000006</v>
      </c>
      <c r="FY133" s="9">
        <v>87.093000000000004</v>
      </c>
      <c r="FZ133" s="9">
        <v>1372.5940000000001</v>
      </c>
      <c r="GA133" s="9">
        <v>720.51800000000003</v>
      </c>
      <c r="GB133" s="9">
        <v>652.07600000000002</v>
      </c>
      <c r="GC133" s="9">
        <v>722.029</v>
      </c>
      <c r="GD133" s="9">
        <v>424.38200000000001</v>
      </c>
      <c r="GE133" s="9">
        <v>297.64699999999999</v>
      </c>
      <c r="GF133" s="9">
        <v>650.56500000000005</v>
      </c>
      <c r="GG133" s="9">
        <v>296.13600000000002</v>
      </c>
      <c r="GH133" s="9">
        <v>354.42899999999997</v>
      </c>
      <c r="GI133" s="9">
        <v>238.91</v>
      </c>
      <c r="GJ133" s="9">
        <v>122.158</v>
      </c>
      <c r="GK133" s="9">
        <v>116.752</v>
      </c>
      <c r="GL133" s="9">
        <v>34.207999999999998</v>
      </c>
      <c r="GM133" s="9">
        <v>16.913</v>
      </c>
      <c r="GN133" s="9">
        <v>17.295000000000002</v>
      </c>
      <c r="GO133" s="9">
        <v>8.8450000000000006</v>
      </c>
      <c r="GP133" s="9">
        <v>5.57</v>
      </c>
      <c r="GQ133" s="9">
        <v>3.2749999999999999</v>
      </c>
      <c r="GR133" s="9">
        <v>6.1470000000000002</v>
      </c>
      <c r="GS133" s="9">
        <v>3.032</v>
      </c>
      <c r="GT133" s="9">
        <v>3.1150000000000002</v>
      </c>
      <c r="GU133" s="9">
        <v>2.698</v>
      </c>
      <c r="GV133" s="9">
        <v>2.5379999999999998</v>
      </c>
      <c r="GW133" s="9">
        <v>0.16</v>
      </c>
      <c r="GX133" s="9">
        <v>25.363</v>
      </c>
      <c r="GY133" s="9">
        <v>11.342000000000001</v>
      </c>
      <c r="GZ133" s="9">
        <v>14.02</v>
      </c>
      <c r="HA133" s="9">
        <v>218.62</v>
      </c>
      <c r="HB133" s="9">
        <v>111.49</v>
      </c>
      <c r="HC133" s="9">
        <v>107.13</v>
      </c>
      <c r="HD133" s="9">
        <v>56.957999999999998</v>
      </c>
      <c r="HE133" s="9">
        <v>40.165999999999997</v>
      </c>
      <c r="HF133" s="9">
        <v>16.792000000000002</v>
      </c>
      <c r="HG133" s="9">
        <v>161.66300000000001</v>
      </c>
      <c r="HH133" s="9">
        <v>71.325000000000003</v>
      </c>
      <c r="HI133" s="9">
        <v>90.337999999999994</v>
      </c>
      <c r="HJ133" s="9">
        <v>63.889000000000003</v>
      </c>
      <c r="HK133" s="9">
        <v>44.591999999999999</v>
      </c>
      <c r="HL133" s="9">
        <v>19.295999999999999</v>
      </c>
      <c r="HM133" s="9">
        <v>175.02199999999999</v>
      </c>
      <c r="HN133" s="9">
        <v>77.566000000000003</v>
      </c>
      <c r="HO133" s="9">
        <v>97.456000000000003</v>
      </c>
      <c r="HP133" s="9">
        <v>167.81</v>
      </c>
      <c r="HQ133" s="9">
        <v>74.355999999999995</v>
      </c>
      <c r="HR133" s="9">
        <v>93.453000000000003</v>
      </c>
      <c r="HS133" s="9">
        <v>3365.9270000000001</v>
      </c>
      <c r="HT133" s="9">
        <v>1763.42</v>
      </c>
      <c r="HU133" s="9">
        <v>1602.5070000000001</v>
      </c>
      <c r="HV133" s="9">
        <v>2587.3539999999998</v>
      </c>
      <c r="HW133" s="9">
        <v>1508.4639999999999</v>
      </c>
      <c r="HX133" s="9">
        <v>1078.8889999999999</v>
      </c>
      <c r="HY133" s="9">
        <v>778.57299999999998</v>
      </c>
      <c r="HZ133" s="9">
        <v>254.95599999999999</v>
      </c>
      <c r="IA133" s="9">
        <v>523.61800000000005</v>
      </c>
      <c r="IB133" s="9">
        <v>394.06700000000001</v>
      </c>
      <c r="IC133" s="9">
        <v>243.03299999999999</v>
      </c>
      <c r="ID133" s="9">
        <v>151.035</v>
      </c>
      <c r="IE133" s="9">
        <v>66.971999999999994</v>
      </c>
      <c r="IF133" s="9">
        <v>38.402000000000001</v>
      </c>
      <c r="IG133" s="9">
        <v>28.57</v>
      </c>
      <c r="IH133" s="9">
        <v>35.292000000000002</v>
      </c>
      <c r="II133" s="9">
        <v>25.212</v>
      </c>
      <c r="IJ133" s="9">
        <v>10.08</v>
      </c>
      <c r="IK133" s="9">
        <v>20.661999999999999</v>
      </c>
      <c r="IL133" s="9">
        <v>14.403</v>
      </c>
      <c r="IM133" s="9">
        <v>6.2590000000000003</v>
      </c>
      <c r="IN133" s="9">
        <v>14.63</v>
      </c>
      <c r="IO133" s="9">
        <v>10.808999999999999</v>
      </c>
      <c r="IP133" s="9">
        <v>3.8210000000000002</v>
      </c>
      <c r="IQ133" s="9">
        <v>31.68</v>
      </c>
    </row>
    <row r="134" spans="1:251">
      <c r="A134" s="10">
        <v>45566</v>
      </c>
      <c r="B134" s="9">
        <v>14436.157999999999</v>
      </c>
      <c r="C134" s="9">
        <v>7544.6009999999997</v>
      </c>
      <c r="D134" s="9">
        <v>6891.5569999999998</v>
      </c>
      <c r="E134" s="9">
        <v>9917.5069999999996</v>
      </c>
      <c r="F134" s="9">
        <v>6026.45</v>
      </c>
      <c r="G134" s="9">
        <v>3891.0569999999998</v>
      </c>
      <c r="H134" s="9">
        <v>4518.6509999999998</v>
      </c>
      <c r="I134" s="9">
        <v>1518.1510000000001</v>
      </c>
      <c r="J134" s="9">
        <v>3000.5</v>
      </c>
      <c r="K134" s="9">
        <v>1577.403</v>
      </c>
      <c r="L134" s="9">
        <v>860.346</v>
      </c>
      <c r="M134" s="9">
        <v>717.05700000000002</v>
      </c>
      <c r="N134" s="9">
        <v>291.15199999999999</v>
      </c>
      <c r="O134" s="9">
        <v>172.34399999999999</v>
      </c>
      <c r="P134" s="9">
        <v>118.80800000000001</v>
      </c>
      <c r="Q134" s="9">
        <v>112.11799999999999</v>
      </c>
      <c r="R134" s="9">
        <v>85.099000000000004</v>
      </c>
      <c r="S134" s="9">
        <v>27.02</v>
      </c>
      <c r="T134" s="9">
        <v>63.122999999999998</v>
      </c>
      <c r="U134" s="9">
        <v>46.110999999999997</v>
      </c>
      <c r="V134" s="9">
        <v>17.012</v>
      </c>
      <c r="W134" s="9">
        <v>48.994999999999997</v>
      </c>
      <c r="X134" s="9">
        <v>38.987000000000002</v>
      </c>
      <c r="Y134" s="9">
        <v>10.007999999999999</v>
      </c>
      <c r="Z134" s="9">
        <v>179.03399999999999</v>
      </c>
      <c r="AA134" s="9">
        <v>87.245000000000005</v>
      </c>
      <c r="AB134" s="9">
        <v>91.789000000000001</v>
      </c>
      <c r="AC134" s="9">
        <v>1403.0730000000001</v>
      </c>
      <c r="AD134" s="9">
        <v>755.54300000000001</v>
      </c>
      <c r="AE134" s="9">
        <v>647.53</v>
      </c>
      <c r="AF134" s="9">
        <v>577.79499999999996</v>
      </c>
      <c r="AG134" s="9">
        <v>425.03199999999998</v>
      </c>
      <c r="AH134" s="9">
        <v>152.76300000000001</v>
      </c>
      <c r="AI134" s="9">
        <v>825.27700000000004</v>
      </c>
      <c r="AJ134" s="9">
        <v>330.51</v>
      </c>
      <c r="AK134" s="9">
        <v>494.767</v>
      </c>
      <c r="AL134" s="9">
        <v>655.04</v>
      </c>
      <c r="AM134" s="9">
        <v>484.83800000000002</v>
      </c>
      <c r="AN134" s="9">
        <v>170.202</v>
      </c>
      <c r="AO134" s="9">
        <v>922.36300000000006</v>
      </c>
      <c r="AP134" s="9">
        <v>375.50799999999998</v>
      </c>
      <c r="AQ134" s="9">
        <v>546.85500000000002</v>
      </c>
      <c r="AR134" s="9">
        <v>888.4</v>
      </c>
      <c r="AS134" s="9">
        <v>376.62200000000001</v>
      </c>
      <c r="AT134" s="9">
        <v>511.77800000000002</v>
      </c>
      <c r="AU134" s="9">
        <v>13683.536</v>
      </c>
      <c r="AV134" s="9">
        <v>7104.1480000000001</v>
      </c>
      <c r="AW134" s="9">
        <v>6579.3879999999999</v>
      </c>
      <c r="AX134" s="9">
        <v>9571.2720000000008</v>
      </c>
      <c r="AY134" s="9">
        <v>5781.8360000000002</v>
      </c>
      <c r="AZ134" s="9">
        <v>3789.4360000000001</v>
      </c>
      <c r="BA134" s="9">
        <v>4112.2640000000001</v>
      </c>
      <c r="BB134" s="9">
        <v>1322.3119999999999</v>
      </c>
      <c r="BC134" s="9">
        <v>2789.9520000000002</v>
      </c>
      <c r="BD134" s="9">
        <v>1521.6310000000001</v>
      </c>
      <c r="BE134" s="9">
        <v>827.74400000000003</v>
      </c>
      <c r="BF134" s="9">
        <v>693.88699999999994</v>
      </c>
      <c r="BG134" s="9">
        <v>263.935</v>
      </c>
      <c r="BH134" s="9">
        <v>154.61699999999999</v>
      </c>
      <c r="BI134" s="9">
        <v>109.31699999999999</v>
      </c>
      <c r="BJ134" s="9">
        <v>106.83</v>
      </c>
      <c r="BK134" s="9">
        <v>81.698999999999998</v>
      </c>
      <c r="BL134" s="9">
        <v>25.131</v>
      </c>
      <c r="BM134" s="9">
        <v>60.442999999999998</v>
      </c>
      <c r="BN134" s="9">
        <v>44.933999999999997</v>
      </c>
      <c r="BO134" s="9">
        <v>15.509</v>
      </c>
      <c r="BP134" s="9">
        <v>46.387</v>
      </c>
      <c r="BQ134" s="9">
        <v>36.765999999999998</v>
      </c>
      <c r="BR134" s="9">
        <v>9.6219999999999999</v>
      </c>
      <c r="BS134" s="9">
        <v>157.10400000000001</v>
      </c>
      <c r="BT134" s="9">
        <v>72.918000000000006</v>
      </c>
      <c r="BU134" s="9">
        <v>84.186000000000007</v>
      </c>
      <c r="BV134" s="9">
        <v>1368.934</v>
      </c>
      <c r="BW134" s="9">
        <v>737.38699999999994</v>
      </c>
      <c r="BX134" s="9">
        <v>631.54700000000003</v>
      </c>
      <c r="BY134" s="9">
        <v>566.40800000000002</v>
      </c>
      <c r="BZ134" s="9">
        <v>416.80900000000003</v>
      </c>
      <c r="CA134" s="9">
        <v>149.59899999999999</v>
      </c>
      <c r="CB134" s="9">
        <v>802.52599999999995</v>
      </c>
      <c r="CC134" s="9">
        <v>320.57799999999997</v>
      </c>
      <c r="CD134" s="9">
        <v>481.94799999999998</v>
      </c>
      <c r="CE134" s="9">
        <v>638.78399999999999</v>
      </c>
      <c r="CF134" s="9">
        <v>473.28399999999999</v>
      </c>
      <c r="CG134" s="9">
        <v>165.5</v>
      </c>
      <c r="CH134" s="9">
        <v>882.84799999999996</v>
      </c>
      <c r="CI134" s="9">
        <v>354.46</v>
      </c>
      <c r="CJ134" s="9">
        <v>528.38699999999994</v>
      </c>
      <c r="CK134" s="9">
        <v>862.96900000000005</v>
      </c>
      <c r="CL134" s="9">
        <v>365.512</v>
      </c>
      <c r="CM134" s="9">
        <v>497.45800000000003</v>
      </c>
      <c r="CN134" s="9">
        <v>2208.6709999999998</v>
      </c>
      <c r="CO134" s="9">
        <v>1128.4949999999999</v>
      </c>
      <c r="CP134" s="9">
        <v>1080.1759999999999</v>
      </c>
      <c r="CQ134" s="9">
        <v>925.577</v>
      </c>
      <c r="CR134" s="9">
        <v>566.60299999999995</v>
      </c>
      <c r="CS134" s="9">
        <v>358.97399999999999</v>
      </c>
      <c r="CT134" s="9">
        <v>1283.0930000000001</v>
      </c>
      <c r="CU134" s="9">
        <v>561.89099999999996</v>
      </c>
      <c r="CV134" s="9">
        <v>721.202</v>
      </c>
      <c r="CW134" s="9">
        <v>434.63099999999997</v>
      </c>
      <c r="CX134" s="9">
        <v>217.71899999999999</v>
      </c>
      <c r="CY134" s="9">
        <v>216.91200000000001</v>
      </c>
      <c r="CZ134" s="9">
        <v>68.960999999999999</v>
      </c>
      <c r="DA134" s="9">
        <v>33.225000000000001</v>
      </c>
      <c r="DB134" s="9">
        <v>35.735999999999997</v>
      </c>
      <c r="DC134" s="9">
        <v>10.968999999999999</v>
      </c>
      <c r="DD134" s="9">
        <v>6.9359999999999999</v>
      </c>
      <c r="DE134" s="9">
        <v>4.0330000000000004</v>
      </c>
      <c r="DF134" s="9">
        <v>8.5399999999999991</v>
      </c>
      <c r="DG134" s="9">
        <v>5.4329999999999998</v>
      </c>
      <c r="DH134" s="9">
        <v>3.1080000000000001</v>
      </c>
      <c r="DI134" s="9">
        <v>2.4279999999999999</v>
      </c>
      <c r="DJ134" s="9">
        <v>1.5029999999999999</v>
      </c>
      <c r="DK134" s="9">
        <v>0.92500000000000004</v>
      </c>
      <c r="DL134" s="9">
        <v>57.991999999999997</v>
      </c>
      <c r="DM134" s="9">
        <v>26.289000000000001</v>
      </c>
      <c r="DN134" s="9">
        <v>31.702999999999999</v>
      </c>
      <c r="DO134" s="9">
        <v>399.91500000000002</v>
      </c>
      <c r="DP134" s="9">
        <v>200.571</v>
      </c>
      <c r="DQ134" s="9">
        <v>199.34399999999999</v>
      </c>
      <c r="DR134" s="9">
        <v>82.614000000000004</v>
      </c>
      <c r="DS134" s="9">
        <v>59.613</v>
      </c>
      <c r="DT134" s="9">
        <v>23</v>
      </c>
      <c r="DU134" s="9">
        <v>317.30099999999999</v>
      </c>
      <c r="DV134" s="9">
        <v>140.95699999999999</v>
      </c>
      <c r="DW134" s="9">
        <v>176.34399999999999</v>
      </c>
      <c r="DX134" s="9">
        <v>89.338999999999999</v>
      </c>
      <c r="DY134" s="9">
        <v>64.787000000000006</v>
      </c>
      <c r="DZ134" s="9">
        <v>24.552</v>
      </c>
      <c r="EA134" s="9">
        <v>345.29199999999997</v>
      </c>
      <c r="EB134" s="9">
        <v>152.93100000000001</v>
      </c>
      <c r="EC134" s="9">
        <v>192.36</v>
      </c>
      <c r="ED134" s="9">
        <v>325.84100000000001</v>
      </c>
      <c r="EE134" s="9">
        <v>146.38999999999999</v>
      </c>
      <c r="EF134" s="9">
        <v>179.45099999999999</v>
      </c>
      <c r="EG134" s="9">
        <v>833.93399999999997</v>
      </c>
      <c r="EH134" s="9">
        <v>416.88400000000001</v>
      </c>
      <c r="EI134" s="9">
        <v>417.05</v>
      </c>
      <c r="EJ134" s="9">
        <v>187.68700000000001</v>
      </c>
      <c r="EK134" s="9">
        <v>135.577</v>
      </c>
      <c r="EL134" s="9">
        <v>52.110999999999997</v>
      </c>
      <c r="EM134" s="9">
        <v>646.24699999999996</v>
      </c>
      <c r="EN134" s="9">
        <v>281.30799999999999</v>
      </c>
      <c r="EO134" s="9">
        <v>364.93900000000002</v>
      </c>
      <c r="EP134" s="9">
        <v>198.602</v>
      </c>
      <c r="EQ134" s="9">
        <v>97.186000000000007</v>
      </c>
      <c r="ER134" s="9">
        <v>101.417</v>
      </c>
      <c r="ES134" s="9">
        <v>36.421999999999997</v>
      </c>
      <c r="ET134" s="9">
        <v>17.221</v>
      </c>
      <c r="EU134" s="9">
        <v>19.201000000000001</v>
      </c>
      <c r="EV134" s="9">
        <v>3.0569999999999999</v>
      </c>
      <c r="EW134" s="9">
        <v>1.252</v>
      </c>
      <c r="EX134" s="9">
        <v>1.804</v>
      </c>
      <c r="EY134" s="9">
        <v>2.8570000000000002</v>
      </c>
      <c r="EZ134" s="9">
        <v>1.208</v>
      </c>
      <c r="FA134" s="9">
        <v>1.649</v>
      </c>
      <c r="FB134" s="9">
        <v>0.2</v>
      </c>
      <c r="FC134" s="9">
        <v>4.4999999999999998E-2</v>
      </c>
      <c r="FD134" s="9">
        <v>0.155</v>
      </c>
      <c r="FE134" s="9">
        <v>33.366</v>
      </c>
      <c r="FF134" s="9">
        <v>15.968999999999999</v>
      </c>
      <c r="FG134" s="9">
        <v>17.396999999999998</v>
      </c>
      <c r="FH134" s="9">
        <v>179.86199999999999</v>
      </c>
      <c r="FI134" s="9">
        <v>88.391000000000005</v>
      </c>
      <c r="FJ134" s="9">
        <v>91.47</v>
      </c>
      <c r="FK134" s="9">
        <v>18.533999999999999</v>
      </c>
      <c r="FL134" s="9">
        <v>14.509</v>
      </c>
      <c r="FM134" s="9">
        <v>4.0250000000000004</v>
      </c>
      <c r="FN134" s="9">
        <v>161.328</v>
      </c>
      <c r="FO134" s="9">
        <v>73.882000000000005</v>
      </c>
      <c r="FP134" s="9">
        <v>87.445999999999998</v>
      </c>
      <c r="FQ134" s="9">
        <v>19.687000000000001</v>
      </c>
      <c r="FR134" s="9">
        <v>15.476000000000001</v>
      </c>
      <c r="FS134" s="9">
        <v>4.2110000000000003</v>
      </c>
      <c r="FT134" s="9">
        <v>178.91499999999999</v>
      </c>
      <c r="FU134" s="9">
        <v>81.709000000000003</v>
      </c>
      <c r="FV134" s="9">
        <v>97.206000000000003</v>
      </c>
      <c r="FW134" s="9">
        <v>164.185</v>
      </c>
      <c r="FX134" s="9">
        <v>75.09</v>
      </c>
      <c r="FY134" s="9">
        <v>89.094999999999999</v>
      </c>
      <c r="FZ134" s="9">
        <v>1374.7370000000001</v>
      </c>
      <c r="GA134" s="9">
        <v>711.61</v>
      </c>
      <c r="GB134" s="9">
        <v>663.12599999999998</v>
      </c>
      <c r="GC134" s="9">
        <v>737.89</v>
      </c>
      <c r="GD134" s="9">
        <v>431.02699999999999</v>
      </c>
      <c r="GE134" s="9">
        <v>306.863</v>
      </c>
      <c r="GF134" s="9">
        <v>636.84699999999998</v>
      </c>
      <c r="GG134" s="9">
        <v>280.58300000000003</v>
      </c>
      <c r="GH134" s="9">
        <v>356.26299999999998</v>
      </c>
      <c r="GI134" s="9">
        <v>236.02799999999999</v>
      </c>
      <c r="GJ134" s="9">
        <v>120.533</v>
      </c>
      <c r="GK134" s="9">
        <v>115.495</v>
      </c>
      <c r="GL134" s="9">
        <v>32.539000000000001</v>
      </c>
      <c r="GM134" s="9">
        <v>16.003</v>
      </c>
      <c r="GN134" s="9">
        <v>16.535</v>
      </c>
      <c r="GO134" s="9">
        <v>7.9119999999999999</v>
      </c>
      <c r="GP134" s="9">
        <v>5.6840000000000002</v>
      </c>
      <c r="GQ134" s="9">
        <v>2.2280000000000002</v>
      </c>
      <c r="GR134" s="9">
        <v>5.6840000000000002</v>
      </c>
      <c r="GS134" s="9">
        <v>4.2249999999999996</v>
      </c>
      <c r="GT134" s="9">
        <v>1.458</v>
      </c>
      <c r="GU134" s="9">
        <v>2.2290000000000001</v>
      </c>
      <c r="GV134" s="9">
        <v>1.458</v>
      </c>
      <c r="GW134" s="9">
        <v>0.77</v>
      </c>
      <c r="GX134" s="9">
        <v>24.626000000000001</v>
      </c>
      <c r="GY134" s="9">
        <v>10.32</v>
      </c>
      <c r="GZ134" s="9">
        <v>14.307</v>
      </c>
      <c r="HA134" s="9">
        <v>220.053</v>
      </c>
      <c r="HB134" s="9">
        <v>112.179</v>
      </c>
      <c r="HC134" s="9">
        <v>107.874</v>
      </c>
      <c r="HD134" s="9">
        <v>64.08</v>
      </c>
      <c r="HE134" s="9">
        <v>45.103999999999999</v>
      </c>
      <c r="HF134" s="9">
        <v>18.975999999999999</v>
      </c>
      <c r="HG134" s="9">
        <v>155.97300000000001</v>
      </c>
      <c r="HH134" s="9">
        <v>67.075000000000003</v>
      </c>
      <c r="HI134" s="9">
        <v>88.897999999999996</v>
      </c>
      <c r="HJ134" s="9">
        <v>69.652000000000001</v>
      </c>
      <c r="HK134" s="9">
        <v>49.311</v>
      </c>
      <c r="HL134" s="9">
        <v>20.341000000000001</v>
      </c>
      <c r="HM134" s="9">
        <v>166.376</v>
      </c>
      <c r="HN134" s="9">
        <v>71.221999999999994</v>
      </c>
      <c r="HO134" s="9">
        <v>95.153999999999996</v>
      </c>
      <c r="HP134" s="9">
        <v>161.65700000000001</v>
      </c>
      <c r="HQ134" s="9">
        <v>71.3</v>
      </c>
      <c r="HR134" s="9">
        <v>90.355999999999995</v>
      </c>
      <c r="HS134" s="9">
        <v>3366.7220000000002</v>
      </c>
      <c r="HT134" s="9">
        <v>1771.5820000000001</v>
      </c>
      <c r="HU134" s="9">
        <v>1595.14</v>
      </c>
      <c r="HV134" s="9">
        <v>2571.498</v>
      </c>
      <c r="HW134" s="9">
        <v>1506.9570000000001</v>
      </c>
      <c r="HX134" s="9">
        <v>1064.5419999999999</v>
      </c>
      <c r="HY134" s="9">
        <v>795.22400000000005</v>
      </c>
      <c r="HZ134" s="9">
        <v>264.625</v>
      </c>
      <c r="IA134" s="9">
        <v>530.59799999999996</v>
      </c>
      <c r="IB134" s="9">
        <v>363.94200000000001</v>
      </c>
      <c r="IC134" s="9">
        <v>212.53299999999999</v>
      </c>
      <c r="ID134" s="9">
        <v>151.40899999999999</v>
      </c>
      <c r="IE134" s="9">
        <v>51.515000000000001</v>
      </c>
      <c r="IF134" s="9">
        <v>33.348999999999997</v>
      </c>
      <c r="IG134" s="9">
        <v>18.166</v>
      </c>
      <c r="IH134" s="9">
        <v>26.126000000000001</v>
      </c>
      <c r="II134" s="9">
        <v>20.54</v>
      </c>
      <c r="IJ134" s="9">
        <v>5.5860000000000003</v>
      </c>
      <c r="IK134" s="9">
        <v>16.434000000000001</v>
      </c>
      <c r="IL134" s="9">
        <v>12.135999999999999</v>
      </c>
      <c r="IM134" s="9">
        <v>4.298</v>
      </c>
      <c r="IN134" s="9">
        <v>9.6920000000000002</v>
      </c>
      <c r="IO134" s="9">
        <v>8.4039999999999999</v>
      </c>
      <c r="IP134" s="9">
        <v>1.2869999999999999</v>
      </c>
      <c r="IQ134" s="9">
        <v>25.388999999999999</v>
      </c>
    </row>
    <row r="135" spans="1:251">
      <c r="A135" s="10">
        <v>45597</v>
      </c>
      <c r="B135" s="9">
        <v>14542.163</v>
      </c>
      <c r="C135" s="9">
        <v>7598.5330000000004</v>
      </c>
      <c r="D135" s="9">
        <v>6943.6289999999999</v>
      </c>
      <c r="E135" s="9">
        <v>10064.858</v>
      </c>
      <c r="F135" s="9">
        <v>6112.9589999999998</v>
      </c>
      <c r="G135" s="9">
        <v>3951.8989999999999</v>
      </c>
      <c r="H135" s="9">
        <v>4477.3050000000003</v>
      </c>
      <c r="I135" s="9">
        <v>1485.5740000000001</v>
      </c>
      <c r="J135" s="9">
        <v>2991.7310000000002</v>
      </c>
      <c r="K135" s="9">
        <v>1551.9580000000001</v>
      </c>
      <c r="L135" s="9">
        <v>827.87199999999996</v>
      </c>
      <c r="M135" s="9">
        <v>724.08600000000001</v>
      </c>
      <c r="N135" s="9">
        <v>287.96699999999998</v>
      </c>
      <c r="O135" s="9">
        <v>162.76400000000001</v>
      </c>
      <c r="P135" s="9">
        <v>125.203</v>
      </c>
      <c r="Q135" s="9">
        <v>107.74299999999999</v>
      </c>
      <c r="R135" s="9">
        <v>78.989999999999995</v>
      </c>
      <c r="S135" s="9">
        <v>28.753</v>
      </c>
      <c r="T135" s="9">
        <v>63.008000000000003</v>
      </c>
      <c r="U135" s="9">
        <v>48.136000000000003</v>
      </c>
      <c r="V135" s="9">
        <v>14.872999999999999</v>
      </c>
      <c r="W135" s="9">
        <v>44.734000000000002</v>
      </c>
      <c r="X135" s="9">
        <v>30.853999999999999</v>
      </c>
      <c r="Y135" s="9">
        <v>13.88</v>
      </c>
      <c r="Z135" s="9">
        <v>180.22399999999999</v>
      </c>
      <c r="AA135" s="9">
        <v>83.774000000000001</v>
      </c>
      <c r="AB135" s="9">
        <v>96.45</v>
      </c>
      <c r="AC135" s="9">
        <v>1380.2919999999999</v>
      </c>
      <c r="AD135" s="9">
        <v>733.00599999999997</v>
      </c>
      <c r="AE135" s="9">
        <v>647.28700000000003</v>
      </c>
      <c r="AF135" s="9">
        <v>535.97799999999995</v>
      </c>
      <c r="AG135" s="9">
        <v>390.29700000000003</v>
      </c>
      <c r="AH135" s="9">
        <v>145.68100000000001</v>
      </c>
      <c r="AI135" s="9">
        <v>844.31399999999996</v>
      </c>
      <c r="AJ135" s="9">
        <v>342.70800000000003</v>
      </c>
      <c r="AK135" s="9">
        <v>501.60599999999999</v>
      </c>
      <c r="AL135" s="9">
        <v>618.19799999999998</v>
      </c>
      <c r="AM135" s="9">
        <v>448.45800000000003</v>
      </c>
      <c r="AN135" s="9">
        <v>169.74</v>
      </c>
      <c r="AO135" s="9">
        <v>933.76</v>
      </c>
      <c r="AP135" s="9">
        <v>379.41399999999999</v>
      </c>
      <c r="AQ135" s="9">
        <v>554.346</v>
      </c>
      <c r="AR135" s="9">
        <v>907.322</v>
      </c>
      <c r="AS135" s="9">
        <v>390.84399999999999</v>
      </c>
      <c r="AT135" s="9">
        <v>516.47799999999995</v>
      </c>
      <c r="AU135" s="9">
        <v>13763.172</v>
      </c>
      <c r="AV135" s="9">
        <v>7153.7579999999998</v>
      </c>
      <c r="AW135" s="9">
        <v>6609.4139999999998</v>
      </c>
      <c r="AX135" s="9">
        <v>9707.27</v>
      </c>
      <c r="AY135" s="9">
        <v>5862.0550000000003</v>
      </c>
      <c r="AZ135" s="9">
        <v>3845.2150000000001</v>
      </c>
      <c r="BA135" s="9">
        <v>4055.902</v>
      </c>
      <c r="BB135" s="9">
        <v>1291.703</v>
      </c>
      <c r="BC135" s="9">
        <v>2764.1990000000001</v>
      </c>
      <c r="BD135" s="9">
        <v>1492.864</v>
      </c>
      <c r="BE135" s="9">
        <v>793.05600000000004</v>
      </c>
      <c r="BF135" s="9">
        <v>699.80799999999999</v>
      </c>
      <c r="BG135" s="9">
        <v>262.15600000000001</v>
      </c>
      <c r="BH135" s="9">
        <v>144.24100000000001</v>
      </c>
      <c r="BI135" s="9">
        <v>117.914</v>
      </c>
      <c r="BJ135" s="9">
        <v>101.98399999999999</v>
      </c>
      <c r="BK135" s="9">
        <v>74.221000000000004</v>
      </c>
      <c r="BL135" s="9">
        <v>27.763000000000002</v>
      </c>
      <c r="BM135" s="9">
        <v>60.05</v>
      </c>
      <c r="BN135" s="9">
        <v>45.697000000000003</v>
      </c>
      <c r="BO135" s="9">
        <v>14.352</v>
      </c>
      <c r="BP135" s="9">
        <v>41.933999999999997</v>
      </c>
      <c r="BQ135" s="9">
        <v>28.523</v>
      </c>
      <c r="BR135" s="9">
        <v>13.411</v>
      </c>
      <c r="BS135" s="9">
        <v>160.172</v>
      </c>
      <c r="BT135" s="9">
        <v>70.02</v>
      </c>
      <c r="BU135" s="9">
        <v>90.150999999999996</v>
      </c>
      <c r="BV135" s="9">
        <v>1343.021</v>
      </c>
      <c r="BW135" s="9">
        <v>713.04499999999996</v>
      </c>
      <c r="BX135" s="9">
        <v>629.976</v>
      </c>
      <c r="BY135" s="9">
        <v>526.37300000000005</v>
      </c>
      <c r="BZ135" s="9">
        <v>381.81599999999997</v>
      </c>
      <c r="CA135" s="9">
        <v>144.55699999999999</v>
      </c>
      <c r="CB135" s="9">
        <v>816.64800000000002</v>
      </c>
      <c r="CC135" s="9">
        <v>331.22899999999998</v>
      </c>
      <c r="CD135" s="9">
        <v>485.41899999999998</v>
      </c>
      <c r="CE135" s="9">
        <v>603.44100000000003</v>
      </c>
      <c r="CF135" s="9">
        <v>435.81200000000001</v>
      </c>
      <c r="CG135" s="9">
        <v>167.62899999999999</v>
      </c>
      <c r="CH135" s="9">
        <v>889.423</v>
      </c>
      <c r="CI135" s="9">
        <v>357.24299999999999</v>
      </c>
      <c r="CJ135" s="9">
        <v>532.17899999999997</v>
      </c>
      <c r="CK135" s="9">
        <v>876.69799999999998</v>
      </c>
      <c r="CL135" s="9">
        <v>376.92599999999999</v>
      </c>
      <c r="CM135" s="9">
        <v>499.77199999999999</v>
      </c>
      <c r="CN135" s="9">
        <v>2228.288</v>
      </c>
      <c r="CO135" s="9">
        <v>1138.2760000000001</v>
      </c>
      <c r="CP135" s="9">
        <v>1090.0129999999999</v>
      </c>
      <c r="CQ135" s="9">
        <v>928.61699999999996</v>
      </c>
      <c r="CR135" s="9">
        <v>576.58900000000006</v>
      </c>
      <c r="CS135" s="9">
        <v>352.02800000000002</v>
      </c>
      <c r="CT135" s="9">
        <v>1299.672</v>
      </c>
      <c r="CU135" s="9">
        <v>561.68700000000001</v>
      </c>
      <c r="CV135" s="9">
        <v>737.98500000000001</v>
      </c>
      <c r="CW135" s="9">
        <v>467.42200000000003</v>
      </c>
      <c r="CX135" s="9">
        <v>221.63800000000001</v>
      </c>
      <c r="CY135" s="9">
        <v>245.78299999999999</v>
      </c>
      <c r="CZ135" s="9">
        <v>64.147999999999996</v>
      </c>
      <c r="DA135" s="9">
        <v>32.664000000000001</v>
      </c>
      <c r="DB135" s="9">
        <v>31.484000000000002</v>
      </c>
      <c r="DC135" s="9">
        <v>9.32</v>
      </c>
      <c r="DD135" s="9">
        <v>6.0350000000000001</v>
      </c>
      <c r="DE135" s="9">
        <v>3.2850000000000001</v>
      </c>
      <c r="DF135" s="9">
        <v>7.2880000000000003</v>
      </c>
      <c r="DG135" s="9">
        <v>4.92</v>
      </c>
      <c r="DH135" s="9">
        <v>2.3679999999999999</v>
      </c>
      <c r="DI135" s="9">
        <v>2.0329999999999999</v>
      </c>
      <c r="DJ135" s="9">
        <v>1.115</v>
      </c>
      <c r="DK135" s="9">
        <v>0.91700000000000004</v>
      </c>
      <c r="DL135" s="9">
        <v>54.828000000000003</v>
      </c>
      <c r="DM135" s="9">
        <v>26.629000000000001</v>
      </c>
      <c r="DN135" s="9">
        <v>28.199000000000002</v>
      </c>
      <c r="DO135" s="9">
        <v>435.79500000000002</v>
      </c>
      <c r="DP135" s="9">
        <v>205.155</v>
      </c>
      <c r="DQ135" s="9">
        <v>230.63900000000001</v>
      </c>
      <c r="DR135" s="9">
        <v>84.200999999999993</v>
      </c>
      <c r="DS135" s="9">
        <v>57.351999999999997</v>
      </c>
      <c r="DT135" s="9">
        <v>26.849</v>
      </c>
      <c r="DU135" s="9">
        <v>351.59399999999999</v>
      </c>
      <c r="DV135" s="9">
        <v>147.803</v>
      </c>
      <c r="DW135" s="9">
        <v>203.79</v>
      </c>
      <c r="DX135" s="9">
        <v>91.474999999999994</v>
      </c>
      <c r="DY135" s="9">
        <v>62.488999999999997</v>
      </c>
      <c r="DZ135" s="9">
        <v>28.986000000000001</v>
      </c>
      <c r="EA135" s="9">
        <v>375.94600000000003</v>
      </c>
      <c r="EB135" s="9">
        <v>159.149</v>
      </c>
      <c r="EC135" s="9">
        <v>216.797</v>
      </c>
      <c r="ED135" s="9">
        <v>358.88099999999997</v>
      </c>
      <c r="EE135" s="9">
        <v>152.72300000000001</v>
      </c>
      <c r="EF135" s="9">
        <v>206.15799999999999</v>
      </c>
      <c r="EG135" s="9">
        <v>848</v>
      </c>
      <c r="EH135" s="9">
        <v>421.64600000000002</v>
      </c>
      <c r="EI135" s="9">
        <v>426.35300000000001</v>
      </c>
      <c r="EJ135" s="9">
        <v>187.386</v>
      </c>
      <c r="EK135" s="9">
        <v>133.97</v>
      </c>
      <c r="EL135" s="9">
        <v>53.415999999999997</v>
      </c>
      <c r="EM135" s="9">
        <v>660.61300000000006</v>
      </c>
      <c r="EN135" s="9">
        <v>287.67599999999999</v>
      </c>
      <c r="EO135" s="9">
        <v>372.93700000000001</v>
      </c>
      <c r="EP135" s="9">
        <v>224.19200000000001</v>
      </c>
      <c r="EQ135" s="9">
        <v>104.623</v>
      </c>
      <c r="ER135" s="9">
        <v>119.569</v>
      </c>
      <c r="ES135" s="9">
        <v>34.091999999999999</v>
      </c>
      <c r="ET135" s="9">
        <v>15.872</v>
      </c>
      <c r="EU135" s="9">
        <v>18.22</v>
      </c>
      <c r="EV135" s="9">
        <v>2.5870000000000002</v>
      </c>
      <c r="EW135" s="9">
        <v>1.381</v>
      </c>
      <c r="EX135" s="9">
        <v>1.206</v>
      </c>
      <c r="EY135" s="9">
        <v>2.0459999999999998</v>
      </c>
      <c r="EZ135" s="9">
        <v>1.3360000000000001</v>
      </c>
      <c r="FA135" s="9">
        <v>0.70899999999999996</v>
      </c>
      <c r="FB135" s="9">
        <v>0.54200000000000004</v>
      </c>
      <c r="FC135" s="9">
        <v>4.4999999999999998E-2</v>
      </c>
      <c r="FD135" s="9">
        <v>0.497</v>
      </c>
      <c r="FE135" s="9">
        <v>31.504999999999999</v>
      </c>
      <c r="FF135" s="9">
        <v>14.491</v>
      </c>
      <c r="FG135" s="9">
        <v>17.013999999999999</v>
      </c>
      <c r="FH135" s="9">
        <v>207.90199999999999</v>
      </c>
      <c r="FI135" s="9">
        <v>97.933999999999997</v>
      </c>
      <c r="FJ135" s="9">
        <v>109.967</v>
      </c>
      <c r="FK135" s="9">
        <v>18.433</v>
      </c>
      <c r="FL135" s="9">
        <v>14.028</v>
      </c>
      <c r="FM135" s="9">
        <v>4.4050000000000002</v>
      </c>
      <c r="FN135" s="9">
        <v>189.46899999999999</v>
      </c>
      <c r="FO135" s="9">
        <v>83.906000000000006</v>
      </c>
      <c r="FP135" s="9">
        <v>105.563</v>
      </c>
      <c r="FQ135" s="9">
        <v>20.356000000000002</v>
      </c>
      <c r="FR135" s="9">
        <v>15.212</v>
      </c>
      <c r="FS135" s="9">
        <v>5.1440000000000001</v>
      </c>
      <c r="FT135" s="9">
        <v>203.83600000000001</v>
      </c>
      <c r="FU135" s="9">
        <v>89.411000000000001</v>
      </c>
      <c r="FV135" s="9">
        <v>114.425</v>
      </c>
      <c r="FW135" s="9">
        <v>191.51400000000001</v>
      </c>
      <c r="FX135" s="9">
        <v>85.242999999999995</v>
      </c>
      <c r="FY135" s="9">
        <v>106.27200000000001</v>
      </c>
      <c r="FZ135" s="9">
        <v>1380.289</v>
      </c>
      <c r="GA135" s="9">
        <v>716.62900000000002</v>
      </c>
      <c r="GB135" s="9">
        <v>663.65899999999999</v>
      </c>
      <c r="GC135" s="9">
        <v>741.23099999999999</v>
      </c>
      <c r="GD135" s="9">
        <v>442.61900000000003</v>
      </c>
      <c r="GE135" s="9">
        <v>298.61200000000002</v>
      </c>
      <c r="GF135" s="9">
        <v>639.05799999999999</v>
      </c>
      <c r="GG135" s="9">
        <v>274.01100000000002</v>
      </c>
      <c r="GH135" s="9">
        <v>365.04700000000003</v>
      </c>
      <c r="GI135" s="9">
        <v>243.23</v>
      </c>
      <c r="GJ135" s="9">
        <v>117.01600000000001</v>
      </c>
      <c r="GK135" s="9">
        <v>126.214</v>
      </c>
      <c r="GL135" s="9">
        <v>30.056000000000001</v>
      </c>
      <c r="GM135" s="9">
        <v>16.792999999999999</v>
      </c>
      <c r="GN135" s="9">
        <v>13.263999999999999</v>
      </c>
      <c r="GO135" s="9">
        <v>6.7329999999999997</v>
      </c>
      <c r="GP135" s="9">
        <v>4.6539999999999999</v>
      </c>
      <c r="GQ135" s="9">
        <v>2.0790000000000002</v>
      </c>
      <c r="GR135" s="9">
        <v>5.242</v>
      </c>
      <c r="GS135" s="9">
        <v>3.5840000000000001</v>
      </c>
      <c r="GT135" s="9">
        <v>1.6579999999999999</v>
      </c>
      <c r="GU135" s="9">
        <v>1.4910000000000001</v>
      </c>
      <c r="GV135" s="9">
        <v>1.071</v>
      </c>
      <c r="GW135" s="9">
        <v>0.42</v>
      </c>
      <c r="GX135" s="9">
        <v>23.323</v>
      </c>
      <c r="GY135" s="9">
        <v>12.138</v>
      </c>
      <c r="GZ135" s="9">
        <v>11.185</v>
      </c>
      <c r="HA135" s="9">
        <v>227.893</v>
      </c>
      <c r="HB135" s="9">
        <v>107.221</v>
      </c>
      <c r="HC135" s="9">
        <v>120.672</v>
      </c>
      <c r="HD135" s="9">
        <v>65.768000000000001</v>
      </c>
      <c r="HE135" s="9">
        <v>43.323999999999998</v>
      </c>
      <c r="HF135" s="9">
        <v>22.443999999999999</v>
      </c>
      <c r="HG135" s="9">
        <v>162.125</v>
      </c>
      <c r="HH135" s="9">
        <v>63.896999999999998</v>
      </c>
      <c r="HI135" s="9">
        <v>98.227999999999994</v>
      </c>
      <c r="HJ135" s="9">
        <v>71.12</v>
      </c>
      <c r="HK135" s="9">
        <v>47.277000000000001</v>
      </c>
      <c r="HL135" s="9">
        <v>23.841999999999999</v>
      </c>
      <c r="HM135" s="9">
        <v>172.11</v>
      </c>
      <c r="HN135" s="9">
        <v>69.739000000000004</v>
      </c>
      <c r="HO135" s="9">
        <v>102.372</v>
      </c>
      <c r="HP135" s="9">
        <v>167.36699999999999</v>
      </c>
      <c r="HQ135" s="9">
        <v>67.480999999999995</v>
      </c>
      <c r="HR135" s="9">
        <v>99.885999999999996</v>
      </c>
      <c r="HS135" s="9">
        <v>3370.2809999999999</v>
      </c>
      <c r="HT135" s="9">
        <v>1778.799</v>
      </c>
      <c r="HU135" s="9">
        <v>1591.4829999999999</v>
      </c>
      <c r="HV135" s="9">
        <v>2596.7069999999999</v>
      </c>
      <c r="HW135" s="9">
        <v>1525.8579999999999</v>
      </c>
      <c r="HX135" s="9">
        <v>1070.8489999999999</v>
      </c>
      <c r="HY135" s="9">
        <v>773.57399999999996</v>
      </c>
      <c r="HZ135" s="9">
        <v>252.94</v>
      </c>
      <c r="IA135" s="9">
        <v>520.63400000000001</v>
      </c>
      <c r="IB135" s="9">
        <v>347.12400000000002</v>
      </c>
      <c r="IC135" s="9">
        <v>201.96899999999999</v>
      </c>
      <c r="ID135" s="9">
        <v>145.155</v>
      </c>
      <c r="IE135" s="9">
        <v>55.116</v>
      </c>
      <c r="IF135" s="9">
        <v>33.878999999999998</v>
      </c>
      <c r="IG135" s="9">
        <v>21.238</v>
      </c>
      <c r="IH135" s="9">
        <v>22.573</v>
      </c>
      <c r="II135" s="9">
        <v>15.356999999999999</v>
      </c>
      <c r="IJ135" s="9">
        <v>7.2160000000000002</v>
      </c>
      <c r="IK135" s="9">
        <v>12.683</v>
      </c>
      <c r="IL135" s="9">
        <v>9.8409999999999993</v>
      </c>
      <c r="IM135" s="9">
        <v>2.8420000000000001</v>
      </c>
      <c r="IN135" s="9">
        <v>9.89</v>
      </c>
      <c r="IO135" s="9">
        <v>5.516</v>
      </c>
      <c r="IP135" s="9">
        <v>4.3739999999999997</v>
      </c>
      <c r="IQ135" s="9">
        <v>32.543999999999997</v>
      </c>
    </row>
    <row r="136" spans="1:251">
      <c r="A136" s="10">
        <v>45627</v>
      </c>
      <c r="B136" s="9">
        <v>14651.161</v>
      </c>
      <c r="C136" s="9">
        <v>7651.9470000000001</v>
      </c>
      <c r="D136" s="9">
        <v>6999.2139999999999</v>
      </c>
      <c r="E136" s="9">
        <v>10129.528</v>
      </c>
      <c r="F136" s="9">
        <v>6115.482</v>
      </c>
      <c r="G136" s="9">
        <v>4014.047</v>
      </c>
      <c r="H136" s="9">
        <v>4521.6329999999998</v>
      </c>
      <c r="I136" s="9">
        <v>1536.4659999999999</v>
      </c>
      <c r="J136" s="9">
        <v>2985.1669999999999</v>
      </c>
      <c r="K136" s="9">
        <v>1639.9929999999999</v>
      </c>
      <c r="L136" s="9">
        <v>862.529</v>
      </c>
      <c r="M136" s="9">
        <v>777.46299999999997</v>
      </c>
      <c r="N136" s="9">
        <v>305.05700000000002</v>
      </c>
      <c r="O136" s="9">
        <v>158.48699999999999</v>
      </c>
      <c r="P136" s="9">
        <v>146.56899999999999</v>
      </c>
      <c r="Q136" s="9">
        <v>112.015</v>
      </c>
      <c r="R136" s="9">
        <v>82.227000000000004</v>
      </c>
      <c r="S136" s="9">
        <v>29.788</v>
      </c>
      <c r="T136" s="9">
        <v>54.82</v>
      </c>
      <c r="U136" s="9">
        <v>37.984999999999999</v>
      </c>
      <c r="V136" s="9">
        <v>16.835000000000001</v>
      </c>
      <c r="W136" s="9">
        <v>57.195</v>
      </c>
      <c r="X136" s="9">
        <v>44.241999999999997</v>
      </c>
      <c r="Y136" s="9">
        <v>12.952999999999999</v>
      </c>
      <c r="Z136" s="9">
        <v>193.041</v>
      </c>
      <c r="AA136" s="9">
        <v>76.260000000000005</v>
      </c>
      <c r="AB136" s="9">
        <v>116.78100000000001</v>
      </c>
      <c r="AC136" s="9">
        <v>1455.607</v>
      </c>
      <c r="AD136" s="9">
        <v>767.16399999999999</v>
      </c>
      <c r="AE136" s="9">
        <v>688.44399999999996</v>
      </c>
      <c r="AF136" s="9">
        <v>556.39099999999996</v>
      </c>
      <c r="AG136" s="9">
        <v>399.61399999999998</v>
      </c>
      <c r="AH136" s="9">
        <v>156.77699999999999</v>
      </c>
      <c r="AI136" s="9">
        <v>899.21600000000001</v>
      </c>
      <c r="AJ136" s="9">
        <v>367.55</v>
      </c>
      <c r="AK136" s="9">
        <v>531.66700000000003</v>
      </c>
      <c r="AL136" s="9">
        <v>644.005</v>
      </c>
      <c r="AM136" s="9">
        <v>464.11799999999999</v>
      </c>
      <c r="AN136" s="9">
        <v>179.88800000000001</v>
      </c>
      <c r="AO136" s="9">
        <v>995.98699999999997</v>
      </c>
      <c r="AP136" s="9">
        <v>398.411</v>
      </c>
      <c r="AQ136" s="9">
        <v>597.57600000000002</v>
      </c>
      <c r="AR136" s="9">
        <v>954.03599999999994</v>
      </c>
      <c r="AS136" s="9">
        <v>405.53399999999999</v>
      </c>
      <c r="AT136" s="9">
        <v>548.50199999999995</v>
      </c>
      <c r="AU136" s="9">
        <v>13875.647000000001</v>
      </c>
      <c r="AV136" s="9">
        <v>7208.5010000000002</v>
      </c>
      <c r="AW136" s="9">
        <v>6667.1450000000004</v>
      </c>
      <c r="AX136" s="9">
        <v>9769.6389999999992</v>
      </c>
      <c r="AY136" s="9">
        <v>5871.5649999999996</v>
      </c>
      <c r="AZ136" s="9">
        <v>3898.0729999999999</v>
      </c>
      <c r="BA136" s="9">
        <v>4106.0079999999998</v>
      </c>
      <c r="BB136" s="9">
        <v>1336.9359999999999</v>
      </c>
      <c r="BC136" s="9">
        <v>2769.0720000000001</v>
      </c>
      <c r="BD136" s="9">
        <v>1588.73</v>
      </c>
      <c r="BE136" s="9">
        <v>835.58</v>
      </c>
      <c r="BF136" s="9">
        <v>753.15</v>
      </c>
      <c r="BG136" s="9">
        <v>278.13400000000001</v>
      </c>
      <c r="BH136" s="9">
        <v>141.46799999999999</v>
      </c>
      <c r="BI136" s="9">
        <v>136.666</v>
      </c>
      <c r="BJ136" s="9">
        <v>105.343</v>
      </c>
      <c r="BK136" s="9">
        <v>76.739000000000004</v>
      </c>
      <c r="BL136" s="9">
        <v>28.603999999999999</v>
      </c>
      <c r="BM136" s="9">
        <v>52.014000000000003</v>
      </c>
      <c r="BN136" s="9">
        <v>35.723999999999997</v>
      </c>
      <c r="BO136" s="9">
        <v>16.29</v>
      </c>
      <c r="BP136" s="9">
        <v>53.329000000000001</v>
      </c>
      <c r="BQ136" s="9">
        <v>41.015000000000001</v>
      </c>
      <c r="BR136" s="9">
        <v>12.314</v>
      </c>
      <c r="BS136" s="9">
        <v>172.791</v>
      </c>
      <c r="BT136" s="9">
        <v>64.728999999999999</v>
      </c>
      <c r="BU136" s="9">
        <v>108.062</v>
      </c>
      <c r="BV136" s="9">
        <v>1427.68</v>
      </c>
      <c r="BW136" s="9">
        <v>755.22400000000005</v>
      </c>
      <c r="BX136" s="9">
        <v>672.45600000000002</v>
      </c>
      <c r="BY136" s="9">
        <v>548.97900000000004</v>
      </c>
      <c r="BZ136" s="9">
        <v>395.40699999999998</v>
      </c>
      <c r="CA136" s="9">
        <v>153.571</v>
      </c>
      <c r="CB136" s="9">
        <v>878.70100000000002</v>
      </c>
      <c r="CC136" s="9">
        <v>359.81599999999997</v>
      </c>
      <c r="CD136" s="9">
        <v>518.88499999999999</v>
      </c>
      <c r="CE136" s="9">
        <v>630.39400000000001</v>
      </c>
      <c r="CF136" s="9">
        <v>454.89299999999997</v>
      </c>
      <c r="CG136" s="9">
        <v>175.501</v>
      </c>
      <c r="CH136" s="9">
        <v>958.33600000000001</v>
      </c>
      <c r="CI136" s="9">
        <v>380.68700000000001</v>
      </c>
      <c r="CJ136" s="9">
        <v>577.649</v>
      </c>
      <c r="CK136" s="9">
        <v>930.71500000000003</v>
      </c>
      <c r="CL136" s="9">
        <v>395.54</v>
      </c>
      <c r="CM136" s="9">
        <v>535.17499999999995</v>
      </c>
      <c r="CN136" s="9">
        <v>2276.0320000000002</v>
      </c>
      <c r="CO136" s="9">
        <v>1172.8810000000001</v>
      </c>
      <c r="CP136" s="9">
        <v>1103.1510000000001</v>
      </c>
      <c r="CQ136" s="9">
        <v>956.40200000000004</v>
      </c>
      <c r="CR136" s="9">
        <v>588.72799999999995</v>
      </c>
      <c r="CS136" s="9">
        <v>367.67399999999998</v>
      </c>
      <c r="CT136" s="9">
        <v>1319.6310000000001</v>
      </c>
      <c r="CU136" s="9">
        <v>584.15300000000002</v>
      </c>
      <c r="CV136" s="9">
        <v>735.47699999999998</v>
      </c>
      <c r="CW136" s="9">
        <v>531.80499999999995</v>
      </c>
      <c r="CX136" s="9">
        <v>255.70699999999999</v>
      </c>
      <c r="CY136" s="9">
        <v>276.09800000000001</v>
      </c>
      <c r="CZ136" s="9">
        <v>66.197999999999993</v>
      </c>
      <c r="DA136" s="9">
        <v>31.045999999999999</v>
      </c>
      <c r="DB136" s="9">
        <v>35.152000000000001</v>
      </c>
      <c r="DC136" s="9">
        <v>8.7260000000000009</v>
      </c>
      <c r="DD136" s="9">
        <v>5.9039999999999999</v>
      </c>
      <c r="DE136" s="9">
        <v>2.8220000000000001</v>
      </c>
      <c r="DF136" s="9">
        <v>3.718</v>
      </c>
      <c r="DG136" s="9">
        <v>2.5270000000000001</v>
      </c>
      <c r="DH136" s="9">
        <v>1.1910000000000001</v>
      </c>
      <c r="DI136" s="9">
        <v>5.008</v>
      </c>
      <c r="DJ136" s="9">
        <v>3.3769999999999998</v>
      </c>
      <c r="DK136" s="9">
        <v>1.631</v>
      </c>
      <c r="DL136" s="9">
        <v>57.472000000000001</v>
      </c>
      <c r="DM136" s="9">
        <v>25.143000000000001</v>
      </c>
      <c r="DN136" s="9">
        <v>32.329000000000001</v>
      </c>
      <c r="DO136" s="9">
        <v>508.24099999999999</v>
      </c>
      <c r="DP136" s="9">
        <v>247.268</v>
      </c>
      <c r="DQ136" s="9">
        <v>260.97300000000001</v>
      </c>
      <c r="DR136" s="9">
        <v>99.307000000000002</v>
      </c>
      <c r="DS136" s="9">
        <v>69.745000000000005</v>
      </c>
      <c r="DT136" s="9">
        <v>29.562000000000001</v>
      </c>
      <c r="DU136" s="9">
        <v>408.93400000000003</v>
      </c>
      <c r="DV136" s="9">
        <v>177.523</v>
      </c>
      <c r="DW136" s="9">
        <v>231.411</v>
      </c>
      <c r="DX136" s="9">
        <v>105.76600000000001</v>
      </c>
      <c r="DY136" s="9">
        <v>73.736999999999995</v>
      </c>
      <c r="DZ136" s="9">
        <v>32.029000000000003</v>
      </c>
      <c r="EA136" s="9">
        <v>426.03899999999999</v>
      </c>
      <c r="EB136" s="9">
        <v>181.97</v>
      </c>
      <c r="EC136" s="9">
        <v>244.06899999999999</v>
      </c>
      <c r="ED136" s="9">
        <v>412.65199999999999</v>
      </c>
      <c r="EE136" s="9">
        <v>180.05</v>
      </c>
      <c r="EF136" s="9">
        <v>232.602</v>
      </c>
      <c r="EG136" s="9">
        <v>869.05399999999997</v>
      </c>
      <c r="EH136" s="9">
        <v>437.50599999999997</v>
      </c>
      <c r="EI136" s="9">
        <v>431.54700000000003</v>
      </c>
      <c r="EJ136" s="9">
        <v>195.22200000000001</v>
      </c>
      <c r="EK136" s="9">
        <v>135.702</v>
      </c>
      <c r="EL136" s="9">
        <v>59.518999999999998</v>
      </c>
      <c r="EM136" s="9">
        <v>673.83199999999999</v>
      </c>
      <c r="EN136" s="9">
        <v>301.80399999999997</v>
      </c>
      <c r="EO136" s="9">
        <v>372.02800000000002</v>
      </c>
      <c r="EP136" s="9">
        <v>267.15100000000001</v>
      </c>
      <c r="EQ136" s="9">
        <v>127.43300000000001</v>
      </c>
      <c r="ER136" s="9">
        <v>139.71799999999999</v>
      </c>
      <c r="ES136" s="9">
        <v>30.166</v>
      </c>
      <c r="ET136" s="9">
        <v>13.279</v>
      </c>
      <c r="EU136" s="9">
        <v>16.887</v>
      </c>
      <c r="EV136" s="9">
        <v>0.48599999999999999</v>
      </c>
      <c r="EW136" s="9">
        <v>7.1999999999999995E-2</v>
      </c>
      <c r="EX136" s="9">
        <v>0.41399999999999998</v>
      </c>
      <c r="EY136" s="9">
        <v>6.4000000000000001E-2</v>
      </c>
      <c r="EZ136" s="9">
        <v>2.7E-2</v>
      </c>
      <c r="FA136" s="9">
        <v>3.5999999999999997E-2</v>
      </c>
      <c r="FB136" s="9">
        <v>0.42199999999999999</v>
      </c>
      <c r="FC136" s="9">
        <v>4.4999999999999998E-2</v>
      </c>
      <c r="FD136" s="9">
        <v>0.377</v>
      </c>
      <c r="FE136" s="9">
        <v>29.68</v>
      </c>
      <c r="FF136" s="9">
        <v>13.207000000000001</v>
      </c>
      <c r="FG136" s="9">
        <v>16.472999999999999</v>
      </c>
      <c r="FH136" s="9">
        <v>258.12700000000001</v>
      </c>
      <c r="FI136" s="9">
        <v>124.45699999999999</v>
      </c>
      <c r="FJ136" s="9">
        <v>133.66999999999999</v>
      </c>
      <c r="FK136" s="9">
        <v>23.224</v>
      </c>
      <c r="FL136" s="9">
        <v>16.329999999999998</v>
      </c>
      <c r="FM136" s="9">
        <v>6.8949999999999996</v>
      </c>
      <c r="FN136" s="9">
        <v>234.90299999999999</v>
      </c>
      <c r="FO136" s="9">
        <v>108.128</v>
      </c>
      <c r="FP136" s="9">
        <v>126.77500000000001</v>
      </c>
      <c r="FQ136" s="9">
        <v>23.361000000000001</v>
      </c>
      <c r="FR136" s="9">
        <v>16.399999999999999</v>
      </c>
      <c r="FS136" s="9">
        <v>6.9610000000000003</v>
      </c>
      <c r="FT136" s="9">
        <v>243.79</v>
      </c>
      <c r="FU136" s="9">
        <v>111.033</v>
      </c>
      <c r="FV136" s="9">
        <v>132.75700000000001</v>
      </c>
      <c r="FW136" s="9">
        <v>234.96700000000001</v>
      </c>
      <c r="FX136" s="9">
        <v>108.155</v>
      </c>
      <c r="FY136" s="9">
        <v>126.812</v>
      </c>
      <c r="FZ136" s="9">
        <v>1406.979</v>
      </c>
      <c r="GA136" s="9">
        <v>735.375</v>
      </c>
      <c r="GB136" s="9">
        <v>671.60400000000004</v>
      </c>
      <c r="GC136" s="9">
        <v>761.18</v>
      </c>
      <c r="GD136" s="9">
        <v>453.02600000000001</v>
      </c>
      <c r="GE136" s="9">
        <v>308.154</v>
      </c>
      <c r="GF136" s="9">
        <v>645.79899999999998</v>
      </c>
      <c r="GG136" s="9">
        <v>282.34899999999999</v>
      </c>
      <c r="GH136" s="9">
        <v>363.45</v>
      </c>
      <c r="GI136" s="9">
        <v>264.654</v>
      </c>
      <c r="GJ136" s="9">
        <v>128.274</v>
      </c>
      <c r="GK136" s="9">
        <v>136.38</v>
      </c>
      <c r="GL136" s="9">
        <v>36.031999999999996</v>
      </c>
      <c r="GM136" s="9">
        <v>17.766999999999999</v>
      </c>
      <c r="GN136" s="9">
        <v>18.265000000000001</v>
      </c>
      <c r="GO136" s="9">
        <v>8.24</v>
      </c>
      <c r="GP136" s="9">
        <v>5.8310000000000004</v>
      </c>
      <c r="GQ136" s="9">
        <v>2.4089999999999998</v>
      </c>
      <c r="GR136" s="9">
        <v>3.6539999999999999</v>
      </c>
      <c r="GS136" s="9">
        <v>2.4990000000000001</v>
      </c>
      <c r="GT136" s="9">
        <v>1.155</v>
      </c>
      <c r="GU136" s="9">
        <v>4.5860000000000003</v>
      </c>
      <c r="GV136" s="9">
        <v>3.3319999999999999</v>
      </c>
      <c r="GW136" s="9">
        <v>1.254</v>
      </c>
      <c r="GX136" s="9">
        <v>27.792000000000002</v>
      </c>
      <c r="GY136" s="9">
        <v>11.936</v>
      </c>
      <c r="GZ136" s="9">
        <v>15.856</v>
      </c>
      <c r="HA136" s="9">
        <v>250.114</v>
      </c>
      <c r="HB136" s="9">
        <v>122.81100000000001</v>
      </c>
      <c r="HC136" s="9">
        <v>127.303</v>
      </c>
      <c r="HD136" s="9">
        <v>76.082999999999998</v>
      </c>
      <c r="HE136" s="9">
        <v>53.414999999999999</v>
      </c>
      <c r="HF136" s="9">
        <v>22.667999999999999</v>
      </c>
      <c r="HG136" s="9">
        <v>174.03100000000001</v>
      </c>
      <c r="HH136" s="9">
        <v>69.394999999999996</v>
      </c>
      <c r="HI136" s="9">
        <v>104.636</v>
      </c>
      <c r="HJ136" s="9">
        <v>82.405000000000001</v>
      </c>
      <c r="HK136" s="9">
        <v>57.335999999999999</v>
      </c>
      <c r="HL136" s="9">
        <v>25.068000000000001</v>
      </c>
      <c r="HM136" s="9">
        <v>182.249</v>
      </c>
      <c r="HN136" s="9">
        <v>70.936999999999998</v>
      </c>
      <c r="HO136" s="9">
        <v>111.312</v>
      </c>
      <c r="HP136" s="9">
        <v>177.685</v>
      </c>
      <c r="HQ136" s="9">
        <v>71.894999999999996</v>
      </c>
      <c r="HR136" s="9">
        <v>105.79</v>
      </c>
      <c r="HS136" s="9">
        <v>3399.4250000000002</v>
      </c>
      <c r="HT136" s="9">
        <v>1788.308</v>
      </c>
      <c r="HU136" s="9">
        <v>1611.116</v>
      </c>
      <c r="HV136" s="9">
        <v>2630.25</v>
      </c>
      <c r="HW136" s="9">
        <v>1530.954</v>
      </c>
      <c r="HX136" s="9">
        <v>1099.296</v>
      </c>
      <c r="HY136" s="9">
        <v>769.17499999999995</v>
      </c>
      <c r="HZ136" s="9">
        <v>257.35399999999998</v>
      </c>
      <c r="IA136" s="9">
        <v>511.82</v>
      </c>
      <c r="IB136" s="9">
        <v>372.19799999999998</v>
      </c>
      <c r="IC136" s="9">
        <v>221.00800000000001</v>
      </c>
      <c r="ID136" s="9">
        <v>151.19</v>
      </c>
      <c r="IE136" s="9">
        <v>60.558</v>
      </c>
      <c r="IF136" s="9">
        <v>33.088000000000001</v>
      </c>
      <c r="IG136" s="9">
        <v>27.47</v>
      </c>
      <c r="IH136" s="9">
        <v>28.547999999999998</v>
      </c>
      <c r="II136" s="9">
        <v>20.228000000000002</v>
      </c>
      <c r="IJ136" s="9">
        <v>8.32</v>
      </c>
      <c r="IK136" s="9">
        <v>13.523</v>
      </c>
      <c r="IL136" s="9">
        <v>8.3640000000000008</v>
      </c>
      <c r="IM136" s="9">
        <v>5.1589999999999998</v>
      </c>
      <c r="IN136" s="9">
        <v>15.026</v>
      </c>
      <c r="IO136" s="9">
        <v>11.864000000000001</v>
      </c>
      <c r="IP136" s="9">
        <v>3.1619999999999999</v>
      </c>
      <c r="IQ136" s="9">
        <v>32.01</v>
      </c>
    </row>
    <row r="137" spans="1:251">
      <c r="A137" s="10">
        <v>45658</v>
      </c>
      <c r="B137" s="9">
        <v>14369.495999999999</v>
      </c>
      <c r="C137" s="9">
        <v>7510.5789999999997</v>
      </c>
      <c r="D137" s="9">
        <v>6858.9170000000004</v>
      </c>
      <c r="E137" s="9">
        <v>9989.2610000000004</v>
      </c>
      <c r="F137" s="9">
        <v>6031.5320000000002</v>
      </c>
      <c r="G137" s="9">
        <v>3957.7289999999998</v>
      </c>
      <c r="H137" s="9">
        <v>4380.2349999999997</v>
      </c>
      <c r="I137" s="9">
        <v>1479.047</v>
      </c>
      <c r="J137" s="9">
        <v>2901.1880000000001</v>
      </c>
      <c r="K137" s="9">
        <v>1671.837</v>
      </c>
      <c r="L137" s="9">
        <v>907.18</v>
      </c>
      <c r="M137" s="9">
        <v>764.65700000000004</v>
      </c>
      <c r="N137" s="9">
        <v>383.54700000000003</v>
      </c>
      <c r="O137" s="9">
        <v>206.09299999999999</v>
      </c>
      <c r="P137" s="9">
        <v>177.45400000000001</v>
      </c>
      <c r="Q137" s="9">
        <v>165.209</v>
      </c>
      <c r="R137" s="9">
        <v>120.276</v>
      </c>
      <c r="S137" s="9">
        <v>44.933</v>
      </c>
      <c r="T137" s="9">
        <v>83.084999999999994</v>
      </c>
      <c r="U137" s="9">
        <v>60.997999999999998</v>
      </c>
      <c r="V137" s="9">
        <v>22.087</v>
      </c>
      <c r="W137" s="9">
        <v>82.123999999999995</v>
      </c>
      <c r="X137" s="9">
        <v>59.277000000000001</v>
      </c>
      <c r="Y137" s="9">
        <v>22.846</v>
      </c>
      <c r="Z137" s="9">
        <v>218.33799999999999</v>
      </c>
      <c r="AA137" s="9">
        <v>85.816999999999993</v>
      </c>
      <c r="AB137" s="9">
        <v>132.52099999999999</v>
      </c>
      <c r="AC137" s="9">
        <v>1431.94</v>
      </c>
      <c r="AD137" s="9">
        <v>766.21400000000006</v>
      </c>
      <c r="AE137" s="9">
        <v>665.72500000000002</v>
      </c>
      <c r="AF137" s="9">
        <v>560.15</v>
      </c>
      <c r="AG137" s="9">
        <v>407.27100000000002</v>
      </c>
      <c r="AH137" s="9">
        <v>152.87899999999999</v>
      </c>
      <c r="AI137" s="9">
        <v>871.79</v>
      </c>
      <c r="AJ137" s="9">
        <v>358.94299999999998</v>
      </c>
      <c r="AK137" s="9">
        <v>512.846</v>
      </c>
      <c r="AL137" s="9">
        <v>694.79200000000003</v>
      </c>
      <c r="AM137" s="9">
        <v>504.87099999999998</v>
      </c>
      <c r="AN137" s="9">
        <v>189.92099999999999</v>
      </c>
      <c r="AO137" s="9">
        <v>977.04499999999996</v>
      </c>
      <c r="AP137" s="9">
        <v>402.30900000000003</v>
      </c>
      <c r="AQ137" s="9">
        <v>574.73599999999999</v>
      </c>
      <c r="AR137" s="9">
        <v>954.875</v>
      </c>
      <c r="AS137" s="9">
        <v>419.94200000000001</v>
      </c>
      <c r="AT137" s="9">
        <v>534.93299999999999</v>
      </c>
      <c r="AU137" s="9">
        <v>13654.245000000001</v>
      </c>
      <c r="AV137" s="9">
        <v>7101.1779999999999</v>
      </c>
      <c r="AW137" s="9">
        <v>6553.067</v>
      </c>
      <c r="AX137" s="9">
        <v>9651.0169999999998</v>
      </c>
      <c r="AY137" s="9">
        <v>5798.4120000000003</v>
      </c>
      <c r="AZ137" s="9">
        <v>3852.605</v>
      </c>
      <c r="BA137" s="9">
        <v>4003.2280000000001</v>
      </c>
      <c r="BB137" s="9">
        <v>1302.7660000000001</v>
      </c>
      <c r="BC137" s="9">
        <v>2700.462</v>
      </c>
      <c r="BD137" s="9">
        <v>1625.701</v>
      </c>
      <c r="BE137" s="9">
        <v>882.08799999999997</v>
      </c>
      <c r="BF137" s="9">
        <v>743.61300000000006</v>
      </c>
      <c r="BG137" s="9">
        <v>362.51900000000001</v>
      </c>
      <c r="BH137" s="9">
        <v>192.87299999999999</v>
      </c>
      <c r="BI137" s="9">
        <v>169.64699999999999</v>
      </c>
      <c r="BJ137" s="9">
        <v>158.322</v>
      </c>
      <c r="BK137" s="9">
        <v>114.71299999999999</v>
      </c>
      <c r="BL137" s="9">
        <v>43.609000000000002</v>
      </c>
      <c r="BM137" s="9">
        <v>78.459000000000003</v>
      </c>
      <c r="BN137" s="9">
        <v>57.273000000000003</v>
      </c>
      <c r="BO137" s="9">
        <v>21.184999999999999</v>
      </c>
      <c r="BP137" s="9">
        <v>79.864000000000004</v>
      </c>
      <c r="BQ137" s="9">
        <v>57.44</v>
      </c>
      <c r="BR137" s="9">
        <v>22.423999999999999</v>
      </c>
      <c r="BS137" s="9">
        <v>204.197</v>
      </c>
      <c r="BT137" s="9">
        <v>78.16</v>
      </c>
      <c r="BU137" s="9">
        <v>126.038</v>
      </c>
      <c r="BV137" s="9">
        <v>1402.614</v>
      </c>
      <c r="BW137" s="9">
        <v>751.73400000000004</v>
      </c>
      <c r="BX137" s="9">
        <v>650.88</v>
      </c>
      <c r="BY137" s="9">
        <v>553.72900000000004</v>
      </c>
      <c r="BZ137" s="9">
        <v>402.65600000000001</v>
      </c>
      <c r="CA137" s="9">
        <v>151.07300000000001</v>
      </c>
      <c r="CB137" s="9">
        <v>848.88499999999999</v>
      </c>
      <c r="CC137" s="9">
        <v>349.07799999999997</v>
      </c>
      <c r="CD137" s="9">
        <v>499.80799999999999</v>
      </c>
      <c r="CE137" s="9">
        <v>682.14700000000005</v>
      </c>
      <c r="CF137" s="9">
        <v>495.35399999999998</v>
      </c>
      <c r="CG137" s="9">
        <v>186.79400000000001</v>
      </c>
      <c r="CH137" s="9">
        <v>943.55399999999997</v>
      </c>
      <c r="CI137" s="9">
        <v>386.73399999999998</v>
      </c>
      <c r="CJ137" s="9">
        <v>556.82000000000005</v>
      </c>
      <c r="CK137" s="9">
        <v>927.34400000000005</v>
      </c>
      <c r="CL137" s="9">
        <v>406.351</v>
      </c>
      <c r="CM137" s="9">
        <v>520.99300000000005</v>
      </c>
      <c r="CN137" s="9">
        <v>2235.11</v>
      </c>
      <c r="CO137" s="9">
        <v>1144.846</v>
      </c>
      <c r="CP137" s="9">
        <v>1090.2639999999999</v>
      </c>
      <c r="CQ137" s="9">
        <v>966.79200000000003</v>
      </c>
      <c r="CR137" s="9">
        <v>580.25900000000001</v>
      </c>
      <c r="CS137" s="9">
        <v>386.53300000000002</v>
      </c>
      <c r="CT137" s="9">
        <v>1268.318</v>
      </c>
      <c r="CU137" s="9">
        <v>564.58799999999997</v>
      </c>
      <c r="CV137" s="9">
        <v>703.73099999999999</v>
      </c>
      <c r="CW137" s="9">
        <v>535.10500000000002</v>
      </c>
      <c r="CX137" s="9">
        <v>269.36900000000003</v>
      </c>
      <c r="CY137" s="9">
        <v>265.73599999999999</v>
      </c>
      <c r="CZ137" s="9">
        <v>111.25</v>
      </c>
      <c r="DA137" s="9">
        <v>48.503999999999998</v>
      </c>
      <c r="DB137" s="9">
        <v>62.746000000000002</v>
      </c>
      <c r="DC137" s="9">
        <v>21.988</v>
      </c>
      <c r="DD137" s="9">
        <v>13.798</v>
      </c>
      <c r="DE137" s="9">
        <v>8.1910000000000007</v>
      </c>
      <c r="DF137" s="9">
        <v>12.909000000000001</v>
      </c>
      <c r="DG137" s="9">
        <v>7.5149999999999997</v>
      </c>
      <c r="DH137" s="9">
        <v>5.3940000000000001</v>
      </c>
      <c r="DI137" s="9">
        <v>9.08</v>
      </c>
      <c r="DJ137" s="9">
        <v>6.2830000000000004</v>
      </c>
      <c r="DK137" s="9">
        <v>2.7970000000000002</v>
      </c>
      <c r="DL137" s="9">
        <v>89.262</v>
      </c>
      <c r="DM137" s="9">
        <v>34.707000000000001</v>
      </c>
      <c r="DN137" s="9">
        <v>54.555</v>
      </c>
      <c r="DO137" s="9">
        <v>481.22</v>
      </c>
      <c r="DP137" s="9">
        <v>244.227</v>
      </c>
      <c r="DQ137" s="9">
        <v>236.99299999999999</v>
      </c>
      <c r="DR137" s="9">
        <v>98.313000000000002</v>
      </c>
      <c r="DS137" s="9">
        <v>65.308000000000007</v>
      </c>
      <c r="DT137" s="9">
        <v>33.006</v>
      </c>
      <c r="DU137" s="9">
        <v>382.90699999999998</v>
      </c>
      <c r="DV137" s="9">
        <v>178.91900000000001</v>
      </c>
      <c r="DW137" s="9">
        <v>203.988</v>
      </c>
      <c r="DX137" s="9">
        <v>115.18</v>
      </c>
      <c r="DY137" s="9">
        <v>75.525000000000006</v>
      </c>
      <c r="DZ137" s="9">
        <v>39.655000000000001</v>
      </c>
      <c r="EA137" s="9">
        <v>419.92500000000001</v>
      </c>
      <c r="EB137" s="9">
        <v>193.84399999999999</v>
      </c>
      <c r="EC137" s="9">
        <v>226.08099999999999</v>
      </c>
      <c r="ED137" s="9">
        <v>395.815</v>
      </c>
      <c r="EE137" s="9">
        <v>186.434</v>
      </c>
      <c r="EF137" s="9">
        <v>209.38200000000001</v>
      </c>
      <c r="EG137" s="9">
        <v>848.19899999999996</v>
      </c>
      <c r="EH137" s="9">
        <v>423.19600000000003</v>
      </c>
      <c r="EI137" s="9">
        <v>425.00299999999999</v>
      </c>
      <c r="EJ137" s="9">
        <v>200.85900000000001</v>
      </c>
      <c r="EK137" s="9">
        <v>139.75399999999999</v>
      </c>
      <c r="EL137" s="9">
        <v>61.104999999999997</v>
      </c>
      <c r="EM137" s="9">
        <v>647.34</v>
      </c>
      <c r="EN137" s="9">
        <v>283.44200000000001</v>
      </c>
      <c r="EO137" s="9">
        <v>363.89800000000002</v>
      </c>
      <c r="EP137" s="9">
        <v>253.56299999999999</v>
      </c>
      <c r="EQ137" s="9">
        <v>122.881</v>
      </c>
      <c r="ER137" s="9">
        <v>130.68199999999999</v>
      </c>
      <c r="ES137" s="9">
        <v>53.15</v>
      </c>
      <c r="ET137" s="9">
        <v>22.343</v>
      </c>
      <c r="EU137" s="9">
        <v>30.806999999999999</v>
      </c>
      <c r="EV137" s="9">
        <v>4.1849999999999996</v>
      </c>
      <c r="EW137" s="9">
        <v>2.8010000000000002</v>
      </c>
      <c r="EX137" s="9">
        <v>1.385</v>
      </c>
      <c r="EY137" s="9">
        <v>2.5179999999999998</v>
      </c>
      <c r="EZ137" s="9">
        <v>1.3260000000000001</v>
      </c>
      <c r="FA137" s="9">
        <v>1.1919999999999999</v>
      </c>
      <c r="FB137" s="9">
        <v>1.667</v>
      </c>
      <c r="FC137" s="9">
        <v>1.474</v>
      </c>
      <c r="FD137" s="9">
        <v>0.193</v>
      </c>
      <c r="FE137" s="9">
        <v>48.963999999999999</v>
      </c>
      <c r="FF137" s="9">
        <v>19.542000000000002</v>
      </c>
      <c r="FG137" s="9">
        <v>29.422000000000001</v>
      </c>
      <c r="FH137" s="9">
        <v>229.28200000000001</v>
      </c>
      <c r="FI137" s="9">
        <v>111.312</v>
      </c>
      <c r="FJ137" s="9">
        <v>117.971</v>
      </c>
      <c r="FK137" s="9">
        <v>27.998000000000001</v>
      </c>
      <c r="FL137" s="9">
        <v>17.783999999999999</v>
      </c>
      <c r="FM137" s="9">
        <v>10.215</v>
      </c>
      <c r="FN137" s="9">
        <v>201.28399999999999</v>
      </c>
      <c r="FO137" s="9">
        <v>93.528000000000006</v>
      </c>
      <c r="FP137" s="9">
        <v>107.756</v>
      </c>
      <c r="FQ137" s="9">
        <v>31.32</v>
      </c>
      <c r="FR137" s="9">
        <v>20.266999999999999</v>
      </c>
      <c r="FS137" s="9">
        <v>11.053000000000001</v>
      </c>
      <c r="FT137" s="9">
        <v>222.24299999999999</v>
      </c>
      <c r="FU137" s="9">
        <v>102.613</v>
      </c>
      <c r="FV137" s="9">
        <v>119.629</v>
      </c>
      <c r="FW137" s="9">
        <v>203.80199999999999</v>
      </c>
      <c r="FX137" s="9">
        <v>94.853999999999999</v>
      </c>
      <c r="FY137" s="9">
        <v>108.94799999999999</v>
      </c>
      <c r="FZ137" s="9">
        <v>1386.912</v>
      </c>
      <c r="GA137" s="9">
        <v>721.65</v>
      </c>
      <c r="GB137" s="9">
        <v>665.26199999999994</v>
      </c>
      <c r="GC137" s="9">
        <v>765.93299999999999</v>
      </c>
      <c r="GD137" s="9">
        <v>440.50400000000002</v>
      </c>
      <c r="GE137" s="9">
        <v>325.428</v>
      </c>
      <c r="GF137" s="9">
        <v>620.97900000000004</v>
      </c>
      <c r="GG137" s="9">
        <v>281.14600000000002</v>
      </c>
      <c r="GH137" s="9">
        <v>339.83300000000003</v>
      </c>
      <c r="GI137" s="9">
        <v>281.54199999999997</v>
      </c>
      <c r="GJ137" s="9">
        <v>146.488</v>
      </c>
      <c r="GK137" s="9">
        <v>135.054</v>
      </c>
      <c r="GL137" s="9">
        <v>58.1</v>
      </c>
      <c r="GM137" s="9">
        <v>26.161999999999999</v>
      </c>
      <c r="GN137" s="9">
        <v>31.939</v>
      </c>
      <c r="GO137" s="9">
        <v>17.803000000000001</v>
      </c>
      <c r="GP137" s="9">
        <v>10.997</v>
      </c>
      <c r="GQ137" s="9">
        <v>6.806</v>
      </c>
      <c r="GR137" s="9">
        <v>10.39</v>
      </c>
      <c r="GS137" s="9">
        <v>6.1890000000000001</v>
      </c>
      <c r="GT137" s="9">
        <v>4.202</v>
      </c>
      <c r="GU137" s="9">
        <v>7.4119999999999999</v>
      </c>
      <c r="GV137" s="9">
        <v>4.8079999999999998</v>
      </c>
      <c r="GW137" s="9">
        <v>2.6040000000000001</v>
      </c>
      <c r="GX137" s="9">
        <v>40.296999999999997</v>
      </c>
      <c r="GY137" s="9">
        <v>15.164999999999999</v>
      </c>
      <c r="GZ137" s="9">
        <v>25.132999999999999</v>
      </c>
      <c r="HA137" s="9">
        <v>251.93799999999999</v>
      </c>
      <c r="HB137" s="9">
        <v>132.91499999999999</v>
      </c>
      <c r="HC137" s="9">
        <v>119.023</v>
      </c>
      <c r="HD137" s="9">
        <v>70.314999999999998</v>
      </c>
      <c r="HE137" s="9">
        <v>47.524000000000001</v>
      </c>
      <c r="HF137" s="9">
        <v>22.791</v>
      </c>
      <c r="HG137" s="9">
        <v>181.62299999999999</v>
      </c>
      <c r="HH137" s="9">
        <v>85.391000000000005</v>
      </c>
      <c r="HI137" s="9">
        <v>96.231999999999999</v>
      </c>
      <c r="HJ137" s="9">
        <v>83.86</v>
      </c>
      <c r="HK137" s="9">
        <v>55.258000000000003</v>
      </c>
      <c r="HL137" s="9">
        <v>28.602</v>
      </c>
      <c r="HM137" s="9">
        <v>197.68199999999999</v>
      </c>
      <c r="HN137" s="9">
        <v>91.23</v>
      </c>
      <c r="HO137" s="9">
        <v>106.452</v>
      </c>
      <c r="HP137" s="9">
        <v>192.01300000000001</v>
      </c>
      <c r="HQ137" s="9">
        <v>91.578999999999994</v>
      </c>
      <c r="HR137" s="9">
        <v>100.434</v>
      </c>
      <c r="HS137" s="9">
        <v>3365.8710000000001</v>
      </c>
      <c r="HT137" s="9">
        <v>1777.7670000000001</v>
      </c>
      <c r="HU137" s="9">
        <v>1588.104</v>
      </c>
      <c r="HV137" s="9">
        <v>2617.38</v>
      </c>
      <c r="HW137" s="9">
        <v>1519.4880000000001</v>
      </c>
      <c r="HX137" s="9">
        <v>1097.8920000000001</v>
      </c>
      <c r="HY137" s="9">
        <v>748.49099999999999</v>
      </c>
      <c r="HZ137" s="9">
        <v>258.279</v>
      </c>
      <c r="IA137" s="9">
        <v>490.21199999999999</v>
      </c>
      <c r="IB137" s="9">
        <v>376.72</v>
      </c>
      <c r="IC137" s="9">
        <v>230.197</v>
      </c>
      <c r="ID137" s="9">
        <v>146.523</v>
      </c>
      <c r="IE137" s="9">
        <v>71.221000000000004</v>
      </c>
      <c r="IF137" s="9">
        <v>48.246000000000002</v>
      </c>
      <c r="IG137" s="9">
        <v>22.975000000000001</v>
      </c>
      <c r="IH137" s="9">
        <v>42.292000000000002</v>
      </c>
      <c r="II137" s="9">
        <v>34.082000000000001</v>
      </c>
      <c r="IJ137" s="9">
        <v>8.2100000000000009</v>
      </c>
      <c r="IK137" s="9">
        <v>22.937999999999999</v>
      </c>
      <c r="IL137" s="9">
        <v>18.728000000000002</v>
      </c>
      <c r="IM137" s="9">
        <v>4.21</v>
      </c>
      <c r="IN137" s="9">
        <v>19.353999999999999</v>
      </c>
      <c r="IO137" s="9">
        <v>15.355</v>
      </c>
      <c r="IP137" s="9">
        <v>4</v>
      </c>
      <c r="IQ137" s="9">
        <v>28.928999999999998</v>
      </c>
    </row>
    <row r="138" spans="1:251">
      <c r="A138" s="10">
        <v>45689</v>
      </c>
      <c r="B138" s="9">
        <v>14560.433999999999</v>
      </c>
      <c r="C138" s="9">
        <v>7590.0140000000001</v>
      </c>
      <c r="D138" s="9">
        <v>6970.4210000000003</v>
      </c>
      <c r="E138" s="9">
        <v>10092.834999999999</v>
      </c>
      <c r="F138" s="9">
        <v>6077.2529999999997</v>
      </c>
      <c r="G138" s="9">
        <v>4015.5810000000001</v>
      </c>
      <c r="H138" s="9">
        <v>4467.5990000000002</v>
      </c>
      <c r="I138" s="9">
        <v>1512.76</v>
      </c>
      <c r="J138" s="9">
        <v>2954.8389999999999</v>
      </c>
      <c r="K138" s="9">
        <v>1499.319</v>
      </c>
      <c r="L138" s="9">
        <v>805.28399999999999</v>
      </c>
      <c r="M138" s="9">
        <v>694.03499999999997</v>
      </c>
      <c r="N138" s="9">
        <v>328.67500000000001</v>
      </c>
      <c r="O138" s="9">
        <v>166.97200000000001</v>
      </c>
      <c r="P138" s="9">
        <v>161.703</v>
      </c>
      <c r="Q138" s="9">
        <v>109.913</v>
      </c>
      <c r="R138" s="9">
        <v>75.444999999999993</v>
      </c>
      <c r="S138" s="9">
        <v>34.468000000000004</v>
      </c>
      <c r="T138" s="9">
        <v>63.968000000000004</v>
      </c>
      <c r="U138" s="9">
        <v>44.165999999999997</v>
      </c>
      <c r="V138" s="9">
        <v>19.802</v>
      </c>
      <c r="W138" s="9">
        <v>45.945</v>
      </c>
      <c r="X138" s="9">
        <v>31.279</v>
      </c>
      <c r="Y138" s="9">
        <v>14.667</v>
      </c>
      <c r="Z138" s="9">
        <v>218.762</v>
      </c>
      <c r="AA138" s="9">
        <v>91.527000000000001</v>
      </c>
      <c r="AB138" s="9">
        <v>127.235</v>
      </c>
      <c r="AC138" s="9">
        <v>1306.8340000000001</v>
      </c>
      <c r="AD138" s="9">
        <v>700.33199999999999</v>
      </c>
      <c r="AE138" s="9">
        <v>606.50300000000004</v>
      </c>
      <c r="AF138" s="9">
        <v>497.50200000000001</v>
      </c>
      <c r="AG138" s="9">
        <v>369.37900000000002</v>
      </c>
      <c r="AH138" s="9">
        <v>128.12299999999999</v>
      </c>
      <c r="AI138" s="9">
        <v>809.33299999999997</v>
      </c>
      <c r="AJ138" s="9">
        <v>330.95299999999997</v>
      </c>
      <c r="AK138" s="9">
        <v>478.37900000000002</v>
      </c>
      <c r="AL138" s="9">
        <v>583.4</v>
      </c>
      <c r="AM138" s="9">
        <v>426.45299999999997</v>
      </c>
      <c r="AN138" s="9">
        <v>156.947</v>
      </c>
      <c r="AO138" s="9">
        <v>915.91899999999998</v>
      </c>
      <c r="AP138" s="9">
        <v>378.83100000000002</v>
      </c>
      <c r="AQ138" s="9">
        <v>537.08799999999997</v>
      </c>
      <c r="AR138" s="9">
        <v>873.30100000000004</v>
      </c>
      <c r="AS138" s="9">
        <v>375.12</v>
      </c>
      <c r="AT138" s="9">
        <v>498.18099999999998</v>
      </c>
      <c r="AU138" s="9">
        <v>13821.034</v>
      </c>
      <c r="AV138" s="9">
        <v>7173.1220000000003</v>
      </c>
      <c r="AW138" s="9">
        <v>6647.9120000000003</v>
      </c>
      <c r="AX138" s="9">
        <v>9750.2180000000008</v>
      </c>
      <c r="AY138" s="9">
        <v>5844.88</v>
      </c>
      <c r="AZ138" s="9">
        <v>3905.337</v>
      </c>
      <c r="BA138" s="9">
        <v>4070.817</v>
      </c>
      <c r="BB138" s="9">
        <v>1328.242</v>
      </c>
      <c r="BC138" s="9">
        <v>2742.5749999999998</v>
      </c>
      <c r="BD138" s="9">
        <v>1447.684</v>
      </c>
      <c r="BE138" s="9">
        <v>776.11500000000001</v>
      </c>
      <c r="BF138" s="9">
        <v>671.56899999999996</v>
      </c>
      <c r="BG138" s="9">
        <v>302.01400000000001</v>
      </c>
      <c r="BH138" s="9">
        <v>153.50200000000001</v>
      </c>
      <c r="BI138" s="9">
        <v>148.512</v>
      </c>
      <c r="BJ138" s="9">
        <v>104.31</v>
      </c>
      <c r="BK138" s="9">
        <v>70.91</v>
      </c>
      <c r="BL138" s="9">
        <v>33.4</v>
      </c>
      <c r="BM138" s="9">
        <v>60.555999999999997</v>
      </c>
      <c r="BN138" s="9">
        <v>41.204000000000001</v>
      </c>
      <c r="BO138" s="9">
        <v>19.352</v>
      </c>
      <c r="BP138" s="9">
        <v>43.753999999999998</v>
      </c>
      <c r="BQ138" s="9">
        <v>29.706</v>
      </c>
      <c r="BR138" s="9">
        <v>14.048</v>
      </c>
      <c r="BS138" s="9">
        <v>197.70400000000001</v>
      </c>
      <c r="BT138" s="9">
        <v>82.591999999999999</v>
      </c>
      <c r="BU138" s="9">
        <v>115.11199999999999</v>
      </c>
      <c r="BV138" s="9">
        <v>1277.0419999999999</v>
      </c>
      <c r="BW138" s="9">
        <v>683.024</v>
      </c>
      <c r="BX138" s="9">
        <v>594.01700000000005</v>
      </c>
      <c r="BY138" s="9">
        <v>490.601</v>
      </c>
      <c r="BZ138" s="9">
        <v>364.589</v>
      </c>
      <c r="CA138" s="9">
        <v>126.012</v>
      </c>
      <c r="CB138" s="9">
        <v>786.44</v>
      </c>
      <c r="CC138" s="9">
        <v>318.43599999999998</v>
      </c>
      <c r="CD138" s="9">
        <v>468.005</v>
      </c>
      <c r="CE138" s="9">
        <v>570.96799999999996</v>
      </c>
      <c r="CF138" s="9">
        <v>417.197</v>
      </c>
      <c r="CG138" s="9">
        <v>153.77099999999999</v>
      </c>
      <c r="CH138" s="9">
        <v>876.71500000000003</v>
      </c>
      <c r="CI138" s="9">
        <v>358.91699999999997</v>
      </c>
      <c r="CJ138" s="9">
        <v>517.798</v>
      </c>
      <c r="CK138" s="9">
        <v>846.99599999999998</v>
      </c>
      <c r="CL138" s="9">
        <v>359.64</v>
      </c>
      <c r="CM138" s="9">
        <v>487.35700000000003</v>
      </c>
      <c r="CN138" s="9">
        <v>2241.154</v>
      </c>
      <c r="CO138" s="9">
        <v>1150.3869999999999</v>
      </c>
      <c r="CP138" s="9">
        <v>1090.7670000000001</v>
      </c>
      <c r="CQ138" s="9">
        <v>974.47900000000004</v>
      </c>
      <c r="CR138" s="9">
        <v>588.06399999999996</v>
      </c>
      <c r="CS138" s="9">
        <v>386.41399999999999</v>
      </c>
      <c r="CT138" s="9">
        <v>1266.675</v>
      </c>
      <c r="CU138" s="9">
        <v>562.322</v>
      </c>
      <c r="CV138" s="9">
        <v>704.35299999999995</v>
      </c>
      <c r="CW138" s="9">
        <v>462.02499999999998</v>
      </c>
      <c r="CX138" s="9">
        <v>227.61199999999999</v>
      </c>
      <c r="CY138" s="9">
        <v>234.41300000000001</v>
      </c>
      <c r="CZ138" s="9">
        <v>85.361999999999995</v>
      </c>
      <c r="DA138" s="9">
        <v>38.994</v>
      </c>
      <c r="DB138" s="9">
        <v>46.366999999999997</v>
      </c>
      <c r="DC138" s="9">
        <v>12.459</v>
      </c>
      <c r="DD138" s="9">
        <v>7.3769999999999998</v>
      </c>
      <c r="DE138" s="9">
        <v>5.0819999999999999</v>
      </c>
      <c r="DF138" s="9">
        <v>9.1609999999999996</v>
      </c>
      <c r="DG138" s="9">
        <v>5.649</v>
      </c>
      <c r="DH138" s="9">
        <v>3.512</v>
      </c>
      <c r="DI138" s="9">
        <v>3.298</v>
      </c>
      <c r="DJ138" s="9">
        <v>1.728</v>
      </c>
      <c r="DK138" s="9">
        <v>1.57</v>
      </c>
      <c r="DL138" s="9">
        <v>72.903000000000006</v>
      </c>
      <c r="DM138" s="9">
        <v>31.617000000000001</v>
      </c>
      <c r="DN138" s="9">
        <v>41.286000000000001</v>
      </c>
      <c r="DO138" s="9">
        <v>422.71800000000002</v>
      </c>
      <c r="DP138" s="9">
        <v>207.613</v>
      </c>
      <c r="DQ138" s="9">
        <v>215.10499999999999</v>
      </c>
      <c r="DR138" s="9">
        <v>81.275000000000006</v>
      </c>
      <c r="DS138" s="9">
        <v>56.997999999999998</v>
      </c>
      <c r="DT138" s="9">
        <v>24.277000000000001</v>
      </c>
      <c r="DU138" s="9">
        <v>341.44200000000001</v>
      </c>
      <c r="DV138" s="9">
        <v>150.61500000000001</v>
      </c>
      <c r="DW138" s="9">
        <v>190.828</v>
      </c>
      <c r="DX138" s="9">
        <v>90.466999999999999</v>
      </c>
      <c r="DY138" s="9">
        <v>61.805</v>
      </c>
      <c r="DZ138" s="9">
        <v>28.661999999999999</v>
      </c>
      <c r="EA138" s="9">
        <v>371.55900000000003</v>
      </c>
      <c r="EB138" s="9">
        <v>165.80799999999999</v>
      </c>
      <c r="EC138" s="9">
        <v>205.751</v>
      </c>
      <c r="ED138" s="9">
        <v>350.60300000000001</v>
      </c>
      <c r="EE138" s="9">
        <v>156.26400000000001</v>
      </c>
      <c r="EF138" s="9">
        <v>194.339</v>
      </c>
      <c r="EG138" s="9">
        <v>849.67200000000003</v>
      </c>
      <c r="EH138" s="9">
        <v>419.41800000000001</v>
      </c>
      <c r="EI138" s="9">
        <v>430.25400000000002</v>
      </c>
      <c r="EJ138" s="9">
        <v>201.15799999999999</v>
      </c>
      <c r="EK138" s="9">
        <v>138.72999999999999</v>
      </c>
      <c r="EL138" s="9">
        <v>62.427999999999997</v>
      </c>
      <c r="EM138" s="9">
        <v>648.51400000000001</v>
      </c>
      <c r="EN138" s="9">
        <v>280.68799999999999</v>
      </c>
      <c r="EO138" s="9">
        <v>367.82499999999999</v>
      </c>
      <c r="EP138" s="9">
        <v>220.81899999999999</v>
      </c>
      <c r="EQ138" s="9">
        <v>104.205</v>
      </c>
      <c r="ER138" s="9">
        <v>116.614</v>
      </c>
      <c r="ES138" s="9">
        <v>42.079000000000001</v>
      </c>
      <c r="ET138" s="9">
        <v>19.192</v>
      </c>
      <c r="EU138" s="9">
        <v>22.887</v>
      </c>
      <c r="EV138" s="9">
        <v>1.831</v>
      </c>
      <c r="EW138" s="9">
        <v>1.7589999999999999</v>
      </c>
      <c r="EX138" s="9">
        <v>7.0999999999999994E-2</v>
      </c>
      <c r="EY138" s="9">
        <v>1.7509999999999999</v>
      </c>
      <c r="EZ138" s="9">
        <v>1.7150000000000001</v>
      </c>
      <c r="FA138" s="9">
        <v>3.5999999999999997E-2</v>
      </c>
      <c r="FB138" s="9">
        <v>0.08</v>
      </c>
      <c r="FC138" s="9">
        <v>4.4999999999999998E-2</v>
      </c>
      <c r="FD138" s="9">
        <v>3.5000000000000003E-2</v>
      </c>
      <c r="FE138" s="9">
        <v>40.247999999999998</v>
      </c>
      <c r="FF138" s="9">
        <v>17.431999999999999</v>
      </c>
      <c r="FG138" s="9">
        <v>22.815999999999999</v>
      </c>
      <c r="FH138" s="9">
        <v>200.06700000000001</v>
      </c>
      <c r="FI138" s="9">
        <v>94.341999999999999</v>
      </c>
      <c r="FJ138" s="9">
        <v>105.72499999999999</v>
      </c>
      <c r="FK138" s="9">
        <v>20.318000000000001</v>
      </c>
      <c r="FL138" s="9">
        <v>12.888999999999999</v>
      </c>
      <c r="FM138" s="9">
        <v>7.4290000000000003</v>
      </c>
      <c r="FN138" s="9">
        <v>179.749</v>
      </c>
      <c r="FO138" s="9">
        <v>81.453000000000003</v>
      </c>
      <c r="FP138" s="9">
        <v>98.296000000000006</v>
      </c>
      <c r="FQ138" s="9">
        <v>21.626999999999999</v>
      </c>
      <c r="FR138" s="9">
        <v>14.132</v>
      </c>
      <c r="FS138" s="9">
        <v>7.4950000000000001</v>
      </c>
      <c r="FT138" s="9">
        <v>199.19200000000001</v>
      </c>
      <c r="FU138" s="9">
        <v>90.072999999999993</v>
      </c>
      <c r="FV138" s="9">
        <v>109.119</v>
      </c>
      <c r="FW138" s="9">
        <v>181.5</v>
      </c>
      <c r="FX138" s="9">
        <v>83.168000000000006</v>
      </c>
      <c r="FY138" s="9">
        <v>98.332999999999998</v>
      </c>
      <c r="FZ138" s="9">
        <v>1391.482</v>
      </c>
      <c r="GA138" s="9">
        <v>730.96799999999996</v>
      </c>
      <c r="GB138" s="9">
        <v>660.51400000000001</v>
      </c>
      <c r="GC138" s="9">
        <v>773.32100000000003</v>
      </c>
      <c r="GD138" s="9">
        <v>449.334</v>
      </c>
      <c r="GE138" s="9">
        <v>323.98599999999999</v>
      </c>
      <c r="GF138" s="9">
        <v>618.16099999999994</v>
      </c>
      <c r="GG138" s="9">
        <v>281.63400000000001</v>
      </c>
      <c r="GH138" s="9">
        <v>336.52800000000002</v>
      </c>
      <c r="GI138" s="9">
        <v>241.20699999999999</v>
      </c>
      <c r="GJ138" s="9">
        <v>123.408</v>
      </c>
      <c r="GK138" s="9">
        <v>117.79900000000001</v>
      </c>
      <c r="GL138" s="9">
        <v>43.283000000000001</v>
      </c>
      <c r="GM138" s="9">
        <v>19.803000000000001</v>
      </c>
      <c r="GN138" s="9">
        <v>23.48</v>
      </c>
      <c r="GO138" s="9">
        <v>10.628</v>
      </c>
      <c r="GP138" s="9">
        <v>5.6180000000000003</v>
      </c>
      <c r="GQ138" s="9">
        <v>5.01</v>
      </c>
      <c r="GR138" s="9">
        <v>7.41</v>
      </c>
      <c r="GS138" s="9">
        <v>3.9350000000000001</v>
      </c>
      <c r="GT138" s="9">
        <v>3.4750000000000001</v>
      </c>
      <c r="GU138" s="9">
        <v>3.218</v>
      </c>
      <c r="GV138" s="9">
        <v>1.6830000000000001</v>
      </c>
      <c r="GW138" s="9">
        <v>1.5349999999999999</v>
      </c>
      <c r="GX138" s="9">
        <v>32.655000000000001</v>
      </c>
      <c r="GY138" s="9">
        <v>14.185</v>
      </c>
      <c r="GZ138" s="9">
        <v>18.47</v>
      </c>
      <c r="HA138" s="9">
        <v>222.65100000000001</v>
      </c>
      <c r="HB138" s="9">
        <v>113.27</v>
      </c>
      <c r="HC138" s="9">
        <v>109.38</v>
      </c>
      <c r="HD138" s="9">
        <v>60.957999999999998</v>
      </c>
      <c r="HE138" s="9">
        <v>44.109000000000002</v>
      </c>
      <c r="HF138" s="9">
        <v>16.849</v>
      </c>
      <c r="HG138" s="9">
        <v>161.69300000000001</v>
      </c>
      <c r="HH138" s="9">
        <v>69.162000000000006</v>
      </c>
      <c r="HI138" s="9">
        <v>92.531000000000006</v>
      </c>
      <c r="HJ138" s="9">
        <v>68.84</v>
      </c>
      <c r="HK138" s="9">
        <v>47.673000000000002</v>
      </c>
      <c r="HL138" s="9">
        <v>21.167000000000002</v>
      </c>
      <c r="HM138" s="9">
        <v>172.36699999999999</v>
      </c>
      <c r="HN138" s="9">
        <v>75.734999999999999</v>
      </c>
      <c r="HO138" s="9">
        <v>96.632000000000005</v>
      </c>
      <c r="HP138" s="9">
        <v>169.10300000000001</v>
      </c>
      <c r="HQ138" s="9">
        <v>73.096000000000004</v>
      </c>
      <c r="HR138" s="9">
        <v>96.007000000000005</v>
      </c>
      <c r="HS138" s="9">
        <v>3409.777</v>
      </c>
      <c r="HT138" s="9">
        <v>1793.096</v>
      </c>
      <c r="HU138" s="9">
        <v>1616.681</v>
      </c>
      <c r="HV138" s="9">
        <v>2637.0050000000001</v>
      </c>
      <c r="HW138" s="9">
        <v>1519.3820000000001</v>
      </c>
      <c r="HX138" s="9">
        <v>1117.623</v>
      </c>
      <c r="HY138" s="9">
        <v>772.77200000000005</v>
      </c>
      <c r="HZ138" s="9">
        <v>273.714</v>
      </c>
      <c r="IA138" s="9">
        <v>499.05799999999999</v>
      </c>
      <c r="IB138" s="9">
        <v>345.05399999999997</v>
      </c>
      <c r="IC138" s="9">
        <v>203.68899999999999</v>
      </c>
      <c r="ID138" s="9">
        <v>141.36600000000001</v>
      </c>
      <c r="IE138" s="9">
        <v>62.726999999999997</v>
      </c>
      <c r="IF138" s="9">
        <v>35.802</v>
      </c>
      <c r="IG138" s="9">
        <v>26.923999999999999</v>
      </c>
      <c r="IH138" s="9">
        <v>24.623000000000001</v>
      </c>
      <c r="II138" s="9">
        <v>16.146000000000001</v>
      </c>
      <c r="IJ138" s="9">
        <v>8.4770000000000003</v>
      </c>
      <c r="IK138" s="9">
        <v>15.686999999999999</v>
      </c>
      <c r="IL138" s="9">
        <v>10.557</v>
      </c>
      <c r="IM138" s="9">
        <v>5.13</v>
      </c>
      <c r="IN138" s="9">
        <v>8.9359999999999999</v>
      </c>
      <c r="IO138" s="9">
        <v>5.5890000000000004</v>
      </c>
      <c r="IP138" s="9">
        <v>3.3460000000000001</v>
      </c>
      <c r="IQ138" s="9">
        <v>38.103999999999999</v>
      </c>
    </row>
    <row r="139" spans="1:251">
      <c r="A139" s="10">
        <v>45717</v>
      </c>
      <c r="B139" s="9">
        <v>14564.8</v>
      </c>
      <c r="C139" s="9">
        <v>7600.0060000000003</v>
      </c>
      <c r="D139" s="9">
        <v>6964.7939999999999</v>
      </c>
      <c r="E139" s="9">
        <v>9985.5580000000009</v>
      </c>
      <c r="F139" s="9">
        <v>6056.1660000000002</v>
      </c>
      <c r="G139" s="9">
        <v>3929.3919999999998</v>
      </c>
      <c r="H139" s="9">
        <v>4579.2420000000002</v>
      </c>
      <c r="I139" s="9">
        <v>1543.84</v>
      </c>
      <c r="J139" s="9">
        <v>3035.402</v>
      </c>
      <c r="K139" s="9">
        <v>1557.68</v>
      </c>
      <c r="L139" s="9">
        <v>811.92200000000003</v>
      </c>
      <c r="M139" s="9">
        <v>745.75800000000004</v>
      </c>
      <c r="N139" s="9">
        <v>335.65800000000002</v>
      </c>
      <c r="O139" s="9">
        <v>180.84800000000001</v>
      </c>
      <c r="P139" s="9">
        <v>154.81</v>
      </c>
      <c r="Q139" s="9">
        <v>123.959</v>
      </c>
      <c r="R139" s="9">
        <v>89.563000000000002</v>
      </c>
      <c r="S139" s="9">
        <v>34.396999999999998</v>
      </c>
      <c r="T139" s="9">
        <v>64.52</v>
      </c>
      <c r="U139" s="9">
        <v>47.402999999999999</v>
      </c>
      <c r="V139" s="9">
        <v>17.117000000000001</v>
      </c>
      <c r="W139" s="9">
        <v>59.439</v>
      </c>
      <c r="X139" s="9">
        <v>42.16</v>
      </c>
      <c r="Y139" s="9">
        <v>17.28</v>
      </c>
      <c r="Z139" s="9">
        <v>211.69900000000001</v>
      </c>
      <c r="AA139" s="9">
        <v>91.286000000000001</v>
      </c>
      <c r="AB139" s="9">
        <v>120.414</v>
      </c>
      <c r="AC139" s="9">
        <v>1346.89</v>
      </c>
      <c r="AD139" s="9">
        <v>703.88599999999997</v>
      </c>
      <c r="AE139" s="9">
        <v>643.00400000000002</v>
      </c>
      <c r="AF139" s="9">
        <v>532.529</v>
      </c>
      <c r="AG139" s="9">
        <v>384.24299999999999</v>
      </c>
      <c r="AH139" s="9">
        <v>148.286</v>
      </c>
      <c r="AI139" s="9">
        <v>814.36199999999997</v>
      </c>
      <c r="AJ139" s="9">
        <v>319.64299999999997</v>
      </c>
      <c r="AK139" s="9">
        <v>494.71800000000002</v>
      </c>
      <c r="AL139" s="9">
        <v>622.447</v>
      </c>
      <c r="AM139" s="9">
        <v>445.75700000000001</v>
      </c>
      <c r="AN139" s="9">
        <v>176.69</v>
      </c>
      <c r="AO139" s="9">
        <v>935.23299999999995</v>
      </c>
      <c r="AP139" s="9">
        <v>366.16500000000002</v>
      </c>
      <c r="AQ139" s="9">
        <v>569.06799999999998</v>
      </c>
      <c r="AR139" s="9">
        <v>878.88099999999997</v>
      </c>
      <c r="AS139" s="9">
        <v>367.04599999999999</v>
      </c>
      <c r="AT139" s="9">
        <v>511.83499999999998</v>
      </c>
      <c r="AU139" s="9">
        <v>13796.772000000001</v>
      </c>
      <c r="AV139" s="9">
        <v>7166.3450000000003</v>
      </c>
      <c r="AW139" s="9">
        <v>6630.4269999999997</v>
      </c>
      <c r="AX139" s="9">
        <v>9632.5570000000007</v>
      </c>
      <c r="AY139" s="9">
        <v>5815.39</v>
      </c>
      <c r="AZ139" s="9">
        <v>3817.1660000000002</v>
      </c>
      <c r="BA139" s="9">
        <v>4164.2150000000001</v>
      </c>
      <c r="BB139" s="9">
        <v>1350.9549999999999</v>
      </c>
      <c r="BC139" s="9">
        <v>2813.26</v>
      </c>
      <c r="BD139" s="9">
        <v>1502.021</v>
      </c>
      <c r="BE139" s="9">
        <v>781.91</v>
      </c>
      <c r="BF139" s="9">
        <v>720.11099999999999</v>
      </c>
      <c r="BG139" s="9">
        <v>305.68</v>
      </c>
      <c r="BH139" s="9">
        <v>164.45699999999999</v>
      </c>
      <c r="BI139" s="9">
        <v>141.22399999999999</v>
      </c>
      <c r="BJ139" s="9">
        <v>116.129</v>
      </c>
      <c r="BK139" s="9">
        <v>82.869</v>
      </c>
      <c r="BL139" s="9">
        <v>33.259</v>
      </c>
      <c r="BM139" s="9">
        <v>62.058999999999997</v>
      </c>
      <c r="BN139" s="9">
        <v>44.951999999999998</v>
      </c>
      <c r="BO139" s="9">
        <v>17.106999999999999</v>
      </c>
      <c r="BP139" s="9">
        <v>54.07</v>
      </c>
      <c r="BQ139" s="9">
        <v>37.917000000000002</v>
      </c>
      <c r="BR139" s="9">
        <v>16.152999999999999</v>
      </c>
      <c r="BS139" s="9">
        <v>189.55099999999999</v>
      </c>
      <c r="BT139" s="9">
        <v>81.587000000000003</v>
      </c>
      <c r="BU139" s="9">
        <v>107.964</v>
      </c>
      <c r="BV139" s="9">
        <v>1316.059</v>
      </c>
      <c r="BW139" s="9">
        <v>687.86900000000003</v>
      </c>
      <c r="BX139" s="9">
        <v>628.19000000000005</v>
      </c>
      <c r="BY139" s="9">
        <v>524.28200000000004</v>
      </c>
      <c r="BZ139" s="9">
        <v>378.50400000000002</v>
      </c>
      <c r="CA139" s="9">
        <v>145.77799999999999</v>
      </c>
      <c r="CB139" s="9">
        <v>791.77800000000002</v>
      </c>
      <c r="CC139" s="9">
        <v>309.36500000000001</v>
      </c>
      <c r="CD139" s="9">
        <v>482.41199999999998</v>
      </c>
      <c r="CE139" s="9">
        <v>607.101</v>
      </c>
      <c r="CF139" s="9">
        <v>434.05399999999997</v>
      </c>
      <c r="CG139" s="9">
        <v>173.048</v>
      </c>
      <c r="CH139" s="9">
        <v>894.92</v>
      </c>
      <c r="CI139" s="9">
        <v>347.85599999999999</v>
      </c>
      <c r="CJ139" s="9">
        <v>547.06399999999996</v>
      </c>
      <c r="CK139" s="9">
        <v>853.83600000000001</v>
      </c>
      <c r="CL139" s="9">
        <v>354.31700000000001</v>
      </c>
      <c r="CM139" s="9">
        <v>499.51900000000001</v>
      </c>
      <c r="CN139" s="9">
        <v>2248.701</v>
      </c>
      <c r="CO139" s="9">
        <v>1142.4590000000001</v>
      </c>
      <c r="CP139" s="9">
        <v>1106.242</v>
      </c>
      <c r="CQ139" s="9">
        <v>935.52599999999995</v>
      </c>
      <c r="CR139" s="9">
        <v>560.91300000000001</v>
      </c>
      <c r="CS139" s="9">
        <v>374.613</v>
      </c>
      <c r="CT139" s="9">
        <v>1313.175</v>
      </c>
      <c r="CU139" s="9">
        <v>581.54600000000005</v>
      </c>
      <c r="CV139" s="9">
        <v>731.62900000000002</v>
      </c>
      <c r="CW139" s="9">
        <v>471.80700000000002</v>
      </c>
      <c r="CX139" s="9">
        <v>224.90799999999999</v>
      </c>
      <c r="CY139" s="9">
        <v>246.899</v>
      </c>
      <c r="CZ139" s="9">
        <v>91.135999999999996</v>
      </c>
      <c r="DA139" s="9">
        <v>39.633000000000003</v>
      </c>
      <c r="DB139" s="9">
        <v>51.503</v>
      </c>
      <c r="DC139" s="9">
        <v>12.84</v>
      </c>
      <c r="DD139" s="9">
        <v>4.9119999999999999</v>
      </c>
      <c r="DE139" s="9">
        <v>7.9279999999999999</v>
      </c>
      <c r="DF139" s="9">
        <v>6.0919999999999996</v>
      </c>
      <c r="DG139" s="9">
        <v>1.6619999999999999</v>
      </c>
      <c r="DH139" s="9">
        <v>4.43</v>
      </c>
      <c r="DI139" s="9">
        <v>6.7480000000000002</v>
      </c>
      <c r="DJ139" s="9">
        <v>3.25</v>
      </c>
      <c r="DK139" s="9">
        <v>3.4980000000000002</v>
      </c>
      <c r="DL139" s="9">
        <v>78.296000000000006</v>
      </c>
      <c r="DM139" s="9">
        <v>34.720999999999997</v>
      </c>
      <c r="DN139" s="9">
        <v>43.575000000000003</v>
      </c>
      <c r="DO139" s="9">
        <v>420.66199999999998</v>
      </c>
      <c r="DP139" s="9">
        <v>205.49</v>
      </c>
      <c r="DQ139" s="9">
        <v>215.172</v>
      </c>
      <c r="DR139" s="9">
        <v>78.837000000000003</v>
      </c>
      <c r="DS139" s="9">
        <v>56.414000000000001</v>
      </c>
      <c r="DT139" s="9">
        <v>22.422999999999998</v>
      </c>
      <c r="DU139" s="9">
        <v>341.82499999999999</v>
      </c>
      <c r="DV139" s="9">
        <v>149.07499999999999</v>
      </c>
      <c r="DW139" s="9">
        <v>192.75</v>
      </c>
      <c r="DX139" s="9">
        <v>89.022999999999996</v>
      </c>
      <c r="DY139" s="9">
        <v>60.411999999999999</v>
      </c>
      <c r="DZ139" s="9">
        <v>28.611000000000001</v>
      </c>
      <c r="EA139" s="9">
        <v>382.78300000000002</v>
      </c>
      <c r="EB139" s="9">
        <v>164.49600000000001</v>
      </c>
      <c r="EC139" s="9">
        <v>218.28800000000001</v>
      </c>
      <c r="ED139" s="9">
        <v>347.91699999999997</v>
      </c>
      <c r="EE139" s="9">
        <v>150.73699999999999</v>
      </c>
      <c r="EF139" s="9">
        <v>197.179</v>
      </c>
      <c r="EG139" s="9">
        <v>860.22699999999998</v>
      </c>
      <c r="EH139" s="9">
        <v>420.93</v>
      </c>
      <c r="EI139" s="9">
        <v>439.29700000000003</v>
      </c>
      <c r="EJ139" s="9">
        <v>189.13</v>
      </c>
      <c r="EK139" s="9">
        <v>128.065</v>
      </c>
      <c r="EL139" s="9">
        <v>61.066000000000003</v>
      </c>
      <c r="EM139" s="9">
        <v>671.096</v>
      </c>
      <c r="EN139" s="9">
        <v>292.86500000000001</v>
      </c>
      <c r="EO139" s="9">
        <v>378.23099999999999</v>
      </c>
      <c r="EP139" s="9">
        <v>228.84299999999999</v>
      </c>
      <c r="EQ139" s="9">
        <v>99.584000000000003</v>
      </c>
      <c r="ER139" s="9">
        <v>129.26</v>
      </c>
      <c r="ES139" s="9">
        <v>44.012999999999998</v>
      </c>
      <c r="ET139" s="9">
        <v>17.667000000000002</v>
      </c>
      <c r="EU139" s="9">
        <v>26.346</v>
      </c>
      <c r="EV139" s="9">
        <v>2.06</v>
      </c>
      <c r="EW139" s="9">
        <v>0.88300000000000001</v>
      </c>
      <c r="EX139" s="9">
        <v>1.177</v>
      </c>
      <c r="EY139" s="9">
        <v>0.72099999999999997</v>
      </c>
      <c r="EZ139" s="9">
        <v>0.38</v>
      </c>
      <c r="FA139" s="9">
        <v>0.34100000000000003</v>
      </c>
      <c r="FB139" s="9">
        <v>1.34</v>
      </c>
      <c r="FC139" s="9">
        <v>0.503</v>
      </c>
      <c r="FD139" s="9">
        <v>0.83699999999999997</v>
      </c>
      <c r="FE139" s="9">
        <v>41.953000000000003</v>
      </c>
      <c r="FF139" s="9">
        <v>16.783999999999999</v>
      </c>
      <c r="FG139" s="9">
        <v>25.169</v>
      </c>
      <c r="FH139" s="9">
        <v>207.63399999999999</v>
      </c>
      <c r="FI139" s="9">
        <v>92.527000000000001</v>
      </c>
      <c r="FJ139" s="9">
        <v>115.108</v>
      </c>
      <c r="FK139" s="9">
        <v>18.143000000000001</v>
      </c>
      <c r="FL139" s="9">
        <v>10.943</v>
      </c>
      <c r="FM139" s="9">
        <v>7.2</v>
      </c>
      <c r="FN139" s="9">
        <v>189.49100000000001</v>
      </c>
      <c r="FO139" s="9">
        <v>81.584000000000003</v>
      </c>
      <c r="FP139" s="9">
        <v>107.907</v>
      </c>
      <c r="FQ139" s="9">
        <v>20.196999999999999</v>
      </c>
      <c r="FR139" s="9">
        <v>11.824</v>
      </c>
      <c r="FS139" s="9">
        <v>8.3719999999999999</v>
      </c>
      <c r="FT139" s="9">
        <v>208.64699999999999</v>
      </c>
      <c r="FU139" s="9">
        <v>87.759</v>
      </c>
      <c r="FV139" s="9">
        <v>120.887</v>
      </c>
      <c r="FW139" s="9">
        <v>190.21199999999999</v>
      </c>
      <c r="FX139" s="9">
        <v>81.963999999999999</v>
      </c>
      <c r="FY139" s="9">
        <v>108.248</v>
      </c>
      <c r="FZ139" s="9">
        <v>1388.4739999999999</v>
      </c>
      <c r="GA139" s="9">
        <v>721.529</v>
      </c>
      <c r="GB139" s="9">
        <v>666.94500000000005</v>
      </c>
      <c r="GC139" s="9">
        <v>746.39599999999996</v>
      </c>
      <c r="GD139" s="9">
        <v>432.84800000000001</v>
      </c>
      <c r="GE139" s="9">
        <v>313.548</v>
      </c>
      <c r="GF139" s="9">
        <v>642.07799999999997</v>
      </c>
      <c r="GG139" s="9">
        <v>288.68099999999998</v>
      </c>
      <c r="GH139" s="9">
        <v>353.39800000000002</v>
      </c>
      <c r="GI139" s="9">
        <v>242.96299999999999</v>
      </c>
      <c r="GJ139" s="9">
        <v>125.325</v>
      </c>
      <c r="GK139" s="9">
        <v>117.639</v>
      </c>
      <c r="GL139" s="9">
        <v>47.122999999999998</v>
      </c>
      <c r="GM139" s="9">
        <v>21.966000000000001</v>
      </c>
      <c r="GN139" s="9">
        <v>25.157</v>
      </c>
      <c r="GO139" s="9">
        <v>10.779</v>
      </c>
      <c r="GP139" s="9">
        <v>4.0289999999999999</v>
      </c>
      <c r="GQ139" s="9">
        <v>6.75</v>
      </c>
      <c r="GR139" s="9">
        <v>5.3710000000000004</v>
      </c>
      <c r="GS139" s="9">
        <v>1.282</v>
      </c>
      <c r="GT139" s="9">
        <v>4.0890000000000004</v>
      </c>
      <c r="GU139" s="9">
        <v>5.4080000000000004</v>
      </c>
      <c r="GV139" s="9">
        <v>2.7469999999999999</v>
      </c>
      <c r="GW139" s="9">
        <v>2.661</v>
      </c>
      <c r="GX139" s="9">
        <v>36.344000000000001</v>
      </c>
      <c r="GY139" s="9">
        <v>17.937000000000001</v>
      </c>
      <c r="GZ139" s="9">
        <v>18.405999999999999</v>
      </c>
      <c r="HA139" s="9">
        <v>213.02799999999999</v>
      </c>
      <c r="HB139" s="9">
        <v>112.96299999999999</v>
      </c>
      <c r="HC139" s="9">
        <v>100.065</v>
      </c>
      <c r="HD139" s="9">
        <v>60.694000000000003</v>
      </c>
      <c r="HE139" s="9">
        <v>45.472000000000001</v>
      </c>
      <c r="HF139" s="9">
        <v>15.222</v>
      </c>
      <c r="HG139" s="9">
        <v>152.334</v>
      </c>
      <c r="HH139" s="9">
        <v>67.492000000000004</v>
      </c>
      <c r="HI139" s="9">
        <v>84.841999999999999</v>
      </c>
      <c r="HJ139" s="9">
        <v>68.826999999999998</v>
      </c>
      <c r="HK139" s="9">
        <v>48.588000000000001</v>
      </c>
      <c r="HL139" s="9">
        <v>20.239000000000001</v>
      </c>
      <c r="HM139" s="9">
        <v>174.137</v>
      </c>
      <c r="HN139" s="9">
        <v>76.736000000000004</v>
      </c>
      <c r="HO139" s="9">
        <v>97.4</v>
      </c>
      <c r="HP139" s="9">
        <v>157.70500000000001</v>
      </c>
      <c r="HQ139" s="9">
        <v>68.774000000000001</v>
      </c>
      <c r="HR139" s="9">
        <v>88.930999999999997</v>
      </c>
      <c r="HS139" s="9">
        <v>3412.4879999999998</v>
      </c>
      <c r="HT139" s="9">
        <v>1791.2729999999999</v>
      </c>
      <c r="HU139" s="9">
        <v>1621.2149999999999</v>
      </c>
      <c r="HV139" s="9">
        <v>2619.2959999999998</v>
      </c>
      <c r="HW139" s="9">
        <v>1524.377</v>
      </c>
      <c r="HX139" s="9">
        <v>1094.9179999999999</v>
      </c>
      <c r="HY139" s="9">
        <v>793.19200000000001</v>
      </c>
      <c r="HZ139" s="9">
        <v>266.89600000000002</v>
      </c>
      <c r="IA139" s="9">
        <v>526.29700000000003</v>
      </c>
      <c r="IB139" s="9">
        <v>365.93200000000002</v>
      </c>
      <c r="IC139" s="9">
        <v>204.32</v>
      </c>
      <c r="ID139" s="9">
        <v>161.61199999999999</v>
      </c>
      <c r="IE139" s="9">
        <v>66.340999999999994</v>
      </c>
      <c r="IF139" s="9">
        <v>37.814</v>
      </c>
      <c r="IG139" s="9">
        <v>28.527000000000001</v>
      </c>
      <c r="IH139" s="9">
        <v>30.486999999999998</v>
      </c>
      <c r="II139" s="9">
        <v>21.242999999999999</v>
      </c>
      <c r="IJ139" s="9">
        <v>9.2430000000000003</v>
      </c>
      <c r="IK139" s="9">
        <v>14.315</v>
      </c>
      <c r="IL139" s="9">
        <v>9.9659999999999993</v>
      </c>
      <c r="IM139" s="9">
        <v>4.3490000000000002</v>
      </c>
      <c r="IN139" s="9">
        <v>16.170999999999999</v>
      </c>
      <c r="IO139" s="9">
        <v>11.278</v>
      </c>
      <c r="IP139" s="9">
        <v>4.8940000000000001</v>
      </c>
      <c r="IQ139" s="9">
        <v>35.853999999999999</v>
      </c>
    </row>
    <row r="140" spans="1:251">
      <c r="A140" s="10">
        <v>45748</v>
      </c>
      <c r="B140" s="9">
        <v>14625.939</v>
      </c>
      <c r="C140" s="9">
        <v>7607.9359999999997</v>
      </c>
      <c r="D140" s="9">
        <v>7018.0029999999997</v>
      </c>
      <c r="E140" s="9">
        <v>10023.481</v>
      </c>
      <c r="F140" s="9">
        <v>6047.7780000000002</v>
      </c>
      <c r="G140" s="9">
        <v>3975.703</v>
      </c>
      <c r="H140" s="9">
        <v>4602.4589999999998</v>
      </c>
      <c r="I140" s="9">
        <v>1560.1579999999999</v>
      </c>
      <c r="J140" s="9">
        <v>3042.3009999999999</v>
      </c>
      <c r="K140" s="9">
        <v>1582.325</v>
      </c>
      <c r="L140" s="9">
        <v>841.36</v>
      </c>
      <c r="M140" s="9">
        <v>740.96500000000003</v>
      </c>
      <c r="N140" s="9">
        <v>335.70699999999999</v>
      </c>
      <c r="O140" s="9">
        <v>191.68199999999999</v>
      </c>
      <c r="P140" s="9">
        <v>144.02500000000001</v>
      </c>
      <c r="Q140" s="9">
        <v>128.244</v>
      </c>
      <c r="R140" s="9">
        <v>94.051000000000002</v>
      </c>
      <c r="S140" s="9">
        <v>34.192999999999998</v>
      </c>
      <c r="T140" s="9">
        <v>69.753</v>
      </c>
      <c r="U140" s="9">
        <v>53.106999999999999</v>
      </c>
      <c r="V140" s="9">
        <v>16.646000000000001</v>
      </c>
      <c r="W140" s="9">
        <v>58.491</v>
      </c>
      <c r="X140" s="9">
        <v>40.944000000000003</v>
      </c>
      <c r="Y140" s="9">
        <v>17.547000000000001</v>
      </c>
      <c r="Z140" s="9">
        <v>207.46299999999999</v>
      </c>
      <c r="AA140" s="9">
        <v>97.631</v>
      </c>
      <c r="AB140" s="9">
        <v>109.83199999999999</v>
      </c>
      <c r="AC140" s="9">
        <v>1364.357</v>
      </c>
      <c r="AD140" s="9">
        <v>713.399</v>
      </c>
      <c r="AE140" s="9">
        <v>650.95699999999999</v>
      </c>
      <c r="AF140" s="9">
        <v>523.55999999999995</v>
      </c>
      <c r="AG140" s="9">
        <v>363.76799999999997</v>
      </c>
      <c r="AH140" s="9">
        <v>159.792</v>
      </c>
      <c r="AI140" s="9">
        <v>840.79700000000003</v>
      </c>
      <c r="AJ140" s="9">
        <v>349.63099999999997</v>
      </c>
      <c r="AK140" s="9">
        <v>491.166</v>
      </c>
      <c r="AL140" s="9">
        <v>624.89</v>
      </c>
      <c r="AM140" s="9">
        <v>434.959</v>
      </c>
      <c r="AN140" s="9">
        <v>189.93199999999999</v>
      </c>
      <c r="AO140" s="9">
        <v>957.43499999999995</v>
      </c>
      <c r="AP140" s="9">
        <v>406.40100000000001</v>
      </c>
      <c r="AQ140" s="9">
        <v>551.03399999999999</v>
      </c>
      <c r="AR140" s="9">
        <v>910.55</v>
      </c>
      <c r="AS140" s="9">
        <v>402.738</v>
      </c>
      <c r="AT140" s="9">
        <v>507.81200000000001</v>
      </c>
      <c r="AU140" s="9">
        <v>13859.731</v>
      </c>
      <c r="AV140" s="9">
        <v>7177.085</v>
      </c>
      <c r="AW140" s="9">
        <v>6682.6459999999997</v>
      </c>
      <c r="AX140" s="9">
        <v>9673.9110000000001</v>
      </c>
      <c r="AY140" s="9">
        <v>5808.7520000000004</v>
      </c>
      <c r="AZ140" s="9">
        <v>3865.1590000000001</v>
      </c>
      <c r="BA140" s="9">
        <v>4185.8190000000004</v>
      </c>
      <c r="BB140" s="9">
        <v>1368.3320000000001</v>
      </c>
      <c r="BC140" s="9">
        <v>2817.4870000000001</v>
      </c>
      <c r="BD140" s="9">
        <v>1531.0630000000001</v>
      </c>
      <c r="BE140" s="9">
        <v>811.34400000000005</v>
      </c>
      <c r="BF140" s="9">
        <v>719.71900000000005</v>
      </c>
      <c r="BG140" s="9">
        <v>310.63099999999997</v>
      </c>
      <c r="BH140" s="9">
        <v>174.80099999999999</v>
      </c>
      <c r="BI140" s="9">
        <v>135.83000000000001</v>
      </c>
      <c r="BJ140" s="9">
        <v>120.05200000000001</v>
      </c>
      <c r="BK140" s="9">
        <v>87.397000000000006</v>
      </c>
      <c r="BL140" s="9">
        <v>32.655000000000001</v>
      </c>
      <c r="BM140" s="9">
        <v>63.969000000000001</v>
      </c>
      <c r="BN140" s="9">
        <v>48.091999999999999</v>
      </c>
      <c r="BO140" s="9">
        <v>15.877000000000001</v>
      </c>
      <c r="BP140" s="9">
        <v>56.082000000000001</v>
      </c>
      <c r="BQ140" s="9">
        <v>39.304000000000002</v>
      </c>
      <c r="BR140" s="9">
        <v>16.777999999999999</v>
      </c>
      <c r="BS140" s="9">
        <v>190.57900000000001</v>
      </c>
      <c r="BT140" s="9">
        <v>87.403999999999996</v>
      </c>
      <c r="BU140" s="9">
        <v>103.175</v>
      </c>
      <c r="BV140" s="9">
        <v>1335.194</v>
      </c>
      <c r="BW140" s="9">
        <v>698.87900000000002</v>
      </c>
      <c r="BX140" s="9">
        <v>636.31500000000005</v>
      </c>
      <c r="BY140" s="9">
        <v>516.67999999999995</v>
      </c>
      <c r="BZ140" s="9">
        <v>359.82900000000001</v>
      </c>
      <c r="CA140" s="9">
        <v>156.851</v>
      </c>
      <c r="CB140" s="9">
        <v>818.51300000000003</v>
      </c>
      <c r="CC140" s="9">
        <v>339.05</v>
      </c>
      <c r="CD140" s="9">
        <v>479.464</v>
      </c>
      <c r="CE140" s="9">
        <v>609.89</v>
      </c>
      <c r="CF140" s="9">
        <v>424.43400000000003</v>
      </c>
      <c r="CG140" s="9">
        <v>185.45599999999999</v>
      </c>
      <c r="CH140" s="9">
        <v>921.173</v>
      </c>
      <c r="CI140" s="9">
        <v>386.91</v>
      </c>
      <c r="CJ140" s="9">
        <v>534.26300000000003</v>
      </c>
      <c r="CK140" s="9">
        <v>882.48299999999995</v>
      </c>
      <c r="CL140" s="9">
        <v>387.142</v>
      </c>
      <c r="CM140" s="9">
        <v>495.34100000000001</v>
      </c>
      <c r="CN140" s="9">
        <v>2251.991</v>
      </c>
      <c r="CO140" s="9">
        <v>1141.81</v>
      </c>
      <c r="CP140" s="9">
        <v>1110.181</v>
      </c>
      <c r="CQ140" s="9">
        <v>955.68799999999999</v>
      </c>
      <c r="CR140" s="9">
        <v>576.47299999999996</v>
      </c>
      <c r="CS140" s="9">
        <v>379.21600000000001</v>
      </c>
      <c r="CT140" s="9">
        <v>1296.3030000000001</v>
      </c>
      <c r="CU140" s="9">
        <v>565.33699999999999</v>
      </c>
      <c r="CV140" s="9">
        <v>730.96600000000001</v>
      </c>
      <c r="CW140" s="9">
        <v>486.38900000000001</v>
      </c>
      <c r="CX140" s="9">
        <v>238.374</v>
      </c>
      <c r="CY140" s="9">
        <v>248.01499999999999</v>
      </c>
      <c r="CZ140" s="9">
        <v>90.459000000000003</v>
      </c>
      <c r="DA140" s="9">
        <v>44.927</v>
      </c>
      <c r="DB140" s="9">
        <v>45.531999999999996</v>
      </c>
      <c r="DC140" s="9">
        <v>12.928000000000001</v>
      </c>
      <c r="DD140" s="9">
        <v>7.6859999999999999</v>
      </c>
      <c r="DE140" s="9">
        <v>5.242</v>
      </c>
      <c r="DF140" s="9">
        <v>5.9829999999999997</v>
      </c>
      <c r="DG140" s="9">
        <v>2.7719999999999998</v>
      </c>
      <c r="DH140" s="9">
        <v>3.2109999999999999</v>
      </c>
      <c r="DI140" s="9">
        <v>6.9459999999999997</v>
      </c>
      <c r="DJ140" s="9">
        <v>4.9139999999999997</v>
      </c>
      <c r="DK140" s="9">
        <v>2.032</v>
      </c>
      <c r="DL140" s="9">
        <v>77.53</v>
      </c>
      <c r="DM140" s="9">
        <v>37.241</v>
      </c>
      <c r="DN140" s="9">
        <v>40.29</v>
      </c>
      <c r="DO140" s="9">
        <v>432.32900000000001</v>
      </c>
      <c r="DP140" s="9">
        <v>210.57599999999999</v>
      </c>
      <c r="DQ140" s="9">
        <v>221.75399999999999</v>
      </c>
      <c r="DR140" s="9">
        <v>84.539000000000001</v>
      </c>
      <c r="DS140" s="9">
        <v>55.728000000000002</v>
      </c>
      <c r="DT140" s="9">
        <v>28.811</v>
      </c>
      <c r="DU140" s="9">
        <v>347.79</v>
      </c>
      <c r="DV140" s="9">
        <v>154.84800000000001</v>
      </c>
      <c r="DW140" s="9">
        <v>192.94200000000001</v>
      </c>
      <c r="DX140" s="9">
        <v>94.93</v>
      </c>
      <c r="DY140" s="9">
        <v>61.628</v>
      </c>
      <c r="DZ140" s="9">
        <v>33.302</v>
      </c>
      <c r="EA140" s="9">
        <v>391.459</v>
      </c>
      <c r="EB140" s="9">
        <v>176.74700000000001</v>
      </c>
      <c r="EC140" s="9">
        <v>214.71199999999999</v>
      </c>
      <c r="ED140" s="9">
        <v>353.77300000000002</v>
      </c>
      <c r="EE140" s="9">
        <v>157.62</v>
      </c>
      <c r="EF140" s="9">
        <v>196.15299999999999</v>
      </c>
      <c r="EG140" s="9">
        <v>862.50800000000004</v>
      </c>
      <c r="EH140" s="9">
        <v>422.24599999999998</v>
      </c>
      <c r="EI140" s="9">
        <v>440.26100000000002</v>
      </c>
      <c r="EJ140" s="9">
        <v>199.06800000000001</v>
      </c>
      <c r="EK140" s="9">
        <v>132.55199999999999</v>
      </c>
      <c r="EL140" s="9">
        <v>66.516999999999996</v>
      </c>
      <c r="EM140" s="9">
        <v>663.43899999999996</v>
      </c>
      <c r="EN140" s="9">
        <v>289.69499999999999</v>
      </c>
      <c r="EO140" s="9">
        <v>373.74400000000003</v>
      </c>
      <c r="EP140" s="9">
        <v>234.191</v>
      </c>
      <c r="EQ140" s="9">
        <v>107.208</v>
      </c>
      <c r="ER140" s="9">
        <v>126.983</v>
      </c>
      <c r="ES140" s="9">
        <v>41.503</v>
      </c>
      <c r="ET140" s="9">
        <v>18.652999999999999</v>
      </c>
      <c r="EU140" s="9">
        <v>22.85</v>
      </c>
      <c r="EV140" s="9">
        <v>3.6659999999999999</v>
      </c>
      <c r="EW140" s="9">
        <v>2.7330000000000001</v>
      </c>
      <c r="EX140" s="9">
        <v>0.93300000000000005</v>
      </c>
      <c r="EY140" s="9">
        <v>1.6930000000000001</v>
      </c>
      <c r="EZ140" s="9">
        <v>0.79500000000000004</v>
      </c>
      <c r="FA140" s="9">
        <v>0.89800000000000002</v>
      </c>
      <c r="FB140" s="9">
        <v>1.9730000000000001</v>
      </c>
      <c r="FC140" s="9">
        <v>1.9379999999999999</v>
      </c>
      <c r="FD140" s="9">
        <v>3.5000000000000003E-2</v>
      </c>
      <c r="FE140" s="9">
        <v>37.835999999999999</v>
      </c>
      <c r="FF140" s="9">
        <v>15.92</v>
      </c>
      <c r="FG140" s="9">
        <v>21.916</v>
      </c>
      <c r="FH140" s="9">
        <v>211.38200000000001</v>
      </c>
      <c r="FI140" s="9">
        <v>95.676000000000002</v>
      </c>
      <c r="FJ140" s="9">
        <v>115.706</v>
      </c>
      <c r="FK140" s="9">
        <v>21.376999999999999</v>
      </c>
      <c r="FL140" s="9">
        <v>14.6</v>
      </c>
      <c r="FM140" s="9">
        <v>6.7779999999999996</v>
      </c>
      <c r="FN140" s="9">
        <v>190.005</v>
      </c>
      <c r="FO140" s="9">
        <v>81.075999999999993</v>
      </c>
      <c r="FP140" s="9">
        <v>108.929</v>
      </c>
      <c r="FQ140" s="9">
        <v>25.036999999999999</v>
      </c>
      <c r="FR140" s="9">
        <v>17.331</v>
      </c>
      <c r="FS140" s="9">
        <v>7.7060000000000004</v>
      </c>
      <c r="FT140" s="9">
        <v>209.154</v>
      </c>
      <c r="FU140" s="9">
        <v>89.876999999999995</v>
      </c>
      <c r="FV140" s="9">
        <v>119.277</v>
      </c>
      <c r="FW140" s="9">
        <v>191.69800000000001</v>
      </c>
      <c r="FX140" s="9">
        <v>81.870999999999995</v>
      </c>
      <c r="FY140" s="9">
        <v>109.827</v>
      </c>
      <c r="FZ140" s="9">
        <v>1389.4839999999999</v>
      </c>
      <c r="GA140" s="9">
        <v>719.56399999999996</v>
      </c>
      <c r="GB140" s="9">
        <v>669.92</v>
      </c>
      <c r="GC140" s="9">
        <v>756.62</v>
      </c>
      <c r="GD140" s="9">
        <v>443.92099999999999</v>
      </c>
      <c r="GE140" s="9">
        <v>312.69900000000001</v>
      </c>
      <c r="GF140" s="9">
        <v>632.86400000000003</v>
      </c>
      <c r="GG140" s="9">
        <v>275.642</v>
      </c>
      <c r="GH140" s="9">
        <v>357.22199999999998</v>
      </c>
      <c r="GI140" s="9">
        <v>252.19800000000001</v>
      </c>
      <c r="GJ140" s="9">
        <v>131.167</v>
      </c>
      <c r="GK140" s="9">
        <v>121.032</v>
      </c>
      <c r="GL140" s="9">
        <v>48.956000000000003</v>
      </c>
      <c r="GM140" s="9">
        <v>26.274000000000001</v>
      </c>
      <c r="GN140" s="9">
        <v>22.681999999999999</v>
      </c>
      <c r="GO140" s="9">
        <v>9.2620000000000005</v>
      </c>
      <c r="GP140" s="9">
        <v>4.9530000000000003</v>
      </c>
      <c r="GQ140" s="9">
        <v>4.3090000000000002</v>
      </c>
      <c r="GR140" s="9">
        <v>4.29</v>
      </c>
      <c r="GS140" s="9">
        <v>1.9770000000000001</v>
      </c>
      <c r="GT140" s="9">
        <v>2.3119999999999998</v>
      </c>
      <c r="GU140" s="9">
        <v>4.9729999999999999</v>
      </c>
      <c r="GV140" s="9">
        <v>2.976</v>
      </c>
      <c r="GW140" s="9">
        <v>1.9970000000000001</v>
      </c>
      <c r="GX140" s="9">
        <v>39.694000000000003</v>
      </c>
      <c r="GY140" s="9">
        <v>21.321000000000002</v>
      </c>
      <c r="GZ140" s="9">
        <v>18.373000000000001</v>
      </c>
      <c r="HA140" s="9">
        <v>220.947</v>
      </c>
      <c r="HB140" s="9">
        <v>114.9</v>
      </c>
      <c r="HC140" s="9">
        <v>106.047</v>
      </c>
      <c r="HD140" s="9">
        <v>63.161999999999999</v>
      </c>
      <c r="HE140" s="9">
        <v>41.128</v>
      </c>
      <c r="HF140" s="9">
        <v>22.033999999999999</v>
      </c>
      <c r="HG140" s="9">
        <v>157.786</v>
      </c>
      <c r="HH140" s="9">
        <v>73.772000000000006</v>
      </c>
      <c r="HI140" s="9">
        <v>84.013000000000005</v>
      </c>
      <c r="HJ140" s="9">
        <v>69.893000000000001</v>
      </c>
      <c r="HK140" s="9">
        <v>44.296999999999997</v>
      </c>
      <c r="HL140" s="9">
        <v>25.596</v>
      </c>
      <c r="HM140" s="9">
        <v>182.30500000000001</v>
      </c>
      <c r="HN140" s="9">
        <v>86.87</v>
      </c>
      <c r="HO140" s="9">
        <v>95.435000000000002</v>
      </c>
      <c r="HP140" s="9">
        <v>162.07499999999999</v>
      </c>
      <c r="HQ140" s="9">
        <v>75.748999999999995</v>
      </c>
      <c r="HR140" s="9">
        <v>86.325999999999993</v>
      </c>
      <c r="HS140" s="9">
        <v>3420.4839999999999</v>
      </c>
      <c r="HT140" s="9">
        <v>1794.5930000000001</v>
      </c>
      <c r="HU140" s="9">
        <v>1625.8910000000001</v>
      </c>
      <c r="HV140" s="9">
        <v>2613.7460000000001</v>
      </c>
      <c r="HW140" s="9">
        <v>1515.9839999999999</v>
      </c>
      <c r="HX140" s="9">
        <v>1097.7619999999999</v>
      </c>
      <c r="HY140" s="9">
        <v>806.73800000000006</v>
      </c>
      <c r="HZ140" s="9">
        <v>278.60899999999998</v>
      </c>
      <c r="IA140" s="9">
        <v>528.12900000000002</v>
      </c>
      <c r="IB140" s="9">
        <v>368.44400000000002</v>
      </c>
      <c r="IC140" s="9">
        <v>213.94499999999999</v>
      </c>
      <c r="ID140" s="9">
        <v>154.499</v>
      </c>
      <c r="IE140" s="9">
        <v>73.813000000000002</v>
      </c>
      <c r="IF140" s="9">
        <v>47.302999999999997</v>
      </c>
      <c r="IG140" s="9">
        <v>26.51</v>
      </c>
      <c r="IH140" s="9">
        <v>33.198</v>
      </c>
      <c r="II140" s="9">
        <v>26.178999999999998</v>
      </c>
      <c r="IJ140" s="9">
        <v>7.0190000000000001</v>
      </c>
      <c r="IK140" s="9">
        <v>22.878</v>
      </c>
      <c r="IL140" s="9">
        <v>19.902000000000001</v>
      </c>
      <c r="IM140" s="9">
        <v>2.9769999999999999</v>
      </c>
      <c r="IN140" s="9">
        <v>10.32</v>
      </c>
      <c r="IO140" s="9">
        <v>6.2779999999999996</v>
      </c>
      <c r="IP140" s="9">
        <v>4.0419999999999998</v>
      </c>
      <c r="IQ140" s="9">
        <v>40.615000000000002</v>
      </c>
    </row>
    <row r="141" spans="1:251">
      <c r="A141" s="10">
        <v>45778</v>
      </c>
      <c r="B141" s="9">
        <v>14715.112999999999</v>
      </c>
      <c r="C141" s="9">
        <v>7618.8130000000001</v>
      </c>
      <c r="D141" s="9">
        <v>7096.3010000000004</v>
      </c>
      <c r="E141" s="9">
        <v>10125.206</v>
      </c>
      <c r="F141" s="9">
        <v>6075.6620000000003</v>
      </c>
      <c r="G141" s="9">
        <v>4049.5439999999999</v>
      </c>
      <c r="H141" s="9">
        <v>4589.9070000000002</v>
      </c>
      <c r="I141" s="9">
        <v>1543.1510000000001</v>
      </c>
      <c r="J141" s="9">
        <v>3046.7559999999999</v>
      </c>
      <c r="K141" s="9">
        <v>1536.2950000000001</v>
      </c>
      <c r="L141" s="9">
        <v>822.64800000000002</v>
      </c>
      <c r="M141" s="9">
        <v>713.64800000000002</v>
      </c>
      <c r="N141" s="9">
        <v>321.32499999999999</v>
      </c>
      <c r="O141" s="9">
        <v>171.136</v>
      </c>
      <c r="P141" s="9">
        <v>150.18899999999999</v>
      </c>
      <c r="Q141" s="9">
        <v>106.532</v>
      </c>
      <c r="R141" s="9">
        <v>72.652000000000001</v>
      </c>
      <c r="S141" s="9">
        <v>33.880000000000003</v>
      </c>
      <c r="T141" s="9">
        <v>55.398000000000003</v>
      </c>
      <c r="U141" s="9">
        <v>36.265999999999998</v>
      </c>
      <c r="V141" s="9">
        <v>19.132999999999999</v>
      </c>
      <c r="W141" s="9">
        <v>51.134</v>
      </c>
      <c r="X141" s="9">
        <v>36.387</v>
      </c>
      <c r="Y141" s="9">
        <v>14.747</v>
      </c>
      <c r="Z141" s="9">
        <v>214.79300000000001</v>
      </c>
      <c r="AA141" s="9">
        <v>98.483000000000004</v>
      </c>
      <c r="AB141" s="9">
        <v>116.31</v>
      </c>
      <c r="AC141" s="9">
        <v>1337.758</v>
      </c>
      <c r="AD141" s="9">
        <v>719.09100000000001</v>
      </c>
      <c r="AE141" s="9">
        <v>618.66600000000005</v>
      </c>
      <c r="AF141" s="9">
        <v>527.80100000000004</v>
      </c>
      <c r="AG141" s="9">
        <v>370.024</v>
      </c>
      <c r="AH141" s="9">
        <v>157.77699999999999</v>
      </c>
      <c r="AI141" s="9">
        <v>809.95600000000002</v>
      </c>
      <c r="AJ141" s="9">
        <v>349.06700000000001</v>
      </c>
      <c r="AK141" s="9">
        <v>460.88900000000001</v>
      </c>
      <c r="AL141" s="9">
        <v>608.62699999999995</v>
      </c>
      <c r="AM141" s="9">
        <v>422.11399999999998</v>
      </c>
      <c r="AN141" s="9">
        <v>186.51400000000001</v>
      </c>
      <c r="AO141" s="9">
        <v>927.66800000000001</v>
      </c>
      <c r="AP141" s="9">
        <v>400.53399999999999</v>
      </c>
      <c r="AQ141" s="9">
        <v>527.13400000000001</v>
      </c>
      <c r="AR141" s="9">
        <v>865.35400000000004</v>
      </c>
      <c r="AS141" s="9">
        <v>385.33300000000003</v>
      </c>
      <c r="AT141" s="9">
        <v>480.02100000000002</v>
      </c>
      <c r="AU141" s="9">
        <v>13934.183999999999</v>
      </c>
      <c r="AV141" s="9">
        <v>7176.6639999999998</v>
      </c>
      <c r="AW141" s="9">
        <v>6757.52</v>
      </c>
      <c r="AX141" s="9">
        <v>9758.6080000000002</v>
      </c>
      <c r="AY141" s="9">
        <v>5816.16</v>
      </c>
      <c r="AZ141" s="9">
        <v>3942.4479999999999</v>
      </c>
      <c r="BA141" s="9">
        <v>4175.576</v>
      </c>
      <c r="BB141" s="9">
        <v>1360.5039999999999</v>
      </c>
      <c r="BC141" s="9">
        <v>2815.0720000000001</v>
      </c>
      <c r="BD141" s="9">
        <v>1482.7190000000001</v>
      </c>
      <c r="BE141" s="9">
        <v>790.62199999999996</v>
      </c>
      <c r="BF141" s="9">
        <v>692.09699999999998</v>
      </c>
      <c r="BG141" s="9">
        <v>295.399</v>
      </c>
      <c r="BH141" s="9">
        <v>157.33699999999999</v>
      </c>
      <c r="BI141" s="9">
        <v>138.06200000000001</v>
      </c>
      <c r="BJ141" s="9">
        <v>102.11</v>
      </c>
      <c r="BK141" s="9">
        <v>68.784000000000006</v>
      </c>
      <c r="BL141" s="9">
        <v>33.326000000000001</v>
      </c>
      <c r="BM141" s="9">
        <v>52.844000000000001</v>
      </c>
      <c r="BN141" s="9">
        <v>33.801000000000002</v>
      </c>
      <c r="BO141" s="9">
        <v>19.042999999999999</v>
      </c>
      <c r="BP141" s="9">
        <v>49.265999999999998</v>
      </c>
      <c r="BQ141" s="9">
        <v>34.982999999999997</v>
      </c>
      <c r="BR141" s="9">
        <v>14.282999999999999</v>
      </c>
      <c r="BS141" s="9">
        <v>193.28800000000001</v>
      </c>
      <c r="BT141" s="9">
        <v>88.552999999999997</v>
      </c>
      <c r="BU141" s="9">
        <v>104.735</v>
      </c>
      <c r="BV141" s="9">
        <v>1305.105</v>
      </c>
      <c r="BW141" s="9">
        <v>698.11</v>
      </c>
      <c r="BX141" s="9">
        <v>606.99400000000003</v>
      </c>
      <c r="BY141" s="9">
        <v>517.02599999999995</v>
      </c>
      <c r="BZ141" s="9">
        <v>361.89699999999999</v>
      </c>
      <c r="CA141" s="9">
        <v>155.12899999999999</v>
      </c>
      <c r="CB141" s="9">
        <v>788.07899999999995</v>
      </c>
      <c r="CC141" s="9">
        <v>336.21300000000002</v>
      </c>
      <c r="CD141" s="9">
        <v>451.86500000000001</v>
      </c>
      <c r="CE141" s="9">
        <v>595.024</v>
      </c>
      <c r="CF141" s="9">
        <v>411.63</v>
      </c>
      <c r="CG141" s="9">
        <v>183.39400000000001</v>
      </c>
      <c r="CH141" s="9">
        <v>887.69500000000005</v>
      </c>
      <c r="CI141" s="9">
        <v>378.99099999999999</v>
      </c>
      <c r="CJ141" s="9">
        <v>508.70400000000001</v>
      </c>
      <c r="CK141" s="9">
        <v>840.923</v>
      </c>
      <c r="CL141" s="9">
        <v>370.01499999999999</v>
      </c>
      <c r="CM141" s="9">
        <v>470.90800000000002</v>
      </c>
      <c r="CN141" s="9">
        <v>2253.4340000000002</v>
      </c>
      <c r="CO141" s="9">
        <v>1148.106</v>
      </c>
      <c r="CP141" s="9">
        <v>1105.328</v>
      </c>
      <c r="CQ141" s="9">
        <v>951.57299999999998</v>
      </c>
      <c r="CR141" s="9">
        <v>568.702</v>
      </c>
      <c r="CS141" s="9">
        <v>382.87099999999998</v>
      </c>
      <c r="CT141" s="9">
        <v>1301.8610000000001</v>
      </c>
      <c r="CU141" s="9">
        <v>579.404</v>
      </c>
      <c r="CV141" s="9">
        <v>722.45699999999999</v>
      </c>
      <c r="CW141" s="9">
        <v>449.702</v>
      </c>
      <c r="CX141" s="9">
        <v>229.39400000000001</v>
      </c>
      <c r="CY141" s="9">
        <v>220.30799999999999</v>
      </c>
      <c r="CZ141" s="9">
        <v>84.974000000000004</v>
      </c>
      <c r="DA141" s="9">
        <v>41.268000000000001</v>
      </c>
      <c r="DB141" s="9">
        <v>43.706000000000003</v>
      </c>
      <c r="DC141" s="9">
        <v>6.3150000000000004</v>
      </c>
      <c r="DD141" s="9">
        <v>3.6659999999999999</v>
      </c>
      <c r="DE141" s="9">
        <v>2.649</v>
      </c>
      <c r="DF141" s="9">
        <v>3.9510000000000001</v>
      </c>
      <c r="DG141" s="9">
        <v>2.75</v>
      </c>
      <c r="DH141" s="9">
        <v>1.2</v>
      </c>
      <c r="DI141" s="9">
        <v>2.3650000000000002</v>
      </c>
      <c r="DJ141" s="9">
        <v>0.91500000000000004</v>
      </c>
      <c r="DK141" s="9">
        <v>1.4490000000000001</v>
      </c>
      <c r="DL141" s="9">
        <v>78.659000000000006</v>
      </c>
      <c r="DM141" s="9">
        <v>37.601999999999997</v>
      </c>
      <c r="DN141" s="9">
        <v>41.055999999999997</v>
      </c>
      <c r="DO141" s="9">
        <v>404.44099999999997</v>
      </c>
      <c r="DP141" s="9">
        <v>206.94800000000001</v>
      </c>
      <c r="DQ141" s="9">
        <v>197.49299999999999</v>
      </c>
      <c r="DR141" s="9">
        <v>83.963999999999999</v>
      </c>
      <c r="DS141" s="9">
        <v>53.014000000000003</v>
      </c>
      <c r="DT141" s="9">
        <v>30.95</v>
      </c>
      <c r="DU141" s="9">
        <v>320.47699999999998</v>
      </c>
      <c r="DV141" s="9">
        <v>153.935</v>
      </c>
      <c r="DW141" s="9">
        <v>166.54300000000001</v>
      </c>
      <c r="DX141" s="9">
        <v>88.516999999999996</v>
      </c>
      <c r="DY141" s="9">
        <v>55.771000000000001</v>
      </c>
      <c r="DZ141" s="9">
        <v>32.744999999999997</v>
      </c>
      <c r="EA141" s="9">
        <v>361.185</v>
      </c>
      <c r="EB141" s="9">
        <v>173.62200000000001</v>
      </c>
      <c r="EC141" s="9">
        <v>187.56299999999999</v>
      </c>
      <c r="ED141" s="9">
        <v>324.428</v>
      </c>
      <c r="EE141" s="9">
        <v>156.685</v>
      </c>
      <c r="EF141" s="9">
        <v>167.74299999999999</v>
      </c>
      <c r="EG141" s="9">
        <v>854.42700000000002</v>
      </c>
      <c r="EH141" s="9">
        <v>416.60700000000003</v>
      </c>
      <c r="EI141" s="9">
        <v>437.82</v>
      </c>
      <c r="EJ141" s="9">
        <v>187.12899999999999</v>
      </c>
      <c r="EK141" s="9">
        <v>124.01300000000001</v>
      </c>
      <c r="EL141" s="9">
        <v>63.116</v>
      </c>
      <c r="EM141" s="9">
        <v>667.298</v>
      </c>
      <c r="EN141" s="9">
        <v>292.59399999999999</v>
      </c>
      <c r="EO141" s="9">
        <v>374.70400000000001</v>
      </c>
      <c r="EP141" s="9">
        <v>216.934</v>
      </c>
      <c r="EQ141" s="9">
        <v>102.544</v>
      </c>
      <c r="ER141" s="9">
        <v>114.39</v>
      </c>
      <c r="ES141" s="9">
        <v>47.741</v>
      </c>
      <c r="ET141" s="9">
        <v>23.751999999999999</v>
      </c>
      <c r="EU141" s="9">
        <v>23.989000000000001</v>
      </c>
      <c r="EV141" s="9">
        <v>1.704</v>
      </c>
      <c r="EW141" s="9">
        <v>1.633</v>
      </c>
      <c r="EX141" s="9">
        <v>7.0999999999999994E-2</v>
      </c>
      <c r="EY141" s="9">
        <v>1.6240000000000001</v>
      </c>
      <c r="EZ141" s="9">
        <v>1.5880000000000001</v>
      </c>
      <c r="FA141" s="9">
        <v>3.5999999999999997E-2</v>
      </c>
      <c r="FB141" s="9">
        <v>0.08</v>
      </c>
      <c r="FC141" s="9">
        <v>4.4999999999999998E-2</v>
      </c>
      <c r="FD141" s="9">
        <v>3.5000000000000003E-2</v>
      </c>
      <c r="FE141" s="9">
        <v>46.036999999999999</v>
      </c>
      <c r="FF141" s="9">
        <v>22.119</v>
      </c>
      <c r="FG141" s="9">
        <v>23.917999999999999</v>
      </c>
      <c r="FH141" s="9">
        <v>192.53200000000001</v>
      </c>
      <c r="FI141" s="9">
        <v>90.561000000000007</v>
      </c>
      <c r="FJ141" s="9">
        <v>101.971</v>
      </c>
      <c r="FK141" s="9">
        <v>15.914</v>
      </c>
      <c r="FL141" s="9">
        <v>12.009</v>
      </c>
      <c r="FM141" s="9">
        <v>3.9049999999999998</v>
      </c>
      <c r="FN141" s="9">
        <v>176.61799999999999</v>
      </c>
      <c r="FO141" s="9">
        <v>78.552000000000007</v>
      </c>
      <c r="FP141" s="9">
        <v>98.066000000000003</v>
      </c>
      <c r="FQ141" s="9">
        <v>17.018000000000001</v>
      </c>
      <c r="FR141" s="9">
        <v>13.045999999999999</v>
      </c>
      <c r="FS141" s="9">
        <v>3.9710000000000001</v>
      </c>
      <c r="FT141" s="9">
        <v>199.917</v>
      </c>
      <c r="FU141" s="9">
        <v>89.498000000000005</v>
      </c>
      <c r="FV141" s="9">
        <v>110.419</v>
      </c>
      <c r="FW141" s="9">
        <v>178.24199999999999</v>
      </c>
      <c r="FX141" s="9">
        <v>80.14</v>
      </c>
      <c r="FY141" s="9">
        <v>98.102000000000004</v>
      </c>
      <c r="FZ141" s="9">
        <v>1399.0060000000001</v>
      </c>
      <c r="GA141" s="9">
        <v>731.49900000000002</v>
      </c>
      <c r="GB141" s="9">
        <v>667.50800000000004</v>
      </c>
      <c r="GC141" s="9">
        <v>764.44399999999996</v>
      </c>
      <c r="GD141" s="9">
        <v>444.68900000000002</v>
      </c>
      <c r="GE141" s="9">
        <v>319.755</v>
      </c>
      <c r="GF141" s="9">
        <v>634.56200000000001</v>
      </c>
      <c r="GG141" s="9">
        <v>286.81</v>
      </c>
      <c r="GH141" s="9">
        <v>347.75299999999999</v>
      </c>
      <c r="GI141" s="9">
        <v>232.768</v>
      </c>
      <c r="GJ141" s="9">
        <v>126.85</v>
      </c>
      <c r="GK141" s="9">
        <v>105.91800000000001</v>
      </c>
      <c r="GL141" s="9">
        <v>37.232999999999997</v>
      </c>
      <c r="GM141" s="9">
        <v>17.515999999999998</v>
      </c>
      <c r="GN141" s="9">
        <v>19.716999999999999</v>
      </c>
      <c r="GO141" s="9">
        <v>4.6109999999999998</v>
      </c>
      <c r="GP141" s="9">
        <v>2.0329999999999999</v>
      </c>
      <c r="GQ141" s="9">
        <v>2.5779999999999998</v>
      </c>
      <c r="GR141" s="9">
        <v>2.3260000000000001</v>
      </c>
      <c r="GS141" s="9">
        <v>1.163</v>
      </c>
      <c r="GT141" s="9">
        <v>1.1639999999999999</v>
      </c>
      <c r="GU141" s="9">
        <v>2.2850000000000001</v>
      </c>
      <c r="GV141" s="9">
        <v>0.871</v>
      </c>
      <c r="GW141" s="9">
        <v>1.4139999999999999</v>
      </c>
      <c r="GX141" s="9">
        <v>32.621000000000002</v>
      </c>
      <c r="GY141" s="9">
        <v>15.483000000000001</v>
      </c>
      <c r="GZ141" s="9">
        <v>17.138999999999999</v>
      </c>
      <c r="HA141" s="9">
        <v>211.91</v>
      </c>
      <c r="HB141" s="9">
        <v>116.387</v>
      </c>
      <c r="HC141" s="9">
        <v>95.522000000000006</v>
      </c>
      <c r="HD141" s="9">
        <v>68.05</v>
      </c>
      <c r="HE141" s="9">
        <v>41.005000000000003</v>
      </c>
      <c r="HF141" s="9">
        <v>27.045000000000002</v>
      </c>
      <c r="HG141" s="9">
        <v>143.86000000000001</v>
      </c>
      <c r="HH141" s="9">
        <v>75.382999999999996</v>
      </c>
      <c r="HI141" s="9">
        <v>68.477000000000004</v>
      </c>
      <c r="HJ141" s="9">
        <v>71.498999999999995</v>
      </c>
      <c r="HK141" s="9">
        <v>42.725000000000001</v>
      </c>
      <c r="HL141" s="9">
        <v>28.774000000000001</v>
      </c>
      <c r="HM141" s="9">
        <v>161.268</v>
      </c>
      <c r="HN141" s="9">
        <v>84.125</v>
      </c>
      <c r="HO141" s="9">
        <v>77.144000000000005</v>
      </c>
      <c r="HP141" s="9">
        <v>146.18600000000001</v>
      </c>
      <c r="HQ141" s="9">
        <v>76.545000000000002</v>
      </c>
      <c r="HR141" s="9">
        <v>69.641000000000005</v>
      </c>
      <c r="HS141" s="9">
        <v>3433.232</v>
      </c>
      <c r="HT141" s="9">
        <v>1785.9960000000001</v>
      </c>
      <c r="HU141" s="9">
        <v>1647.2360000000001</v>
      </c>
      <c r="HV141" s="9">
        <v>2624.002</v>
      </c>
      <c r="HW141" s="9">
        <v>1516.326</v>
      </c>
      <c r="HX141" s="9">
        <v>1107.6769999999999</v>
      </c>
      <c r="HY141" s="9">
        <v>809.23</v>
      </c>
      <c r="HZ141" s="9">
        <v>269.67099999999999</v>
      </c>
      <c r="IA141" s="9">
        <v>539.55899999999997</v>
      </c>
      <c r="IB141" s="9">
        <v>359.62200000000001</v>
      </c>
      <c r="IC141" s="9">
        <v>205.22900000000001</v>
      </c>
      <c r="ID141" s="9">
        <v>154.392</v>
      </c>
      <c r="IE141" s="9">
        <v>67.900000000000006</v>
      </c>
      <c r="IF141" s="9">
        <v>39.664999999999999</v>
      </c>
      <c r="IG141" s="9">
        <v>28.236000000000001</v>
      </c>
      <c r="IH141" s="9">
        <v>28.812999999999999</v>
      </c>
      <c r="II141" s="9">
        <v>17.077999999999999</v>
      </c>
      <c r="IJ141" s="9">
        <v>11.734</v>
      </c>
      <c r="IK141" s="9">
        <v>13.99</v>
      </c>
      <c r="IL141" s="9">
        <v>7.5339999999999998</v>
      </c>
      <c r="IM141" s="9">
        <v>6.4560000000000004</v>
      </c>
      <c r="IN141" s="9">
        <v>14.823</v>
      </c>
      <c r="IO141" s="9">
        <v>9.5449999999999999</v>
      </c>
      <c r="IP141" s="9">
        <v>5.2779999999999996</v>
      </c>
      <c r="IQ141" s="9">
        <v>39.088000000000001</v>
      </c>
    </row>
    <row r="142" spans="1:251">
      <c r="A142" s="10">
        <v>45809</v>
      </c>
      <c r="B142" s="9">
        <v>14652.264999999999</v>
      </c>
      <c r="C142" s="9">
        <v>7612.2780000000002</v>
      </c>
      <c r="D142" s="9">
        <v>7039.9870000000001</v>
      </c>
      <c r="E142" s="9">
        <v>10074.334000000001</v>
      </c>
      <c r="F142" s="9">
        <v>6058.9870000000001</v>
      </c>
      <c r="G142" s="9">
        <v>4015.3470000000002</v>
      </c>
      <c r="H142" s="9">
        <v>4577.9309999999996</v>
      </c>
      <c r="I142" s="9">
        <v>1553.29</v>
      </c>
      <c r="J142" s="9">
        <v>3024.6410000000001</v>
      </c>
      <c r="K142" s="9">
        <v>1594.039</v>
      </c>
      <c r="L142" s="9">
        <v>868.11300000000006</v>
      </c>
      <c r="M142" s="9">
        <v>725.92600000000004</v>
      </c>
      <c r="N142" s="9">
        <v>355.38799999999998</v>
      </c>
      <c r="O142" s="9">
        <v>198.715</v>
      </c>
      <c r="P142" s="9">
        <v>156.673</v>
      </c>
      <c r="Q142" s="9">
        <v>122.46599999999999</v>
      </c>
      <c r="R142" s="9">
        <v>89.501999999999995</v>
      </c>
      <c r="S142" s="9">
        <v>32.963999999999999</v>
      </c>
      <c r="T142" s="9">
        <v>67.748999999999995</v>
      </c>
      <c r="U142" s="9">
        <v>48.106999999999999</v>
      </c>
      <c r="V142" s="9">
        <v>19.641999999999999</v>
      </c>
      <c r="W142" s="9">
        <v>54.716999999999999</v>
      </c>
      <c r="X142" s="9">
        <v>41.393999999999998</v>
      </c>
      <c r="Y142" s="9">
        <v>13.321999999999999</v>
      </c>
      <c r="Z142" s="9">
        <v>232.922</v>
      </c>
      <c r="AA142" s="9">
        <v>109.214</v>
      </c>
      <c r="AB142" s="9">
        <v>123.709</v>
      </c>
      <c r="AC142" s="9">
        <v>1373.2570000000001</v>
      </c>
      <c r="AD142" s="9">
        <v>741.49099999999999</v>
      </c>
      <c r="AE142" s="9">
        <v>631.76599999999996</v>
      </c>
      <c r="AF142" s="9">
        <v>536.89800000000002</v>
      </c>
      <c r="AG142" s="9">
        <v>380.673</v>
      </c>
      <c r="AH142" s="9">
        <v>156.22399999999999</v>
      </c>
      <c r="AI142" s="9">
        <v>836.35900000000004</v>
      </c>
      <c r="AJ142" s="9">
        <v>360.81799999999998</v>
      </c>
      <c r="AK142" s="9">
        <v>475.541</v>
      </c>
      <c r="AL142" s="9">
        <v>628.91800000000001</v>
      </c>
      <c r="AM142" s="9">
        <v>448.46600000000001</v>
      </c>
      <c r="AN142" s="9">
        <v>180.452</v>
      </c>
      <c r="AO142" s="9">
        <v>965.12099999999998</v>
      </c>
      <c r="AP142" s="9">
        <v>419.64699999999999</v>
      </c>
      <c r="AQ142" s="9">
        <v>545.47400000000005</v>
      </c>
      <c r="AR142" s="9">
        <v>904.10799999999995</v>
      </c>
      <c r="AS142" s="9">
        <v>408.92500000000001</v>
      </c>
      <c r="AT142" s="9">
        <v>495.18400000000003</v>
      </c>
      <c r="AU142" s="9">
        <v>13885.808999999999</v>
      </c>
      <c r="AV142" s="9">
        <v>7185.6809999999996</v>
      </c>
      <c r="AW142" s="9">
        <v>6700.1279999999997</v>
      </c>
      <c r="AX142" s="9">
        <v>9714.6810000000005</v>
      </c>
      <c r="AY142" s="9">
        <v>5816.3549999999996</v>
      </c>
      <c r="AZ142" s="9">
        <v>3898.326</v>
      </c>
      <c r="BA142" s="9">
        <v>4171.1279999999997</v>
      </c>
      <c r="BB142" s="9">
        <v>1369.326</v>
      </c>
      <c r="BC142" s="9">
        <v>2801.8020000000001</v>
      </c>
      <c r="BD142" s="9">
        <v>1531.6990000000001</v>
      </c>
      <c r="BE142" s="9">
        <v>830.11800000000005</v>
      </c>
      <c r="BF142" s="9">
        <v>701.58100000000002</v>
      </c>
      <c r="BG142" s="9">
        <v>321.75599999999997</v>
      </c>
      <c r="BH142" s="9">
        <v>178.69900000000001</v>
      </c>
      <c r="BI142" s="9">
        <v>143.05699999999999</v>
      </c>
      <c r="BJ142" s="9">
        <v>118.91</v>
      </c>
      <c r="BK142" s="9">
        <v>86.78</v>
      </c>
      <c r="BL142" s="9">
        <v>32.130000000000003</v>
      </c>
      <c r="BM142" s="9">
        <v>66.430000000000007</v>
      </c>
      <c r="BN142" s="9">
        <v>47.073999999999998</v>
      </c>
      <c r="BO142" s="9">
        <v>19.356000000000002</v>
      </c>
      <c r="BP142" s="9">
        <v>52.48</v>
      </c>
      <c r="BQ142" s="9">
        <v>39.706000000000003</v>
      </c>
      <c r="BR142" s="9">
        <v>12.773999999999999</v>
      </c>
      <c r="BS142" s="9">
        <v>202.846</v>
      </c>
      <c r="BT142" s="9">
        <v>91.918999999999997</v>
      </c>
      <c r="BU142" s="9">
        <v>110.92700000000001</v>
      </c>
      <c r="BV142" s="9">
        <v>1338.0719999999999</v>
      </c>
      <c r="BW142" s="9">
        <v>719.38900000000001</v>
      </c>
      <c r="BX142" s="9">
        <v>618.68200000000002</v>
      </c>
      <c r="BY142" s="9">
        <v>526.68899999999996</v>
      </c>
      <c r="BZ142" s="9">
        <v>373.19200000000001</v>
      </c>
      <c r="CA142" s="9">
        <v>153.49700000000001</v>
      </c>
      <c r="CB142" s="9">
        <v>811.38300000000004</v>
      </c>
      <c r="CC142" s="9">
        <v>346.19799999999998</v>
      </c>
      <c r="CD142" s="9">
        <v>465.185</v>
      </c>
      <c r="CE142" s="9">
        <v>616.09900000000005</v>
      </c>
      <c r="CF142" s="9">
        <v>439.20400000000001</v>
      </c>
      <c r="CG142" s="9">
        <v>176.89500000000001</v>
      </c>
      <c r="CH142" s="9">
        <v>915.6</v>
      </c>
      <c r="CI142" s="9">
        <v>390.91399999999999</v>
      </c>
      <c r="CJ142" s="9">
        <v>524.68600000000004</v>
      </c>
      <c r="CK142" s="9">
        <v>877.81299999999999</v>
      </c>
      <c r="CL142" s="9">
        <v>393.27199999999999</v>
      </c>
      <c r="CM142" s="9">
        <v>484.541</v>
      </c>
      <c r="CN142" s="9">
        <v>2235.1019999999999</v>
      </c>
      <c r="CO142" s="9">
        <v>1153.4870000000001</v>
      </c>
      <c r="CP142" s="9">
        <v>1081.614</v>
      </c>
      <c r="CQ142" s="9">
        <v>922.375</v>
      </c>
      <c r="CR142" s="9">
        <v>551.53</v>
      </c>
      <c r="CS142" s="9">
        <v>370.84500000000003</v>
      </c>
      <c r="CT142" s="9">
        <v>1312.7270000000001</v>
      </c>
      <c r="CU142" s="9">
        <v>601.95799999999997</v>
      </c>
      <c r="CV142" s="9">
        <v>710.76900000000001</v>
      </c>
      <c r="CW142" s="9">
        <v>476.91500000000002</v>
      </c>
      <c r="CX142" s="9">
        <v>240.773</v>
      </c>
      <c r="CY142" s="9">
        <v>236.143</v>
      </c>
      <c r="CZ142" s="9">
        <v>93.789000000000001</v>
      </c>
      <c r="DA142" s="9">
        <v>47.948999999999998</v>
      </c>
      <c r="DB142" s="9">
        <v>45.84</v>
      </c>
      <c r="DC142" s="9">
        <v>12.339</v>
      </c>
      <c r="DD142" s="9">
        <v>7.0220000000000002</v>
      </c>
      <c r="DE142" s="9">
        <v>5.3179999999999996</v>
      </c>
      <c r="DF142" s="9">
        <v>8.1620000000000008</v>
      </c>
      <c r="DG142" s="9">
        <v>3.6070000000000002</v>
      </c>
      <c r="DH142" s="9">
        <v>4.5549999999999997</v>
      </c>
      <c r="DI142" s="9">
        <v>4.1779999999999999</v>
      </c>
      <c r="DJ142" s="9">
        <v>3.415</v>
      </c>
      <c r="DK142" s="9">
        <v>0.76300000000000001</v>
      </c>
      <c r="DL142" s="9">
        <v>81.45</v>
      </c>
      <c r="DM142" s="9">
        <v>40.927999999999997</v>
      </c>
      <c r="DN142" s="9">
        <v>40.521999999999998</v>
      </c>
      <c r="DO142" s="9">
        <v>428.99700000000001</v>
      </c>
      <c r="DP142" s="9">
        <v>215.61799999999999</v>
      </c>
      <c r="DQ142" s="9">
        <v>213.37899999999999</v>
      </c>
      <c r="DR142" s="9">
        <v>75.858000000000004</v>
      </c>
      <c r="DS142" s="9">
        <v>46.328000000000003</v>
      </c>
      <c r="DT142" s="9">
        <v>29.53</v>
      </c>
      <c r="DU142" s="9">
        <v>353.13900000000001</v>
      </c>
      <c r="DV142" s="9">
        <v>169.29</v>
      </c>
      <c r="DW142" s="9">
        <v>183.84899999999999</v>
      </c>
      <c r="DX142" s="9">
        <v>83.418999999999997</v>
      </c>
      <c r="DY142" s="9">
        <v>51.348999999999997</v>
      </c>
      <c r="DZ142" s="9">
        <v>32.070999999999998</v>
      </c>
      <c r="EA142" s="9">
        <v>393.49599999999998</v>
      </c>
      <c r="EB142" s="9">
        <v>189.42400000000001</v>
      </c>
      <c r="EC142" s="9">
        <v>204.072</v>
      </c>
      <c r="ED142" s="9">
        <v>361.30099999999999</v>
      </c>
      <c r="EE142" s="9">
        <v>172.89699999999999</v>
      </c>
      <c r="EF142" s="9">
        <v>188.404</v>
      </c>
      <c r="EG142" s="9">
        <v>833.34</v>
      </c>
      <c r="EH142" s="9">
        <v>415.58800000000002</v>
      </c>
      <c r="EI142" s="9">
        <v>417.75200000000001</v>
      </c>
      <c r="EJ142" s="9">
        <v>171.46600000000001</v>
      </c>
      <c r="EK142" s="9">
        <v>112.089</v>
      </c>
      <c r="EL142" s="9">
        <v>59.377000000000002</v>
      </c>
      <c r="EM142" s="9">
        <v>661.87400000000002</v>
      </c>
      <c r="EN142" s="9">
        <v>303.49900000000002</v>
      </c>
      <c r="EO142" s="9">
        <v>358.37400000000002</v>
      </c>
      <c r="EP142" s="9">
        <v>215.99700000000001</v>
      </c>
      <c r="EQ142" s="9">
        <v>105.084</v>
      </c>
      <c r="ER142" s="9">
        <v>110.913</v>
      </c>
      <c r="ES142" s="9">
        <v>48.921999999999997</v>
      </c>
      <c r="ET142" s="9">
        <v>23.690999999999999</v>
      </c>
      <c r="EU142" s="9">
        <v>25.231000000000002</v>
      </c>
      <c r="EV142" s="9">
        <v>2.2069999999999999</v>
      </c>
      <c r="EW142" s="9">
        <v>1.5720000000000001</v>
      </c>
      <c r="EX142" s="9">
        <v>0.63600000000000001</v>
      </c>
      <c r="EY142" s="9">
        <v>2.1280000000000001</v>
      </c>
      <c r="EZ142" s="9">
        <v>1.5269999999999999</v>
      </c>
      <c r="FA142" s="9">
        <v>0.60099999999999998</v>
      </c>
      <c r="FB142" s="9">
        <v>0.08</v>
      </c>
      <c r="FC142" s="9">
        <v>4.4999999999999998E-2</v>
      </c>
      <c r="FD142" s="9">
        <v>3.5000000000000003E-2</v>
      </c>
      <c r="FE142" s="9">
        <v>46.715000000000003</v>
      </c>
      <c r="FF142" s="9">
        <v>22.119</v>
      </c>
      <c r="FG142" s="9">
        <v>24.594999999999999</v>
      </c>
      <c r="FH142" s="9">
        <v>190.37100000000001</v>
      </c>
      <c r="FI142" s="9">
        <v>93.512</v>
      </c>
      <c r="FJ142" s="9">
        <v>96.858999999999995</v>
      </c>
      <c r="FK142" s="9">
        <v>15.221</v>
      </c>
      <c r="FL142" s="9">
        <v>10.66</v>
      </c>
      <c r="FM142" s="9">
        <v>4.5609999999999999</v>
      </c>
      <c r="FN142" s="9">
        <v>175.15</v>
      </c>
      <c r="FO142" s="9">
        <v>82.852999999999994</v>
      </c>
      <c r="FP142" s="9">
        <v>92.298000000000002</v>
      </c>
      <c r="FQ142" s="9">
        <v>16.558</v>
      </c>
      <c r="FR142" s="9">
        <v>11.702</v>
      </c>
      <c r="FS142" s="9">
        <v>4.8559999999999999</v>
      </c>
      <c r="FT142" s="9">
        <v>199.43899999999999</v>
      </c>
      <c r="FU142" s="9">
        <v>93.381</v>
      </c>
      <c r="FV142" s="9">
        <v>106.057</v>
      </c>
      <c r="FW142" s="9">
        <v>177.27799999999999</v>
      </c>
      <c r="FX142" s="9">
        <v>84.379000000000005</v>
      </c>
      <c r="FY142" s="9">
        <v>92.899000000000001</v>
      </c>
      <c r="FZ142" s="9">
        <v>1401.7619999999999</v>
      </c>
      <c r="GA142" s="9">
        <v>737.899</v>
      </c>
      <c r="GB142" s="9">
        <v>663.86300000000006</v>
      </c>
      <c r="GC142" s="9">
        <v>750.90899999999999</v>
      </c>
      <c r="GD142" s="9">
        <v>439.44099999999997</v>
      </c>
      <c r="GE142" s="9">
        <v>311.46800000000002</v>
      </c>
      <c r="GF142" s="9">
        <v>650.85299999999995</v>
      </c>
      <c r="GG142" s="9">
        <v>298.45800000000003</v>
      </c>
      <c r="GH142" s="9">
        <v>352.39400000000001</v>
      </c>
      <c r="GI142" s="9">
        <v>260.91899999999998</v>
      </c>
      <c r="GJ142" s="9">
        <v>135.68899999999999</v>
      </c>
      <c r="GK142" s="9">
        <v>125.23</v>
      </c>
      <c r="GL142" s="9">
        <v>44.866999999999997</v>
      </c>
      <c r="GM142" s="9">
        <v>24.257999999999999</v>
      </c>
      <c r="GN142" s="9">
        <v>20.608000000000001</v>
      </c>
      <c r="GO142" s="9">
        <v>10.132</v>
      </c>
      <c r="GP142" s="9">
        <v>5.45</v>
      </c>
      <c r="GQ142" s="9">
        <v>4.6820000000000004</v>
      </c>
      <c r="GR142" s="9">
        <v>6.0339999999999998</v>
      </c>
      <c r="GS142" s="9">
        <v>2.08</v>
      </c>
      <c r="GT142" s="9">
        <v>3.9540000000000002</v>
      </c>
      <c r="GU142" s="9">
        <v>4.0979999999999999</v>
      </c>
      <c r="GV142" s="9">
        <v>3.37</v>
      </c>
      <c r="GW142" s="9">
        <v>0.72799999999999998</v>
      </c>
      <c r="GX142" s="9">
        <v>34.734999999999999</v>
      </c>
      <c r="GY142" s="9">
        <v>18.808</v>
      </c>
      <c r="GZ142" s="9">
        <v>15.926</v>
      </c>
      <c r="HA142" s="9">
        <v>238.625</v>
      </c>
      <c r="HB142" s="9">
        <v>122.10599999999999</v>
      </c>
      <c r="HC142" s="9">
        <v>116.52</v>
      </c>
      <c r="HD142" s="9">
        <v>60.637</v>
      </c>
      <c r="HE142" s="9">
        <v>35.667999999999999</v>
      </c>
      <c r="HF142" s="9">
        <v>24.969000000000001</v>
      </c>
      <c r="HG142" s="9">
        <v>177.989</v>
      </c>
      <c r="HH142" s="9">
        <v>86.436999999999998</v>
      </c>
      <c r="HI142" s="9">
        <v>91.551000000000002</v>
      </c>
      <c r="HJ142" s="9">
        <v>66.861000000000004</v>
      </c>
      <c r="HK142" s="9">
        <v>39.646000000000001</v>
      </c>
      <c r="HL142" s="9">
        <v>27.215</v>
      </c>
      <c r="HM142" s="9">
        <v>194.05799999999999</v>
      </c>
      <c r="HN142" s="9">
        <v>96.043000000000006</v>
      </c>
      <c r="HO142" s="9">
        <v>98.015000000000001</v>
      </c>
      <c r="HP142" s="9">
        <v>184.023</v>
      </c>
      <c r="HQ142" s="9">
        <v>88.518000000000001</v>
      </c>
      <c r="HR142" s="9">
        <v>95.504999999999995</v>
      </c>
      <c r="HS142" s="9">
        <v>3416.4549999999999</v>
      </c>
      <c r="HT142" s="9">
        <v>1788.2570000000001</v>
      </c>
      <c r="HU142" s="9">
        <v>1628.1980000000001</v>
      </c>
      <c r="HV142" s="9">
        <v>2616.2139999999999</v>
      </c>
      <c r="HW142" s="9">
        <v>1518.0630000000001</v>
      </c>
      <c r="HX142" s="9">
        <v>1098.1510000000001</v>
      </c>
      <c r="HY142" s="9">
        <v>800.24099999999999</v>
      </c>
      <c r="HZ142" s="9">
        <v>270.19400000000002</v>
      </c>
      <c r="IA142" s="9">
        <v>530.04700000000003</v>
      </c>
      <c r="IB142" s="9">
        <v>377.70299999999997</v>
      </c>
      <c r="IC142" s="9">
        <v>224.65899999999999</v>
      </c>
      <c r="ID142" s="9">
        <v>153.04499999999999</v>
      </c>
      <c r="IE142" s="9">
        <v>64.259</v>
      </c>
      <c r="IF142" s="9">
        <v>37.158999999999999</v>
      </c>
      <c r="IG142" s="9">
        <v>27.1</v>
      </c>
      <c r="IH142" s="9">
        <v>28.710999999999999</v>
      </c>
      <c r="II142" s="9">
        <v>20.428999999999998</v>
      </c>
      <c r="IJ142" s="9">
        <v>8.282</v>
      </c>
      <c r="IK142" s="9">
        <v>16.391999999999999</v>
      </c>
      <c r="IL142" s="9">
        <v>10.867000000000001</v>
      </c>
      <c r="IM142" s="9">
        <v>5.5250000000000004</v>
      </c>
      <c r="IN142" s="9">
        <v>12.318</v>
      </c>
      <c r="IO142" s="9">
        <v>9.5609999999999999</v>
      </c>
      <c r="IP142" s="9">
        <v>2.7570000000000001</v>
      </c>
      <c r="IQ142" s="9">
        <v>35.548000000000002</v>
      </c>
    </row>
  </sheetData>
  <pageMargins left="0.7" right="0.7" top="0.75" bottom="0.75" header="0.3" footer="0.3"/>
  <pageSetup paperSize="0" orientation="portrait" horizontalDpi="0" verticalDpi="0" copies="0"/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IQ142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513</v>
      </c>
      <c r="C1" s="3" t="s">
        <v>514</v>
      </c>
      <c r="D1" s="3" t="s">
        <v>515</v>
      </c>
      <c r="E1" s="3" t="s">
        <v>516</v>
      </c>
      <c r="F1" s="3" t="s">
        <v>517</v>
      </c>
      <c r="G1" s="3" t="s">
        <v>518</v>
      </c>
      <c r="H1" s="3" t="s">
        <v>519</v>
      </c>
      <c r="I1" s="3" t="s">
        <v>520</v>
      </c>
      <c r="J1" s="3" t="s">
        <v>521</v>
      </c>
      <c r="K1" s="3" t="s">
        <v>522</v>
      </c>
      <c r="L1" s="3" t="s">
        <v>523</v>
      </c>
      <c r="M1" s="3" t="s">
        <v>524</v>
      </c>
      <c r="N1" s="3" t="s">
        <v>525</v>
      </c>
      <c r="O1" s="3" t="s">
        <v>526</v>
      </c>
      <c r="P1" s="3" t="s">
        <v>527</v>
      </c>
      <c r="Q1" s="3" t="s">
        <v>528</v>
      </c>
      <c r="R1" s="3" t="s">
        <v>529</v>
      </c>
      <c r="S1" s="3" t="s">
        <v>530</v>
      </c>
      <c r="T1" s="3" t="s">
        <v>531</v>
      </c>
      <c r="U1" s="3" t="s">
        <v>532</v>
      </c>
      <c r="V1" s="3" t="s">
        <v>533</v>
      </c>
      <c r="W1" s="3" t="s">
        <v>534</v>
      </c>
      <c r="X1" s="3" t="s">
        <v>535</v>
      </c>
      <c r="Y1" s="3" t="s">
        <v>536</v>
      </c>
      <c r="Z1" s="3" t="s">
        <v>537</v>
      </c>
      <c r="AA1" s="3" t="s">
        <v>538</v>
      </c>
      <c r="AB1" s="3" t="s">
        <v>539</v>
      </c>
      <c r="AC1" s="3" t="s">
        <v>540</v>
      </c>
      <c r="AD1" s="3" t="s">
        <v>541</v>
      </c>
      <c r="AE1" s="3" t="s">
        <v>542</v>
      </c>
      <c r="AF1" s="3" t="s">
        <v>543</v>
      </c>
      <c r="AG1" s="3" t="s">
        <v>544</v>
      </c>
      <c r="AH1" s="3" t="s">
        <v>545</v>
      </c>
      <c r="AI1" s="3" t="s">
        <v>546</v>
      </c>
      <c r="AJ1" s="3" t="s">
        <v>547</v>
      </c>
      <c r="AK1" s="3" t="s">
        <v>548</v>
      </c>
      <c r="AL1" s="3" t="s">
        <v>549</v>
      </c>
      <c r="AM1" s="3" t="s">
        <v>550</v>
      </c>
      <c r="AN1" s="3" t="s">
        <v>551</v>
      </c>
      <c r="AO1" s="3" t="s">
        <v>552</v>
      </c>
      <c r="AP1" s="3" t="s">
        <v>553</v>
      </c>
      <c r="AQ1" s="3" t="s">
        <v>554</v>
      </c>
      <c r="AR1" s="3" t="s">
        <v>555</v>
      </c>
      <c r="AS1" s="3" t="s">
        <v>556</v>
      </c>
      <c r="AT1" s="3" t="s">
        <v>557</v>
      </c>
      <c r="AU1" s="3" t="s">
        <v>558</v>
      </c>
      <c r="AV1" s="3" t="s">
        <v>559</v>
      </c>
      <c r="AW1" s="3" t="s">
        <v>560</v>
      </c>
      <c r="AX1" s="3" t="s">
        <v>561</v>
      </c>
      <c r="AY1" s="3" t="s">
        <v>562</v>
      </c>
      <c r="AZ1" s="3" t="s">
        <v>563</v>
      </c>
      <c r="BA1" s="3" t="s">
        <v>564</v>
      </c>
      <c r="BB1" s="3" t="s">
        <v>565</v>
      </c>
      <c r="BC1" s="3" t="s">
        <v>566</v>
      </c>
      <c r="BD1" s="3" t="s">
        <v>567</v>
      </c>
      <c r="BE1" s="3" t="s">
        <v>568</v>
      </c>
      <c r="BF1" s="3" t="s">
        <v>569</v>
      </c>
      <c r="BG1" s="3" t="s">
        <v>570</v>
      </c>
      <c r="BH1" s="3" t="s">
        <v>571</v>
      </c>
      <c r="BI1" s="3" t="s">
        <v>572</v>
      </c>
      <c r="BJ1" s="3" t="s">
        <v>573</v>
      </c>
      <c r="BK1" s="3" t="s">
        <v>574</v>
      </c>
      <c r="BL1" s="3" t="s">
        <v>575</v>
      </c>
      <c r="BM1" s="3" t="s">
        <v>576</v>
      </c>
      <c r="BN1" s="3" t="s">
        <v>577</v>
      </c>
      <c r="BO1" s="3" t="s">
        <v>578</v>
      </c>
      <c r="BP1" s="3" t="s">
        <v>579</v>
      </c>
      <c r="BQ1" s="3" t="s">
        <v>580</v>
      </c>
      <c r="BR1" s="3" t="s">
        <v>581</v>
      </c>
      <c r="BS1" s="3" t="s">
        <v>582</v>
      </c>
      <c r="BT1" s="3" t="s">
        <v>583</v>
      </c>
      <c r="BU1" s="3" t="s">
        <v>584</v>
      </c>
      <c r="BV1" s="3" t="s">
        <v>585</v>
      </c>
      <c r="BW1" s="3" t="s">
        <v>586</v>
      </c>
      <c r="BX1" s="3" t="s">
        <v>587</v>
      </c>
      <c r="BY1" s="3" t="s">
        <v>588</v>
      </c>
      <c r="BZ1" s="3" t="s">
        <v>589</v>
      </c>
      <c r="CA1" s="3" t="s">
        <v>590</v>
      </c>
      <c r="CB1" s="3" t="s">
        <v>591</v>
      </c>
      <c r="CC1" s="3" t="s">
        <v>592</v>
      </c>
      <c r="CD1" s="3" t="s">
        <v>593</v>
      </c>
      <c r="CE1" s="3" t="s">
        <v>594</v>
      </c>
      <c r="CF1" s="3" t="s">
        <v>595</v>
      </c>
      <c r="CG1" s="3" t="s">
        <v>596</v>
      </c>
      <c r="CH1" s="3" t="s">
        <v>597</v>
      </c>
      <c r="CI1" s="3" t="s">
        <v>598</v>
      </c>
      <c r="CJ1" s="3" t="s">
        <v>599</v>
      </c>
      <c r="CK1" s="3" t="s">
        <v>600</v>
      </c>
      <c r="CL1" s="3" t="s">
        <v>601</v>
      </c>
      <c r="CM1" s="3" t="s">
        <v>602</v>
      </c>
      <c r="CN1" s="3" t="s">
        <v>603</v>
      </c>
      <c r="CO1" s="3" t="s">
        <v>604</v>
      </c>
      <c r="CP1" s="3" t="s">
        <v>605</v>
      </c>
      <c r="CQ1" s="3" t="s">
        <v>606</v>
      </c>
      <c r="CR1" s="3" t="s">
        <v>607</v>
      </c>
      <c r="CS1" s="3" t="s">
        <v>608</v>
      </c>
      <c r="CT1" s="3" t="s">
        <v>609</v>
      </c>
      <c r="CU1" s="3" t="s">
        <v>610</v>
      </c>
      <c r="CV1" s="3" t="s">
        <v>611</v>
      </c>
      <c r="CW1" s="3" t="s">
        <v>612</v>
      </c>
      <c r="CX1" s="3" t="s">
        <v>613</v>
      </c>
      <c r="CY1" s="3" t="s">
        <v>614</v>
      </c>
      <c r="CZ1" s="3" t="s">
        <v>615</v>
      </c>
      <c r="DA1" s="3" t="s">
        <v>616</v>
      </c>
      <c r="DB1" s="3" t="s">
        <v>617</v>
      </c>
      <c r="DC1" s="3" t="s">
        <v>618</v>
      </c>
      <c r="DD1" s="3" t="s">
        <v>619</v>
      </c>
      <c r="DE1" s="3" t="s">
        <v>620</v>
      </c>
      <c r="DF1" s="3" t="s">
        <v>621</v>
      </c>
      <c r="DG1" s="3" t="s">
        <v>622</v>
      </c>
      <c r="DH1" s="3" t="s">
        <v>623</v>
      </c>
      <c r="DI1" s="3" t="s">
        <v>624</v>
      </c>
      <c r="DJ1" s="3" t="s">
        <v>625</v>
      </c>
      <c r="DK1" s="3" t="s">
        <v>626</v>
      </c>
      <c r="DL1" s="3" t="s">
        <v>627</v>
      </c>
      <c r="DM1" s="3" t="s">
        <v>628</v>
      </c>
      <c r="DN1" s="3" t="s">
        <v>629</v>
      </c>
      <c r="DO1" s="3" t="s">
        <v>630</v>
      </c>
      <c r="DP1" s="3" t="s">
        <v>631</v>
      </c>
      <c r="DQ1" s="3" t="s">
        <v>632</v>
      </c>
      <c r="DR1" s="3" t="s">
        <v>633</v>
      </c>
      <c r="DS1" s="3" t="s">
        <v>634</v>
      </c>
      <c r="DT1" s="3" t="s">
        <v>635</v>
      </c>
      <c r="DU1" s="3" t="s">
        <v>636</v>
      </c>
      <c r="DV1" s="3" t="s">
        <v>637</v>
      </c>
      <c r="DW1" s="3" t="s">
        <v>638</v>
      </c>
      <c r="DX1" s="3" t="s">
        <v>639</v>
      </c>
      <c r="DY1" s="3" t="s">
        <v>640</v>
      </c>
      <c r="DZ1" s="3" t="s">
        <v>641</v>
      </c>
      <c r="EA1" s="3" t="s">
        <v>642</v>
      </c>
      <c r="EB1" s="3" t="s">
        <v>643</v>
      </c>
      <c r="EC1" s="3" t="s">
        <v>644</v>
      </c>
      <c r="ED1" s="3" t="s">
        <v>645</v>
      </c>
      <c r="EE1" s="3" t="s">
        <v>646</v>
      </c>
      <c r="EF1" s="3" t="s">
        <v>647</v>
      </c>
      <c r="EG1" s="3" t="s">
        <v>648</v>
      </c>
      <c r="EH1" s="3" t="s">
        <v>649</v>
      </c>
      <c r="EI1" s="3" t="s">
        <v>650</v>
      </c>
      <c r="EJ1" s="3" t="s">
        <v>651</v>
      </c>
      <c r="EK1" s="3" t="s">
        <v>652</v>
      </c>
      <c r="EL1" s="3" t="s">
        <v>653</v>
      </c>
      <c r="EM1" s="3" t="s">
        <v>654</v>
      </c>
      <c r="EN1" s="3" t="s">
        <v>655</v>
      </c>
      <c r="EO1" s="3" t="s">
        <v>656</v>
      </c>
      <c r="EP1" s="3" t="s">
        <v>657</v>
      </c>
      <c r="EQ1" s="3" t="s">
        <v>658</v>
      </c>
      <c r="ER1" s="3" t="s">
        <v>659</v>
      </c>
      <c r="ES1" s="3" t="s">
        <v>660</v>
      </c>
      <c r="ET1" s="3" t="s">
        <v>661</v>
      </c>
      <c r="EU1" s="3" t="s">
        <v>662</v>
      </c>
      <c r="EV1" s="3" t="s">
        <v>663</v>
      </c>
      <c r="EW1" s="3" t="s">
        <v>664</v>
      </c>
      <c r="EX1" s="3" t="s">
        <v>665</v>
      </c>
      <c r="EY1" s="3" t="s">
        <v>666</v>
      </c>
      <c r="EZ1" s="3" t="s">
        <v>667</v>
      </c>
      <c r="FA1" s="3" t="s">
        <v>668</v>
      </c>
      <c r="FB1" s="3" t="s">
        <v>669</v>
      </c>
      <c r="FC1" s="3" t="s">
        <v>670</v>
      </c>
      <c r="FD1" s="3" t="s">
        <v>671</v>
      </c>
      <c r="FE1" s="3" t="s">
        <v>672</v>
      </c>
      <c r="FF1" s="3" t="s">
        <v>673</v>
      </c>
      <c r="FG1" s="3" t="s">
        <v>674</v>
      </c>
      <c r="FH1" s="3" t="s">
        <v>675</v>
      </c>
      <c r="FI1" s="3" t="s">
        <v>676</v>
      </c>
      <c r="FJ1" s="3" t="s">
        <v>677</v>
      </c>
      <c r="FK1" s="3" t="s">
        <v>678</v>
      </c>
      <c r="FL1" s="3" t="s">
        <v>679</v>
      </c>
      <c r="FM1" s="3" t="s">
        <v>680</v>
      </c>
      <c r="FN1" s="3" t="s">
        <v>681</v>
      </c>
      <c r="FO1" s="3" t="s">
        <v>682</v>
      </c>
      <c r="FP1" s="3" t="s">
        <v>683</v>
      </c>
      <c r="FQ1" s="3" t="s">
        <v>684</v>
      </c>
      <c r="FR1" s="3" t="s">
        <v>685</v>
      </c>
      <c r="FS1" s="3" t="s">
        <v>686</v>
      </c>
      <c r="FT1" s="3" t="s">
        <v>687</v>
      </c>
      <c r="FU1" s="3" t="s">
        <v>688</v>
      </c>
      <c r="FV1" s="3" t="s">
        <v>689</v>
      </c>
      <c r="FW1" s="3" t="s">
        <v>690</v>
      </c>
      <c r="FX1" s="3" t="s">
        <v>691</v>
      </c>
      <c r="FY1" s="3" t="s">
        <v>692</v>
      </c>
      <c r="FZ1" s="3" t="s">
        <v>693</v>
      </c>
      <c r="GA1" s="3" t="s">
        <v>694</v>
      </c>
      <c r="GB1" s="3" t="s">
        <v>695</v>
      </c>
      <c r="GC1" s="3" t="s">
        <v>696</v>
      </c>
      <c r="GD1" s="3" t="s">
        <v>697</v>
      </c>
      <c r="GE1" s="3" t="s">
        <v>698</v>
      </c>
      <c r="GF1" s="3" t="s">
        <v>699</v>
      </c>
      <c r="GG1" s="3" t="s">
        <v>700</v>
      </c>
      <c r="GH1" s="3" t="s">
        <v>701</v>
      </c>
      <c r="GI1" s="3" t="s">
        <v>702</v>
      </c>
      <c r="GJ1" s="3" t="s">
        <v>703</v>
      </c>
      <c r="GK1" s="3" t="s">
        <v>704</v>
      </c>
      <c r="GL1" s="3" t="s">
        <v>705</v>
      </c>
      <c r="GM1" s="3" t="s">
        <v>706</v>
      </c>
      <c r="GN1" s="3" t="s">
        <v>707</v>
      </c>
      <c r="GO1" s="3" t="s">
        <v>708</v>
      </c>
      <c r="GP1" s="3" t="s">
        <v>709</v>
      </c>
      <c r="GQ1" s="3" t="s">
        <v>710</v>
      </c>
      <c r="GR1" s="3" t="s">
        <v>711</v>
      </c>
      <c r="GS1" s="3" t="s">
        <v>712</v>
      </c>
      <c r="GT1" s="3" t="s">
        <v>713</v>
      </c>
      <c r="GU1" s="3" t="s">
        <v>714</v>
      </c>
      <c r="GV1" s="3" t="s">
        <v>715</v>
      </c>
      <c r="GW1" s="3" t="s">
        <v>716</v>
      </c>
      <c r="GX1" s="3" t="s">
        <v>717</v>
      </c>
      <c r="GY1" s="3" t="s">
        <v>718</v>
      </c>
      <c r="GZ1" s="3" t="s">
        <v>719</v>
      </c>
      <c r="HA1" s="3" t="s">
        <v>720</v>
      </c>
      <c r="HB1" s="3" t="s">
        <v>721</v>
      </c>
      <c r="HC1" s="3" t="s">
        <v>722</v>
      </c>
      <c r="HD1" s="3" t="s">
        <v>723</v>
      </c>
      <c r="HE1" s="3" t="s">
        <v>724</v>
      </c>
      <c r="HF1" s="3" t="s">
        <v>725</v>
      </c>
      <c r="HG1" s="3" t="s">
        <v>726</v>
      </c>
      <c r="HH1" s="3" t="s">
        <v>727</v>
      </c>
      <c r="HI1" s="3" t="s">
        <v>728</v>
      </c>
      <c r="HJ1" s="3" t="s">
        <v>729</v>
      </c>
      <c r="HK1" s="3" t="s">
        <v>730</v>
      </c>
      <c r="HL1" s="3" t="s">
        <v>731</v>
      </c>
      <c r="HM1" s="3" t="s">
        <v>732</v>
      </c>
      <c r="HN1" s="3" t="s">
        <v>733</v>
      </c>
      <c r="HO1" s="3" t="s">
        <v>734</v>
      </c>
      <c r="HP1" s="3" t="s">
        <v>735</v>
      </c>
      <c r="HQ1" s="3" t="s">
        <v>736</v>
      </c>
      <c r="HR1" s="3" t="s">
        <v>737</v>
      </c>
      <c r="HS1" s="3" t="s">
        <v>738</v>
      </c>
      <c r="HT1" s="3" t="s">
        <v>739</v>
      </c>
      <c r="HU1" s="3" t="s">
        <v>740</v>
      </c>
      <c r="HV1" s="3" t="s">
        <v>741</v>
      </c>
      <c r="HW1" s="3" t="s">
        <v>742</v>
      </c>
      <c r="HX1" s="3" t="s">
        <v>743</v>
      </c>
      <c r="HY1" s="3" t="s">
        <v>744</v>
      </c>
      <c r="HZ1" s="3" t="s">
        <v>745</v>
      </c>
      <c r="IA1" s="3" t="s">
        <v>746</v>
      </c>
      <c r="IB1" s="3" t="s">
        <v>747</v>
      </c>
      <c r="IC1" s="3" t="s">
        <v>748</v>
      </c>
      <c r="ID1" s="3" t="s">
        <v>749</v>
      </c>
      <c r="IE1" s="3" t="s">
        <v>750</v>
      </c>
      <c r="IF1" s="3" t="s">
        <v>751</v>
      </c>
      <c r="IG1" s="3" t="s">
        <v>752</v>
      </c>
      <c r="IH1" s="3" t="s">
        <v>753</v>
      </c>
      <c r="II1" s="3" t="s">
        <v>754</v>
      </c>
      <c r="IJ1" s="3" t="s">
        <v>755</v>
      </c>
      <c r="IK1" s="3" t="s">
        <v>756</v>
      </c>
      <c r="IL1" s="3" t="s">
        <v>757</v>
      </c>
      <c r="IM1" s="3" t="s">
        <v>758</v>
      </c>
      <c r="IN1" s="3" t="s">
        <v>759</v>
      </c>
      <c r="IO1" s="3" t="s">
        <v>760</v>
      </c>
      <c r="IP1" s="3" t="s">
        <v>761</v>
      </c>
      <c r="IQ1" s="3" t="s">
        <v>762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262</v>
      </c>
      <c r="C5" s="8" t="s">
        <v>262</v>
      </c>
      <c r="D5" s="8" t="s">
        <v>262</v>
      </c>
      <c r="E5" s="8" t="s">
        <v>262</v>
      </c>
      <c r="F5" s="8" t="s">
        <v>262</v>
      </c>
      <c r="G5" s="8" t="s">
        <v>262</v>
      </c>
      <c r="H5" s="8" t="s">
        <v>262</v>
      </c>
      <c r="I5" s="8" t="s">
        <v>262</v>
      </c>
      <c r="J5" s="8" t="s">
        <v>262</v>
      </c>
      <c r="K5" s="8" t="s">
        <v>262</v>
      </c>
      <c r="L5" s="8" t="s">
        <v>262</v>
      </c>
      <c r="M5" s="8" t="s">
        <v>262</v>
      </c>
      <c r="N5" s="8" t="s">
        <v>262</v>
      </c>
      <c r="O5" s="8" t="s">
        <v>262</v>
      </c>
      <c r="P5" s="8" t="s">
        <v>262</v>
      </c>
      <c r="Q5" s="8" t="s">
        <v>262</v>
      </c>
      <c r="R5" s="8" t="s">
        <v>262</v>
      </c>
      <c r="S5" s="8" t="s">
        <v>262</v>
      </c>
      <c r="T5" s="8" t="s">
        <v>262</v>
      </c>
      <c r="U5" s="8" t="s">
        <v>262</v>
      </c>
      <c r="V5" s="8" t="s">
        <v>262</v>
      </c>
      <c r="W5" s="8" t="s">
        <v>262</v>
      </c>
      <c r="X5" s="8" t="s">
        <v>262</v>
      </c>
      <c r="Y5" s="8" t="s">
        <v>262</v>
      </c>
      <c r="Z5" s="8" t="s">
        <v>262</v>
      </c>
      <c r="AA5" s="8" t="s">
        <v>262</v>
      </c>
      <c r="AB5" s="8" t="s">
        <v>262</v>
      </c>
      <c r="AC5" s="8" t="s">
        <v>262</v>
      </c>
      <c r="AD5" s="8" t="s">
        <v>262</v>
      </c>
      <c r="AE5" s="8" t="s">
        <v>262</v>
      </c>
      <c r="AF5" s="8" t="s">
        <v>262</v>
      </c>
      <c r="AG5" s="8" t="s">
        <v>262</v>
      </c>
      <c r="AH5" s="8" t="s">
        <v>262</v>
      </c>
      <c r="AI5" s="8" t="s">
        <v>262</v>
      </c>
      <c r="AJ5" s="8" t="s">
        <v>262</v>
      </c>
      <c r="AK5" s="8" t="s">
        <v>262</v>
      </c>
      <c r="AL5" s="8" t="s">
        <v>262</v>
      </c>
      <c r="AM5" s="8" t="s">
        <v>262</v>
      </c>
      <c r="AN5" s="8" t="s">
        <v>262</v>
      </c>
      <c r="AO5" s="8" t="s">
        <v>262</v>
      </c>
      <c r="AP5" s="8" t="s">
        <v>262</v>
      </c>
      <c r="AQ5" s="8" t="s">
        <v>262</v>
      </c>
      <c r="AR5" s="8" t="s">
        <v>262</v>
      </c>
      <c r="AS5" s="8" t="s">
        <v>262</v>
      </c>
      <c r="AT5" s="8" t="s">
        <v>262</v>
      </c>
      <c r="AU5" s="8" t="s">
        <v>262</v>
      </c>
      <c r="AV5" s="8" t="s">
        <v>262</v>
      </c>
      <c r="AW5" s="8" t="s">
        <v>262</v>
      </c>
      <c r="AX5" s="8" t="s">
        <v>262</v>
      </c>
      <c r="AY5" s="8" t="s">
        <v>262</v>
      </c>
      <c r="AZ5" s="8" t="s">
        <v>262</v>
      </c>
      <c r="BA5" s="8" t="s">
        <v>262</v>
      </c>
      <c r="BB5" s="8" t="s">
        <v>262</v>
      </c>
      <c r="BC5" s="8" t="s">
        <v>262</v>
      </c>
      <c r="BD5" s="8" t="s">
        <v>262</v>
      </c>
      <c r="BE5" s="8" t="s">
        <v>262</v>
      </c>
      <c r="BF5" s="8" t="s">
        <v>262</v>
      </c>
      <c r="BG5" s="8" t="s">
        <v>262</v>
      </c>
      <c r="BH5" s="8" t="s">
        <v>262</v>
      </c>
      <c r="BI5" s="8" t="s">
        <v>262</v>
      </c>
      <c r="BJ5" s="8" t="s">
        <v>262</v>
      </c>
      <c r="BK5" s="8" t="s">
        <v>262</v>
      </c>
      <c r="BL5" s="8" t="s">
        <v>262</v>
      </c>
      <c r="BM5" s="8" t="s">
        <v>262</v>
      </c>
      <c r="BN5" s="8" t="s">
        <v>262</v>
      </c>
      <c r="BO5" s="8" t="s">
        <v>262</v>
      </c>
      <c r="BP5" s="8" t="s">
        <v>262</v>
      </c>
      <c r="BQ5" s="8" t="s">
        <v>262</v>
      </c>
      <c r="BR5" s="8" t="s">
        <v>262</v>
      </c>
      <c r="BS5" s="8" t="s">
        <v>262</v>
      </c>
      <c r="BT5" s="8" t="s">
        <v>262</v>
      </c>
      <c r="BU5" s="8" t="s">
        <v>262</v>
      </c>
      <c r="BV5" s="8" t="s">
        <v>262</v>
      </c>
      <c r="BW5" s="8" t="s">
        <v>262</v>
      </c>
      <c r="BX5" s="8" t="s">
        <v>262</v>
      </c>
      <c r="BY5" s="8" t="s">
        <v>262</v>
      </c>
      <c r="BZ5" s="8" t="s">
        <v>262</v>
      </c>
      <c r="CA5" s="8" t="s">
        <v>262</v>
      </c>
      <c r="CB5" s="8" t="s">
        <v>262</v>
      </c>
      <c r="CC5" s="8" t="s">
        <v>262</v>
      </c>
      <c r="CD5" s="8" t="s">
        <v>262</v>
      </c>
      <c r="CE5" s="8" t="s">
        <v>262</v>
      </c>
      <c r="CF5" s="8" t="s">
        <v>262</v>
      </c>
      <c r="CG5" s="8" t="s">
        <v>262</v>
      </c>
      <c r="CH5" s="8" t="s">
        <v>262</v>
      </c>
      <c r="CI5" s="8" t="s">
        <v>262</v>
      </c>
      <c r="CJ5" s="8" t="s">
        <v>262</v>
      </c>
      <c r="CK5" s="8" t="s">
        <v>262</v>
      </c>
      <c r="CL5" s="8" t="s">
        <v>262</v>
      </c>
      <c r="CM5" s="8" t="s">
        <v>262</v>
      </c>
      <c r="CN5" s="8" t="s">
        <v>262</v>
      </c>
      <c r="CO5" s="8" t="s">
        <v>262</v>
      </c>
      <c r="CP5" s="8" t="s">
        <v>262</v>
      </c>
      <c r="CQ5" s="8" t="s">
        <v>262</v>
      </c>
      <c r="CR5" s="8" t="s">
        <v>262</v>
      </c>
      <c r="CS5" s="8" t="s">
        <v>262</v>
      </c>
      <c r="CT5" s="8" t="s">
        <v>262</v>
      </c>
      <c r="CU5" s="8" t="s">
        <v>262</v>
      </c>
      <c r="CV5" s="8" t="s">
        <v>262</v>
      </c>
      <c r="CW5" s="8" t="s">
        <v>262</v>
      </c>
      <c r="CX5" s="8" t="s">
        <v>262</v>
      </c>
      <c r="CY5" s="8" t="s">
        <v>262</v>
      </c>
      <c r="CZ5" s="8" t="s">
        <v>262</v>
      </c>
      <c r="DA5" s="8" t="s">
        <v>262</v>
      </c>
      <c r="DB5" s="8" t="s">
        <v>262</v>
      </c>
      <c r="DC5" s="8" t="s">
        <v>262</v>
      </c>
      <c r="DD5" s="8" t="s">
        <v>262</v>
      </c>
      <c r="DE5" s="8" t="s">
        <v>262</v>
      </c>
      <c r="DF5" s="8" t="s">
        <v>262</v>
      </c>
      <c r="DG5" s="8" t="s">
        <v>262</v>
      </c>
      <c r="DH5" s="8" t="s">
        <v>262</v>
      </c>
      <c r="DI5" s="8" t="s">
        <v>262</v>
      </c>
      <c r="DJ5" s="8" t="s">
        <v>262</v>
      </c>
      <c r="DK5" s="8" t="s">
        <v>262</v>
      </c>
      <c r="DL5" s="8" t="s">
        <v>262</v>
      </c>
      <c r="DM5" s="8" t="s">
        <v>262</v>
      </c>
      <c r="DN5" s="8" t="s">
        <v>262</v>
      </c>
      <c r="DO5" s="8" t="s">
        <v>262</v>
      </c>
      <c r="DP5" s="8" t="s">
        <v>262</v>
      </c>
      <c r="DQ5" s="8" t="s">
        <v>262</v>
      </c>
      <c r="DR5" s="8" t="s">
        <v>262</v>
      </c>
      <c r="DS5" s="8" t="s">
        <v>262</v>
      </c>
      <c r="DT5" s="8" t="s">
        <v>262</v>
      </c>
      <c r="DU5" s="8" t="s">
        <v>262</v>
      </c>
      <c r="DV5" s="8" t="s">
        <v>262</v>
      </c>
      <c r="DW5" s="8" t="s">
        <v>262</v>
      </c>
      <c r="DX5" s="8" t="s">
        <v>262</v>
      </c>
      <c r="DY5" s="8" t="s">
        <v>262</v>
      </c>
      <c r="DZ5" s="8" t="s">
        <v>262</v>
      </c>
      <c r="EA5" s="8" t="s">
        <v>262</v>
      </c>
      <c r="EB5" s="8" t="s">
        <v>262</v>
      </c>
      <c r="EC5" s="8" t="s">
        <v>262</v>
      </c>
      <c r="ED5" s="8" t="s">
        <v>262</v>
      </c>
      <c r="EE5" s="8" t="s">
        <v>262</v>
      </c>
      <c r="EF5" s="8" t="s">
        <v>262</v>
      </c>
      <c r="EG5" s="8" t="s">
        <v>262</v>
      </c>
      <c r="EH5" s="8" t="s">
        <v>262</v>
      </c>
      <c r="EI5" s="8" t="s">
        <v>262</v>
      </c>
      <c r="EJ5" s="8" t="s">
        <v>262</v>
      </c>
      <c r="EK5" s="8" t="s">
        <v>262</v>
      </c>
      <c r="EL5" s="8" t="s">
        <v>262</v>
      </c>
      <c r="EM5" s="8" t="s">
        <v>262</v>
      </c>
      <c r="EN5" s="8" t="s">
        <v>262</v>
      </c>
      <c r="EO5" s="8" t="s">
        <v>262</v>
      </c>
      <c r="EP5" s="8" t="s">
        <v>262</v>
      </c>
      <c r="EQ5" s="8" t="s">
        <v>262</v>
      </c>
      <c r="ER5" s="8" t="s">
        <v>262</v>
      </c>
      <c r="ES5" s="8" t="s">
        <v>262</v>
      </c>
      <c r="ET5" s="8" t="s">
        <v>262</v>
      </c>
      <c r="EU5" s="8" t="s">
        <v>262</v>
      </c>
      <c r="EV5" s="8" t="s">
        <v>262</v>
      </c>
      <c r="EW5" s="8" t="s">
        <v>262</v>
      </c>
      <c r="EX5" s="8" t="s">
        <v>262</v>
      </c>
      <c r="EY5" s="8" t="s">
        <v>262</v>
      </c>
      <c r="EZ5" s="8" t="s">
        <v>262</v>
      </c>
      <c r="FA5" s="8" t="s">
        <v>262</v>
      </c>
      <c r="FB5" s="8" t="s">
        <v>262</v>
      </c>
      <c r="FC5" s="8" t="s">
        <v>262</v>
      </c>
      <c r="FD5" s="8" t="s">
        <v>262</v>
      </c>
      <c r="FE5" s="8" t="s">
        <v>262</v>
      </c>
      <c r="FF5" s="8" t="s">
        <v>262</v>
      </c>
      <c r="FG5" s="8" t="s">
        <v>262</v>
      </c>
      <c r="FH5" s="8" t="s">
        <v>262</v>
      </c>
      <c r="FI5" s="8" t="s">
        <v>262</v>
      </c>
      <c r="FJ5" s="8" t="s">
        <v>262</v>
      </c>
      <c r="FK5" s="8" t="s">
        <v>262</v>
      </c>
      <c r="FL5" s="8" t="s">
        <v>262</v>
      </c>
      <c r="FM5" s="8" t="s">
        <v>262</v>
      </c>
      <c r="FN5" s="8" t="s">
        <v>262</v>
      </c>
      <c r="FO5" s="8" t="s">
        <v>262</v>
      </c>
      <c r="FP5" s="8" t="s">
        <v>262</v>
      </c>
      <c r="FQ5" s="8" t="s">
        <v>262</v>
      </c>
      <c r="FR5" s="8" t="s">
        <v>262</v>
      </c>
      <c r="FS5" s="8" t="s">
        <v>262</v>
      </c>
      <c r="FT5" s="8" t="s">
        <v>262</v>
      </c>
      <c r="FU5" s="8" t="s">
        <v>262</v>
      </c>
      <c r="FV5" s="8" t="s">
        <v>262</v>
      </c>
      <c r="FW5" s="8" t="s">
        <v>262</v>
      </c>
      <c r="FX5" s="8" t="s">
        <v>262</v>
      </c>
      <c r="FY5" s="8" t="s">
        <v>262</v>
      </c>
      <c r="FZ5" s="8" t="s">
        <v>262</v>
      </c>
      <c r="GA5" s="8" t="s">
        <v>262</v>
      </c>
      <c r="GB5" s="8" t="s">
        <v>262</v>
      </c>
      <c r="GC5" s="8" t="s">
        <v>262</v>
      </c>
      <c r="GD5" s="8" t="s">
        <v>262</v>
      </c>
      <c r="GE5" s="8" t="s">
        <v>262</v>
      </c>
      <c r="GF5" s="8" t="s">
        <v>262</v>
      </c>
      <c r="GG5" s="8" t="s">
        <v>262</v>
      </c>
      <c r="GH5" s="8" t="s">
        <v>262</v>
      </c>
      <c r="GI5" s="8" t="s">
        <v>262</v>
      </c>
      <c r="GJ5" s="8" t="s">
        <v>262</v>
      </c>
      <c r="GK5" s="8" t="s">
        <v>262</v>
      </c>
      <c r="GL5" s="8" t="s">
        <v>262</v>
      </c>
      <c r="GM5" s="8" t="s">
        <v>262</v>
      </c>
      <c r="GN5" s="8" t="s">
        <v>262</v>
      </c>
      <c r="GO5" s="8" t="s">
        <v>262</v>
      </c>
      <c r="GP5" s="8" t="s">
        <v>262</v>
      </c>
      <c r="GQ5" s="8" t="s">
        <v>262</v>
      </c>
      <c r="GR5" s="8" t="s">
        <v>262</v>
      </c>
      <c r="GS5" s="8" t="s">
        <v>262</v>
      </c>
      <c r="GT5" s="8" t="s">
        <v>262</v>
      </c>
      <c r="GU5" s="8" t="s">
        <v>262</v>
      </c>
      <c r="GV5" s="8" t="s">
        <v>262</v>
      </c>
      <c r="GW5" s="8" t="s">
        <v>262</v>
      </c>
      <c r="GX5" s="8" t="s">
        <v>262</v>
      </c>
      <c r="GY5" s="8" t="s">
        <v>262</v>
      </c>
      <c r="GZ5" s="8" t="s">
        <v>262</v>
      </c>
      <c r="HA5" s="8" t="s">
        <v>262</v>
      </c>
      <c r="HB5" s="8" t="s">
        <v>262</v>
      </c>
      <c r="HC5" s="8" t="s">
        <v>262</v>
      </c>
      <c r="HD5" s="8" t="s">
        <v>262</v>
      </c>
      <c r="HE5" s="8" t="s">
        <v>262</v>
      </c>
      <c r="HF5" s="8" t="s">
        <v>262</v>
      </c>
      <c r="HG5" s="8" t="s">
        <v>262</v>
      </c>
      <c r="HH5" s="8" t="s">
        <v>262</v>
      </c>
      <c r="HI5" s="8" t="s">
        <v>262</v>
      </c>
      <c r="HJ5" s="8" t="s">
        <v>262</v>
      </c>
      <c r="HK5" s="8" t="s">
        <v>262</v>
      </c>
      <c r="HL5" s="8" t="s">
        <v>262</v>
      </c>
      <c r="HM5" s="8" t="s">
        <v>262</v>
      </c>
      <c r="HN5" s="8" t="s">
        <v>262</v>
      </c>
      <c r="HO5" s="8" t="s">
        <v>262</v>
      </c>
      <c r="HP5" s="8" t="s">
        <v>262</v>
      </c>
      <c r="HQ5" s="8" t="s">
        <v>262</v>
      </c>
      <c r="HR5" s="8" t="s">
        <v>262</v>
      </c>
      <c r="HS5" s="8" t="s">
        <v>262</v>
      </c>
      <c r="HT5" s="8" t="s">
        <v>262</v>
      </c>
      <c r="HU5" s="8" t="s">
        <v>262</v>
      </c>
      <c r="HV5" s="8" t="s">
        <v>262</v>
      </c>
      <c r="HW5" s="8" t="s">
        <v>262</v>
      </c>
      <c r="HX5" s="8" t="s">
        <v>262</v>
      </c>
      <c r="HY5" s="8" t="s">
        <v>262</v>
      </c>
      <c r="HZ5" s="8" t="s">
        <v>262</v>
      </c>
      <c r="IA5" s="8" t="s">
        <v>262</v>
      </c>
      <c r="IB5" s="8" t="s">
        <v>262</v>
      </c>
      <c r="IC5" s="8" t="s">
        <v>262</v>
      </c>
      <c r="ID5" s="8" t="s">
        <v>262</v>
      </c>
      <c r="IE5" s="8" t="s">
        <v>262</v>
      </c>
      <c r="IF5" s="8" t="s">
        <v>262</v>
      </c>
      <c r="IG5" s="8" t="s">
        <v>262</v>
      </c>
      <c r="IH5" s="8" t="s">
        <v>262</v>
      </c>
      <c r="II5" s="8" t="s">
        <v>262</v>
      </c>
      <c r="IJ5" s="8" t="s">
        <v>262</v>
      </c>
      <c r="IK5" s="8" t="s">
        <v>262</v>
      </c>
      <c r="IL5" s="8" t="s">
        <v>262</v>
      </c>
      <c r="IM5" s="8" t="s">
        <v>262</v>
      </c>
      <c r="IN5" s="8" t="s">
        <v>262</v>
      </c>
      <c r="IO5" s="8" t="s">
        <v>262</v>
      </c>
      <c r="IP5" s="8" t="s">
        <v>262</v>
      </c>
      <c r="IQ5" s="8" t="s">
        <v>262</v>
      </c>
    </row>
    <row r="6" spans="1:251">
      <c r="A6" s="4" t="s">
        <v>254</v>
      </c>
      <c r="B6" s="1">
        <v>1</v>
      </c>
      <c r="C6" s="1">
        <v>1</v>
      </c>
      <c r="D6" s="1">
        <v>1</v>
      </c>
      <c r="E6" s="1">
        <v>1</v>
      </c>
      <c r="F6" s="1">
        <v>1</v>
      </c>
      <c r="G6" s="1">
        <v>1</v>
      </c>
      <c r="H6" s="1">
        <v>1</v>
      </c>
      <c r="I6" s="1">
        <v>1</v>
      </c>
      <c r="J6" s="1">
        <v>1</v>
      </c>
      <c r="K6" s="1">
        <v>1</v>
      </c>
      <c r="L6" s="1">
        <v>1</v>
      </c>
      <c r="M6" s="1">
        <v>1</v>
      </c>
      <c r="N6" s="1">
        <v>1</v>
      </c>
      <c r="O6" s="1">
        <v>1</v>
      </c>
      <c r="P6" s="1">
        <v>1</v>
      </c>
      <c r="Q6" s="1">
        <v>1</v>
      </c>
      <c r="R6" s="1">
        <v>1</v>
      </c>
      <c r="S6" s="1">
        <v>1</v>
      </c>
      <c r="T6" s="1">
        <v>1</v>
      </c>
      <c r="U6" s="1">
        <v>1</v>
      </c>
      <c r="V6" s="1">
        <v>1</v>
      </c>
      <c r="W6" s="1">
        <v>1</v>
      </c>
      <c r="X6" s="1">
        <v>1</v>
      </c>
      <c r="Y6" s="1">
        <v>1</v>
      </c>
      <c r="Z6" s="1">
        <v>1</v>
      </c>
      <c r="AA6" s="1">
        <v>1</v>
      </c>
      <c r="AB6" s="1">
        <v>1</v>
      </c>
      <c r="AC6" s="1">
        <v>1</v>
      </c>
      <c r="AD6" s="1">
        <v>1</v>
      </c>
      <c r="AE6" s="1">
        <v>1</v>
      </c>
      <c r="AF6" s="1">
        <v>1</v>
      </c>
      <c r="AG6" s="1">
        <v>1</v>
      </c>
      <c r="AH6" s="1">
        <v>1</v>
      </c>
      <c r="AI6" s="1">
        <v>1</v>
      </c>
      <c r="AJ6" s="1">
        <v>1</v>
      </c>
      <c r="AK6" s="1">
        <v>1</v>
      </c>
      <c r="AL6" s="1">
        <v>1</v>
      </c>
      <c r="AM6" s="1">
        <v>1</v>
      </c>
      <c r="AN6" s="1">
        <v>1</v>
      </c>
      <c r="AO6" s="1">
        <v>1</v>
      </c>
      <c r="AP6" s="1">
        <v>1</v>
      </c>
      <c r="AQ6" s="1">
        <v>1</v>
      </c>
      <c r="AR6" s="1">
        <v>1</v>
      </c>
      <c r="AS6" s="1">
        <v>1</v>
      </c>
      <c r="AT6" s="1">
        <v>1</v>
      </c>
      <c r="AU6" s="1">
        <v>1</v>
      </c>
      <c r="AV6" s="1">
        <v>1</v>
      </c>
      <c r="AW6" s="1">
        <v>1</v>
      </c>
      <c r="AX6" s="1">
        <v>1</v>
      </c>
      <c r="AY6" s="1">
        <v>1</v>
      </c>
      <c r="AZ6" s="1">
        <v>1</v>
      </c>
      <c r="BA6" s="1">
        <v>1</v>
      </c>
      <c r="BB6" s="1">
        <v>1</v>
      </c>
      <c r="BC6" s="1">
        <v>1</v>
      </c>
      <c r="BD6" s="1">
        <v>1</v>
      </c>
      <c r="BE6" s="1">
        <v>1</v>
      </c>
      <c r="BF6" s="1">
        <v>1</v>
      </c>
      <c r="BG6" s="1">
        <v>1</v>
      </c>
      <c r="BH6" s="1">
        <v>1</v>
      </c>
      <c r="BI6" s="1">
        <v>1</v>
      </c>
      <c r="BJ6" s="1">
        <v>1</v>
      </c>
      <c r="BK6" s="1">
        <v>1</v>
      </c>
      <c r="BL6" s="1">
        <v>1</v>
      </c>
      <c r="BM6" s="1">
        <v>1</v>
      </c>
      <c r="BN6" s="1">
        <v>1</v>
      </c>
      <c r="BO6" s="1">
        <v>1</v>
      </c>
      <c r="BP6" s="1">
        <v>1</v>
      </c>
      <c r="BQ6" s="1">
        <v>1</v>
      </c>
      <c r="BR6" s="1">
        <v>1</v>
      </c>
      <c r="BS6" s="1">
        <v>1</v>
      </c>
      <c r="BT6" s="1">
        <v>1</v>
      </c>
      <c r="BU6" s="1">
        <v>1</v>
      </c>
      <c r="BV6" s="1">
        <v>1</v>
      </c>
      <c r="BW6" s="1">
        <v>1</v>
      </c>
      <c r="BX6" s="1">
        <v>1</v>
      </c>
      <c r="BY6" s="1">
        <v>1</v>
      </c>
      <c r="BZ6" s="1">
        <v>1</v>
      </c>
      <c r="CA6" s="1">
        <v>1</v>
      </c>
      <c r="CB6" s="1">
        <v>1</v>
      </c>
      <c r="CC6" s="1">
        <v>1</v>
      </c>
      <c r="CD6" s="1">
        <v>1</v>
      </c>
      <c r="CE6" s="1">
        <v>1</v>
      </c>
      <c r="CF6" s="1">
        <v>1</v>
      </c>
      <c r="CG6" s="1">
        <v>1</v>
      </c>
      <c r="CH6" s="1">
        <v>1</v>
      </c>
      <c r="CI6" s="1">
        <v>1</v>
      </c>
      <c r="CJ6" s="1">
        <v>1</v>
      </c>
      <c r="CK6" s="1">
        <v>1</v>
      </c>
      <c r="CL6" s="1">
        <v>1</v>
      </c>
      <c r="CM6" s="1">
        <v>1</v>
      </c>
      <c r="CN6" s="1">
        <v>1</v>
      </c>
      <c r="CO6" s="1">
        <v>1</v>
      </c>
      <c r="CP6" s="1">
        <v>1</v>
      </c>
      <c r="CQ6" s="1">
        <v>1</v>
      </c>
      <c r="CR6" s="1">
        <v>1</v>
      </c>
      <c r="CS6" s="1">
        <v>1</v>
      </c>
      <c r="CT6" s="1">
        <v>1</v>
      </c>
      <c r="CU6" s="1">
        <v>1</v>
      </c>
      <c r="CV6" s="1">
        <v>1</v>
      </c>
      <c r="CW6" s="1">
        <v>1</v>
      </c>
      <c r="CX6" s="1">
        <v>1</v>
      </c>
      <c r="CY6" s="1">
        <v>1</v>
      </c>
      <c r="CZ6" s="1">
        <v>1</v>
      </c>
      <c r="DA6" s="1">
        <v>1</v>
      </c>
      <c r="DB6" s="1">
        <v>1</v>
      </c>
      <c r="DC6" s="1">
        <v>1</v>
      </c>
      <c r="DD6" s="1">
        <v>1</v>
      </c>
      <c r="DE6" s="1">
        <v>1</v>
      </c>
      <c r="DF6" s="1">
        <v>1</v>
      </c>
      <c r="DG6" s="1">
        <v>1</v>
      </c>
      <c r="DH6" s="1">
        <v>1</v>
      </c>
      <c r="DI6" s="1">
        <v>1</v>
      </c>
      <c r="DJ6" s="1">
        <v>1</v>
      </c>
      <c r="DK6" s="1">
        <v>1</v>
      </c>
      <c r="DL6" s="1">
        <v>1</v>
      </c>
      <c r="DM6" s="1">
        <v>1</v>
      </c>
      <c r="DN6" s="1">
        <v>1</v>
      </c>
      <c r="DO6" s="1">
        <v>1</v>
      </c>
      <c r="DP6" s="1">
        <v>1</v>
      </c>
      <c r="DQ6" s="1">
        <v>1</v>
      </c>
      <c r="DR6" s="1">
        <v>1</v>
      </c>
      <c r="DS6" s="1">
        <v>1</v>
      </c>
      <c r="DT6" s="1">
        <v>1</v>
      </c>
      <c r="DU6" s="1">
        <v>1</v>
      </c>
      <c r="DV6" s="1">
        <v>1</v>
      </c>
      <c r="DW6" s="1">
        <v>1</v>
      </c>
      <c r="DX6" s="1">
        <v>1</v>
      </c>
      <c r="DY6" s="1">
        <v>1</v>
      </c>
      <c r="DZ6" s="1">
        <v>1</v>
      </c>
      <c r="EA6" s="1">
        <v>1</v>
      </c>
      <c r="EB6" s="1">
        <v>1</v>
      </c>
      <c r="EC6" s="1">
        <v>1</v>
      </c>
      <c r="ED6" s="1">
        <v>1</v>
      </c>
      <c r="EE6" s="1">
        <v>1</v>
      </c>
      <c r="EF6" s="1">
        <v>1</v>
      </c>
      <c r="EG6" s="1">
        <v>1</v>
      </c>
      <c r="EH6" s="1">
        <v>1</v>
      </c>
      <c r="EI6" s="1">
        <v>1</v>
      </c>
      <c r="EJ6" s="1">
        <v>1</v>
      </c>
      <c r="EK6" s="1">
        <v>1</v>
      </c>
      <c r="EL6" s="1">
        <v>1</v>
      </c>
      <c r="EM6" s="1">
        <v>1</v>
      </c>
      <c r="EN6" s="1">
        <v>1</v>
      </c>
      <c r="EO6" s="1">
        <v>1</v>
      </c>
      <c r="EP6" s="1">
        <v>1</v>
      </c>
      <c r="EQ6" s="1">
        <v>1</v>
      </c>
      <c r="ER6" s="1">
        <v>1</v>
      </c>
      <c r="ES6" s="1">
        <v>1</v>
      </c>
      <c r="ET6" s="1">
        <v>1</v>
      </c>
      <c r="EU6" s="1">
        <v>1</v>
      </c>
      <c r="EV6" s="1">
        <v>1</v>
      </c>
      <c r="EW6" s="1">
        <v>1</v>
      </c>
      <c r="EX6" s="1">
        <v>1</v>
      </c>
      <c r="EY6" s="1">
        <v>1</v>
      </c>
      <c r="EZ6" s="1">
        <v>1</v>
      </c>
      <c r="FA6" s="1">
        <v>1</v>
      </c>
      <c r="FB6" s="1">
        <v>1</v>
      </c>
      <c r="FC6" s="1">
        <v>1</v>
      </c>
      <c r="FD6" s="1">
        <v>1</v>
      </c>
      <c r="FE6" s="1">
        <v>1</v>
      </c>
      <c r="FF6" s="1">
        <v>1</v>
      </c>
      <c r="FG6" s="1">
        <v>1</v>
      </c>
      <c r="FH6" s="1">
        <v>1</v>
      </c>
      <c r="FI6" s="1">
        <v>1</v>
      </c>
      <c r="FJ6" s="1">
        <v>1</v>
      </c>
      <c r="FK6" s="1">
        <v>1</v>
      </c>
      <c r="FL6" s="1">
        <v>1</v>
      </c>
      <c r="FM6" s="1">
        <v>1</v>
      </c>
      <c r="FN6" s="1">
        <v>1</v>
      </c>
      <c r="FO6" s="1">
        <v>1</v>
      </c>
      <c r="FP6" s="1">
        <v>1</v>
      </c>
      <c r="FQ6" s="1">
        <v>1</v>
      </c>
      <c r="FR6" s="1">
        <v>1</v>
      </c>
      <c r="FS6" s="1">
        <v>1</v>
      </c>
      <c r="FT6" s="1">
        <v>1</v>
      </c>
      <c r="FU6" s="1">
        <v>1</v>
      </c>
      <c r="FV6" s="1">
        <v>1</v>
      </c>
      <c r="FW6" s="1">
        <v>1</v>
      </c>
      <c r="FX6" s="1">
        <v>1</v>
      </c>
      <c r="FY6" s="1">
        <v>1</v>
      </c>
      <c r="FZ6" s="1">
        <v>1</v>
      </c>
      <c r="GA6" s="1">
        <v>1</v>
      </c>
      <c r="GB6" s="1">
        <v>1</v>
      </c>
      <c r="GC6" s="1">
        <v>1</v>
      </c>
      <c r="GD6" s="1">
        <v>1</v>
      </c>
      <c r="GE6" s="1">
        <v>1</v>
      </c>
      <c r="GF6" s="1">
        <v>1</v>
      </c>
      <c r="GG6" s="1">
        <v>1</v>
      </c>
      <c r="GH6" s="1">
        <v>1</v>
      </c>
      <c r="GI6" s="1">
        <v>1</v>
      </c>
      <c r="GJ6" s="1">
        <v>1</v>
      </c>
      <c r="GK6" s="1">
        <v>1</v>
      </c>
      <c r="GL6" s="1">
        <v>1</v>
      </c>
      <c r="GM6" s="1">
        <v>1</v>
      </c>
      <c r="GN6" s="1">
        <v>1</v>
      </c>
      <c r="GO6" s="1">
        <v>1</v>
      </c>
      <c r="GP6" s="1">
        <v>1</v>
      </c>
      <c r="GQ6" s="1">
        <v>1</v>
      </c>
      <c r="GR6" s="1">
        <v>1</v>
      </c>
      <c r="GS6" s="1">
        <v>1</v>
      </c>
      <c r="GT6" s="1">
        <v>1</v>
      </c>
      <c r="GU6" s="1">
        <v>1</v>
      </c>
      <c r="GV6" s="1">
        <v>1</v>
      </c>
      <c r="GW6" s="1">
        <v>1</v>
      </c>
      <c r="GX6" s="1">
        <v>1</v>
      </c>
      <c r="GY6" s="1">
        <v>1</v>
      </c>
      <c r="GZ6" s="1">
        <v>1</v>
      </c>
      <c r="HA6" s="1">
        <v>1</v>
      </c>
      <c r="HB6" s="1">
        <v>1</v>
      </c>
      <c r="HC6" s="1">
        <v>1</v>
      </c>
      <c r="HD6" s="1">
        <v>1</v>
      </c>
      <c r="HE6" s="1">
        <v>1</v>
      </c>
      <c r="HF6" s="1">
        <v>1</v>
      </c>
      <c r="HG6" s="1">
        <v>1</v>
      </c>
      <c r="HH6" s="1">
        <v>1</v>
      </c>
      <c r="HI6" s="1">
        <v>1</v>
      </c>
      <c r="HJ6" s="1">
        <v>1</v>
      </c>
      <c r="HK6" s="1">
        <v>1</v>
      </c>
      <c r="HL6" s="1">
        <v>1</v>
      </c>
      <c r="HM6" s="1">
        <v>1</v>
      </c>
      <c r="HN6" s="1">
        <v>1</v>
      </c>
      <c r="HO6" s="1">
        <v>1</v>
      </c>
      <c r="HP6" s="1">
        <v>1</v>
      </c>
      <c r="HQ6" s="1">
        <v>1</v>
      </c>
      <c r="HR6" s="1">
        <v>1</v>
      </c>
      <c r="HS6" s="1">
        <v>1</v>
      </c>
      <c r="HT6" s="1">
        <v>1</v>
      </c>
      <c r="HU6" s="1">
        <v>1</v>
      </c>
      <c r="HV6" s="1">
        <v>1</v>
      </c>
      <c r="HW6" s="1">
        <v>1</v>
      </c>
      <c r="HX6" s="1">
        <v>1</v>
      </c>
      <c r="HY6" s="1">
        <v>1</v>
      </c>
      <c r="HZ6" s="1">
        <v>1</v>
      </c>
      <c r="IA6" s="1">
        <v>1</v>
      </c>
      <c r="IB6" s="1">
        <v>1</v>
      </c>
      <c r="IC6" s="1">
        <v>1</v>
      </c>
      <c r="ID6" s="1">
        <v>1</v>
      </c>
      <c r="IE6" s="1">
        <v>1</v>
      </c>
      <c r="IF6" s="1">
        <v>1</v>
      </c>
      <c r="IG6" s="1">
        <v>1</v>
      </c>
      <c r="IH6" s="1">
        <v>1</v>
      </c>
      <c r="II6" s="1">
        <v>1</v>
      </c>
      <c r="IJ6" s="1">
        <v>1</v>
      </c>
      <c r="IK6" s="1">
        <v>1</v>
      </c>
      <c r="IL6" s="1">
        <v>1</v>
      </c>
      <c r="IM6" s="1">
        <v>1</v>
      </c>
      <c r="IN6" s="1">
        <v>1</v>
      </c>
      <c r="IO6" s="1">
        <v>1</v>
      </c>
      <c r="IP6" s="1">
        <v>1</v>
      </c>
      <c r="IQ6" s="1">
        <v>1</v>
      </c>
    </row>
    <row r="7" spans="1:251" s="6" customFormat="1">
      <c r="A7" s="5" t="s">
        <v>255</v>
      </c>
      <c r="B7" s="6">
        <v>41821</v>
      </c>
      <c r="C7" s="6">
        <v>41821</v>
      </c>
      <c r="D7" s="6">
        <v>41821</v>
      </c>
      <c r="E7" s="6">
        <v>41821</v>
      </c>
      <c r="F7" s="6">
        <v>41821</v>
      </c>
      <c r="G7" s="6">
        <v>41821</v>
      </c>
      <c r="H7" s="6">
        <v>41821</v>
      </c>
      <c r="I7" s="6">
        <v>41821</v>
      </c>
      <c r="J7" s="6">
        <v>41821</v>
      </c>
      <c r="K7" s="6">
        <v>41821</v>
      </c>
      <c r="L7" s="6">
        <v>41821</v>
      </c>
      <c r="M7" s="6">
        <v>41821</v>
      </c>
      <c r="N7" s="6">
        <v>41821</v>
      </c>
      <c r="O7" s="6">
        <v>41821</v>
      </c>
      <c r="P7" s="6">
        <v>41821</v>
      </c>
      <c r="Q7" s="6">
        <v>41821</v>
      </c>
      <c r="R7" s="6">
        <v>41821</v>
      </c>
      <c r="S7" s="6">
        <v>41821</v>
      </c>
      <c r="T7" s="6">
        <v>41821</v>
      </c>
      <c r="U7" s="6">
        <v>41821</v>
      </c>
      <c r="V7" s="6">
        <v>41821</v>
      </c>
      <c r="W7" s="6">
        <v>41821</v>
      </c>
      <c r="X7" s="6">
        <v>41821</v>
      </c>
      <c r="Y7" s="6">
        <v>41821</v>
      </c>
      <c r="Z7" s="6">
        <v>41821</v>
      </c>
      <c r="AA7" s="6">
        <v>41821</v>
      </c>
      <c r="AB7" s="6">
        <v>41821</v>
      </c>
      <c r="AC7" s="6">
        <v>41821</v>
      </c>
      <c r="AD7" s="6">
        <v>41821</v>
      </c>
      <c r="AE7" s="6">
        <v>41821</v>
      </c>
      <c r="AF7" s="6">
        <v>41821</v>
      </c>
      <c r="AG7" s="6">
        <v>41821</v>
      </c>
      <c r="AH7" s="6">
        <v>41821</v>
      </c>
      <c r="AI7" s="6">
        <v>41821</v>
      </c>
      <c r="AJ7" s="6">
        <v>41821</v>
      </c>
      <c r="AK7" s="6">
        <v>41821</v>
      </c>
      <c r="AL7" s="6">
        <v>41821</v>
      </c>
      <c r="AM7" s="6">
        <v>41821</v>
      </c>
      <c r="AN7" s="6">
        <v>41821</v>
      </c>
      <c r="AO7" s="6">
        <v>41821</v>
      </c>
      <c r="AP7" s="6">
        <v>41821</v>
      </c>
      <c r="AQ7" s="6">
        <v>41821</v>
      </c>
      <c r="AR7" s="6">
        <v>41821</v>
      </c>
      <c r="AS7" s="6">
        <v>41821</v>
      </c>
      <c r="AT7" s="6">
        <v>41821</v>
      </c>
      <c r="AU7" s="6">
        <v>41821</v>
      </c>
      <c r="AV7" s="6">
        <v>41821</v>
      </c>
      <c r="AW7" s="6">
        <v>41821</v>
      </c>
      <c r="AX7" s="6">
        <v>41821</v>
      </c>
      <c r="AY7" s="6">
        <v>41821</v>
      </c>
      <c r="AZ7" s="6">
        <v>41821</v>
      </c>
      <c r="BA7" s="6">
        <v>41821</v>
      </c>
      <c r="BB7" s="6">
        <v>41821</v>
      </c>
      <c r="BC7" s="6">
        <v>41821</v>
      </c>
      <c r="BD7" s="6">
        <v>41821</v>
      </c>
      <c r="BE7" s="6">
        <v>41821</v>
      </c>
      <c r="BF7" s="6">
        <v>41821</v>
      </c>
      <c r="BG7" s="6">
        <v>41821</v>
      </c>
      <c r="BH7" s="6">
        <v>41821</v>
      </c>
      <c r="BI7" s="6">
        <v>41821</v>
      </c>
      <c r="BJ7" s="6">
        <v>41821</v>
      </c>
      <c r="BK7" s="6">
        <v>41821</v>
      </c>
      <c r="BL7" s="6">
        <v>41821</v>
      </c>
      <c r="BM7" s="6">
        <v>41821</v>
      </c>
      <c r="BN7" s="6">
        <v>41821</v>
      </c>
      <c r="BO7" s="6">
        <v>41821</v>
      </c>
      <c r="BP7" s="6">
        <v>41821</v>
      </c>
      <c r="BQ7" s="6">
        <v>41821</v>
      </c>
      <c r="BR7" s="6">
        <v>41821</v>
      </c>
      <c r="BS7" s="6">
        <v>41821</v>
      </c>
      <c r="BT7" s="6">
        <v>41821</v>
      </c>
      <c r="BU7" s="6">
        <v>41821</v>
      </c>
      <c r="BV7" s="6">
        <v>41821</v>
      </c>
      <c r="BW7" s="6">
        <v>41821</v>
      </c>
      <c r="BX7" s="6">
        <v>41821</v>
      </c>
      <c r="BY7" s="6">
        <v>41821</v>
      </c>
      <c r="BZ7" s="6">
        <v>41821</v>
      </c>
      <c r="CA7" s="6">
        <v>41821</v>
      </c>
      <c r="CB7" s="6">
        <v>41821</v>
      </c>
      <c r="CC7" s="6">
        <v>41821</v>
      </c>
      <c r="CD7" s="6">
        <v>41821</v>
      </c>
      <c r="CE7" s="6">
        <v>41821</v>
      </c>
      <c r="CF7" s="6">
        <v>41821</v>
      </c>
      <c r="CG7" s="6">
        <v>41821</v>
      </c>
      <c r="CH7" s="6">
        <v>41821</v>
      </c>
      <c r="CI7" s="6">
        <v>41821</v>
      </c>
      <c r="CJ7" s="6">
        <v>41821</v>
      </c>
      <c r="CK7" s="6">
        <v>41821</v>
      </c>
      <c r="CL7" s="6">
        <v>41821</v>
      </c>
      <c r="CM7" s="6">
        <v>41821</v>
      </c>
      <c r="CN7" s="6">
        <v>41821</v>
      </c>
      <c r="CO7" s="6">
        <v>41821</v>
      </c>
      <c r="CP7" s="6">
        <v>41821</v>
      </c>
      <c r="CQ7" s="6">
        <v>41821</v>
      </c>
      <c r="CR7" s="6">
        <v>41821</v>
      </c>
      <c r="CS7" s="6">
        <v>41821</v>
      </c>
      <c r="CT7" s="6">
        <v>41821</v>
      </c>
      <c r="CU7" s="6">
        <v>41821</v>
      </c>
      <c r="CV7" s="6">
        <v>41821</v>
      </c>
      <c r="CW7" s="6">
        <v>41821</v>
      </c>
      <c r="CX7" s="6">
        <v>41821</v>
      </c>
      <c r="CY7" s="6">
        <v>41821</v>
      </c>
      <c r="CZ7" s="6">
        <v>41821</v>
      </c>
      <c r="DA7" s="6">
        <v>41821</v>
      </c>
      <c r="DB7" s="6">
        <v>41821</v>
      </c>
      <c r="DC7" s="6">
        <v>41821</v>
      </c>
      <c r="DD7" s="6">
        <v>41821</v>
      </c>
      <c r="DE7" s="6">
        <v>41821</v>
      </c>
      <c r="DF7" s="6">
        <v>41821</v>
      </c>
      <c r="DG7" s="6">
        <v>41821</v>
      </c>
      <c r="DH7" s="6">
        <v>41821</v>
      </c>
      <c r="DI7" s="6">
        <v>41821</v>
      </c>
      <c r="DJ7" s="6">
        <v>41821</v>
      </c>
      <c r="DK7" s="6">
        <v>41821</v>
      </c>
      <c r="DL7" s="6">
        <v>41821</v>
      </c>
      <c r="DM7" s="6">
        <v>41821</v>
      </c>
      <c r="DN7" s="6">
        <v>41821</v>
      </c>
      <c r="DO7" s="6">
        <v>41821</v>
      </c>
      <c r="DP7" s="6">
        <v>41821</v>
      </c>
      <c r="DQ7" s="6">
        <v>41821</v>
      </c>
      <c r="DR7" s="6">
        <v>41821</v>
      </c>
      <c r="DS7" s="6">
        <v>41821</v>
      </c>
      <c r="DT7" s="6">
        <v>41821</v>
      </c>
      <c r="DU7" s="6">
        <v>41821</v>
      </c>
      <c r="DV7" s="6">
        <v>41821</v>
      </c>
      <c r="DW7" s="6">
        <v>41821</v>
      </c>
      <c r="DX7" s="6">
        <v>41821</v>
      </c>
      <c r="DY7" s="6">
        <v>41821</v>
      </c>
      <c r="DZ7" s="6">
        <v>41821</v>
      </c>
      <c r="EA7" s="6">
        <v>41821</v>
      </c>
      <c r="EB7" s="6">
        <v>41821</v>
      </c>
      <c r="EC7" s="6">
        <v>41821</v>
      </c>
      <c r="ED7" s="6">
        <v>41821</v>
      </c>
      <c r="EE7" s="6">
        <v>41821</v>
      </c>
      <c r="EF7" s="6">
        <v>41821</v>
      </c>
      <c r="EG7" s="6">
        <v>41821</v>
      </c>
      <c r="EH7" s="6">
        <v>41821</v>
      </c>
      <c r="EI7" s="6">
        <v>41821</v>
      </c>
      <c r="EJ7" s="6">
        <v>41821</v>
      </c>
      <c r="EK7" s="6">
        <v>41821</v>
      </c>
      <c r="EL7" s="6">
        <v>41821</v>
      </c>
      <c r="EM7" s="6">
        <v>41821</v>
      </c>
      <c r="EN7" s="6">
        <v>41821</v>
      </c>
      <c r="EO7" s="6">
        <v>41821</v>
      </c>
      <c r="EP7" s="6">
        <v>41821</v>
      </c>
      <c r="EQ7" s="6">
        <v>41821</v>
      </c>
      <c r="ER7" s="6">
        <v>41821</v>
      </c>
      <c r="ES7" s="6">
        <v>41821</v>
      </c>
      <c r="ET7" s="6">
        <v>41821</v>
      </c>
      <c r="EU7" s="6">
        <v>41821</v>
      </c>
      <c r="EV7" s="6">
        <v>41821</v>
      </c>
      <c r="EW7" s="6">
        <v>41821</v>
      </c>
      <c r="EX7" s="6">
        <v>41821</v>
      </c>
      <c r="EY7" s="6">
        <v>41821</v>
      </c>
      <c r="EZ7" s="6">
        <v>41821</v>
      </c>
      <c r="FA7" s="6">
        <v>41821</v>
      </c>
      <c r="FB7" s="6">
        <v>41821</v>
      </c>
      <c r="FC7" s="6">
        <v>41821</v>
      </c>
      <c r="FD7" s="6">
        <v>41821</v>
      </c>
      <c r="FE7" s="6">
        <v>41821</v>
      </c>
      <c r="FF7" s="6">
        <v>41821</v>
      </c>
      <c r="FG7" s="6">
        <v>41821</v>
      </c>
      <c r="FH7" s="6">
        <v>41821</v>
      </c>
      <c r="FI7" s="6">
        <v>41821</v>
      </c>
      <c r="FJ7" s="6">
        <v>41821</v>
      </c>
      <c r="FK7" s="6">
        <v>41821</v>
      </c>
      <c r="FL7" s="6">
        <v>41821</v>
      </c>
      <c r="FM7" s="6">
        <v>41821</v>
      </c>
      <c r="FN7" s="6">
        <v>41821</v>
      </c>
      <c r="FO7" s="6">
        <v>41821</v>
      </c>
      <c r="FP7" s="6">
        <v>41821</v>
      </c>
      <c r="FQ7" s="6">
        <v>41821</v>
      </c>
      <c r="FR7" s="6">
        <v>41821</v>
      </c>
      <c r="FS7" s="6">
        <v>41821</v>
      </c>
      <c r="FT7" s="6">
        <v>41821</v>
      </c>
      <c r="FU7" s="6">
        <v>41821</v>
      </c>
      <c r="FV7" s="6">
        <v>41821</v>
      </c>
      <c r="FW7" s="6">
        <v>41821</v>
      </c>
      <c r="FX7" s="6">
        <v>41821</v>
      </c>
      <c r="FY7" s="6">
        <v>41821</v>
      </c>
      <c r="FZ7" s="6">
        <v>41821</v>
      </c>
      <c r="GA7" s="6">
        <v>41821</v>
      </c>
      <c r="GB7" s="6">
        <v>41821</v>
      </c>
      <c r="GC7" s="6">
        <v>41821</v>
      </c>
      <c r="GD7" s="6">
        <v>41821</v>
      </c>
      <c r="GE7" s="6">
        <v>41821</v>
      </c>
      <c r="GF7" s="6">
        <v>41821</v>
      </c>
      <c r="GG7" s="6">
        <v>41821</v>
      </c>
      <c r="GH7" s="6">
        <v>41821</v>
      </c>
      <c r="GI7" s="6">
        <v>41821</v>
      </c>
      <c r="GJ7" s="6">
        <v>41821</v>
      </c>
      <c r="GK7" s="6">
        <v>41821</v>
      </c>
      <c r="GL7" s="6">
        <v>41821</v>
      </c>
      <c r="GM7" s="6">
        <v>41821</v>
      </c>
      <c r="GN7" s="6">
        <v>41821</v>
      </c>
      <c r="GO7" s="6">
        <v>41821</v>
      </c>
      <c r="GP7" s="6">
        <v>41821</v>
      </c>
      <c r="GQ7" s="6">
        <v>41821</v>
      </c>
      <c r="GR7" s="6">
        <v>41821</v>
      </c>
      <c r="GS7" s="6">
        <v>41821</v>
      </c>
      <c r="GT7" s="6">
        <v>41821</v>
      </c>
      <c r="GU7" s="6">
        <v>41821</v>
      </c>
      <c r="GV7" s="6">
        <v>41821</v>
      </c>
      <c r="GW7" s="6">
        <v>41821</v>
      </c>
      <c r="GX7" s="6">
        <v>41821</v>
      </c>
      <c r="GY7" s="6">
        <v>41821</v>
      </c>
      <c r="GZ7" s="6">
        <v>41821</v>
      </c>
      <c r="HA7" s="6">
        <v>41821</v>
      </c>
      <c r="HB7" s="6">
        <v>41821</v>
      </c>
      <c r="HC7" s="6">
        <v>41821</v>
      </c>
      <c r="HD7" s="6">
        <v>41821</v>
      </c>
      <c r="HE7" s="6">
        <v>41821</v>
      </c>
      <c r="HF7" s="6">
        <v>41821</v>
      </c>
      <c r="HG7" s="6">
        <v>41821</v>
      </c>
      <c r="HH7" s="6">
        <v>41821</v>
      </c>
      <c r="HI7" s="6">
        <v>41821</v>
      </c>
      <c r="HJ7" s="6">
        <v>41821</v>
      </c>
      <c r="HK7" s="6">
        <v>41821</v>
      </c>
      <c r="HL7" s="6">
        <v>41821</v>
      </c>
      <c r="HM7" s="6">
        <v>41821</v>
      </c>
      <c r="HN7" s="6">
        <v>41821</v>
      </c>
      <c r="HO7" s="6">
        <v>41821</v>
      </c>
      <c r="HP7" s="6">
        <v>41821</v>
      </c>
      <c r="HQ7" s="6">
        <v>41821</v>
      </c>
      <c r="HR7" s="6">
        <v>41821</v>
      </c>
      <c r="HS7" s="6">
        <v>41821</v>
      </c>
      <c r="HT7" s="6">
        <v>41821</v>
      </c>
      <c r="HU7" s="6">
        <v>41821</v>
      </c>
      <c r="HV7" s="6">
        <v>41821</v>
      </c>
      <c r="HW7" s="6">
        <v>41821</v>
      </c>
      <c r="HX7" s="6">
        <v>41821</v>
      </c>
      <c r="HY7" s="6">
        <v>41821</v>
      </c>
      <c r="HZ7" s="6">
        <v>41821</v>
      </c>
      <c r="IA7" s="6">
        <v>41821</v>
      </c>
      <c r="IB7" s="6">
        <v>41821</v>
      </c>
      <c r="IC7" s="6">
        <v>41821</v>
      </c>
      <c r="ID7" s="6">
        <v>41821</v>
      </c>
      <c r="IE7" s="6">
        <v>41821</v>
      </c>
      <c r="IF7" s="6">
        <v>41821</v>
      </c>
      <c r="IG7" s="6">
        <v>41821</v>
      </c>
      <c r="IH7" s="6">
        <v>41821</v>
      </c>
      <c r="II7" s="6">
        <v>41821</v>
      </c>
      <c r="IJ7" s="6">
        <v>41821</v>
      </c>
      <c r="IK7" s="6">
        <v>41821</v>
      </c>
      <c r="IL7" s="6">
        <v>41821</v>
      </c>
      <c r="IM7" s="6">
        <v>41821</v>
      </c>
      <c r="IN7" s="6">
        <v>41821</v>
      </c>
      <c r="IO7" s="6">
        <v>41821</v>
      </c>
      <c r="IP7" s="6">
        <v>41821</v>
      </c>
      <c r="IQ7" s="6">
        <v>41821</v>
      </c>
    </row>
    <row r="8" spans="1:251" s="6" customFormat="1">
      <c r="A8" s="5" t="s">
        <v>256</v>
      </c>
      <c r="B8" s="6">
        <v>45809</v>
      </c>
      <c r="C8" s="6">
        <v>45809</v>
      </c>
      <c r="D8" s="6">
        <v>45809</v>
      </c>
      <c r="E8" s="6">
        <v>45809</v>
      </c>
      <c r="F8" s="6">
        <v>45809</v>
      </c>
      <c r="G8" s="6">
        <v>45809</v>
      </c>
      <c r="H8" s="6">
        <v>45809</v>
      </c>
      <c r="I8" s="6">
        <v>45809</v>
      </c>
      <c r="J8" s="6">
        <v>45809</v>
      </c>
      <c r="K8" s="6">
        <v>45809</v>
      </c>
      <c r="L8" s="6">
        <v>45809</v>
      </c>
      <c r="M8" s="6">
        <v>45809</v>
      </c>
      <c r="N8" s="6">
        <v>45809</v>
      </c>
      <c r="O8" s="6">
        <v>45809</v>
      </c>
      <c r="P8" s="6">
        <v>45809</v>
      </c>
      <c r="Q8" s="6">
        <v>45809</v>
      </c>
      <c r="R8" s="6">
        <v>45809</v>
      </c>
      <c r="S8" s="6">
        <v>45809</v>
      </c>
      <c r="T8" s="6">
        <v>45809</v>
      </c>
      <c r="U8" s="6">
        <v>45809</v>
      </c>
      <c r="V8" s="6">
        <v>45809</v>
      </c>
      <c r="W8" s="6">
        <v>45809</v>
      </c>
      <c r="X8" s="6">
        <v>45809</v>
      </c>
      <c r="Y8" s="6">
        <v>45809</v>
      </c>
      <c r="Z8" s="6">
        <v>45809</v>
      </c>
      <c r="AA8" s="6">
        <v>45809</v>
      </c>
      <c r="AB8" s="6">
        <v>45809</v>
      </c>
      <c r="AC8" s="6">
        <v>45809</v>
      </c>
      <c r="AD8" s="6">
        <v>45809</v>
      </c>
      <c r="AE8" s="6">
        <v>45809</v>
      </c>
      <c r="AF8" s="6">
        <v>45809</v>
      </c>
      <c r="AG8" s="6">
        <v>45809</v>
      </c>
      <c r="AH8" s="6">
        <v>45809</v>
      </c>
      <c r="AI8" s="6">
        <v>45809</v>
      </c>
      <c r="AJ8" s="6">
        <v>45809</v>
      </c>
      <c r="AK8" s="6">
        <v>45809</v>
      </c>
      <c r="AL8" s="6">
        <v>45809</v>
      </c>
      <c r="AM8" s="6">
        <v>45809</v>
      </c>
      <c r="AN8" s="6">
        <v>45809</v>
      </c>
      <c r="AO8" s="6">
        <v>45809</v>
      </c>
      <c r="AP8" s="6">
        <v>45809</v>
      </c>
      <c r="AQ8" s="6">
        <v>45809</v>
      </c>
      <c r="AR8" s="6">
        <v>45809</v>
      </c>
      <c r="AS8" s="6">
        <v>45809</v>
      </c>
      <c r="AT8" s="6">
        <v>45809</v>
      </c>
      <c r="AU8" s="6">
        <v>45809</v>
      </c>
      <c r="AV8" s="6">
        <v>45809</v>
      </c>
      <c r="AW8" s="6">
        <v>45809</v>
      </c>
      <c r="AX8" s="6">
        <v>45809</v>
      </c>
      <c r="AY8" s="6">
        <v>45809</v>
      </c>
      <c r="AZ8" s="6">
        <v>45809</v>
      </c>
      <c r="BA8" s="6">
        <v>45809</v>
      </c>
      <c r="BB8" s="6">
        <v>45809</v>
      </c>
      <c r="BC8" s="6">
        <v>45809</v>
      </c>
      <c r="BD8" s="6">
        <v>45809</v>
      </c>
      <c r="BE8" s="6">
        <v>45809</v>
      </c>
      <c r="BF8" s="6">
        <v>45809</v>
      </c>
      <c r="BG8" s="6">
        <v>45809</v>
      </c>
      <c r="BH8" s="6">
        <v>45809</v>
      </c>
      <c r="BI8" s="6">
        <v>45809</v>
      </c>
      <c r="BJ8" s="6">
        <v>45809</v>
      </c>
      <c r="BK8" s="6">
        <v>45809</v>
      </c>
      <c r="BL8" s="6">
        <v>45809</v>
      </c>
      <c r="BM8" s="6">
        <v>45809</v>
      </c>
      <c r="BN8" s="6">
        <v>45809</v>
      </c>
      <c r="BO8" s="6">
        <v>45809</v>
      </c>
      <c r="BP8" s="6">
        <v>45809</v>
      </c>
      <c r="BQ8" s="6">
        <v>45809</v>
      </c>
      <c r="BR8" s="6">
        <v>45809</v>
      </c>
      <c r="BS8" s="6">
        <v>45809</v>
      </c>
      <c r="BT8" s="6">
        <v>45809</v>
      </c>
      <c r="BU8" s="6">
        <v>45809</v>
      </c>
      <c r="BV8" s="6">
        <v>45809</v>
      </c>
      <c r="BW8" s="6">
        <v>45809</v>
      </c>
      <c r="BX8" s="6">
        <v>45809</v>
      </c>
      <c r="BY8" s="6">
        <v>45809</v>
      </c>
      <c r="BZ8" s="6">
        <v>45809</v>
      </c>
      <c r="CA8" s="6">
        <v>45809</v>
      </c>
      <c r="CB8" s="6">
        <v>45809</v>
      </c>
      <c r="CC8" s="6">
        <v>45809</v>
      </c>
      <c r="CD8" s="6">
        <v>45809</v>
      </c>
      <c r="CE8" s="6">
        <v>45809</v>
      </c>
      <c r="CF8" s="6">
        <v>45809</v>
      </c>
      <c r="CG8" s="6">
        <v>45809</v>
      </c>
      <c r="CH8" s="6">
        <v>45809</v>
      </c>
      <c r="CI8" s="6">
        <v>45809</v>
      </c>
      <c r="CJ8" s="6">
        <v>45809</v>
      </c>
      <c r="CK8" s="6">
        <v>45809</v>
      </c>
      <c r="CL8" s="6">
        <v>45809</v>
      </c>
      <c r="CM8" s="6">
        <v>45809</v>
      </c>
      <c r="CN8" s="6">
        <v>45809</v>
      </c>
      <c r="CO8" s="6">
        <v>45809</v>
      </c>
      <c r="CP8" s="6">
        <v>45809</v>
      </c>
      <c r="CQ8" s="6">
        <v>45809</v>
      </c>
      <c r="CR8" s="6">
        <v>45809</v>
      </c>
      <c r="CS8" s="6">
        <v>45809</v>
      </c>
      <c r="CT8" s="6">
        <v>45809</v>
      </c>
      <c r="CU8" s="6">
        <v>45809</v>
      </c>
      <c r="CV8" s="6">
        <v>45809</v>
      </c>
      <c r="CW8" s="6">
        <v>45809</v>
      </c>
      <c r="CX8" s="6">
        <v>45809</v>
      </c>
      <c r="CY8" s="6">
        <v>45809</v>
      </c>
      <c r="CZ8" s="6">
        <v>45809</v>
      </c>
      <c r="DA8" s="6">
        <v>45809</v>
      </c>
      <c r="DB8" s="6">
        <v>45809</v>
      </c>
      <c r="DC8" s="6">
        <v>45809</v>
      </c>
      <c r="DD8" s="6">
        <v>45809</v>
      </c>
      <c r="DE8" s="6">
        <v>45809</v>
      </c>
      <c r="DF8" s="6">
        <v>45809</v>
      </c>
      <c r="DG8" s="6">
        <v>45809</v>
      </c>
      <c r="DH8" s="6">
        <v>45809</v>
      </c>
      <c r="DI8" s="6">
        <v>45809</v>
      </c>
      <c r="DJ8" s="6">
        <v>45809</v>
      </c>
      <c r="DK8" s="6">
        <v>45809</v>
      </c>
      <c r="DL8" s="6">
        <v>45809</v>
      </c>
      <c r="DM8" s="6">
        <v>45809</v>
      </c>
      <c r="DN8" s="6">
        <v>45809</v>
      </c>
      <c r="DO8" s="6">
        <v>45809</v>
      </c>
      <c r="DP8" s="6">
        <v>45809</v>
      </c>
      <c r="DQ8" s="6">
        <v>45809</v>
      </c>
      <c r="DR8" s="6">
        <v>45809</v>
      </c>
      <c r="DS8" s="6">
        <v>45809</v>
      </c>
      <c r="DT8" s="6">
        <v>45809</v>
      </c>
      <c r="DU8" s="6">
        <v>45809</v>
      </c>
      <c r="DV8" s="6">
        <v>45809</v>
      </c>
      <c r="DW8" s="6">
        <v>45809</v>
      </c>
      <c r="DX8" s="6">
        <v>45809</v>
      </c>
      <c r="DY8" s="6">
        <v>45809</v>
      </c>
      <c r="DZ8" s="6">
        <v>45809</v>
      </c>
      <c r="EA8" s="6">
        <v>45809</v>
      </c>
      <c r="EB8" s="6">
        <v>45809</v>
      </c>
      <c r="EC8" s="6">
        <v>45809</v>
      </c>
      <c r="ED8" s="6">
        <v>45809</v>
      </c>
      <c r="EE8" s="6">
        <v>45809</v>
      </c>
      <c r="EF8" s="6">
        <v>45809</v>
      </c>
      <c r="EG8" s="6">
        <v>45809</v>
      </c>
      <c r="EH8" s="6">
        <v>45809</v>
      </c>
      <c r="EI8" s="6">
        <v>45809</v>
      </c>
      <c r="EJ8" s="6">
        <v>45809</v>
      </c>
      <c r="EK8" s="6">
        <v>45809</v>
      </c>
      <c r="EL8" s="6">
        <v>45809</v>
      </c>
      <c r="EM8" s="6">
        <v>45809</v>
      </c>
      <c r="EN8" s="6">
        <v>45809</v>
      </c>
      <c r="EO8" s="6">
        <v>45809</v>
      </c>
      <c r="EP8" s="6">
        <v>45809</v>
      </c>
      <c r="EQ8" s="6">
        <v>45809</v>
      </c>
      <c r="ER8" s="6">
        <v>45809</v>
      </c>
      <c r="ES8" s="6">
        <v>45809</v>
      </c>
      <c r="ET8" s="6">
        <v>45809</v>
      </c>
      <c r="EU8" s="6">
        <v>45809</v>
      </c>
      <c r="EV8" s="6">
        <v>45809</v>
      </c>
      <c r="EW8" s="6">
        <v>45809</v>
      </c>
      <c r="EX8" s="6">
        <v>45809</v>
      </c>
      <c r="EY8" s="6">
        <v>45809</v>
      </c>
      <c r="EZ8" s="6">
        <v>45809</v>
      </c>
      <c r="FA8" s="6">
        <v>45809</v>
      </c>
      <c r="FB8" s="6">
        <v>45809</v>
      </c>
      <c r="FC8" s="6">
        <v>45809</v>
      </c>
      <c r="FD8" s="6">
        <v>45809</v>
      </c>
      <c r="FE8" s="6">
        <v>45809</v>
      </c>
      <c r="FF8" s="6">
        <v>45809</v>
      </c>
      <c r="FG8" s="6">
        <v>45809</v>
      </c>
      <c r="FH8" s="6">
        <v>45809</v>
      </c>
      <c r="FI8" s="6">
        <v>45809</v>
      </c>
      <c r="FJ8" s="6">
        <v>45809</v>
      </c>
      <c r="FK8" s="6">
        <v>45809</v>
      </c>
      <c r="FL8" s="6">
        <v>45809</v>
      </c>
      <c r="FM8" s="6">
        <v>45809</v>
      </c>
      <c r="FN8" s="6">
        <v>45809</v>
      </c>
      <c r="FO8" s="6">
        <v>45809</v>
      </c>
      <c r="FP8" s="6">
        <v>45809</v>
      </c>
      <c r="FQ8" s="6">
        <v>45809</v>
      </c>
      <c r="FR8" s="6">
        <v>45809</v>
      </c>
      <c r="FS8" s="6">
        <v>45809</v>
      </c>
      <c r="FT8" s="6">
        <v>45809</v>
      </c>
      <c r="FU8" s="6">
        <v>45809</v>
      </c>
      <c r="FV8" s="6">
        <v>45809</v>
      </c>
      <c r="FW8" s="6">
        <v>45809</v>
      </c>
      <c r="FX8" s="6">
        <v>45809</v>
      </c>
      <c r="FY8" s="6">
        <v>45809</v>
      </c>
      <c r="FZ8" s="6">
        <v>45809</v>
      </c>
      <c r="GA8" s="6">
        <v>45809</v>
      </c>
      <c r="GB8" s="6">
        <v>45809</v>
      </c>
      <c r="GC8" s="6">
        <v>45809</v>
      </c>
      <c r="GD8" s="6">
        <v>45809</v>
      </c>
      <c r="GE8" s="6">
        <v>45809</v>
      </c>
      <c r="GF8" s="6">
        <v>45809</v>
      </c>
      <c r="GG8" s="6">
        <v>45809</v>
      </c>
      <c r="GH8" s="6">
        <v>45809</v>
      </c>
      <c r="GI8" s="6">
        <v>45809</v>
      </c>
      <c r="GJ8" s="6">
        <v>45809</v>
      </c>
      <c r="GK8" s="6">
        <v>45809</v>
      </c>
      <c r="GL8" s="6">
        <v>45809</v>
      </c>
      <c r="GM8" s="6">
        <v>45809</v>
      </c>
      <c r="GN8" s="6">
        <v>45809</v>
      </c>
      <c r="GO8" s="6">
        <v>45809</v>
      </c>
      <c r="GP8" s="6">
        <v>45809</v>
      </c>
      <c r="GQ8" s="6">
        <v>45809</v>
      </c>
      <c r="GR8" s="6">
        <v>45809</v>
      </c>
      <c r="GS8" s="6">
        <v>45809</v>
      </c>
      <c r="GT8" s="6">
        <v>45809</v>
      </c>
      <c r="GU8" s="6">
        <v>45809</v>
      </c>
      <c r="GV8" s="6">
        <v>45809</v>
      </c>
      <c r="GW8" s="6">
        <v>45809</v>
      </c>
      <c r="GX8" s="6">
        <v>45809</v>
      </c>
      <c r="GY8" s="6">
        <v>45809</v>
      </c>
      <c r="GZ8" s="6">
        <v>45809</v>
      </c>
      <c r="HA8" s="6">
        <v>45809</v>
      </c>
      <c r="HB8" s="6">
        <v>45809</v>
      </c>
      <c r="HC8" s="6">
        <v>45809</v>
      </c>
      <c r="HD8" s="6">
        <v>45809</v>
      </c>
      <c r="HE8" s="6">
        <v>45809</v>
      </c>
      <c r="HF8" s="6">
        <v>45809</v>
      </c>
      <c r="HG8" s="6">
        <v>45809</v>
      </c>
      <c r="HH8" s="6">
        <v>45809</v>
      </c>
      <c r="HI8" s="6">
        <v>45809</v>
      </c>
      <c r="HJ8" s="6">
        <v>45809</v>
      </c>
      <c r="HK8" s="6">
        <v>45809</v>
      </c>
      <c r="HL8" s="6">
        <v>45809</v>
      </c>
      <c r="HM8" s="6">
        <v>45809</v>
      </c>
      <c r="HN8" s="6">
        <v>45809</v>
      </c>
      <c r="HO8" s="6">
        <v>45809</v>
      </c>
      <c r="HP8" s="6">
        <v>45809</v>
      </c>
      <c r="HQ8" s="6">
        <v>45809</v>
      </c>
      <c r="HR8" s="6">
        <v>45809</v>
      </c>
      <c r="HS8" s="6">
        <v>45809</v>
      </c>
      <c r="HT8" s="6">
        <v>45809</v>
      </c>
      <c r="HU8" s="6">
        <v>45809</v>
      </c>
      <c r="HV8" s="6">
        <v>45809</v>
      </c>
      <c r="HW8" s="6">
        <v>45809</v>
      </c>
      <c r="HX8" s="6">
        <v>45809</v>
      </c>
      <c r="HY8" s="6">
        <v>45809</v>
      </c>
      <c r="HZ8" s="6">
        <v>45809</v>
      </c>
      <c r="IA8" s="6">
        <v>45809</v>
      </c>
      <c r="IB8" s="6">
        <v>45809</v>
      </c>
      <c r="IC8" s="6">
        <v>45809</v>
      </c>
      <c r="ID8" s="6">
        <v>45809</v>
      </c>
      <c r="IE8" s="6">
        <v>45809</v>
      </c>
      <c r="IF8" s="6">
        <v>45809</v>
      </c>
      <c r="IG8" s="6">
        <v>45809</v>
      </c>
      <c r="IH8" s="6">
        <v>45809</v>
      </c>
      <c r="II8" s="6">
        <v>45809</v>
      </c>
      <c r="IJ8" s="6">
        <v>45809</v>
      </c>
      <c r="IK8" s="6">
        <v>45809</v>
      </c>
      <c r="IL8" s="6">
        <v>45809</v>
      </c>
      <c r="IM8" s="6">
        <v>45809</v>
      </c>
      <c r="IN8" s="6">
        <v>45809</v>
      </c>
      <c r="IO8" s="6">
        <v>45809</v>
      </c>
      <c r="IP8" s="6">
        <v>45809</v>
      </c>
      <c r="IQ8" s="6">
        <v>45809</v>
      </c>
    </row>
    <row r="9" spans="1:251">
      <c r="A9" s="4" t="s">
        <v>257</v>
      </c>
      <c r="B9" s="1">
        <v>132</v>
      </c>
      <c r="C9" s="1">
        <v>132</v>
      </c>
      <c r="D9" s="1">
        <v>132</v>
      </c>
      <c r="E9" s="1">
        <v>132</v>
      </c>
      <c r="F9" s="1">
        <v>132</v>
      </c>
      <c r="G9" s="1">
        <v>132</v>
      </c>
      <c r="H9" s="1">
        <v>132</v>
      </c>
      <c r="I9" s="1">
        <v>132</v>
      </c>
      <c r="J9" s="1">
        <v>132</v>
      </c>
      <c r="K9" s="1">
        <v>132</v>
      </c>
      <c r="L9" s="1">
        <v>132</v>
      </c>
      <c r="M9" s="1">
        <v>132</v>
      </c>
      <c r="N9" s="1">
        <v>132</v>
      </c>
      <c r="O9" s="1">
        <v>132</v>
      </c>
      <c r="P9" s="1">
        <v>132</v>
      </c>
      <c r="Q9" s="1">
        <v>132</v>
      </c>
      <c r="R9" s="1">
        <v>132</v>
      </c>
      <c r="S9" s="1">
        <v>132</v>
      </c>
      <c r="T9" s="1">
        <v>132</v>
      </c>
      <c r="U9" s="1">
        <v>132</v>
      </c>
      <c r="V9" s="1">
        <v>132</v>
      </c>
      <c r="W9" s="1">
        <v>132</v>
      </c>
      <c r="X9" s="1">
        <v>132</v>
      </c>
      <c r="Y9" s="1">
        <v>132</v>
      </c>
      <c r="Z9" s="1">
        <v>132</v>
      </c>
      <c r="AA9" s="1">
        <v>132</v>
      </c>
      <c r="AB9" s="1">
        <v>132</v>
      </c>
      <c r="AC9" s="1">
        <v>132</v>
      </c>
      <c r="AD9" s="1">
        <v>132</v>
      </c>
      <c r="AE9" s="1">
        <v>132</v>
      </c>
      <c r="AF9" s="1">
        <v>132</v>
      </c>
      <c r="AG9" s="1">
        <v>132</v>
      </c>
      <c r="AH9" s="1">
        <v>132</v>
      </c>
      <c r="AI9" s="1">
        <v>132</v>
      </c>
      <c r="AJ9" s="1">
        <v>132</v>
      </c>
      <c r="AK9" s="1">
        <v>132</v>
      </c>
      <c r="AL9" s="1">
        <v>132</v>
      </c>
      <c r="AM9" s="1">
        <v>132</v>
      </c>
      <c r="AN9" s="1">
        <v>132</v>
      </c>
      <c r="AO9" s="1">
        <v>132</v>
      </c>
      <c r="AP9" s="1">
        <v>132</v>
      </c>
      <c r="AQ9" s="1">
        <v>132</v>
      </c>
      <c r="AR9" s="1">
        <v>132</v>
      </c>
      <c r="AS9" s="1">
        <v>132</v>
      </c>
      <c r="AT9" s="1">
        <v>132</v>
      </c>
      <c r="AU9" s="1">
        <v>132</v>
      </c>
      <c r="AV9" s="1">
        <v>132</v>
      </c>
      <c r="AW9" s="1">
        <v>132</v>
      </c>
      <c r="AX9" s="1">
        <v>132</v>
      </c>
      <c r="AY9" s="1">
        <v>132</v>
      </c>
      <c r="AZ9" s="1">
        <v>132</v>
      </c>
      <c r="BA9" s="1">
        <v>132</v>
      </c>
      <c r="BB9" s="1">
        <v>132</v>
      </c>
      <c r="BC9" s="1">
        <v>132</v>
      </c>
      <c r="BD9" s="1">
        <v>132</v>
      </c>
      <c r="BE9" s="1">
        <v>132</v>
      </c>
      <c r="BF9" s="1">
        <v>132</v>
      </c>
      <c r="BG9" s="1">
        <v>132</v>
      </c>
      <c r="BH9" s="1">
        <v>132</v>
      </c>
      <c r="BI9" s="1">
        <v>132</v>
      </c>
      <c r="BJ9" s="1">
        <v>132</v>
      </c>
      <c r="BK9" s="1">
        <v>132</v>
      </c>
      <c r="BL9" s="1">
        <v>132</v>
      </c>
      <c r="BM9" s="1">
        <v>132</v>
      </c>
      <c r="BN9" s="1">
        <v>132</v>
      </c>
      <c r="BO9" s="1">
        <v>132</v>
      </c>
      <c r="BP9" s="1">
        <v>132</v>
      </c>
      <c r="BQ9" s="1">
        <v>132</v>
      </c>
      <c r="BR9" s="1">
        <v>132</v>
      </c>
      <c r="BS9" s="1">
        <v>132</v>
      </c>
      <c r="BT9" s="1">
        <v>132</v>
      </c>
      <c r="BU9" s="1">
        <v>132</v>
      </c>
      <c r="BV9" s="1">
        <v>132</v>
      </c>
      <c r="BW9" s="1">
        <v>132</v>
      </c>
      <c r="BX9" s="1">
        <v>132</v>
      </c>
      <c r="BY9" s="1">
        <v>132</v>
      </c>
      <c r="BZ9" s="1">
        <v>132</v>
      </c>
      <c r="CA9" s="1">
        <v>132</v>
      </c>
      <c r="CB9" s="1">
        <v>132</v>
      </c>
      <c r="CC9" s="1">
        <v>132</v>
      </c>
      <c r="CD9" s="1">
        <v>132</v>
      </c>
      <c r="CE9" s="1">
        <v>132</v>
      </c>
      <c r="CF9" s="1">
        <v>132</v>
      </c>
      <c r="CG9" s="1">
        <v>132</v>
      </c>
      <c r="CH9" s="1">
        <v>132</v>
      </c>
      <c r="CI9" s="1">
        <v>132</v>
      </c>
      <c r="CJ9" s="1">
        <v>132</v>
      </c>
      <c r="CK9" s="1">
        <v>132</v>
      </c>
      <c r="CL9" s="1">
        <v>132</v>
      </c>
      <c r="CM9" s="1">
        <v>132</v>
      </c>
      <c r="CN9" s="1">
        <v>132</v>
      </c>
      <c r="CO9" s="1">
        <v>132</v>
      </c>
      <c r="CP9" s="1">
        <v>132</v>
      </c>
      <c r="CQ9" s="1">
        <v>132</v>
      </c>
      <c r="CR9" s="1">
        <v>132</v>
      </c>
      <c r="CS9" s="1">
        <v>132</v>
      </c>
      <c r="CT9" s="1">
        <v>132</v>
      </c>
      <c r="CU9" s="1">
        <v>132</v>
      </c>
      <c r="CV9" s="1">
        <v>132</v>
      </c>
      <c r="CW9" s="1">
        <v>132</v>
      </c>
      <c r="CX9" s="1">
        <v>132</v>
      </c>
      <c r="CY9" s="1">
        <v>132</v>
      </c>
      <c r="CZ9" s="1">
        <v>132</v>
      </c>
      <c r="DA9" s="1">
        <v>132</v>
      </c>
      <c r="DB9" s="1">
        <v>132</v>
      </c>
      <c r="DC9" s="1">
        <v>132</v>
      </c>
      <c r="DD9" s="1">
        <v>132</v>
      </c>
      <c r="DE9" s="1">
        <v>132</v>
      </c>
      <c r="DF9" s="1">
        <v>132</v>
      </c>
      <c r="DG9" s="1">
        <v>132</v>
      </c>
      <c r="DH9" s="1">
        <v>132</v>
      </c>
      <c r="DI9" s="1">
        <v>132</v>
      </c>
      <c r="DJ9" s="1">
        <v>132</v>
      </c>
      <c r="DK9" s="1">
        <v>132</v>
      </c>
      <c r="DL9" s="1">
        <v>132</v>
      </c>
      <c r="DM9" s="1">
        <v>132</v>
      </c>
      <c r="DN9" s="1">
        <v>132</v>
      </c>
      <c r="DO9" s="1">
        <v>132</v>
      </c>
      <c r="DP9" s="1">
        <v>132</v>
      </c>
      <c r="DQ9" s="1">
        <v>132</v>
      </c>
      <c r="DR9" s="1">
        <v>132</v>
      </c>
      <c r="DS9" s="1">
        <v>132</v>
      </c>
      <c r="DT9" s="1">
        <v>132</v>
      </c>
      <c r="DU9" s="1">
        <v>132</v>
      </c>
      <c r="DV9" s="1">
        <v>132</v>
      </c>
      <c r="DW9" s="1">
        <v>132</v>
      </c>
      <c r="DX9" s="1">
        <v>132</v>
      </c>
      <c r="DY9" s="1">
        <v>132</v>
      </c>
      <c r="DZ9" s="1">
        <v>132</v>
      </c>
      <c r="EA9" s="1">
        <v>132</v>
      </c>
      <c r="EB9" s="1">
        <v>132</v>
      </c>
      <c r="EC9" s="1">
        <v>132</v>
      </c>
      <c r="ED9" s="1">
        <v>132</v>
      </c>
      <c r="EE9" s="1">
        <v>132</v>
      </c>
      <c r="EF9" s="1">
        <v>132</v>
      </c>
      <c r="EG9" s="1">
        <v>132</v>
      </c>
      <c r="EH9" s="1">
        <v>132</v>
      </c>
      <c r="EI9" s="1">
        <v>132</v>
      </c>
      <c r="EJ9" s="1">
        <v>132</v>
      </c>
      <c r="EK9" s="1">
        <v>132</v>
      </c>
      <c r="EL9" s="1">
        <v>132</v>
      </c>
      <c r="EM9" s="1">
        <v>132</v>
      </c>
      <c r="EN9" s="1">
        <v>132</v>
      </c>
      <c r="EO9" s="1">
        <v>132</v>
      </c>
      <c r="EP9" s="1">
        <v>132</v>
      </c>
      <c r="EQ9" s="1">
        <v>132</v>
      </c>
      <c r="ER9" s="1">
        <v>132</v>
      </c>
      <c r="ES9" s="1">
        <v>132</v>
      </c>
      <c r="ET9" s="1">
        <v>132</v>
      </c>
      <c r="EU9" s="1">
        <v>132</v>
      </c>
      <c r="EV9" s="1">
        <v>132</v>
      </c>
      <c r="EW9" s="1">
        <v>132</v>
      </c>
      <c r="EX9" s="1">
        <v>132</v>
      </c>
      <c r="EY9" s="1">
        <v>132</v>
      </c>
      <c r="EZ9" s="1">
        <v>132</v>
      </c>
      <c r="FA9" s="1">
        <v>132</v>
      </c>
      <c r="FB9" s="1">
        <v>132</v>
      </c>
      <c r="FC9" s="1">
        <v>132</v>
      </c>
      <c r="FD9" s="1">
        <v>132</v>
      </c>
      <c r="FE9" s="1">
        <v>132</v>
      </c>
      <c r="FF9" s="1">
        <v>132</v>
      </c>
      <c r="FG9" s="1">
        <v>132</v>
      </c>
      <c r="FH9" s="1">
        <v>132</v>
      </c>
      <c r="FI9" s="1">
        <v>132</v>
      </c>
      <c r="FJ9" s="1">
        <v>132</v>
      </c>
      <c r="FK9" s="1">
        <v>132</v>
      </c>
      <c r="FL9" s="1">
        <v>132</v>
      </c>
      <c r="FM9" s="1">
        <v>132</v>
      </c>
      <c r="FN9" s="1">
        <v>132</v>
      </c>
      <c r="FO9" s="1">
        <v>132</v>
      </c>
      <c r="FP9" s="1">
        <v>132</v>
      </c>
      <c r="FQ9" s="1">
        <v>132</v>
      </c>
      <c r="FR9" s="1">
        <v>132</v>
      </c>
      <c r="FS9" s="1">
        <v>132</v>
      </c>
      <c r="FT9" s="1">
        <v>132</v>
      </c>
      <c r="FU9" s="1">
        <v>132</v>
      </c>
      <c r="FV9" s="1">
        <v>132</v>
      </c>
      <c r="FW9" s="1">
        <v>132</v>
      </c>
      <c r="FX9" s="1">
        <v>132</v>
      </c>
      <c r="FY9" s="1">
        <v>132</v>
      </c>
      <c r="FZ9" s="1">
        <v>132</v>
      </c>
      <c r="GA9" s="1">
        <v>132</v>
      </c>
      <c r="GB9" s="1">
        <v>132</v>
      </c>
      <c r="GC9" s="1">
        <v>132</v>
      </c>
      <c r="GD9" s="1">
        <v>132</v>
      </c>
      <c r="GE9" s="1">
        <v>132</v>
      </c>
      <c r="GF9" s="1">
        <v>132</v>
      </c>
      <c r="GG9" s="1">
        <v>132</v>
      </c>
      <c r="GH9" s="1">
        <v>132</v>
      </c>
      <c r="GI9" s="1">
        <v>132</v>
      </c>
      <c r="GJ9" s="1">
        <v>132</v>
      </c>
      <c r="GK9" s="1">
        <v>132</v>
      </c>
      <c r="GL9" s="1">
        <v>132</v>
      </c>
      <c r="GM9" s="1">
        <v>132</v>
      </c>
      <c r="GN9" s="1">
        <v>132</v>
      </c>
      <c r="GO9" s="1">
        <v>132</v>
      </c>
      <c r="GP9" s="1">
        <v>132</v>
      </c>
      <c r="GQ9" s="1">
        <v>132</v>
      </c>
      <c r="GR9" s="1">
        <v>132</v>
      </c>
      <c r="GS9" s="1">
        <v>132</v>
      </c>
      <c r="GT9" s="1">
        <v>132</v>
      </c>
      <c r="GU9" s="1">
        <v>132</v>
      </c>
      <c r="GV9" s="1">
        <v>132</v>
      </c>
      <c r="GW9" s="1">
        <v>132</v>
      </c>
      <c r="GX9" s="1">
        <v>132</v>
      </c>
      <c r="GY9" s="1">
        <v>132</v>
      </c>
      <c r="GZ9" s="1">
        <v>132</v>
      </c>
      <c r="HA9" s="1">
        <v>132</v>
      </c>
      <c r="HB9" s="1">
        <v>132</v>
      </c>
      <c r="HC9" s="1">
        <v>132</v>
      </c>
      <c r="HD9" s="1">
        <v>132</v>
      </c>
      <c r="HE9" s="1">
        <v>132</v>
      </c>
      <c r="HF9" s="1">
        <v>132</v>
      </c>
      <c r="HG9" s="1">
        <v>132</v>
      </c>
      <c r="HH9" s="1">
        <v>132</v>
      </c>
      <c r="HI9" s="1">
        <v>132</v>
      </c>
      <c r="HJ9" s="1">
        <v>132</v>
      </c>
      <c r="HK9" s="1">
        <v>132</v>
      </c>
      <c r="HL9" s="1">
        <v>132</v>
      </c>
      <c r="HM9" s="1">
        <v>132</v>
      </c>
      <c r="HN9" s="1">
        <v>132</v>
      </c>
      <c r="HO9" s="1">
        <v>132</v>
      </c>
      <c r="HP9" s="1">
        <v>132</v>
      </c>
      <c r="HQ9" s="1">
        <v>132</v>
      </c>
      <c r="HR9" s="1">
        <v>132</v>
      </c>
      <c r="HS9" s="1">
        <v>132</v>
      </c>
      <c r="HT9" s="1">
        <v>132</v>
      </c>
      <c r="HU9" s="1">
        <v>132</v>
      </c>
      <c r="HV9" s="1">
        <v>132</v>
      </c>
      <c r="HW9" s="1">
        <v>132</v>
      </c>
      <c r="HX9" s="1">
        <v>132</v>
      </c>
      <c r="HY9" s="1">
        <v>132</v>
      </c>
      <c r="HZ9" s="1">
        <v>132</v>
      </c>
      <c r="IA9" s="1">
        <v>132</v>
      </c>
      <c r="IB9" s="1">
        <v>132</v>
      </c>
      <c r="IC9" s="1">
        <v>132</v>
      </c>
      <c r="ID9" s="1">
        <v>132</v>
      </c>
      <c r="IE9" s="1">
        <v>132</v>
      </c>
      <c r="IF9" s="1">
        <v>132</v>
      </c>
      <c r="IG9" s="1">
        <v>132</v>
      </c>
      <c r="IH9" s="1">
        <v>132</v>
      </c>
      <c r="II9" s="1">
        <v>132</v>
      </c>
      <c r="IJ9" s="1">
        <v>132</v>
      </c>
      <c r="IK9" s="1">
        <v>132</v>
      </c>
      <c r="IL9" s="1">
        <v>132</v>
      </c>
      <c r="IM9" s="1">
        <v>132</v>
      </c>
      <c r="IN9" s="1">
        <v>132</v>
      </c>
      <c r="IO9" s="1">
        <v>132</v>
      </c>
      <c r="IP9" s="1">
        <v>132</v>
      </c>
      <c r="IQ9" s="1">
        <v>132</v>
      </c>
    </row>
    <row r="10" spans="1:251">
      <c r="A10" s="4" t="s">
        <v>258</v>
      </c>
      <c r="B10" s="8" t="s">
        <v>763</v>
      </c>
      <c r="C10" s="8" t="s">
        <v>764</v>
      </c>
      <c r="D10" s="8" t="s">
        <v>765</v>
      </c>
      <c r="E10" s="8" t="s">
        <v>766</v>
      </c>
      <c r="F10" s="8" t="s">
        <v>767</v>
      </c>
      <c r="G10" s="8" t="s">
        <v>768</v>
      </c>
      <c r="H10" s="8" t="s">
        <v>769</v>
      </c>
      <c r="I10" s="8" t="s">
        <v>770</v>
      </c>
      <c r="J10" s="8" t="s">
        <v>771</v>
      </c>
      <c r="K10" s="8" t="s">
        <v>772</v>
      </c>
      <c r="L10" s="8" t="s">
        <v>773</v>
      </c>
      <c r="M10" s="8" t="s">
        <v>774</v>
      </c>
      <c r="N10" s="8" t="s">
        <v>775</v>
      </c>
      <c r="O10" s="8" t="s">
        <v>776</v>
      </c>
      <c r="P10" s="8" t="s">
        <v>777</v>
      </c>
      <c r="Q10" s="8" t="s">
        <v>778</v>
      </c>
      <c r="R10" s="8" t="s">
        <v>779</v>
      </c>
      <c r="S10" s="8" t="s">
        <v>780</v>
      </c>
      <c r="T10" s="8" t="s">
        <v>781</v>
      </c>
      <c r="U10" s="8" t="s">
        <v>782</v>
      </c>
      <c r="V10" s="8" t="s">
        <v>783</v>
      </c>
      <c r="W10" s="8" t="s">
        <v>784</v>
      </c>
      <c r="X10" s="8" t="s">
        <v>785</v>
      </c>
      <c r="Y10" s="8" t="s">
        <v>786</v>
      </c>
      <c r="Z10" s="8" t="s">
        <v>787</v>
      </c>
      <c r="AA10" s="8" t="s">
        <v>788</v>
      </c>
      <c r="AB10" s="8" t="s">
        <v>789</v>
      </c>
      <c r="AC10" s="8" t="s">
        <v>790</v>
      </c>
      <c r="AD10" s="8" t="s">
        <v>791</v>
      </c>
      <c r="AE10" s="8" t="s">
        <v>792</v>
      </c>
      <c r="AF10" s="8" t="s">
        <v>793</v>
      </c>
      <c r="AG10" s="8" t="s">
        <v>794</v>
      </c>
      <c r="AH10" s="8" t="s">
        <v>795</v>
      </c>
      <c r="AI10" s="8" t="s">
        <v>796</v>
      </c>
      <c r="AJ10" s="8" t="s">
        <v>797</v>
      </c>
      <c r="AK10" s="8" t="s">
        <v>798</v>
      </c>
      <c r="AL10" s="8" t="s">
        <v>799</v>
      </c>
      <c r="AM10" s="8" t="s">
        <v>800</v>
      </c>
      <c r="AN10" s="8" t="s">
        <v>801</v>
      </c>
      <c r="AO10" s="8" t="s">
        <v>802</v>
      </c>
      <c r="AP10" s="8" t="s">
        <v>803</v>
      </c>
      <c r="AQ10" s="8" t="s">
        <v>804</v>
      </c>
      <c r="AR10" s="8" t="s">
        <v>805</v>
      </c>
      <c r="AS10" s="8" t="s">
        <v>806</v>
      </c>
      <c r="AT10" s="8" t="s">
        <v>807</v>
      </c>
      <c r="AU10" s="8" t="s">
        <v>808</v>
      </c>
      <c r="AV10" s="8" t="s">
        <v>809</v>
      </c>
      <c r="AW10" s="8" t="s">
        <v>810</v>
      </c>
      <c r="AX10" s="8" t="s">
        <v>811</v>
      </c>
      <c r="AY10" s="8" t="s">
        <v>812</v>
      </c>
      <c r="AZ10" s="8" t="s">
        <v>813</v>
      </c>
      <c r="BA10" s="8" t="s">
        <v>814</v>
      </c>
      <c r="BB10" s="8" t="s">
        <v>815</v>
      </c>
      <c r="BC10" s="8" t="s">
        <v>816</v>
      </c>
      <c r="BD10" s="8" t="s">
        <v>817</v>
      </c>
      <c r="BE10" s="8" t="s">
        <v>818</v>
      </c>
      <c r="BF10" s="8" t="s">
        <v>819</v>
      </c>
      <c r="BG10" s="8" t="s">
        <v>820</v>
      </c>
      <c r="BH10" s="8" t="s">
        <v>821</v>
      </c>
      <c r="BI10" s="8" t="s">
        <v>822</v>
      </c>
      <c r="BJ10" s="8" t="s">
        <v>823</v>
      </c>
      <c r="BK10" s="8" t="s">
        <v>824</v>
      </c>
      <c r="BL10" s="8" t="s">
        <v>825</v>
      </c>
      <c r="BM10" s="8" t="s">
        <v>826</v>
      </c>
      <c r="BN10" s="8" t="s">
        <v>827</v>
      </c>
      <c r="BO10" s="8" t="s">
        <v>828</v>
      </c>
      <c r="BP10" s="8" t="s">
        <v>829</v>
      </c>
      <c r="BQ10" s="8" t="s">
        <v>830</v>
      </c>
      <c r="BR10" s="8" t="s">
        <v>831</v>
      </c>
      <c r="BS10" s="8" t="s">
        <v>832</v>
      </c>
      <c r="BT10" s="8" t="s">
        <v>833</v>
      </c>
      <c r="BU10" s="8" t="s">
        <v>834</v>
      </c>
      <c r="BV10" s="8" t="s">
        <v>835</v>
      </c>
      <c r="BW10" s="8" t="s">
        <v>836</v>
      </c>
      <c r="BX10" s="8" t="s">
        <v>837</v>
      </c>
      <c r="BY10" s="8" t="s">
        <v>838</v>
      </c>
      <c r="BZ10" s="8" t="s">
        <v>839</v>
      </c>
      <c r="CA10" s="8" t="s">
        <v>840</v>
      </c>
      <c r="CB10" s="8" t="s">
        <v>841</v>
      </c>
      <c r="CC10" s="8" t="s">
        <v>842</v>
      </c>
      <c r="CD10" s="8" t="s">
        <v>843</v>
      </c>
      <c r="CE10" s="8" t="s">
        <v>844</v>
      </c>
      <c r="CF10" s="8" t="s">
        <v>845</v>
      </c>
      <c r="CG10" s="8" t="s">
        <v>846</v>
      </c>
      <c r="CH10" s="8" t="s">
        <v>847</v>
      </c>
      <c r="CI10" s="8" t="s">
        <v>848</v>
      </c>
      <c r="CJ10" s="8" t="s">
        <v>849</v>
      </c>
      <c r="CK10" s="8" t="s">
        <v>850</v>
      </c>
      <c r="CL10" s="8" t="s">
        <v>851</v>
      </c>
      <c r="CM10" s="8" t="s">
        <v>852</v>
      </c>
      <c r="CN10" s="8" t="s">
        <v>853</v>
      </c>
      <c r="CO10" s="8" t="s">
        <v>854</v>
      </c>
      <c r="CP10" s="8" t="s">
        <v>855</v>
      </c>
      <c r="CQ10" s="8" t="s">
        <v>856</v>
      </c>
      <c r="CR10" s="8" t="s">
        <v>857</v>
      </c>
      <c r="CS10" s="8" t="s">
        <v>858</v>
      </c>
      <c r="CT10" s="8" t="s">
        <v>859</v>
      </c>
      <c r="CU10" s="8" t="s">
        <v>860</v>
      </c>
      <c r="CV10" s="8" t="s">
        <v>861</v>
      </c>
      <c r="CW10" s="8" t="s">
        <v>862</v>
      </c>
      <c r="CX10" s="8" t="s">
        <v>863</v>
      </c>
      <c r="CY10" s="8" t="s">
        <v>864</v>
      </c>
      <c r="CZ10" s="8" t="s">
        <v>865</v>
      </c>
      <c r="DA10" s="8" t="s">
        <v>866</v>
      </c>
      <c r="DB10" s="8" t="s">
        <v>867</v>
      </c>
      <c r="DC10" s="8" t="s">
        <v>868</v>
      </c>
      <c r="DD10" s="8" t="s">
        <v>869</v>
      </c>
      <c r="DE10" s="8" t="s">
        <v>870</v>
      </c>
      <c r="DF10" s="8" t="s">
        <v>871</v>
      </c>
      <c r="DG10" s="8" t="s">
        <v>872</v>
      </c>
      <c r="DH10" s="8" t="s">
        <v>873</v>
      </c>
      <c r="DI10" s="8" t="s">
        <v>874</v>
      </c>
      <c r="DJ10" s="8" t="s">
        <v>875</v>
      </c>
      <c r="DK10" s="8" t="s">
        <v>876</v>
      </c>
      <c r="DL10" s="8" t="s">
        <v>877</v>
      </c>
      <c r="DM10" s="8" t="s">
        <v>878</v>
      </c>
      <c r="DN10" s="8" t="s">
        <v>879</v>
      </c>
      <c r="DO10" s="8" t="s">
        <v>880</v>
      </c>
      <c r="DP10" s="8" t="s">
        <v>881</v>
      </c>
      <c r="DQ10" s="8" t="s">
        <v>882</v>
      </c>
      <c r="DR10" s="8" t="s">
        <v>883</v>
      </c>
      <c r="DS10" s="8" t="s">
        <v>884</v>
      </c>
      <c r="DT10" s="8" t="s">
        <v>885</v>
      </c>
      <c r="DU10" s="8" t="s">
        <v>886</v>
      </c>
      <c r="DV10" s="8" t="s">
        <v>887</v>
      </c>
      <c r="DW10" s="8" t="s">
        <v>888</v>
      </c>
      <c r="DX10" s="8" t="s">
        <v>889</v>
      </c>
      <c r="DY10" s="8" t="s">
        <v>890</v>
      </c>
      <c r="DZ10" s="8" t="s">
        <v>891</v>
      </c>
      <c r="EA10" s="8" t="s">
        <v>892</v>
      </c>
      <c r="EB10" s="8" t="s">
        <v>893</v>
      </c>
      <c r="EC10" s="8" t="s">
        <v>894</v>
      </c>
      <c r="ED10" s="8" t="s">
        <v>895</v>
      </c>
      <c r="EE10" s="8" t="s">
        <v>896</v>
      </c>
      <c r="EF10" s="8" t="s">
        <v>897</v>
      </c>
      <c r="EG10" s="8" t="s">
        <v>898</v>
      </c>
      <c r="EH10" s="8" t="s">
        <v>899</v>
      </c>
      <c r="EI10" s="8" t="s">
        <v>900</v>
      </c>
      <c r="EJ10" s="8" t="s">
        <v>901</v>
      </c>
      <c r="EK10" s="8" t="s">
        <v>902</v>
      </c>
      <c r="EL10" s="8" t="s">
        <v>903</v>
      </c>
      <c r="EM10" s="8" t="s">
        <v>904</v>
      </c>
      <c r="EN10" s="8" t="s">
        <v>905</v>
      </c>
      <c r="EO10" s="8" t="s">
        <v>906</v>
      </c>
      <c r="EP10" s="8" t="s">
        <v>907</v>
      </c>
      <c r="EQ10" s="8" t="s">
        <v>908</v>
      </c>
      <c r="ER10" s="8" t="s">
        <v>909</v>
      </c>
      <c r="ES10" s="8" t="s">
        <v>910</v>
      </c>
      <c r="ET10" s="8" t="s">
        <v>911</v>
      </c>
      <c r="EU10" s="8" t="s">
        <v>912</v>
      </c>
      <c r="EV10" s="8" t="s">
        <v>913</v>
      </c>
      <c r="EW10" s="8" t="s">
        <v>914</v>
      </c>
      <c r="EX10" s="8" t="s">
        <v>915</v>
      </c>
      <c r="EY10" s="8" t="s">
        <v>916</v>
      </c>
      <c r="EZ10" s="8" t="s">
        <v>917</v>
      </c>
      <c r="FA10" s="8" t="s">
        <v>918</v>
      </c>
      <c r="FB10" s="8" t="s">
        <v>919</v>
      </c>
      <c r="FC10" s="8" t="s">
        <v>920</v>
      </c>
      <c r="FD10" s="8" t="s">
        <v>921</v>
      </c>
      <c r="FE10" s="8" t="s">
        <v>922</v>
      </c>
      <c r="FF10" s="8" t="s">
        <v>923</v>
      </c>
      <c r="FG10" s="8" t="s">
        <v>924</v>
      </c>
      <c r="FH10" s="8" t="s">
        <v>925</v>
      </c>
      <c r="FI10" s="8" t="s">
        <v>926</v>
      </c>
      <c r="FJ10" s="8" t="s">
        <v>927</v>
      </c>
      <c r="FK10" s="8" t="s">
        <v>928</v>
      </c>
      <c r="FL10" s="8" t="s">
        <v>929</v>
      </c>
      <c r="FM10" s="8" t="s">
        <v>930</v>
      </c>
      <c r="FN10" s="8" t="s">
        <v>931</v>
      </c>
      <c r="FO10" s="8" t="s">
        <v>932</v>
      </c>
      <c r="FP10" s="8" t="s">
        <v>933</v>
      </c>
      <c r="FQ10" s="8" t="s">
        <v>934</v>
      </c>
      <c r="FR10" s="8" t="s">
        <v>935</v>
      </c>
      <c r="FS10" s="8" t="s">
        <v>936</v>
      </c>
      <c r="FT10" s="8" t="s">
        <v>937</v>
      </c>
      <c r="FU10" s="8" t="s">
        <v>938</v>
      </c>
      <c r="FV10" s="8" t="s">
        <v>939</v>
      </c>
      <c r="FW10" s="8" t="s">
        <v>940</v>
      </c>
      <c r="FX10" s="8" t="s">
        <v>941</v>
      </c>
      <c r="FY10" s="8" t="s">
        <v>942</v>
      </c>
      <c r="FZ10" s="8" t="s">
        <v>943</v>
      </c>
      <c r="GA10" s="8" t="s">
        <v>944</v>
      </c>
      <c r="GB10" s="8" t="s">
        <v>945</v>
      </c>
      <c r="GC10" s="8" t="s">
        <v>946</v>
      </c>
      <c r="GD10" s="8" t="s">
        <v>947</v>
      </c>
      <c r="GE10" s="8" t="s">
        <v>948</v>
      </c>
      <c r="GF10" s="8" t="s">
        <v>949</v>
      </c>
      <c r="GG10" s="8" t="s">
        <v>950</v>
      </c>
      <c r="GH10" s="8" t="s">
        <v>951</v>
      </c>
      <c r="GI10" s="8" t="s">
        <v>952</v>
      </c>
      <c r="GJ10" s="8" t="s">
        <v>953</v>
      </c>
      <c r="GK10" s="8" t="s">
        <v>954</v>
      </c>
      <c r="GL10" s="8" t="s">
        <v>955</v>
      </c>
      <c r="GM10" s="8" t="s">
        <v>956</v>
      </c>
      <c r="GN10" s="8" t="s">
        <v>957</v>
      </c>
      <c r="GO10" s="8" t="s">
        <v>958</v>
      </c>
      <c r="GP10" s="8" t="s">
        <v>959</v>
      </c>
      <c r="GQ10" s="8" t="s">
        <v>960</v>
      </c>
      <c r="GR10" s="8" t="s">
        <v>961</v>
      </c>
      <c r="GS10" s="8" t="s">
        <v>962</v>
      </c>
      <c r="GT10" s="8" t="s">
        <v>963</v>
      </c>
      <c r="GU10" s="8" t="s">
        <v>964</v>
      </c>
      <c r="GV10" s="8" t="s">
        <v>965</v>
      </c>
      <c r="GW10" s="8" t="s">
        <v>966</v>
      </c>
      <c r="GX10" s="8" t="s">
        <v>967</v>
      </c>
      <c r="GY10" s="8" t="s">
        <v>968</v>
      </c>
      <c r="GZ10" s="8" t="s">
        <v>969</v>
      </c>
      <c r="HA10" s="8" t="s">
        <v>970</v>
      </c>
      <c r="HB10" s="8" t="s">
        <v>971</v>
      </c>
      <c r="HC10" s="8" t="s">
        <v>972</v>
      </c>
      <c r="HD10" s="8" t="s">
        <v>973</v>
      </c>
      <c r="HE10" s="8" t="s">
        <v>974</v>
      </c>
      <c r="HF10" s="8" t="s">
        <v>975</v>
      </c>
      <c r="HG10" s="8" t="s">
        <v>976</v>
      </c>
      <c r="HH10" s="8" t="s">
        <v>977</v>
      </c>
      <c r="HI10" s="8" t="s">
        <v>978</v>
      </c>
      <c r="HJ10" s="8" t="s">
        <v>979</v>
      </c>
      <c r="HK10" s="8" t="s">
        <v>980</v>
      </c>
      <c r="HL10" s="8" t="s">
        <v>981</v>
      </c>
      <c r="HM10" s="8" t="s">
        <v>982</v>
      </c>
      <c r="HN10" s="8" t="s">
        <v>983</v>
      </c>
      <c r="HO10" s="8" t="s">
        <v>984</v>
      </c>
      <c r="HP10" s="8" t="s">
        <v>985</v>
      </c>
      <c r="HQ10" s="8" t="s">
        <v>986</v>
      </c>
      <c r="HR10" s="8" t="s">
        <v>987</v>
      </c>
      <c r="HS10" s="8" t="s">
        <v>988</v>
      </c>
      <c r="HT10" s="8" t="s">
        <v>989</v>
      </c>
      <c r="HU10" s="8" t="s">
        <v>990</v>
      </c>
      <c r="HV10" s="8" t="s">
        <v>991</v>
      </c>
      <c r="HW10" s="8" t="s">
        <v>992</v>
      </c>
      <c r="HX10" s="8" t="s">
        <v>993</v>
      </c>
      <c r="HY10" s="8" t="s">
        <v>994</v>
      </c>
      <c r="HZ10" s="8" t="s">
        <v>995</v>
      </c>
      <c r="IA10" s="8" t="s">
        <v>996</v>
      </c>
      <c r="IB10" s="8" t="s">
        <v>997</v>
      </c>
      <c r="IC10" s="8" t="s">
        <v>998</v>
      </c>
      <c r="ID10" s="8" t="s">
        <v>999</v>
      </c>
      <c r="IE10" s="8" t="s">
        <v>1000</v>
      </c>
      <c r="IF10" s="8" t="s">
        <v>1001</v>
      </c>
      <c r="IG10" s="8" t="s">
        <v>1002</v>
      </c>
      <c r="IH10" s="8" t="s">
        <v>1003</v>
      </c>
      <c r="II10" s="8" t="s">
        <v>1004</v>
      </c>
      <c r="IJ10" s="8" t="s">
        <v>1005</v>
      </c>
      <c r="IK10" s="8" t="s">
        <v>1006</v>
      </c>
      <c r="IL10" s="8" t="s">
        <v>1007</v>
      </c>
      <c r="IM10" s="8" t="s">
        <v>1008</v>
      </c>
      <c r="IN10" s="8" t="s">
        <v>1009</v>
      </c>
      <c r="IO10" s="8" t="s">
        <v>1010</v>
      </c>
      <c r="IP10" s="8" t="s">
        <v>1011</v>
      </c>
      <c r="IQ10" s="8" t="s">
        <v>1012</v>
      </c>
    </row>
    <row r="11" spans="1:251">
      <c r="A11" s="10">
        <v>41821</v>
      </c>
      <c r="B11" s="9">
        <v>13.968999999999999</v>
      </c>
      <c r="C11" s="9">
        <v>18.701000000000001</v>
      </c>
      <c r="D11" s="9">
        <v>355.37799999999999</v>
      </c>
      <c r="E11" s="9">
        <v>212.91399999999999</v>
      </c>
      <c r="F11" s="9">
        <v>142.464</v>
      </c>
      <c r="G11" s="9">
        <v>179.73</v>
      </c>
      <c r="H11" s="9">
        <v>134.72800000000001</v>
      </c>
      <c r="I11" s="9">
        <v>45.002000000000002</v>
      </c>
      <c r="J11" s="9">
        <v>175.648</v>
      </c>
      <c r="K11" s="9">
        <v>78.186000000000007</v>
      </c>
      <c r="L11" s="9">
        <v>97.462000000000003</v>
      </c>
      <c r="M11" s="9">
        <v>197.99600000000001</v>
      </c>
      <c r="N11" s="9">
        <v>145.84800000000001</v>
      </c>
      <c r="O11" s="9">
        <v>52.148000000000003</v>
      </c>
      <c r="P11" s="9">
        <v>185.209</v>
      </c>
      <c r="Q11" s="9">
        <v>81.447999999999993</v>
      </c>
      <c r="R11" s="9">
        <v>103.761</v>
      </c>
      <c r="S11" s="9">
        <v>188.84200000000001</v>
      </c>
      <c r="T11" s="9">
        <v>85.268000000000001</v>
      </c>
      <c r="U11" s="9">
        <v>103.57299999999999</v>
      </c>
      <c r="V11" s="9">
        <v>2536.7060000000001</v>
      </c>
      <c r="W11" s="9">
        <v>1385.354</v>
      </c>
      <c r="X11" s="9">
        <v>1151.3520000000001</v>
      </c>
      <c r="Y11" s="9">
        <v>1875.83</v>
      </c>
      <c r="Z11" s="9">
        <v>1267.8440000000001</v>
      </c>
      <c r="AA11" s="9">
        <v>607.98599999999999</v>
      </c>
      <c r="AB11" s="9">
        <v>660.87599999999998</v>
      </c>
      <c r="AC11" s="9">
        <v>117.51</v>
      </c>
      <c r="AD11" s="9">
        <v>543.36599999999999</v>
      </c>
      <c r="AE11" s="9">
        <v>301.93200000000002</v>
      </c>
      <c r="AF11" s="9">
        <v>158.36199999999999</v>
      </c>
      <c r="AG11" s="9">
        <v>143.571</v>
      </c>
      <c r="AH11" s="9">
        <v>55.271999999999998</v>
      </c>
      <c r="AI11" s="9">
        <v>34.634999999999998</v>
      </c>
      <c r="AJ11" s="9">
        <v>20.637</v>
      </c>
      <c r="AK11" s="9">
        <v>22.2</v>
      </c>
      <c r="AL11" s="9">
        <v>18.927</v>
      </c>
      <c r="AM11" s="9">
        <v>3.2730000000000001</v>
      </c>
      <c r="AN11" s="9">
        <v>10.034000000000001</v>
      </c>
      <c r="AO11" s="9">
        <v>8.5280000000000005</v>
      </c>
      <c r="AP11" s="9">
        <v>1.506</v>
      </c>
      <c r="AQ11" s="9">
        <v>12.166</v>
      </c>
      <c r="AR11" s="9">
        <v>10.398999999999999</v>
      </c>
      <c r="AS11" s="9">
        <v>1.7669999999999999</v>
      </c>
      <c r="AT11" s="9">
        <v>33.072000000000003</v>
      </c>
      <c r="AU11" s="9">
        <v>15.709</v>
      </c>
      <c r="AV11" s="9">
        <v>17.364000000000001</v>
      </c>
      <c r="AW11" s="9">
        <v>269.13400000000001</v>
      </c>
      <c r="AX11" s="9">
        <v>140.434</v>
      </c>
      <c r="AY11" s="9">
        <v>128.69999999999999</v>
      </c>
      <c r="AZ11" s="9">
        <v>113.58</v>
      </c>
      <c r="BA11" s="9">
        <v>91.100999999999999</v>
      </c>
      <c r="BB11" s="9">
        <v>22.478999999999999</v>
      </c>
      <c r="BC11" s="9">
        <v>155.554</v>
      </c>
      <c r="BD11" s="9">
        <v>49.332999999999998</v>
      </c>
      <c r="BE11" s="9">
        <v>106.22</v>
      </c>
      <c r="BF11" s="9">
        <v>129.976</v>
      </c>
      <c r="BG11" s="9">
        <v>104.32299999999999</v>
      </c>
      <c r="BH11" s="9">
        <v>25.654</v>
      </c>
      <c r="BI11" s="9">
        <v>171.95599999999999</v>
      </c>
      <c r="BJ11" s="9">
        <v>54.039000000000001</v>
      </c>
      <c r="BK11" s="9">
        <v>117.917</v>
      </c>
      <c r="BL11" s="9">
        <v>165.58799999999999</v>
      </c>
      <c r="BM11" s="9">
        <v>57.860999999999997</v>
      </c>
      <c r="BN11" s="9">
        <v>107.727</v>
      </c>
      <c r="BO11" s="9">
        <v>2449.808</v>
      </c>
      <c r="BP11" s="9">
        <v>1283.999</v>
      </c>
      <c r="BQ11" s="9">
        <v>1165.808</v>
      </c>
      <c r="BR11" s="9">
        <v>1842.58</v>
      </c>
      <c r="BS11" s="9">
        <v>1166.9490000000001</v>
      </c>
      <c r="BT11" s="9">
        <v>675.63099999999997</v>
      </c>
      <c r="BU11" s="9">
        <v>607.22799999999995</v>
      </c>
      <c r="BV11" s="9">
        <v>117.05</v>
      </c>
      <c r="BW11" s="9">
        <v>490.178</v>
      </c>
      <c r="BX11" s="9">
        <v>306.34899999999999</v>
      </c>
      <c r="BY11" s="9">
        <v>155.06100000000001</v>
      </c>
      <c r="BZ11" s="9">
        <v>151.28800000000001</v>
      </c>
      <c r="CA11" s="9">
        <v>65.724000000000004</v>
      </c>
      <c r="CB11" s="9">
        <v>42.058999999999997</v>
      </c>
      <c r="CC11" s="9">
        <v>23.666</v>
      </c>
      <c r="CD11" s="9">
        <v>31.888000000000002</v>
      </c>
      <c r="CE11" s="9">
        <v>26.611000000000001</v>
      </c>
      <c r="CF11" s="9">
        <v>5.2770000000000001</v>
      </c>
      <c r="CG11" s="9">
        <v>16.998999999999999</v>
      </c>
      <c r="CH11" s="9">
        <v>13.414999999999999</v>
      </c>
      <c r="CI11" s="9">
        <v>3.5840000000000001</v>
      </c>
      <c r="CJ11" s="9">
        <v>14.888999999999999</v>
      </c>
      <c r="CK11" s="9">
        <v>13.196</v>
      </c>
      <c r="CL11" s="9">
        <v>1.6930000000000001</v>
      </c>
      <c r="CM11" s="9">
        <v>33.835999999999999</v>
      </c>
      <c r="CN11" s="9">
        <v>15.448</v>
      </c>
      <c r="CO11" s="9">
        <v>18.388999999999999</v>
      </c>
      <c r="CP11" s="9">
        <v>269.00400000000002</v>
      </c>
      <c r="CQ11" s="9">
        <v>130.565</v>
      </c>
      <c r="CR11" s="9">
        <v>138.43899999999999</v>
      </c>
      <c r="CS11" s="9">
        <v>113.41</v>
      </c>
      <c r="CT11" s="9">
        <v>83.951999999999998</v>
      </c>
      <c r="CU11" s="9">
        <v>29.457000000000001</v>
      </c>
      <c r="CV11" s="9">
        <v>155.59399999999999</v>
      </c>
      <c r="CW11" s="9">
        <v>46.613</v>
      </c>
      <c r="CX11" s="9">
        <v>108.98099999999999</v>
      </c>
      <c r="CY11" s="9">
        <v>137.572</v>
      </c>
      <c r="CZ11" s="9">
        <v>103.83499999999999</v>
      </c>
      <c r="DA11" s="9">
        <v>33.737000000000002</v>
      </c>
      <c r="DB11" s="9">
        <v>168.77699999999999</v>
      </c>
      <c r="DC11" s="9">
        <v>51.225999999999999</v>
      </c>
      <c r="DD11" s="9">
        <v>117.551</v>
      </c>
      <c r="DE11" s="9">
        <v>172.59399999999999</v>
      </c>
      <c r="DF11" s="9">
        <v>60.027999999999999</v>
      </c>
      <c r="DG11" s="9">
        <v>112.566</v>
      </c>
      <c r="DH11" s="9">
        <v>2083.9639999999999</v>
      </c>
      <c r="DI11" s="9">
        <v>1185.3219999999999</v>
      </c>
      <c r="DJ11" s="9">
        <v>898.64300000000003</v>
      </c>
      <c r="DK11" s="9">
        <v>1322.2619999999999</v>
      </c>
      <c r="DL11" s="9">
        <v>899.52200000000005</v>
      </c>
      <c r="DM11" s="9">
        <v>422.74099999999999</v>
      </c>
      <c r="DN11" s="9">
        <v>761.702</v>
      </c>
      <c r="DO11" s="9">
        <v>285.8</v>
      </c>
      <c r="DP11" s="9">
        <v>475.90199999999999</v>
      </c>
      <c r="DQ11" s="9">
        <v>231.489</v>
      </c>
      <c r="DR11" s="9">
        <v>136.488</v>
      </c>
      <c r="DS11" s="9">
        <v>95.001999999999995</v>
      </c>
      <c r="DT11" s="9">
        <v>66.789000000000001</v>
      </c>
      <c r="DU11" s="9">
        <v>47.414000000000001</v>
      </c>
      <c r="DV11" s="9">
        <v>19.375</v>
      </c>
      <c r="DW11" s="9">
        <v>26.355</v>
      </c>
      <c r="DX11" s="9">
        <v>22.334</v>
      </c>
      <c r="DY11" s="9">
        <v>4.0199999999999996</v>
      </c>
      <c r="DZ11" s="9">
        <v>16.724</v>
      </c>
      <c r="EA11" s="9">
        <v>12.93</v>
      </c>
      <c r="EB11" s="9">
        <v>3.794</v>
      </c>
      <c r="EC11" s="9">
        <v>9.6310000000000002</v>
      </c>
      <c r="ED11" s="9">
        <v>9.4049999999999994</v>
      </c>
      <c r="EE11" s="9">
        <v>0.22600000000000001</v>
      </c>
      <c r="EF11" s="9">
        <v>40.433999999999997</v>
      </c>
      <c r="EG11" s="9">
        <v>25.08</v>
      </c>
      <c r="EH11" s="9">
        <v>15.353999999999999</v>
      </c>
      <c r="EI11" s="9">
        <v>189.45599999999999</v>
      </c>
      <c r="EJ11" s="9">
        <v>106.015</v>
      </c>
      <c r="EK11" s="9">
        <v>83.441000000000003</v>
      </c>
      <c r="EL11" s="9">
        <v>64.710999999999999</v>
      </c>
      <c r="EM11" s="9">
        <v>48.558999999999997</v>
      </c>
      <c r="EN11" s="9">
        <v>16.151</v>
      </c>
      <c r="EO11" s="9">
        <v>124.746</v>
      </c>
      <c r="EP11" s="9">
        <v>57.456000000000003</v>
      </c>
      <c r="EQ11" s="9">
        <v>67.290000000000006</v>
      </c>
      <c r="ER11" s="9">
        <v>85.888000000000005</v>
      </c>
      <c r="ES11" s="9">
        <v>66.247</v>
      </c>
      <c r="ET11" s="9">
        <v>19.640999999999998</v>
      </c>
      <c r="EU11" s="9">
        <v>145.601</v>
      </c>
      <c r="EV11" s="9">
        <v>70.241</v>
      </c>
      <c r="EW11" s="9">
        <v>75.36</v>
      </c>
      <c r="EX11" s="9">
        <v>141.47</v>
      </c>
      <c r="EY11" s="9">
        <v>70.385999999999996</v>
      </c>
      <c r="EZ11" s="9">
        <v>71.084000000000003</v>
      </c>
      <c r="FA11" s="9">
        <v>1673.7460000000001</v>
      </c>
      <c r="FB11" s="9">
        <v>926.41700000000003</v>
      </c>
      <c r="FC11" s="9">
        <v>747.32899999999995</v>
      </c>
      <c r="FD11" s="9">
        <v>1150.9960000000001</v>
      </c>
      <c r="FE11" s="9">
        <v>771.35500000000002</v>
      </c>
      <c r="FF11" s="9">
        <v>379.64100000000002</v>
      </c>
      <c r="FG11" s="9">
        <v>522.75</v>
      </c>
      <c r="FH11" s="9">
        <v>155.06200000000001</v>
      </c>
      <c r="FI11" s="9">
        <v>367.68799999999999</v>
      </c>
      <c r="FJ11" s="9">
        <v>190.44399999999999</v>
      </c>
      <c r="FK11" s="9">
        <v>108.154</v>
      </c>
      <c r="FL11" s="9">
        <v>82.29</v>
      </c>
      <c r="FM11" s="9">
        <v>49.887</v>
      </c>
      <c r="FN11" s="9">
        <v>34.384</v>
      </c>
      <c r="FO11" s="9">
        <v>15.502000000000001</v>
      </c>
      <c r="FP11" s="9">
        <v>22.655000000000001</v>
      </c>
      <c r="FQ11" s="9">
        <v>19.093</v>
      </c>
      <c r="FR11" s="9">
        <v>3.5619999999999998</v>
      </c>
      <c r="FS11" s="9">
        <v>13.976000000000001</v>
      </c>
      <c r="FT11" s="9">
        <v>10.641</v>
      </c>
      <c r="FU11" s="9">
        <v>3.3359999999999999</v>
      </c>
      <c r="FV11" s="9">
        <v>8.6790000000000003</v>
      </c>
      <c r="FW11" s="9">
        <v>8.4529999999999994</v>
      </c>
      <c r="FX11" s="9">
        <v>0.22600000000000001</v>
      </c>
      <c r="FY11" s="9">
        <v>27.231999999999999</v>
      </c>
      <c r="FZ11" s="9">
        <v>15.291</v>
      </c>
      <c r="GA11" s="9">
        <v>11.94</v>
      </c>
      <c r="GB11" s="9">
        <v>161.459</v>
      </c>
      <c r="GC11" s="9">
        <v>87.244</v>
      </c>
      <c r="GD11" s="9">
        <v>74.215000000000003</v>
      </c>
      <c r="GE11" s="9">
        <v>58.223999999999997</v>
      </c>
      <c r="GF11" s="9">
        <v>43.277999999999999</v>
      </c>
      <c r="GG11" s="9">
        <v>14.946</v>
      </c>
      <c r="GH11" s="9">
        <v>103.235</v>
      </c>
      <c r="GI11" s="9">
        <v>43.966000000000001</v>
      </c>
      <c r="GJ11" s="9">
        <v>59.268999999999998</v>
      </c>
      <c r="GK11" s="9">
        <v>76.405000000000001</v>
      </c>
      <c r="GL11" s="9">
        <v>58.427</v>
      </c>
      <c r="GM11" s="9">
        <v>17.978000000000002</v>
      </c>
      <c r="GN11" s="9">
        <v>114.039</v>
      </c>
      <c r="GO11" s="9">
        <v>49.726999999999997</v>
      </c>
      <c r="GP11" s="9">
        <v>64.311999999999998</v>
      </c>
      <c r="GQ11" s="9">
        <v>117.211</v>
      </c>
      <c r="GR11" s="9">
        <v>54.606999999999999</v>
      </c>
      <c r="GS11" s="9">
        <v>62.603999999999999</v>
      </c>
      <c r="GT11" s="9">
        <v>410.21800000000002</v>
      </c>
      <c r="GU11" s="9">
        <v>258.90499999999997</v>
      </c>
      <c r="GV11" s="9">
        <v>151.31399999999999</v>
      </c>
      <c r="GW11" s="9">
        <v>171.26599999999999</v>
      </c>
      <c r="GX11" s="9">
        <v>128.166</v>
      </c>
      <c r="GY11" s="9">
        <v>43.1</v>
      </c>
      <c r="GZ11" s="9">
        <v>238.952</v>
      </c>
      <c r="HA11" s="9">
        <v>130.738</v>
      </c>
      <c r="HB11" s="9">
        <v>108.214</v>
      </c>
      <c r="HC11" s="9">
        <v>41.045999999999999</v>
      </c>
      <c r="HD11" s="9">
        <v>28.334</v>
      </c>
      <c r="HE11" s="9">
        <v>12.712</v>
      </c>
      <c r="HF11" s="9">
        <v>16.902000000000001</v>
      </c>
      <c r="HG11" s="9">
        <v>13.03</v>
      </c>
      <c r="HH11" s="9">
        <v>3.8719999999999999</v>
      </c>
      <c r="HI11" s="9">
        <v>3.7</v>
      </c>
      <c r="HJ11" s="9">
        <v>3.2410000000000001</v>
      </c>
      <c r="HK11" s="9">
        <v>0.45800000000000002</v>
      </c>
      <c r="HL11" s="9">
        <v>2.7480000000000002</v>
      </c>
      <c r="HM11" s="9">
        <v>2.2890000000000001</v>
      </c>
      <c r="HN11" s="9">
        <v>0.45800000000000002</v>
      </c>
      <c r="HO11" s="9">
        <v>0.95199999999999996</v>
      </c>
      <c r="HP11" s="9">
        <v>0.95199999999999996</v>
      </c>
      <c r="HQ11" s="9">
        <v>0</v>
      </c>
      <c r="HR11" s="9">
        <v>13.202999999999999</v>
      </c>
      <c r="HS11" s="9">
        <v>9.7889999999999997</v>
      </c>
      <c r="HT11" s="9">
        <v>3.4140000000000001</v>
      </c>
      <c r="HU11" s="9">
        <v>27.998000000000001</v>
      </c>
      <c r="HV11" s="9">
        <v>18.771000000000001</v>
      </c>
      <c r="HW11" s="9">
        <v>9.2260000000000009</v>
      </c>
      <c r="HX11" s="9">
        <v>6.4870000000000001</v>
      </c>
      <c r="HY11" s="9">
        <v>5.282</v>
      </c>
      <c r="HZ11" s="9">
        <v>1.2050000000000001</v>
      </c>
      <c r="IA11" s="9">
        <v>21.510999999999999</v>
      </c>
      <c r="IB11" s="9">
        <v>13.49</v>
      </c>
      <c r="IC11" s="9">
        <v>8.0210000000000008</v>
      </c>
      <c r="ID11" s="9">
        <v>9.484</v>
      </c>
      <c r="IE11" s="9">
        <v>7.82</v>
      </c>
      <c r="IF11" s="9">
        <v>1.663</v>
      </c>
      <c r="IG11" s="9">
        <v>31.562000000000001</v>
      </c>
      <c r="IH11" s="9">
        <v>20.513999999999999</v>
      </c>
      <c r="II11" s="9">
        <v>11.048</v>
      </c>
      <c r="IJ11" s="9">
        <v>24.257999999999999</v>
      </c>
      <c r="IK11" s="9">
        <v>15.779</v>
      </c>
      <c r="IL11" s="9">
        <v>8.48</v>
      </c>
      <c r="IM11" s="9">
        <v>3611.4639999999999</v>
      </c>
      <c r="IN11" s="9">
        <v>1965.35</v>
      </c>
      <c r="IO11" s="9">
        <v>1646.114</v>
      </c>
      <c r="IP11" s="9">
        <v>2565.8969999999999</v>
      </c>
      <c r="IQ11" s="9">
        <v>1651.894</v>
      </c>
    </row>
    <row r="12" spans="1:251">
      <c r="A12" s="10">
        <v>41852</v>
      </c>
      <c r="B12" s="9">
        <v>12.005000000000001</v>
      </c>
      <c r="C12" s="9">
        <v>15.853999999999999</v>
      </c>
      <c r="D12" s="9">
        <v>361.75299999999999</v>
      </c>
      <c r="E12" s="9">
        <v>220.56100000000001</v>
      </c>
      <c r="F12" s="9">
        <v>141.191</v>
      </c>
      <c r="G12" s="9">
        <v>171.86</v>
      </c>
      <c r="H12" s="9">
        <v>136.20500000000001</v>
      </c>
      <c r="I12" s="9">
        <v>35.655000000000001</v>
      </c>
      <c r="J12" s="9">
        <v>189.893</v>
      </c>
      <c r="K12" s="9">
        <v>84.355999999999995</v>
      </c>
      <c r="L12" s="9">
        <v>105.53700000000001</v>
      </c>
      <c r="M12" s="9">
        <v>186.995</v>
      </c>
      <c r="N12" s="9">
        <v>146.524</v>
      </c>
      <c r="O12" s="9">
        <v>40.470999999999997</v>
      </c>
      <c r="P12" s="9">
        <v>198.852</v>
      </c>
      <c r="Q12" s="9">
        <v>86.668999999999997</v>
      </c>
      <c r="R12" s="9">
        <v>112.18300000000001</v>
      </c>
      <c r="S12" s="9">
        <v>200.12</v>
      </c>
      <c r="T12" s="9">
        <v>92.411000000000001</v>
      </c>
      <c r="U12" s="9">
        <v>107.709</v>
      </c>
      <c r="V12" s="9">
        <v>2544.4580000000001</v>
      </c>
      <c r="W12" s="9">
        <v>1388.768</v>
      </c>
      <c r="X12" s="9">
        <v>1155.691</v>
      </c>
      <c r="Y12" s="9">
        <v>1876.848</v>
      </c>
      <c r="Z12" s="9">
        <v>1272.904</v>
      </c>
      <c r="AA12" s="9">
        <v>603.94399999999996</v>
      </c>
      <c r="AB12" s="9">
        <v>667.61</v>
      </c>
      <c r="AC12" s="9">
        <v>115.863</v>
      </c>
      <c r="AD12" s="9">
        <v>551.74699999999996</v>
      </c>
      <c r="AE12" s="9">
        <v>322.541</v>
      </c>
      <c r="AF12" s="9">
        <v>163.245</v>
      </c>
      <c r="AG12" s="9">
        <v>159.29599999999999</v>
      </c>
      <c r="AH12" s="9">
        <v>65.86</v>
      </c>
      <c r="AI12" s="9">
        <v>37.314999999999998</v>
      </c>
      <c r="AJ12" s="9">
        <v>28.544</v>
      </c>
      <c r="AK12" s="9">
        <v>31.648</v>
      </c>
      <c r="AL12" s="9">
        <v>25.356000000000002</v>
      </c>
      <c r="AM12" s="9">
        <v>6.2919999999999998</v>
      </c>
      <c r="AN12" s="9">
        <v>17.899000000000001</v>
      </c>
      <c r="AO12" s="9">
        <v>13.678000000000001</v>
      </c>
      <c r="AP12" s="9">
        <v>4.2210000000000001</v>
      </c>
      <c r="AQ12" s="9">
        <v>13.749000000000001</v>
      </c>
      <c r="AR12" s="9">
        <v>11.677</v>
      </c>
      <c r="AS12" s="9">
        <v>2.0710000000000002</v>
      </c>
      <c r="AT12" s="9">
        <v>34.212000000000003</v>
      </c>
      <c r="AU12" s="9">
        <v>11.96</v>
      </c>
      <c r="AV12" s="9">
        <v>22.251999999999999</v>
      </c>
      <c r="AW12" s="9">
        <v>277.089</v>
      </c>
      <c r="AX12" s="9">
        <v>137.46700000000001</v>
      </c>
      <c r="AY12" s="9">
        <v>139.62100000000001</v>
      </c>
      <c r="AZ12" s="9">
        <v>112.494</v>
      </c>
      <c r="BA12" s="9">
        <v>90.846000000000004</v>
      </c>
      <c r="BB12" s="9">
        <v>21.648</v>
      </c>
      <c r="BC12" s="9">
        <v>164.595</v>
      </c>
      <c r="BD12" s="9">
        <v>46.621000000000002</v>
      </c>
      <c r="BE12" s="9">
        <v>117.974</v>
      </c>
      <c r="BF12" s="9">
        <v>139.79599999999999</v>
      </c>
      <c r="BG12" s="9">
        <v>112.717</v>
      </c>
      <c r="BH12" s="9">
        <v>27.079000000000001</v>
      </c>
      <c r="BI12" s="9">
        <v>182.745</v>
      </c>
      <c r="BJ12" s="9">
        <v>50.527999999999999</v>
      </c>
      <c r="BK12" s="9">
        <v>132.21700000000001</v>
      </c>
      <c r="BL12" s="9">
        <v>182.494</v>
      </c>
      <c r="BM12" s="9">
        <v>60.298999999999999</v>
      </c>
      <c r="BN12" s="9">
        <v>122.194</v>
      </c>
      <c r="BO12" s="9">
        <v>2461.7359999999999</v>
      </c>
      <c r="BP12" s="9">
        <v>1286.5239999999999</v>
      </c>
      <c r="BQ12" s="9">
        <v>1175.212</v>
      </c>
      <c r="BR12" s="9">
        <v>1842.9380000000001</v>
      </c>
      <c r="BS12" s="9">
        <v>1159.9880000000001</v>
      </c>
      <c r="BT12" s="9">
        <v>682.95</v>
      </c>
      <c r="BU12" s="9">
        <v>618.798</v>
      </c>
      <c r="BV12" s="9">
        <v>126.535</v>
      </c>
      <c r="BW12" s="9">
        <v>492.262</v>
      </c>
      <c r="BX12" s="9">
        <v>313.14800000000002</v>
      </c>
      <c r="BY12" s="9">
        <v>153.63999999999999</v>
      </c>
      <c r="BZ12" s="9">
        <v>159.50700000000001</v>
      </c>
      <c r="CA12" s="9">
        <v>70.75</v>
      </c>
      <c r="CB12" s="9">
        <v>44.045000000000002</v>
      </c>
      <c r="CC12" s="9">
        <v>26.704999999999998</v>
      </c>
      <c r="CD12" s="9">
        <v>35.101999999999997</v>
      </c>
      <c r="CE12" s="9">
        <v>28.710999999999999</v>
      </c>
      <c r="CF12" s="9">
        <v>6.391</v>
      </c>
      <c r="CG12" s="9">
        <v>17.832999999999998</v>
      </c>
      <c r="CH12" s="9">
        <v>14.66</v>
      </c>
      <c r="CI12" s="9">
        <v>3.1739999999999999</v>
      </c>
      <c r="CJ12" s="9">
        <v>17.268999999999998</v>
      </c>
      <c r="CK12" s="9">
        <v>14.051</v>
      </c>
      <c r="CL12" s="9">
        <v>3.218</v>
      </c>
      <c r="CM12" s="9">
        <v>35.648000000000003</v>
      </c>
      <c r="CN12" s="9">
        <v>15.334</v>
      </c>
      <c r="CO12" s="9">
        <v>20.312999999999999</v>
      </c>
      <c r="CP12" s="9">
        <v>269.995</v>
      </c>
      <c r="CQ12" s="9">
        <v>126.46599999999999</v>
      </c>
      <c r="CR12" s="9">
        <v>143.529</v>
      </c>
      <c r="CS12" s="9">
        <v>109.907</v>
      </c>
      <c r="CT12" s="9">
        <v>75.992999999999995</v>
      </c>
      <c r="CU12" s="9">
        <v>33.914999999999999</v>
      </c>
      <c r="CV12" s="9">
        <v>160.08799999999999</v>
      </c>
      <c r="CW12" s="9">
        <v>50.472999999999999</v>
      </c>
      <c r="CX12" s="9">
        <v>109.61499999999999</v>
      </c>
      <c r="CY12" s="9">
        <v>137.75200000000001</v>
      </c>
      <c r="CZ12" s="9">
        <v>99.31</v>
      </c>
      <c r="DA12" s="9">
        <v>38.442</v>
      </c>
      <c r="DB12" s="9">
        <v>175.39599999999999</v>
      </c>
      <c r="DC12" s="9">
        <v>54.33</v>
      </c>
      <c r="DD12" s="9">
        <v>121.066</v>
      </c>
      <c r="DE12" s="9">
        <v>177.92099999999999</v>
      </c>
      <c r="DF12" s="9">
        <v>65.132999999999996</v>
      </c>
      <c r="DG12" s="9">
        <v>112.788</v>
      </c>
      <c r="DH12" s="9">
        <v>2114.6529999999998</v>
      </c>
      <c r="DI12" s="9">
        <v>1193.008</v>
      </c>
      <c r="DJ12" s="9">
        <v>921.64499999999998</v>
      </c>
      <c r="DK12" s="9">
        <v>1319.4280000000001</v>
      </c>
      <c r="DL12" s="9">
        <v>898.57600000000002</v>
      </c>
      <c r="DM12" s="9">
        <v>420.85199999999998</v>
      </c>
      <c r="DN12" s="9">
        <v>795.22500000000002</v>
      </c>
      <c r="DO12" s="9">
        <v>294.43200000000002</v>
      </c>
      <c r="DP12" s="9">
        <v>500.79300000000001</v>
      </c>
      <c r="DQ12" s="9">
        <v>242.113</v>
      </c>
      <c r="DR12" s="9">
        <v>136.863</v>
      </c>
      <c r="DS12" s="9">
        <v>105.251</v>
      </c>
      <c r="DT12" s="9">
        <v>63.881</v>
      </c>
      <c r="DU12" s="9">
        <v>40.872</v>
      </c>
      <c r="DV12" s="9">
        <v>23.009</v>
      </c>
      <c r="DW12" s="9">
        <v>18.501999999999999</v>
      </c>
      <c r="DX12" s="9">
        <v>15.964</v>
      </c>
      <c r="DY12" s="9">
        <v>2.5379999999999998</v>
      </c>
      <c r="DZ12" s="9">
        <v>13.888999999999999</v>
      </c>
      <c r="EA12" s="9">
        <v>11.351000000000001</v>
      </c>
      <c r="EB12" s="9">
        <v>2.5379999999999998</v>
      </c>
      <c r="EC12" s="9">
        <v>4.6130000000000004</v>
      </c>
      <c r="ED12" s="9">
        <v>4.6130000000000004</v>
      </c>
      <c r="EE12" s="9">
        <v>0</v>
      </c>
      <c r="EF12" s="9">
        <v>45.378</v>
      </c>
      <c r="EG12" s="9">
        <v>24.908000000000001</v>
      </c>
      <c r="EH12" s="9">
        <v>20.471</v>
      </c>
      <c r="EI12" s="9">
        <v>202.327</v>
      </c>
      <c r="EJ12" s="9">
        <v>112.04300000000001</v>
      </c>
      <c r="EK12" s="9">
        <v>90.284000000000006</v>
      </c>
      <c r="EL12" s="9">
        <v>66.543000000000006</v>
      </c>
      <c r="EM12" s="9">
        <v>49.095999999999997</v>
      </c>
      <c r="EN12" s="9">
        <v>17.446999999999999</v>
      </c>
      <c r="EO12" s="9">
        <v>135.78399999999999</v>
      </c>
      <c r="EP12" s="9">
        <v>62.947000000000003</v>
      </c>
      <c r="EQ12" s="9">
        <v>72.837000000000003</v>
      </c>
      <c r="ER12" s="9">
        <v>80.399000000000001</v>
      </c>
      <c r="ES12" s="9">
        <v>60.414000000000001</v>
      </c>
      <c r="ET12" s="9">
        <v>19.984999999999999</v>
      </c>
      <c r="EU12" s="9">
        <v>161.714</v>
      </c>
      <c r="EV12" s="9">
        <v>76.447999999999993</v>
      </c>
      <c r="EW12" s="9">
        <v>85.266000000000005</v>
      </c>
      <c r="EX12" s="9">
        <v>149.673</v>
      </c>
      <c r="EY12" s="9">
        <v>74.298000000000002</v>
      </c>
      <c r="EZ12" s="9">
        <v>75.375</v>
      </c>
      <c r="FA12" s="9">
        <v>1679.6420000000001</v>
      </c>
      <c r="FB12" s="9">
        <v>920.04399999999998</v>
      </c>
      <c r="FC12" s="9">
        <v>759.59799999999996</v>
      </c>
      <c r="FD12" s="9">
        <v>1142.2929999999999</v>
      </c>
      <c r="FE12" s="9">
        <v>762.84299999999996</v>
      </c>
      <c r="FF12" s="9">
        <v>379.45</v>
      </c>
      <c r="FG12" s="9">
        <v>537.34900000000005</v>
      </c>
      <c r="FH12" s="9">
        <v>157.20099999999999</v>
      </c>
      <c r="FI12" s="9">
        <v>380.14800000000002</v>
      </c>
      <c r="FJ12" s="9">
        <v>194.16499999999999</v>
      </c>
      <c r="FK12" s="9">
        <v>104.07</v>
      </c>
      <c r="FL12" s="9">
        <v>90.094999999999999</v>
      </c>
      <c r="FM12" s="9">
        <v>43.607999999999997</v>
      </c>
      <c r="FN12" s="9">
        <v>26.562999999999999</v>
      </c>
      <c r="FO12" s="9">
        <v>17.044</v>
      </c>
      <c r="FP12" s="9">
        <v>13.675000000000001</v>
      </c>
      <c r="FQ12" s="9">
        <v>11.964</v>
      </c>
      <c r="FR12" s="9">
        <v>1.7110000000000001</v>
      </c>
      <c r="FS12" s="9">
        <v>9.5410000000000004</v>
      </c>
      <c r="FT12" s="9">
        <v>7.83</v>
      </c>
      <c r="FU12" s="9">
        <v>1.7110000000000001</v>
      </c>
      <c r="FV12" s="9">
        <v>4.1349999999999998</v>
      </c>
      <c r="FW12" s="9">
        <v>4.1349999999999998</v>
      </c>
      <c r="FX12" s="9">
        <v>0</v>
      </c>
      <c r="FY12" s="9">
        <v>29.931999999999999</v>
      </c>
      <c r="FZ12" s="9">
        <v>14.599</v>
      </c>
      <c r="GA12" s="9">
        <v>15.333</v>
      </c>
      <c r="GB12" s="9">
        <v>169.99799999999999</v>
      </c>
      <c r="GC12" s="9">
        <v>89.655000000000001</v>
      </c>
      <c r="GD12" s="9">
        <v>80.343000000000004</v>
      </c>
      <c r="GE12" s="9">
        <v>59.543999999999997</v>
      </c>
      <c r="GF12" s="9">
        <v>43.506</v>
      </c>
      <c r="GG12" s="9">
        <v>16.038</v>
      </c>
      <c r="GH12" s="9">
        <v>110.45399999999999</v>
      </c>
      <c r="GI12" s="9">
        <v>46.149000000000001</v>
      </c>
      <c r="GJ12" s="9">
        <v>64.305000000000007</v>
      </c>
      <c r="GK12" s="9">
        <v>68.572999999999993</v>
      </c>
      <c r="GL12" s="9">
        <v>50.823999999999998</v>
      </c>
      <c r="GM12" s="9">
        <v>17.748999999999999</v>
      </c>
      <c r="GN12" s="9">
        <v>125.592</v>
      </c>
      <c r="GO12" s="9">
        <v>53.246000000000002</v>
      </c>
      <c r="GP12" s="9">
        <v>72.346000000000004</v>
      </c>
      <c r="GQ12" s="9">
        <v>119.995</v>
      </c>
      <c r="GR12" s="9">
        <v>53.978999999999999</v>
      </c>
      <c r="GS12" s="9">
        <v>66.016000000000005</v>
      </c>
      <c r="GT12" s="9">
        <v>435.01100000000002</v>
      </c>
      <c r="GU12" s="9">
        <v>272.964</v>
      </c>
      <c r="GV12" s="9">
        <v>162.047</v>
      </c>
      <c r="GW12" s="9">
        <v>177.13499999999999</v>
      </c>
      <c r="GX12" s="9">
        <v>135.733</v>
      </c>
      <c r="GY12" s="9">
        <v>41.402000000000001</v>
      </c>
      <c r="GZ12" s="9">
        <v>257.87599999999998</v>
      </c>
      <c r="HA12" s="9">
        <v>137.23099999999999</v>
      </c>
      <c r="HB12" s="9">
        <v>120.645</v>
      </c>
      <c r="HC12" s="9">
        <v>47.948999999999998</v>
      </c>
      <c r="HD12" s="9">
        <v>32.792999999999999</v>
      </c>
      <c r="HE12" s="9">
        <v>15.156000000000001</v>
      </c>
      <c r="HF12" s="9">
        <v>20.273</v>
      </c>
      <c r="HG12" s="9">
        <v>14.308999999999999</v>
      </c>
      <c r="HH12" s="9">
        <v>5.9640000000000004</v>
      </c>
      <c r="HI12" s="9">
        <v>4.827</v>
      </c>
      <c r="HJ12" s="9">
        <v>4</v>
      </c>
      <c r="HK12" s="9">
        <v>0.82699999999999996</v>
      </c>
      <c r="HL12" s="9">
        <v>4.3479999999999999</v>
      </c>
      <c r="HM12" s="9">
        <v>3.5209999999999999</v>
      </c>
      <c r="HN12" s="9">
        <v>0.82699999999999996</v>
      </c>
      <c r="HO12" s="9">
        <v>0.47899999999999998</v>
      </c>
      <c r="HP12" s="9">
        <v>0.47899999999999998</v>
      </c>
      <c r="HQ12" s="9">
        <v>0</v>
      </c>
      <c r="HR12" s="9">
        <v>15.446</v>
      </c>
      <c r="HS12" s="9">
        <v>10.308999999999999</v>
      </c>
      <c r="HT12" s="9">
        <v>5.1369999999999996</v>
      </c>
      <c r="HU12" s="9">
        <v>32.33</v>
      </c>
      <c r="HV12" s="9">
        <v>22.388000000000002</v>
      </c>
      <c r="HW12" s="9">
        <v>9.9410000000000007</v>
      </c>
      <c r="HX12" s="9">
        <v>6.9989999999999997</v>
      </c>
      <c r="HY12" s="9">
        <v>5.59</v>
      </c>
      <c r="HZ12" s="9">
        <v>1.409</v>
      </c>
      <c r="IA12" s="9">
        <v>25.33</v>
      </c>
      <c r="IB12" s="9">
        <v>16.797999999999998</v>
      </c>
      <c r="IC12" s="9">
        <v>8.532</v>
      </c>
      <c r="ID12" s="9">
        <v>11.827</v>
      </c>
      <c r="IE12" s="9">
        <v>9.5909999999999993</v>
      </c>
      <c r="IF12" s="9">
        <v>2.2360000000000002</v>
      </c>
      <c r="IG12" s="9">
        <v>36.122</v>
      </c>
      <c r="IH12" s="9">
        <v>23.202000000000002</v>
      </c>
      <c r="II12" s="9">
        <v>12.92</v>
      </c>
      <c r="IJ12" s="9">
        <v>29.678999999999998</v>
      </c>
      <c r="IK12" s="9">
        <v>20.318999999999999</v>
      </c>
      <c r="IL12" s="9">
        <v>9.359</v>
      </c>
      <c r="IM12" s="9">
        <v>3623.1930000000002</v>
      </c>
      <c r="IN12" s="9">
        <v>1953.9349999999999</v>
      </c>
      <c r="IO12" s="9">
        <v>1669.258</v>
      </c>
      <c r="IP12" s="9">
        <v>2520.3090000000002</v>
      </c>
      <c r="IQ12" s="9">
        <v>1615.046</v>
      </c>
    </row>
    <row r="13" spans="1:251">
      <c r="A13" s="10">
        <v>41883</v>
      </c>
      <c r="B13" s="9">
        <v>14.882</v>
      </c>
      <c r="C13" s="9">
        <v>11.481</v>
      </c>
      <c r="D13" s="9">
        <v>375.791</v>
      </c>
      <c r="E13" s="9">
        <v>232.387</v>
      </c>
      <c r="F13" s="9">
        <v>143.40299999999999</v>
      </c>
      <c r="G13" s="9">
        <v>196.899</v>
      </c>
      <c r="H13" s="9">
        <v>154.119</v>
      </c>
      <c r="I13" s="9">
        <v>42.78</v>
      </c>
      <c r="J13" s="9">
        <v>178.892</v>
      </c>
      <c r="K13" s="9">
        <v>78.269000000000005</v>
      </c>
      <c r="L13" s="9">
        <v>100.623</v>
      </c>
      <c r="M13" s="9">
        <v>222.327</v>
      </c>
      <c r="N13" s="9">
        <v>170.66900000000001</v>
      </c>
      <c r="O13" s="9">
        <v>51.658000000000001</v>
      </c>
      <c r="P13" s="9">
        <v>186.45500000000001</v>
      </c>
      <c r="Q13" s="9">
        <v>80.332999999999998</v>
      </c>
      <c r="R13" s="9">
        <v>106.122</v>
      </c>
      <c r="S13" s="9">
        <v>196.19499999999999</v>
      </c>
      <c r="T13" s="9">
        <v>89.834000000000003</v>
      </c>
      <c r="U13" s="9">
        <v>106.361</v>
      </c>
      <c r="V13" s="9">
        <v>2525.5160000000001</v>
      </c>
      <c r="W13" s="9">
        <v>1373.2909999999999</v>
      </c>
      <c r="X13" s="9">
        <v>1152.2249999999999</v>
      </c>
      <c r="Y13" s="9">
        <v>1865.425</v>
      </c>
      <c r="Z13" s="9">
        <v>1259.7660000000001</v>
      </c>
      <c r="AA13" s="9">
        <v>605.65899999999999</v>
      </c>
      <c r="AB13" s="9">
        <v>660.09100000000001</v>
      </c>
      <c r="AC13" s="9">
        <v>113.52500000000001</v>
      </c>
      <c r="AD13" s="9">
        <v>546.56600000000003</v>
      </c>
      <c r="AE13" s="9">
        <v>341.358</v>
      </c>
      <c r="AF13" s="9">
        <v>180.274</v>
      </c>
      <c r="AG13" s="9">
        <v>161.084</v>
      </c>
      <c r="AH13" s="9">
        <v>65.165000000000006</v>
      </c>
      <c r="AI13" s="9">
        <v>38.109000000000002</v>
      </c>
      <c r="AJ13" s="9">
        <v>27.056000000000001</v>
      </c>
      <c r="AK13" s="9">
        <v>31.274999999999999</v>
      </c>
      <c r="AL13" s="9">
        <v>25.225999999999999</v>
      </c>
      <c r="AM13" s="9">
        <v>6.0490000000000004</v>
      </c>
      <c r="AN13" s="9">
        <v>16.096</v>
      </c>
      <c r="AO13" s="9">
        <v>14.506</v>
      </c>
      <c r="AP13" s="9">
        <v>1.59</v>
      </c>
      <c r="AQ13" s="9">
        <v>15.179</v>
      </c>
      <c r="AR13" s="9">
        <v>10.718999999999999</v>
      </c>
      <c r="AS13" s="9">
        <v>4.4589999999999996</v>
      </c>
      <c r="AT13" s="9">
        <v>33.89</v>
      </c>
      <c r="AU13" s="9">
        <v>12.882999999999999</v>
      </c>
      <c r="AV13" s="9">
        <v>21.007000000000001</v>
      </c>
      <c r="AW13" s="9">
        <v>301.82499999999999</v>
      </c>
      <c r="AX13" s="9">
        <v>158.62</v>
      </c>
      <c r="AY13" s="9">
        <v>143.20599999999999</v>
      </c>
      <c r="AZ13" s="9">
        <v>126.84099999999999</v>
      </c>
      <c r="BA13" s="9">
        <v>106.33</v>
      </c>
      <c r="BB13" s="9">
        <v>20.512</v>
      </c>
      <c r="BC13" s="9">
        <v>174.98400000000001</v>
      </c>
      <c r="BD13" s="9">
        <v>52.29</v>
      </c>
      <c r="BE13" s="9">
        <v>122.694</v>
      </c>
      <c r="BF13" s="9">
        <v>150.154</v>
      </c>
      <c r="BG13" s="9">
        <v>124.751</v>
      </c>
      <c r="BH13" s="9">
        <v>25.402999999999999</v>
      </c>
      <c r="BI13" s="9">
        <v>191.20400000000001</v>
      </c>
      <c r="BJ13" s="9">
        <v>55.523000000000003</v>
      </c>
      <c r="BK13" s="9">
        <v>135.68100000000001</v>
      </c>
      <c r="BL13" s="9">
        <v>191.08</v>
      </c>
      <c r="BM13" s="9">
        <v>66.796999999999997</v>
      </c>
      <c r="BN13" s="9">
        <v>124.28400000000001</v>
      </c>
      <c r="BO13" s="9">
        <v>2455.2559999999999</v>
      </c>
      <c r="BP13" s="9">
        <v>1278.508</v>
      </c>
      <c r="BQ13" s="9">
        <v>1176.748</v>
      </c>
      <c r="BR13" s="9">
        <v>1837.54</v>
      </c>
      <c r="BS13" s="9">
        <v>1157.559</v>
      </c>
      <c r="BT13" s="9">
        <v>679.98199999999997</v>
      </c>
      <c r="BU13" s="9">
        <v>617.71600000000001</v>
      </c>
      <c r="BV13" s="9">
        <v>120.949</v>
      </c>
      <c r="BW13" s="9">
        <v>496.76600000000002</v>
      </c>
      <c r="BX13" s="9">
        <v>323.53899999999999</v>
      </c>
      <c r="BY13" s="9">
        <v>152.51499999999999</v>
      </c>
      <c r="BZ13" s="9">
        <v>171.024</v>
      </c>
      <c r="CA13" s="9">
        <v>65.728999999999999</v>
      </c>
      <c r="CB13" s="9">
        <v>34.454999999999998</v>
      </c>
      <c r="CC13" s="9">
        <v>31.273</v>
      </c>
      <c r="CD13" s="9">
        <v>29.97</v>
      </c>
      <c r="CE13" s="9">
        <v>20.786000000000001</v>
      </c>
      <c r="CF13" s="9">
        <v>9.1839999999999993</v>
      </c>
      <c r="CG13" s="9">
        <v>15.43</v>
      </c>
      <c r="CH13" s="9">
        <v>11.712999999999999</v>
      </c>
      <c r="CI13" s="9">
        <v>3.7170000000000001</v>
      </c>
      <c r="CJ13" s="9">
        <v>14.54</v>
      </c>
      <c r="CK13" s="9">
        <v>9.0730000000000004</v>
      </c>
      <c r="CL13" s="9">
        <v>5.468</v>
      </c>
      <c r="CM13" s="9">
        <v>35.759</v>
      </c>
      <c r="CN13" s="9">
        <v>13.67</v>
      </c>
      <c r="CO13" s="9">
        <v>22.088999999999999</v>
      </c>
      <c r="CP13" s="9">
        <v>283.45800000000003</v>
      </c>
      <c r="CQ13" s="9">
        <v>132.161</v>
      </c>
      <c r="CR13" s="9">
        <v>151.297</v>
      </c>
      <c r="CS13" s="9">
        <v>125.836</v>
      </c>
      <c r="CT13" s="9">
        <v>88.100999999999999</v>
      </c>
      <c r="CU13" s="9">
        <v>37.734999999999999</v>
      </c>
      <c r="CV13" s="9">
        <v>157.62100000000001</v>
      </c>
      <c r="CW13" s="9">
        <v>44.06</v>
      </c>
      <c r="CX13" s="9">
        <v>113.56100000000001</v>
      </c>
      <c r="CY13" s="9">
        <v>149.55699999999999</v>
      </c>
      <c r="CZ13" s="9">
        <v>104.271</v>
      </c>
      <c r="DA13" s="9">
        <v>45.286000000000001</v>
      </c>
      <c r="DB13" s="9">
        <v>173.982</v>
      </c>
      <c r="DC13" s="9">
        <v>48.244</v>
      </c>
      <c r="DD13" s="9">
        <v>125.738</v>
      </c>
      <c r="DE13" s="9">
        <v>173.05099999999999</v>
      </c>
      <c r="DF13" s="9">
        <v>55.773000000000003</v>
      </c>
      <c r="DG13" s="9">
        <v>117.27800000000001</v>
      </c>
      <c r="DH13" s="9">
        <v>2083.8910000000001</v>
      </c>
      <c r="DI13" s="9">
        <v>1182.3530000000001</v>
      </c>
      <c r="DJ13" s="9">
        <v>901.53800000000001</v>
      </c>
      <c r="DK13" s="9">
        <v>1310.8489999999999</v>
      </c>
      <c r="DL13" s="9">
        <v>891.23099999999999</v>
      </c>
      <c r="DM13" s="9">
        <v>419.61799999999999</v>
      </c>
      <c r="DN13" s="9">
        <v>773.04200000000003</v>
      </c>
      <c r="DO13" s="9">
        <v>291.12299999999999</v>
      </c>
      <c r="DP13" s="9">
        <v>481.91899999999998</v>
      </c>
      <c r="DQ13" s="9">
        <v>246.48699999999999</v>
      </c>
      <c r="DR13" s="9">
        <v>140.91800000000001</v>
      </c>
      <c r="DS13" s="9">
        <v>105.569</v>
      </c>
      <c r="DT13" s="9">
        <v>71.081000000000003</v>
      </c>
      <c r="DU13" s="9">
        <v>47.484999999999999</v>
      </c>
      <c r="DV13" s="9">
        <v>23.594999999999999</v>
      </c>
      <c r="DW13" s="9">
        <v>26.850999999999999</v>
      </c>
      <c r="DX13" s="9">
        <v>22.064</v>
      </c>
      <c r="DY13" s="9">
        <v>4.7869999999999999</v>
      </c>
      <c r="DZ13" s="9">
        <v>17.739000000000001</v>
      </c>
      <c r="EA13" s="9">
        <v>14.744999999999999</v>
      </c>
      <c r="EB13" s="9">
        <v>2.9940000000000002</v>
      </c>
      <c r="EC13" s="9">
        <v>9.1120000000000001</v>
      </c>
      <c r="ED13" s="9">
        <v>7.319</v>
      </c>
      <c r="EE13" s="9">
        <v>1.7929999999999999</v>
      </c>
      <c r="EF13" s="9">
        <v>44.228999999999999</v>
      </c>
      <c r="EG13" s="9">
        <v>25.420999999999999</v>
      </c>
      <c r="EH13" s="9">
        <v>18.808</v>
      </c>
      <c r="EI13" s="9">
        <v>196.29400000000001</v>
      </c>
      <c r="EJ13" s="9">
        <v>107.117</v>
      </c>
      <c r="EK13" s="9">
        <v>89.177000000000007</v>
      </c>
      <c r="EL13" s="9">
        <v>73.59</v>
      </c>
      <c r="EM13" s="9">
        <v>53.366999999999997</v>
      </c>
      <c r="EN13" s="9">
        <v>20.222999999999999</v>
      </c>
      <c r="EO13" s="9">
        <v>122.705</v>
      </c>
      <c r="EP13" s="9">
        <v>53.75</v>
      </c>
      <c r="EQ13" s="9">
        <v>68.953999999999994</v>
      </c>
      <c r="ER13" s="9">
        <v>96.058000000000007</v>
      </c>
      <c r="ES13" s="9">
        <v>71.528999999999996</v>
      </c>
      <c r="ET13" s="9">
        <v>24.529</v>
      </c>
      <c r="EU13" s="9">
        <v>150.429</v>
      </c>
      <c r="EV13" s="9">
        <v>69.388999999999996</v>
      </c>
      <c r="EW13" s="9">
        <v>81.040000000000006</v>
      </c>
      <c r="EX13" s="9">
        <v>140.44399999999999</v>
      </c>
      <c r="EY13" s="9">
        <v>68.495000000000005</v>
      </c>
      <c r="EZ13" s="9">
        <v>71.948999999999998</v>
      </c>
      <c r="FA13" s="9">
        <v>1660.0619999999999</v>
      </c>
      <c r="FB13" s="9">
        <v>916.24800000000005</v>
      </c>
      <c r="FC13" s="9">
        <v>743.81399999999996</v>
      </c>
      <c r="FD13" s="9">
        <v>1137.2750000000001</v>
      </c>
      <c r="FE13" s="9">
        <v>757.13599999999997</v>
      </c>
      <c r="FF13" s="9">
        <v>380.13900000000001</v>
      </c>
      <c r="FG13" s="9">
        <v>522.78700000000003</v>
      </c>
      <c r="FH13" s="9">
        <v>159.11199999999999</v>
      </c>
      <c r="FI13" s="9">
        <v>363.67500000000001</v>
      </c>
      <c r="FJ13" s="9">
        <v>197.31700000000001</v>
      </c>
      <c r="FK13" s="9">
        <v>106.21599999999999</v>
      </c>
      <c r="FL13" s="9">
        <v>91.100999999999999</v>
      </c>
      <c r="FM13" s="9">
        <v>46.762999999999998</v>
      </c>
      <c r="FN13" s="9">
        <v>30.754000000000001</v>
      </c>
      <c r="FO13" s="9">
        <v>16.009</v>
      </c>
      <c r="FP13" s="9">
        <v>20.385999999999999</v>
      </c>
      <c r="FQ13" s="9">
        <v>16.742999999999999</v>
      </c>
      <c r="FR13" s="9">
        <v>3.6429999999999998</v>
      </c>
      <c r="FS13" s="9">
        <v>12.577</v>
      </c>
      <c r="FT13" s="9">
        <v>10.294</v>
      </c>
      <c r="FU13" s="9">
        <v>2.2829999999999999</v>
      </c>
      <c r="FV13" s="9">
        <v>7.8090000000000002</v>
      </c>
      <c r="FW13" s="9">
        <v>6.4489999999999998</v>
      </c>
      <c r="FX13" s="9">
        <v>1.36</v>
      </c>
      <c r="FY13" s="9">
        <v>26.376999999999999</v>
      </c>
      <c r="FZ13" s="9">
        <v>14.010999999999999</v>
      </c>
      <c r="GA13" s="9">
        <v>12.366</v>
      </c>
      <c r="GB13" s="9">
        <v>166.791</v>
      </c>
      <c r="GC13" s="9">
        <v>85.768000000000001</v>
      </c>
      <c r="GD13" s="9">
        <v>81.022999999999996</v>
      </c>
      <c r="GE13" s="9">
        <v>64.338999999999999</v>
      </c>
      <c r="GF13" s="9">
        <v>45.741999999999997</v>
      </c>
      <c r="GG13" s="9">
        <v>18.597000000000001</v>
      </c>
      <c r="GH13" s="9">
        <v>102.452</v>
      </c>
      <c r="GI13" s="9">
        <v>40.026000000000003</v>
      </c>
      <c r="GJ13" s="9">
        <v>62.426000000000002</v>
      </c>
      <c r="GK13" s="9">
        <v>81.216999999999999</v>
      </c>
      <c r="GL13" s="9">
        <v>59.457999999999998</v>
      </c>
      <c r="GM13" s="9">
        <v>21.759</v>
      </c>
      <c r="GN13" s="9">
        <v>116.1</v>
      </c>
      <c r="GO13" s="9">
        <v>46.758000000000003</v>
      </c>
      <c r="GP13" s="9">
        <v>69.341999999999999</v>
      </c>
      <c r="GQ13" s="9">
        <v>115.03</v>
      </c>
      <c r="GR13" s="9">
        <v>50.320999999999998</v>
      </c>
      <c r="GS13" s="9">
        <v>64.709000000000003</v>
      </c>
      <c r="GT13" s="9">
        <v>423.82900000000001</v>
      </c>
      <c r="GU13" s="9">
        <v>266.10500000000002</v>
      </c>
      <c r="GV13" s="9">
        <v>157.72399999999999</v>
      </c>
      <c r="GW13" s="9">
        <v>173.57400000000001</v>
      </c>
      <c r="GX13" s="9">
        <v>134.09399999999999</v>
      </c>
      <c r="GY13" s="9">
        <v>39.479999999999997</v>
      </c>
      <c r="GZ13" s="9">
        <v>250.255</v>
      </c>
      <c r="HA13" s="9">
        <v>132.011</v>
      </c>
      <c r="HB13" s="9">
        <v>118.244</v>
      </c>
      <c r="HC13" s="9">
        <v>49.170999999999999</v>
      </c>
      <c r="HD13" s="9">
        <v>34.703000000000003</v>
      </c>
      <c r="HE13" s="9">
        <v>14.468</v>
      </c>
      <c r="HF13" s="9">
        <v>24.318000000000001</v>
      </c>
      <c r="HG13" s="9">
        <v>16.731000000000002</v>
      </c>
      <c r="HH13" s="9">
        <v>7.5869999999999997</v>
      </c>
      <c r="HI13" s="9">
        <v>6.4660000000000002</v>
      </c>
      <c r="HJ13" s="9">
        <v>5.3209999999999997</v>
      </c>
      <c r="HK13" s="9">
        <v>1.1439999999999999</v>
      </c>
      <c r="HL13" s="9">
        <v>5.1619999999999999</v>
      </c>
      <c r="HM13" s="9">
        <v>4.4509999999999996</v>
      </c>
      <c r="HN13" s="9">
        <v>0.71199999999999997</v>
      </c>
      <c r="HO13" s="9">
        <v>1.3029999999999999</v>
      </c>
      <c r="HP13" s="9">
        <v>0.871</v>
      </c>
      <c r="HQ13" s="9">
        <v>0.433</v>
      </c>
      <c r="HR13" s="9">
        <v>17.852</v>
      </c>
      <c r="HS13" s="9">
        <v>11.41</v>
      </c>
      <c r="HT13" s="9">
        <v>6.4420000000000002</v>
      </c>
      <c r="HU13" s="9">
        <v>29.503</v>
      </c>
      <c r="HV13" s="9">
        <v>21.349</v>
      </c>
      <c r="HW13" s="9">
        <v>8.1539999999999999</v>
      </c>
      <c r="HX13" s="9">
        <v>9.2509999999999994</v>
      </c>
      <c r="HY13" s="9">
        <v>7.625</v>
      </c>
      <c r="HZ13" s="9">
        <v>1.6259999999999999</v>
      </c>
      <c r="IA13" s="9">
        <v>20.251999999999999</v>
      </c>
      <c r="IB13" s="9">
        <v>13.724</v>
      </c>
      <c r="IC13" s="9">
        <v>6.5279999999999996</v>
      </c>
      <c r="ID13" s="9">
        <v>14.840999999999999</v>
      </c>
      <c r="IE13" s="9">
        <v>12.071</v>
      </c>
      <c r="IF13" s="9">
        <v>2.77</v>
      </c>
      <c r="IG13" s="9">
        <v>34.329000000000001</v>
      </c>
      <c r="IH13" s="9">
        <v>22.631</v>
      </c>
      <c r="II13" s="9">
        <v>11.698</v>
      </c>
      <c r="IJ13" s="9">
        <v>25.414000000000001</v>
      </c>
      <c r="IK13" s="9">
        <v>18.173999999999999</v>
      </c>
      <c r="IL13" s="9">
        <v>7.24</v>
      </c>
      <c r="IM13" s="9">
        <v>3613.1709999999998</v>
      </c>
      <c r="IN13" s="9">
        <v>1961.1</v>
      </c>
      <c r="IO13" s="9">
        <v>1652.0719999999999</v>
      </c>
      <c r="IP13" s="9">
        <v>2525.777</v>
      </c>
      <c r="IQ13" s="9">
        <v>1624.9449999999999</v>
      </c>
    </row>
    <row r="14" spans="1:251">
      <c r="A14" s="10">
        <v>41913</v>
      </c>
      <c r="B14" s="9">
        <v>10.179</v>
      </c>
      <c r="C14" s="9">
        <v>13.755000000000001</v>
      </c>
      <c r="D14" s="9">
        <v>348.63499999999999</v>
      </c>
      <c r="E14" s="9">
        <v>205.05099999999999</v>
      </c>
      <c r="F14" s="9">
        <v>143.58500000000001</v>
      </c>
      <c r="G14" s="9">
        <v>178.17699999999999</v>
      </c>
      <c r="H14" s="9">
        <v>135.423</v>
      </c>
      <c r="I14" s="9">
        <v>42.753</v>
      </c>
      <c r="J14" s="9">
        <v>170.459</v>
      </c>
      <c r="K14" s="9">
        <v>69.626999999999995</v>
      </c>
      <c r="L14" s="9">
        <v>100.831</v>
      </c>
      <c r="M14" s="9">
        <v>195.63300000000001</v>
      </c>
      <c r="N14" s="9">
        <v>147.87200000000001</v>
      </c>
      <c r="O14" s="9">
        <v>47.761000000000003</v>
      </c>
      <c r="P14" s="9">
        <v>178.08600000000001</v>
      </c>
      <c r="Q14" s="9">
        <v>70.804000000000002</v>
      </c>
      <c r="R14" s="9">
        <v>107.283</v>
      </c>
      <c r="S14" s="9">
        <v>180.01499999999999</v>
      </c>
      <c r="T14" s="9">
        <v>77.075999999999993</v>
      </c>
      <c r="U14" s="9">
        <v>102.94</v>
      </c>
      <c r="V14" s="9">
        <v>2521.2060000000001</v>
      </c>
      <c r="W14" s="9">
        <v>1365.232</v>
      </c>
      <c r="X14" s="9">
        <v>1155.9739999999999</v>
      </c>
      <c r="Y14" s="9">
        <v>1855.6769999999999</v>
      </c>
      <c r="Z14" s="9">
        <v>1256.579</v>
      </c>
      <c r="AA14" s="9">
        <v>599.09699999999998</v>
      </c>
      <c r="AB14" s="9">
        <v>665.529</v>
      </c>
      <c r="AC14" s="9">
        <v>108.65300000000001</v>
      </c>
      <c r="AD14" s="9">
        <v>556.87699999999995</v>
      </c>
      <c r="AE14" s="9">
        <v>313.27300000000002</v>
      </c>
      <c r="AF14" s="9">
        <v>168.61500000000001</v>
      </c>
      <c r="AG14" s="9">
        <v>144.65799999999999</v>
      </c>
      <c r="AH14" s="9">
        <v>46.851999999999997</v>
      </c>
      <c r="AI14" s="9">
        <v>26.555</v>
      </c>
      <c r="AJ14" s="9">
        <v>20.297000000000001</v>
      </c>
      <c r="AK14" s="9">
        <v>22.562999999999999</v>
      </c>
      <c r="AL14" s="9">
        <v>18.172000000000001</v>
      </c>
      <c r="AM14" s="9">
        <v>4.391</v>
      </c>
      <c r="AN14" s="9">
        <v>12.319000000000001</v>
      </c>
      <c r="AO14" s="9">
        <v>9.2439999999999998</v>
      </c>
      <c r="AP14" s="9">
        <v>3.0760000000000001</v>
      </c>
      <c r="AQ14" s="9">
        <v>10.243</v>
      </c>
      <c r="AR14" s="9">
        <v>8.9280000000000008</v>
      </c>
      <c r="AS14" s="9">
        <v>1.3149999999999999</v>
      </c>
      <c r="AT14" s="9">
        <v>24.29</v>
      </c>
      <c r="AU14" s="9">
        <v>8.3829999999999991</v>
      </c>
      <c r="AV14" s="9">
        <v>15.906000000000001</v>
      </c>
      <c r="AW14" s="9">
        <v>283.05900000000003</v>
      </c>
      <c r="AX14" s="9">
        <v>150.33199999999999</v>
      </c>
      <c r="AY14" s="9">
        <v>132.72800000000001</v>
      </c>
      <c r="AZ14" s="9">
        <v>131.23500000000001</v>
      </c>
      <c r="BA14" s="9">
        <v>104.611</v>
      </c>
      <c r="BB14" s="9">
        <v>26.623999999999999</v>
      </c>
      <c r="BC14" s="9">
        <v>151.82400000000001</v>
      </c>
      <c r="BD14" s="9">
        <v>45.720999999999997</v>
      </c>
      <c r="BE14" s="9">
        <v>106.10299999999999</v>
      </c>
      <c r="BF14" s="9">
        <v>149.345</v>
      </c>
      <c r="BG14" s="9">
        <v>119.03400000000001</v>
      </c>
      <c r="BH14" s="9">
        <v>30.311</v>
      </c>
      <c r="BI14" s="9">
        <v>163.929</v>
      </c>
      <c r="BJ14" s="9">
        <v>49.581000000000003</v>
      </c>
      <c r="BK14" s="9">
        <v>114.348</v>
      </c>
      <c r="BL14" s="9">
        <v>164.14400000000001</v>
      </c>
      <c r="BM14" s="9">
        <v>54.963999999999999</v>
      </c>
      <c r="BN14" s="9">
        <v>109.179</v>
      </c>
      <c r="BO14" s="9">
        <v>2450.665</v>
      </c>
      <c r="BP14" s="9">
        <v>1285.7840000000001</v>
      </c>
      <c r="BQ14" s="9">
        <v>1164.8800000000001</v>
      </c>
      <c r="BR14" s="9">
        <v>1843.127</v>
      </c>
      <c r="BS14" s="9">
        <v>1165.6769999999999</v>
      </c>
      <c r="BT14" s="9">
        <v>677.45100000000002</v>
      </c>
      <c r="BU14" s="9">
        <v>607.53700000000003</v>
      </c>
      <c r="BV14" s="9">
        <v>120.108</v>
      </c>
      <c r="BW14" s="9">
        <v>487.43</v>
      </c>
      <c r="BX14" s="9">
        <v>292.959</v>
      </c>
      <c r="BY14" s="9">
        <v>141.47499999999999</v>
      </c>
      <c r="BZ14" s="9">
        <v>151.48400000000001</v>
      </c>
      <c r="CA14" s="9">
        <v>60.231999999999999</v>
      </c>
      <c r="CB14" s="9">
        <v>33.776000000000003</v>
      </c>
      <c r="CC14" s="9">
        <v>26.456</v>
      </c>
      <c r="CD14" s="9">
        <v>25.338999999999999</v>
      </c>
      <c r="CE14" s="9">
        <v>21.353000000000002</v>
      </c>
      <c r="CF14" s="9">
        <v>3.9860000000000002</v>
      </c>
      <c r="CG14" s="9">
        <v>14.302</v>
      </c>
      <c r="CH14" s="9">
        <v>11.718</v>
      </c>
      <c r="CI14" s="9">
        <v>2.5840000000000001</v>
      </c>
      <c r="CJ14" s="9">
        <v>11.037000000000001</v>
      </c>
      <c r="CK14" s="9">
        <v>9.6349999999999998</v>
      </c>
      <c r="CL14" s="9">
        <v>1.4019999999999999</v>
      </c>
      <c r="CM14" s="9">
        <v>34.893000000000001</v>
      </c>
      <c r="CN14" s="9">
        <v>12.423</v>
      </c>
      <c r="CO14" s="9">
        <v>22.47</v>
      </c>
      <c r="CP14" s="9">
        <v>260.23399999999998</v>
      </c>
      <c r="CQ14" s="9">
        <v>124.247</v>
      </c>
      <c r="CR14" s="9">
        <v>135.98599999999999</v>
      </c>
      <c r="CS14" s="9">
        <v>109.16</v>
      </c>
      <c r="CT14" s="9">
        <v>80.247</v>
      </c>
      <c r="CU14" s="9">
        <v>28.913</v>
      </c>
      <c r="CV14" s="9">
        <v>151.07400000000001</v>
      </c>
      <c r="CW14" s="9">
        <v>44.000999999999998</v>
      </c>
      <c r="CX14" s="9">
        <v>107.074</v>
      </c>
      <c r="CY14" s="9">
        <v>124.67700000000001</v>
      </c>
      <c r="CZ14" s="9">
        <v>92.840999999999994</v>
      </c>
      <c r="DA14" s="9">
        <v>31.835999999999999</v>
      </c>
      <c r="DB14" s="9">
        <v>168.28299999999999</v>
      </c>
      <c r="DC14" s="9">
        <v>48.634</v>
      </c>
      <c r="DD14" s="9">
        <v>119.649</v>
      </c>
      <c r="DE14" s="9">
        <v>165.376</v>
      </c>
      <c r="DF14" s="9">
        <v>55.719000000000001</v>
      </c>
      <c r="DG14" s="9">
        <v>109.657</v>
      </c>
      <c r="DH14" s="9">
        <v>2075.3069999999998</v>
      </c>
      <c r="DI14" s="9">
        <v>1183.9580000000001</v>
      </c>
      <c r="DJ14" s="9">
        <v>891.34900000000005</v>
      </c>
      <c r="DK14" s="9">
        <v>1302.4280000000001</v>
      </c>
      <c r="DL14" s="9">
        <v>886.17700000000002</v>
      </c>
      <c r="DM14" s="9">
        <v>416.25099999999998</v>
      </c>
      <c r="DN14" s="9">
        <v>772.87900000000002</v>
      </c>
      <c r="DO14" s="9">
        <v>297.78100000000001</v>
      </c>
      <c r="DP14" s="9">
        <v>475.09800000000001</v>
      </c>
      <c r="DQ14" s="9">
        <v>239.65</v>
      </c>
      <c r="DR14" s="9">
        <v>136.01400000000001</v>
      </c>
      <c r="DS14" s="9">
        <v>103.636</v>
      </c>
      <c r="DT14" s="9">
        <v>65.575000000000003</v>
      </c>
      <c r="DU14" s="9">
        <v>43.491</v>
      </c>
      <c r="DV14" s="9">
        <v>22.082999999999998</v>
      </c>
      <c r="DW14" s="9">
        <v>18.995999999999999</v>
      </c>
      <c r="DX14" s="9">
        <v>14.808999999999999</v>
      </c>
      <c r="DY14" s="9">
        <v>4.1879999999999997</v>
      </c>
      <c r="DZ14" s="9">
        <v>8.9260000000000002</v>
      </c>
      <c r="EA14" s="9">
        <v>6.141</v>
      </c>
      <c r="EB14" s="9">
        <v>2.7850000000000001</v>
      </c>
      <c r="EC14" s="9">
        <v>10.07</v>
      </c>
      <c r="ED14" s="9">
        <v>8.6669999999999998</v>
      </c>
      <c r="EE14" s="9">
        <v>1.403</v>
      </c>
      <c r="EF14" s="9">
        <v>46.578000000000003</v>
      </c>
      <c r="EG14" s="9">
        <v>28.683</v>
      </c>
      <c r="EH14" s="9">
        <v>17.896000000000001</v>
      </c>
      <c r="EI14" s="9">
        <v>194.203</v>
      </c>
      <c r="EJ14" s="9">
        <v>106.324</v>
      </c>
      <c r="EK14" s="9">
        <v>87.88</v>
      </c>
      <c r="EL14" s="9">
        <v>64.795000000000002</v>
      </c>
      <c r="EM14" s="9">
        <v>50.223999999999997</v>
      </c>
      <c r="EN14" s="9">
        <v>14.571</v>
      </c>
      <c r="EO14" s="9">
        <v>129.40799999999999</v>
      </c>
      <c r="EP14" s="9">
        <v>56.1</v>
      </c>
      <c r="EQ14" s="9">
        <v>73.308000000000007</v>
      </c>
      <c r="ER14" s="9">
        <v>80.974999999999994</v>
      </c>
      <c r="ES14" s="9">
        <v>62.216000000000001</v>
      </c>
      <c r="ET14" s="9">
        <v>18.759</v>
      </c>
      <c r="EU14" s="9">
        <v>158.67500000000001</v>
      </c>
      <c r="EV14" s="9">
        <v>73.798000000000002</v>
      </c>
      <c r="EW14" s="9">
        <v>84.876999999999995</v>
      </c>
      <c r="EX14" s="9">
        <v>138.334</v>
      </c>
      <c r="EY14" s="9">
        <v>62.241999999999997</v>
      </c>
      <c r="EZ14" s="9">
        <v>76.093000000000004</v>
      </c>
      <c r="FA14" s="9">
        <v>1660.0029999999999</v>
      </c>
      <c r="FB14" s="9">
        <v>919.41399999999999</v>
      </c>
      <c r="FC14" s="9">
        <v>740.58900000000006</v>
      </c>
      <c r="FD14" s="9">
        <v>1125.7339999999999</v>
      </c>
      <c r="FE14" s="9">
        <v>750.89599999999996</v>
      </c>
      <c r="FF14" s="9">
        <v>374.83800000000002</v>
      </c>
      <c r="FG14" s="9">
        <v>534.26900000000001</v>
      </c>
      <c r="FH14" s="9">
        <v>168.518</v>
      </c>
      <c r="FI14" s="9">
        <v>365.75099999999998</v>
      </c>
      <c r="FJ14" s="9">
        <v>202.74700000000001</v>
      </c>
      <c r="FK14" s="9">
        <v>109.29600000000001</v>
      </c>
      <c r="FL14" s="9">
        <v>93.450999999999993</v>
      </c>
      <c r="FM14" s="9">
        <v>48.792000000000002</v>
      </c>
      <c r="FN14" s="9">
        <v>30.414000000000001</v>
      </c>
      <c r="FO14" s="9">
        <v>18.379000000000001</v>
      </c>
      <c r="FP14" s="9">
        <v>16.885000000000002</v>
      </c>
      <c r="FQ14" s="9">
        <v>13.161</v>
      </c>
      <c r="FR14" s="9">
        <v>3.7240000000000002</v>
      </c>
      <c r="FS14" s="9">
        <v>8.4629999999999992</v>
      </c>
      <c r="FT14" s="9">
        <v>6.141</v>
      </c>
      <c r="FU14" s="9">
        <v>2.3210000000000002</v>
      </c>
      <c r="FV14" s="9">
        <v>8.4220000000000006</v>
      </c>
      <c r="FW14" s="9">
        <v>7.0190000000000001</v>
      </c>
      <c r="FX14" s="9">
        <v>1.403</v>
      </c>
      <c r="FY14" s="9">
        <v>31.907</v>
      </c>
      <c r="FZ14" s="9">
        <v>17.253</v>
      </c>
      <c r="GA14" s="9">
        <v>14.654</v>
      </c>
      <c r="GB14" s="9">
        <v>170.33600000000001</v>
      </c>
      <c r="GC14" s="9">
        <v>89.51</v>
      </c>
      <c r="GD14" s="9">
        <v>80.825999999999993</v>
      </c>
      <c r="GE14" s="9">
        <v>59.668999999999997</v>
      </c>
      <c r="GF14" s="9">
        <v>45.216000000000001</v>
      </c>
      <c r="GG14" s="9">
        <v>14.452999999999999</v>
      </c>
      <c r="GH14" s="9">
        <v>110.667</v>
      </c>
      <c r="GI14" s="9">
        <v>44.293999999999997</v>
      </c>
      <c r="GJ14" s="9">
        <v>66.373000000000005</v>
      </c>
      <c r="GK14" s="9">
        <v>73.872</v>
      </c>
      <c r="GL14" s="9">
        <v>55.695</v>
      </c>
      <c r="GM14" s="9">
        <v>18.177</v>
      </c>
      <c r="GN14" s="9">
        <v>128.875</v>
      </c>
      <c r="GO14" s="9">
        <v>53.600999999999999</v>
      </c>
      <c r="GP14" s="9">
        <v>75.274000000000001</v>
      </c>
      <c r="GQ14" s="9">
        <v>119.13</v>
      </c>
      <c r="GR14" s="9">
        <v>50.436</v>
      </c>
      <c r="GS14" s="9">
        <v>68.694000000000003</v>
      </c>
      <c r="GT14" s="9">
        <v>415.30399999999997</v>
      </c>
      <c r="GU14" s="9">
        <v>264.54399999999998</v>
      </c>
      <c r="GV14" s="9">
        <v>150.76</v>
      </c>
      <c r="GW14" s="9">
        <v>176.69399999999999</v>
      </c>
      <c r="GX14" s="9">
        <v>135.28100000000001</v>
      </c>
      <c r="GY14" s="9">
        <v>41.412999999999997</v>
      </c>
      <c r="GZ14" s="9">
        <v>238.61</v>
      </c>
      <c r="HA14" s="9">
        <v>129.26300000000001</v>
      </c>
      <c r="HB14" s="9">
        <v>109.34699999999999</v>
      </c>
      <c r="HC14" s="9">
        <v>36.902999999999999</v>
      </c>
      <c r="HD14" s="9">
        <v>26.718</v>
      </c>
      <c r="HE14" s="9">
        <v>10.185</v>
      </c>
      <c r="HF14" s="9">
        <v>16.782</v>
      </c>
      <c r="HG14" s="9">
        <v>13.077999999999999</v>
      </c>
      <c r="HH14" s="9">
        <v>3.7050000000000001</v>
      </c>
      <c r="HI14" s="9">
        <v>2.1110000000000002</v>
      </c>
      <c r="HJ14" s="9">
        <v>1.6479999999999999</v>
      </c>
      <c r="HK14" s="9">
        <v>0.46300000000000002</v>
      </c>
      <c r="HL14" s="9">
        <v>0.46300000000000002</v>
      </c>
      <c r="HM14" s="9">
        <v>0</v>
      </c>
      <c r="HN14" s="9">
        <v>0.46300000000000002</v>
      </c>
      <c r="HO14" s="9">
        <v>1.6479999999999999</v>
      </c>
      <c r="HP14" s="9">
        <v>1.6479999999999999</v>
      </c>
      <c r="HQ14" s="9">
        <v>0</v>
      </c>
      <c r="HR14" s="9">
        <v>14.670999999999999</v>
      </c>
      <c r="HS14" s="9">
        <v>11.429</v>
      </c>
      <c r="HT14" s="9">
        <v>3.242</v>
      </c>
      <c r="HU14" s="9">
        <v>23.867000000000001</v>
      </c>
      <c r="HV14" s="9">
        <v>16.814</v>
      </c>
      <c r="HW14" s="9">
        <v>7.0540000000000003</v>
      </c>
      <c r="HX14" s="9">
        <v>5.1260000000000003</v>
      </c>
      <c r="HY14" s="9">
        <v>5.008</v>
      </c>
      <c r="HZ14" s="9">
        <v>0.11799999999999999</v>
      </c>
      <c r="IA14" s="9">
        <v>18.741</v>
      </c>
      <c r="IB14" s="9">
        <v>11.805999999999999</v>
      </c>
      <c r="IC14" s="9">
        <v>6.9349999999999996</v>
      </c>
      <c r="ID14" s="9">
        <v>7.1029999999999998</v>
      </c>
      <c r="IE14" s="9">
        <v>6.5220000000000002</v>
      </c>
      <c r="IF14" s="9">
        <v>0.58199999999999996</v>
      </c>
      <c r="IG14" s="9">
        <v>29.8</v>
      </c>
      <c r="IH14" s="9">
        <v>20.196999999999999</v>
      </c>
      <c r="II14" s="9">
        <v>9.6039999999999992</v>
      </c>
      <c r="IJ14" s="9">
        <v>19.204000000000001</v>
      </c>
      <c r="IK14" s="9">
        <v>11.805999999999999</v>
      </c>
      <c r="IL14" s="9">
        <v>7.3979999999999997</v>
      </c>
      <c r="IM14" s="9">
        <v>3622.471</v>
      </c>
      <c r="IN14" s="9">
        <v>1958.1949999999999</v>
      </c>
      <c r="IO14" s="9">
        <v>1664.277</v>
      </c>
      <c r="IP14" s="9">
        <v>2503.2779999999998</v>
      </c>
      <c r="IQ14" s="9">
        <v>1620.3510000000001</v>
      </c>
    </row>
    <row r="15" spans="1:251">
      <c r="A15" s="10">
        <v>41944</v>
      </c>
      <c r="B15" s="9">
        <v>9.93</v>
      </c>
      <c r="C15" s="9">
        <v>15.452</v>
      </c>
      <c r="D15" s="9">
        <v>381.358</v>
      </c>
      <c r="E15" s="9">
        <v>236.679</v>
      </c>
      <c r="F15" s="9">
        <v>144.679</v>
      </c>
      <c r="G15" s="9">
        <v>189.47900000000001</v>
      </c>
      <c r="H15" s="9">
        <v>150.65700000000001</v>
      </c>
      <c r="I15" s="9">
        <v>38.822000000000003</v>
      </c>
      <c r="J15" s="9">
        <v>191.87899999999999</v>
      </c>
      <c r="K15" s="9">
        <v>86.022000000000006</v>
      </c>
      <c r="L15" s="9">
        <v>105.857</v>
      </c>
      <c r="M15" s="9">
        <v>202.14400000000001</v>
      </c>
      <c r="N15" s="9">
        <v>160.191</v>
      </c>
      <c r="O15" s="9">
        <v>41.953000000000003</v>
      </c>
      <c r="P15" s="9">
        <v>199.56700000000001</v>
      </c>
      <c r="Q15" s="9">
        <v>88.629000000000005</v>
      </c>
      <c r="R15" s="9">
        <v>110.938</v>
      </c>
      <c r="S15" s="9">
        <v>201.018</v>
      </c>
      <c r="T15" s="9">
        <v>92.14</v>
      </c>
      <c r="U15" s="9">
        <v>108.878</v>
      </c>
      <c r="V15" s="9">
        <v>2544.002</v>
      </c>
      <c r="W15" s="9">
        <v>1386.809</v>
      </c>
      <c r="X15" s="9">
        <v>1157.193</v>
      </c>
      <c r="Y15" s="9">
        <v>1883.3230000000001</v>
      </c>
      <c r="Z15" s="9">
        <v>1279.8589999999999</v>
      </c>
      <c r="AA15" s="9">
        <v>603.46299999999997</v>
      </c>
      <c r="AB15" s="9">
        <v>660.67899999999997</v>
      </c>
      <c r="AC15" s="9">
        <v>106.949</v>
      </c>
      <c r="AD15" s="9">
        <v>553.73</v>
      </c>
      <c r="AE15" s="9">
        <v>321.54599999999999</v>
      </c>
      <c r="AF15" s="9">
        <v>171.24600000000001</v>
      </c>
      <c r="AG15" s="9">
        <v>150.29900000000001</v>
      </c>
      <c r="AH15" s="9">
        <v>58.636000000000003</v>
      </c>
      <c r="AI15" s="9">
        <v>33.692</v>
      </c>
      <c r="AJ15" s="9">
        <v>24.943999999999999</v>
      </c>
      <c r="AK15" s="9">
        <v>28.561</v>
      </c>
      <c r="AL15" s="9">
        <v>23.164000000000001</v>
      </c>
      <c r="AM15" s="9">
        <v>5.3970000000000002</v>
      </c>
      <c r="AN15" s="9">
        <v>15.662000000000001</v>
      </c>
      <c r="AO15" s="9">
        <v>13.481</v>
      </c>
      <c r="AP15" s="9">
        <v>2.181</v>
      </c>
      <c r="AQ15" s="9">
        <v>12.898999999999999</v>
      </c>
      <c r="AR15" s="9">
        <v>9.6829999999999998</v>
      </c>
      <c r="AS15" s="9">
        <v>3.2160000000000002</v>
      </c>
      <c r="AT15" s="9">
        <v>30.074999999999999</v>
      </c>
      <c r="AU15" s="9">
        <v>10.528</v>
      </c>
      <c r="AV15" s="9">
        <v>19.547000000000001</v>
      </c>
      <c r="AW15" s="9">
        <v>284.29000000000002</v>
      </c>
      <c r="AX15" s="9">
        <v>149.78800000000001</v>
      </c>
      <c r="AY15" s="9">
        <v>134.50200000000001</v>
      </c>
      <c r="AZ15" s="9">
        <v>125.21899999999999</v>
      </c>
      <c r="BA15" s="9">
        <v>101.02500000000001</v>
      </c>
      <c r="BB15" s="9">
        <v>24.193999999999999</v>
      </c>
      <c r="BC15" s="9">
        <v>159.071</v>
      </c>
      <c r="BD15" s="9">
        <v>48.762999999999998</v>
      </c>
      <c r="BE15" s="9">
        <v>110.30800000000001</v>
      </c>
      <c r="BF15" s="9">
        <v>148.20699999999999</v>
      </c>
      <c r="BG15" s="9">
        <v>118.61499999999999</v>
      </c>
      <c r="BH15" s="9">
        <v>29.591999999999999</v>
      </c>
      <c r="BI15" s="9">
        <v>173.339</v>
      </c>
      <c r="BJ15" s="9">
        <v>52.631</v>
      </c>
      <c r="BK15" s="9">
        <v>120.70699999999999</v>
      </c>
      <c r="BL15" s="9">
        <v>174.733</v>
      </c>
      <c r="BM15" s="9">
        <v>62.244</v>
      </c>
      <c r="BN15" s="9">
        <v>112.489</v>
      </c>
      <c r="BO15" s="9">
        <v>2452.8110000000001</v>
      </c>
      <c r="BP15" s="9">
        <v>1282.077</v>
      </c>
      <c r="BQ15" s="9">
        <v>1170.7329999999999</v>
      </c>
      <c r="BR15" s="9">
        <v>1850.299</v>
      </c>
      <c r="BS15" s="9">
        <v>1172.2429999999999</v>
      </c>
      <c r="BT15" s="9">
        <v>678.05600000000004</v>
      </c>
      <c r="BU15" s="9">
        <v>602.51199999999994</v>
      </c>
      <c r="BV15" s="9">
        <v>109.834</v>
      </c>
      <c r="BW15" s="9">
        <v>492.678</v>
      </c>
      <c r="BX15" s="9">
        <v>304.733</v>
      </c>
      <c r="BY15" s="9">
        <v>141.565</v>
      </c>
      <c r="BZ15" s="9">
        <v>163.16800000000001</v>
      </c>
      <c r="CA15" s="9">
        <v>60.417000000000002</v>
      </c>
      <c r="CB15" s="9">
        <v>35.953000000000003</v>
      </c>
      <c r="CC15" s="9">
        <v>24.465</v>
      </c>
      <c r="CD15" s="9">
        <v>30.324999999999999</v>
      </c>
      <c r="CE15" s="9">
        <v>25.183</v>
      </c>
      <c r="CF15" s="9">
        <v>5.1420000000000003</v>
      </c>
      <c r="CG15" s="9">
        <v>15.407999999999999</v>
      </c>
      <c r="CH15" s="9">
        <v>13.186999999999999</v>
      </c>
      <c r="CI15" s="9">
        <v>2.2210000000000001</v>
      </c>
      <c r="CJ15" s="9">
        <v>14.917</v>
      </c>
      <c r="CK15" s="9">
        <v>11.997</v>
      </c>
      <c r="CL15" s="9">
        <v>2.92</v>
      </c>
      <c r="CM15" s="9">
        <v>30.091999999999999</v>
      </c>
      <c r="CN15" s="9">
        <v>10.769</v>
      </c>
      <c r="CO15" s="9">
        <v>19.323</v>
      </c>
      <c r="CP15" s="9">
        <v>265.798</v>
      </c>
      <c r="CQ15" s="9">
        <v>117.55200000000001</v>
      </c>
      <c r="CR15" s="9">
        <v>148.24600000000001</v>
      </c>
      <c r="CS15" s="9">
        <v>107.601</v>
      </c>
      <c r="CT15" s="9">
        <v>77.271000000000001</v>
      </c>
      <c r="CU15" s="9">
        <v>30.331</v>
      </c>
      <c r="CV15" s="9">
        <v>158.197</v>
      </c>
      <c r="CW15" s="9">
        <v>40.280999999999999</v>
      </c>
      <c r="CX15" s="9">
        <v>117.916</v>
      </c>
      <c r="CY15" s="9">
        <v>130.923</v>
      </c>
      <c r="CZ15" s="9">
        <v>96.268000000000001</v>
      </c>
      <c r="DA15" s="9">
        <v>34.655000000000001</v>
      </c>
      <c r="DB15" s="9">
        <v>173.809</v>
      </c>
      <c r="DC15" s="9">
        <v>45.295999999999999</v>
      </c>
      <c r="DD15" s="9">
        <v>128.51300000000001</v>
      </c>
      <c r="DE15" s="9">
        <v>173.60499999999999</v>
      </c>
      <c r="DF15" s="9">
        <v>53.466999999999999</v>
      </c>
      <c r="DG15" s="9">
        <v>120.137</v>
      </c>
      <c r="DH15" s="9">
        <v>2079.4940000000001</v>
      </c>
      <c r="DI15" s="9">
        <v>1177.75</v>
      </c>
      <c r="DJ15" s="9">
        <v>901.74400000000003</v>
      </c>
      <c r="DK15" s="9">
        <v>1295.742</v>
      </c>
      <c r="DL15" s="9">
        <v>890.18299999999999</v>
      </c>
      <c r="DM15" s="9">
        <v>405.55900000000003</v>
      </c>
      <c r="DN15" s="9">
        <v>783.75300000000004</v>
      </c>
      <c r="DO15" s="9">
        <v>287.56700000000001</v>
      </c>
      <c r="DP15" s="9">
        <v>496.18599999999998</v>
      </c>
      <c r="DQ15" s="9">
        <v>243.61600000000001</v>
      </c>
      <c r="DR15" s="9">
        <v>132.78299999999999</v>
      </c>
      <c r="DS15" s="9">
        <v>110.833</v>
      </c>
      <c r="DT15" s="9">
        <v>63.976999999999997</v>
      </c>
      <c r="DU15" s="9">
        <v>41.753999999999998</v>
      </c>
      <c r="DV15" s="9">
        <v>22.222999999999999</v>
      </c>
      <c r="DW15" s="9">
        <v>20.141999999999999</v>
      </c>
      <c r="DX15" s="9">
        <v>16.404</v>
      </c>
      <c r="DY15" s="9">
        <v>3.738</v>
      </c>
      <c r="DZ15" s="9">
        <v>10.677</v>
      </c>
      <c r="EA15" s="9">
        <v>7.7489999999999997</v>
      </c>
      <c r="EB15" s="9">
        <v>2.9279999999999999</v>
      </c>
      <c r="EC15" s="9">
        <v>9.4649999999999999</v>
      </c>
      <c r="ED15" s="9">
        <v>8.6549999999999994</v>
      </c>
      <c r="EE15" s="9">
        <v>0.81</v>
      </c>
      <c r="EF15" s="9">
        <v>43.835000000000001</v>
      </c>
      <c r="EG15" s="9">
        <v>25.35</v>
      </c>
      <c r="EH15" s="9">
        <v>18.484999999999999</v>
      </c>
      <c r="EI15" s="9">
        <v>199.78800000000001</v>
      </c>
      <c r="EJ15" s="9">
        <v>103.505</v>
      </c>
      <c r="EK15" s="9">
        <v>96.283000000000001</v>
      </c>
      <c r="EL15" s="9">
        <v>69.045000000000002</v>
      </c>
      <c r="EM15" s="9">
        <v>49.817</v>
      </c>
      <c r="EN15" s="9">
        <v>19.227</v>
      </c>
      <c r="EO15" s="9">
        <v>130.74299999999999</v>
      </c>
      <c r="EP15" s="9">
        <v>53.688000000000002</v>
      </c>
      <c r="EQ15" s="9">
        <v>77.055000000000007</v>
      </c>
      <c r="ER15" s="9">
        <v>87.03</v>
      </c>
      <c r="ES15" s="9">
        <v>65.084000000000003</v>
      </c>
      <c r="ET15" s="9">
        <v>21.946000000000002</v>
      </c>
      <c r="EU15" s="9">
        <v>156.58699999999999</v>
      </c>
      <c r="EV15" s="9">
        <v>67.698999999999998</v>
      </c>
      <c r="EW15" s="9">
        <v>88.888000000000005</v>
      </c>
      <c r="EX15" s="9">
        <v>141.41999999999999</v>
      </c>
      <c r="EY15" s="9">
        <v>61.436999999999998</v>
      </c>
      <c r="EZ15" s="9">
        <v>79.983000000000004</v>
      </c>
      <c r="FA15" s="9">
        <v>1656.8820000000001</v>
      </c>
      <c r="FB15" s="9">
        <v>909.68700000000001</v>
      </c>
      <c r="FC15" s="9">
        <v>747.19399999999996</v>
      </c>
      <c r="FD15" s="9">
        <v>1119.1780000000001</v>
      </c>
      <c r="FE15" s="9">
        <v>751.09199999999998</v>
      </c>
      <c r="FF15" s="9">
        <v>368.08600000000001</v>
      </c>
      <c r="FG15" s="9">
        <v>537.70299999999997</v>
      </c>
      <c r="FH15" s="9">
        <v>158.595</v>
      </c>
      <c r="FI15" s="9">
        <v>379.108</v>
      </c>
      <c r="FJ15" s="9">
        <v>208.70699999999999</v>
      </c>
      <c r="FK15" s="9">
        <v>107.923</v>
      </c>
      <c r="FL15" s="9">
        <v>100.78400000000001</v>
      </c>
      <c r="FM15" s="9">
        <v>47.621000000000002</v>
      </c>
      <c r="FN15" s="9">
        <v>30.853000000000002</v>
      </c>
      <c r="FO15" s="9">
        <v>16.766999999999999</v>
      </c>
      <c r="FP15" s="9">
        <v>17.420000000000002</v>
      </c>
      <c r="FQ15" s="9">
        <v>13.683</v>
      </c>
      <c r="FR15" s="9">
        <v>3.738</v>
      </c>
      <c r="FS15" s="9">
        <v>9.0500000000000007</v>
      </c>
      <c r="FT15" s="9">
        <v>6.1219999999999999</v>
      </c>
      <c r="FU15" s="9">
        <v>2.9279999999999999</v>
      </c>
      <c r="FV15" s="9">
        <v>8.3699999999999992</v>
      </c>
      <c r="FW15" s="9">
        <v>7.56</v>
      </c>
      <c r="FX15" s="9">
        <v>0.81</v>
      </c>
      <c r="FY15" s="9">
        <v>30.2</v>
      </c>
      <c r="FZ15" s="9">
        <v>17.170999999999999</v>
      </c>
      <c r="GA15" s="9">
        <v>13.03</v>
      </c>
      <c r="GB15" s="9">
        <v>179.071</v>
      </c>
      <c r="GC15" s="9">
        <v>88.676000000000002</v>
      </c>
      <c r="GD15" s="9">
        <v>90.394999999999996</v>
      </c>
      <c r="GE15" s="9">
        <v>65.257000000000005</v>
      </c>
      <c r="GF15" s="9">
        <v>46.895000000000003</v>
      </c>
      <c r="GG15" s="9">
        <v>18.361999999999998</v>
      </c>
      <c r="GH15" s="9">
        <v>113.81399999999999</v>
      </c>
      <c r="GI15" s="9">
        <v>41.780999999999999</v>
      </c>
      <c r="GJ15" s="9">
        <v>72.033000000000001</v>
      </c>
      <c r="GK15" s="9">
        <v>80.52</v>
      </c>
      <c r="GL15" s="9">
        <v>59.44</v>
      </c>
      <c r="GM15" s="9">
        <v>21.08</v>
      </c>
      <c r="GN15" s="9">
        <v>128.18700000000001</v>
      </c>
      <c r="GO15" s="9">
        <v>48.482999999999997</v>
      </c>
      <c r="GP15" s="9">
        <v>79.703999999999994</v>
      </c>
      <c r="GQ15" s="9">
        <v>122.864</v>
      </c>
      <c r="GR15" s="9">
        <v>47.904000000000003</v>
      </c>
      <c r="GS15" s="9">
        <v>74.959999999999994</v>
      </c>
      <c r="GT15" s="9">
        <v>422.613</v>
      </c>
      <c r="GU15" s="9">
        <v>268.06200000000001</v>
      </c>
      <c r="GV15" s="9">
        <v>154.55000000000001</v>
      </c>
      <c r="GW15" s="9">
        <v>176.56299999999999</v>
      </c>
      <c r="GX15" s="9">
        <v>139.09100000000001</v>
      </c>
      <c r="GY15" s="9">
        <v>37.472999999999999</v>
      </c>
      <c r="GZ15" s="9">
        <v>246.04900000000001</v>
      </c>
      <c r="HA15" s="9">
        <v>128.97200000000001</v>
      </c>
      <c r="HB15" s="9">
        <v>117.077</v>
      </c>
      <c r="HC15" s="9">
        <v>34.908999999999999</v>
      </c>
      <c r="HD15" s="9">
        <v>24.86</v>
      </c>
      <c r="HE15" s="9">
        <v>10.048999999999999</v>
      </c>
      <c r="HF15" s="9">
        <v>16.356000000000002</v>
      </c>
      <c r="HG15" s="9">
        <v>10.9</v>
      </c>
      <c r="HH15" s="9">
        <v>5.4550000000000001</v>
      </c>
      <c r="HI15" s="9">
        <v>2.7210000000000001</v>
      </c>
      <c r="HJ15" s="9">
        <v>2.7210000000000001</v>
      </c>
      <c r="HK15" s="9">
        <v>0</v>
      </c>
      <c r="HL15" s="9">
        <v>1.627</v>
      </c>
      <c r="HM15" s="9">
        <v>1.627</v>
      </c>
      <c r="HN15" s="9">
        <v>0</v>
      </c>
      <c r="HO15" s="9">
        <v>1.0940000000000001</v>
      </c>
      <c r="HP15" s="9">
        <v>1.0940000000000001</v>
      </c>
      <c r="HQ15" s="9">
        <v>0</v>
      </c>
      <c r="HR15" s="9">
        <v>13.634</v>
      </c>
      <c r="HS15" s="9">
        <v>8.1790000000000003</v>
      </c>
      <c r="HT15" s="9">
        <v>5.4550000000000001</v>
      </c>
      <c r="HU15" s="9">
        <v>20.716999999999999</v>
      </c>
      <c r="HV15" s="9">
        <v>14.829000000000001</v>
      </c>
      <c r="HW15" s="9">
        <v>5.8879999999999999</v>
      </c>
      <c r="HX15" s="9">
        <v>3.7879999999999998</v>
      </c>
      <c r="HY15" s="9">
        <v>2.923</v>
      </c>
      <c r="HZ15" s="9">
        <v>0.86499999999999999</v>
      </c>
      <c r="IA15" s="9">
        <v>16.928999999999998</v>
      </c>
      <c r="IB15" s="9">
        <v>11.906000000000001</v>
      </c>
      <c r="IC15" s="9">
        <v>5.0229999999999997</v>
      </c>
      <c r="ID15" s="9">
        <v>6.51</v>
      </c>
      <c r="IE15" s="9">
        <v>5.6440000000000001</v>
      </c>
      <c r="IF15" s="9">
        <v>0.86499999999999999</v>
      </c>
      <c r="IG15" s="9">
        <v>28.4</v>
      </c>
      <c r="IH15" s="9">
        <v>19.216000000000001</v>
      </c>
      <c r="II15" s="9">
        <v>9.1829999999999998</v>
      </c>
      <c r="IJ15" s="9">
        <v>18.556000000000001</v>
      </c>
      <c r="IK15" s="9">
        <v>13.534000000000001</v>
      </c>
      <c r="IL15" s="9">
        <v>5.0229999999999997</v>
      </c>
      <c r="IM15" s="9">
        <v>3634.0320000000002</v>
      </c>
      <c r="IN15" s="9">
        <v>1976.5119999999999</v>
      </c>
      <c r="IO15" s="9">
        <v>1657.52</v>
      </c>
      <c r="IP15" s="9">
        <v>2521.895</v>
      </c>
      <c r="IQ15" s="9">
        <v>1642.848</v>
      </c>
    </row>
    <row r="16" spans="1:251">
      <c r="A16" s="10">
        <v>41974</v>
      </c>
      <c r="B16" s="9">
        <v>14.243</v>
      </c>
      <c r="C16" s="9">
        <v>15.949</v>
      </c>
      <c r="D16" s="9">
        <v>364.24599999999998</v>
      </c>
      <c r="E16" s="9">
        <v>224.01300000000001</v>
      </c>
      <c r="F16" s="9">
        <v>140.232</v>
      </c>
      <c r="G16" s="9">
        <v>182.41900000000001</v>
      </c>
      <c r="H16" s="9">
        <v>143.208</v>
      </c>
      <c r="I16" s="9">
        <v>39.210999999999999</v>
      </c>
      <c r="J16" s="9">
        <v>181.827</v>
      </c>
      <c r="K16" s="9">
        <v>80.805000000000007</v>
      </c>
      <c r="L16" s="9">
        <v>101.02200000000001</v>
      </c>
      <c r="M16" s="9">
        <v>203.143</v>
      </c>
      <c r="N16" s="9">
        <v>155.96600000000001</v>
      </c>
      <c r="O16" s="9">
        <v>47.177</v>
      </c>
      <c r="P16" s="9">
        <v>192.91300000000001</v>
      </c>
      <c r="Q16" s="9">
        <v>83.673000000000002</v>
      </c>
      <c r="R16" s="9">
        <v>109.24</v>
      </c>
      <c r="S16" s="9">
        <v>199.489</v>
      </c>
      <c r="T16" s="9">
        <v>92.143000000000001</v>
      </c>
      <c r="U16" s="9">
        <v>107.34699999999999</v>
      </c>
      <c r="V16" s="9">
        <v>2548.627</v>
      </c>
      <c r="W16" s="9">
        <v>1390.134</v>
      </c>
      <c r="X16" s="9">
        <v>1158.4929999999999</v>
      </c>
      <c r="Y16" s="9">
        <v>1883.3030000000001</v>
      </c>
      <c r="Z16" s="9">
        <v>1278.4480000000001</v>
      </c>
      <c r="AA16" s="9">
        <v>604.85599999999999</v>
      </c>
      <c r="AB16" s="9">
        <v>665.32299999999998</v>
      </c>
      <c r="AC16" s="9">
        <v>111.68600000000001</v>
      </c>
      <c r="AD16" s="9">
        <v>553.63699999999994</v>
      </c>
      <c r="AE16" s="9">
        <v>316.63900000000001</v>
      </c>
      <c r="AF16" s="9">
        <v>168.58799999999999</v>
      </c>
      <c r="AG16" s="9">
        <v>148.05099999999999</v>
      </c>
      <c r="AH16" s="9">
        <v>53.328000000000003</v>
      </c>
      <c r="AI16" s="9">
        <v>27.027000000000001</v>
      </c>
      <c r="AJ16" s="9">
        <v>26.300999999999998</v>
      </c>
      <c r="AK16" s="9">
        <v>28.361000000000001</v>
      </c>
      <c r="AL16" s="9">
        <v>20.856999999999999</v>
      </c>
      <c r="AM16" s="9">
        <v>7.5039999999999996</v>
      </c>
      <c r="AN16" s="9">
        <v>14.271000000000001</v>
      </c>
      <c r="AO16" s="9">
        <v>10.336</v>
      </c>
      <c r="AP16" s="9">
        <v>3.9350000000000001</v>
      </c>
      <c r="AQ16" s="9">
        <v>14.09</v>
      </c>
      <c r="AR16" s="9">
        <v>10.521000000000001</v>
      </c>
      <c r="AS16" s="9">
        <v>3.57</v>
      </c>
      <c r="AT16" s="9">
        <v>24.966000000000001</v>
      </c>
      <c r="AU16" s="9">
        <v>6.17</v>
      </c>
      <c r="AV16" s="9">
        <v>18.797000000000001</v>
      </c>
      <c r="AW16" s="9">
        <v>285.26799999999997</v>
      </c>
      <c r="AX16" s="9">
        <v>151.488</v>
      </c>
      <c r="AY16" s="9">
        <v>133.78100000000001</v>
      </c>
      <c r="AZ16" s="9">
        <v>136.01599999999999</v>
      </c>
      <c r="BA16" s="9">
        <v>109.276</v>
      </c>
      <c r="BB16" s="9">
        <v>26.74</v>
      </c>
      <c r="BC16" s="9">
        <v>149.25299999999999</v>
      </c>
      <c r="BD16" s="9">
        <v>42.212000000000003</v>
      </c>
      <c r="BE16" s="9">
        <v>107.04</v>
      </c>
      <c r="BF16" s="9">
        <v>158.065</v>
      </c>
      <c r="BG16" s="9">
        <v>124.974</v>
      </c>
      <c r="BH16" s="9">
        <v>33.091000000000001</v>
      </c>
      <c r="BI16" s="9">
        <v>158.57400000000001</v>
      </c>
      <c r="BJ16" s="9">
        <v>43.613999999999997</v>
      </c>
      <c r="BK16" s="9">
        <v>114.961</v>
      </c>
      <c r="BL16" s="9">
        <v>163.524</v>
      </c>
      <c r="BM16" s="9">
        <v>52.548999999999999</v>
      </c>
      <c r="BN16" s="9">
        <v>110.97499999999999</v>
      </c>
      <c r="BO16" s="9">
        <v>2463.866</v>
      </c>
      <c r="BP16" s="9">
        <v>1285.539</v>
      </c>
      <c r="BQ16" s="9">
        <v>1178.327</v>
      </c>
      <c r="BR16" s="9">
        <v>1870.837</v>
      </c>
      <c r="BS16" s="9">
        <v>1180.008</v>
      </c>
      <c r="BT16" s="9">
        <v>690.82899999999995</v>
      </c>
      <c r="BU16" s="9">
        <v>593.029</v>
      </c>
      <c r="BV16" s="9">
        <v>105.53100000000001</v>
      </c>
      <c r="BW16" s="9">
        <v>487.49799999999999</v>
      </c>
      <c r="BX16" s="9">
        <v>310.017</v>
      </c>
      <c r="BY16" s="9">
        <v>147.98500000000001</v>
      </c>
      <c r="BZ16" s="9">
        <v>162.03200000000001</v>
      </c>
      <c r="CA16" s="9">
        <v>72.334000000000003</v>
      </c>
      <c r="CB16" s="9">
        <v>38.283000000000001</v>
      </c>
      <c r="CC16" s="9">
        <v>34.049999999999997</v>
      </c>
      <c r="CD16" s="9">
        <v>36.552999999999997</v>
      </c>
      <c r="CE16" s="9">
        <v>28.038</v>
      </c>
      <c r="CF16" s="9">
        <v>8.5150000000000006</v>
      </c>
      <c r="CG16" s="9">
        <v>17.067</v>
      </c>
      <c r="CH16" s="9">
        <v>14.618</v>
      </c>
      <c r="CI16" s="9">
        <v>2.4489999999999998</v>
      </c>
      <c r="CJ16" s="9">
        <v>19.486000000000001</v>
      </c>
      <c r="CK16" s="9">
        <v>13.42</v>
      </c>
      <c r="CL16" s="9">
        <v>6.0659999999999998</v>
      </c>
      <c r="CM16" s="9">
        <v>35.780999999999999</v>
      </c>
      <c r="CN16" s="9">
        <v>10.244999999999999</v>
      </c>
      <c r="CO16" s="9">
        <v>25.536000000000001</v>
      </c>
      <c r="CP16" s="9">
        <v>266.36200000000002</v>
      </c>
      <c r="CQ16" s="9">
        <v>125.598</v>
      </c>
      <c r="CR16" s="9">
        <v>140.76300000000001</v>
      </c>
      <c r="CS16" s="9">
        <v>118.70099999999999</v>
      </c>
      <c r="CT16" s="9">
        <v>90.691999999999993</v>
      </c>
      <c r="CU16" s="9">
        <v>28.009</v>
      </c>
      <c r="CV16" s="9">
        <v>147.661</v>
      </c>
      <c r="CW16" s="9">
        <v>34.905999999999999</v>
      </c>
      <c r="CX16" s="9">
        <v>112.755</v>
      </c>
      <c r="CY16" s="9">
        <v>145.75700000000001</v>
      </c>
      <c r="CZ16" s="9">
        <v>109.55200000000001</v>
      </c>
      <c r="DA16" s="9">
        <v>36.204999999999998</v>
      </c>
      <c r="DB16" s="9">
        <v>164.261</v>
      </c>
      <c r="DC16" s="9">
        <v>38.433999999999997</v>
      </c>
      <c r="DD16" s="9">
        <v>125.827</v>
      </c>
      <c r="DE16" s="9">
        <v>164.72800000000001</v>
      </c>
      <c r="DF16" s="9">
        <v>49.524000000000001</v>
      </c>
      <c r="DG16" s="9">
        <v>115.20399999999999</v>
      </c>
      <c r="DH16" s="9">
        <v>2072.6030000000001</v>
      </c>
      <c r="DI16" s="9">
        <v>1175.02</v>
      </c>
      <c r="DJ16" s="9">
        <v>897.58299999999997</v>
      </c>
      <c r="DK16" s="9">
        <v>1308.2619999999999</v>
      </c>
      <c r="DL16" s="9">
        <v>890.06799999999998</v>
      </c>
      <c r="DM16" s="9">
        <v>418.19400000000002</v>
      </c>
      <c r="DN16" s="9">
        <v>764.34100000000001</v>
      </c>
      <c r="DO16" s="9">
        <v>284.952</v>
      </c>
      <c r="DP16" s="9">
        <v>479.38900000000001</v>
      </c>
      <c r="DQ16" s="9">
        <v>223.70099999999999</v>
      </c>
      <c r="DR16" s="9">
        <v>125.78400000000001</v>
      </c>
      <c r="DS16" s="9">
        <v>97.917000000000002</v>
      </c>
      <c r="DT16" s="9">
        <v>62.652000000000001</v>
      </c>
      <c r="DU16" s="9">
        <v>40.173000000000002</v>
      </c>
      <c r="DV16" s="9">
        <v>22.478999999999999</v>
      </c>
      <c r="DW16" s="9">
        <v>24.763999999999999</v>
      </c>
      <c r="DX16" s="9">
        <v>22.042999999999999</v>
      </c>
      <c r="DY16" s="9">
        <v>2.7210000000000001</v>
      </c>
      <c r="DZ16" s="9">
        <v>16.393999999999998</v>
      </c>
      <c r="EA16" s="9">
        <v>14.271000000000001</v>
      </c>
      <c r="EB16" s="9">
        <v>2.1230000000000002</v>
      </c>
      <c r="EC16" s="9">
        <v>8.3699999999999992</v>
      </c>
      <c r="ED16" s="9">
        <v>7.7709999999999999</v>
      </c>
      <c r="EE16" s="9">
        <v>0.59799999999999998</v>
      </c>
      <c r="EF16" s="9">
        <v>37.887999999999998</v>
      </c>
      <c r="EG16" s="9">
        <v>18.13</v>
      </c>
      <c r="EH16" s="9">
        <v>19.757999999999999</v>
      </c>
      <c r="EI16" s="9">
        <v>182.071</v>
      </c>
      <c r="EJ16" s="9">
        <v>97.974999999999994</v>
      </c>
      <c r="EK16" s="9">
        <v>84.096000000000004</v>
      </c>
      <c r="EL16" s="9">
        <v>67.930000000000007</v>
      </c>
      <c r="EM16" s="9">
        <v>50.014000000000003</v>
      </c>
      <c r="EN16" s="9">
        <v>17.917000000000002</v>
      </c>
      <c r="EO16" s="9">
        <v>114.14</v>
      </c>
      <c r="EP16" s="9">
        <v>47.960999999999999</v>
      </c>
      <c r="EQ16" s="9">
        <v>66.179000000000002</v>
      </c>
      <c r="ER16" s="9">
        <v>85.972999999999999</v>
      </c>
      <c r="ES16" s="9">
        <v>67.084999999999994</v>
      </c>
      <c r="ET16" s="9">
        <v>18.888000000000002</v>
      </c>
      <c r="EU16" s="9">
        <v>137.72800000000001</v>
      </c>
      <c r="EV16" s="9">
        <v>58.698999999999998</v>
      </c>
      <c r="EW16" s="9">
        <v>79.028999999999996</v>
      </c>
      <c r="EX16" s="9">
        <v>130.535</v>
      </c>
      <c r="EY16" s="9">
        <v>62.232999999999997</v>
      </c>
      <c r="EZ16" s="9">
        <v>68.302000000000007</v>
      </c>
      <c r="FA16" s="9">
        <v>1663.7429999999999</v>
      </c>
      <c r="FB16" s="9">
        <v>909.94</v>
      </c>
      <c r="FC16" s="9">
        <v>753.803</v>
      </c>
      <c r="FD16" s="9">
        <v>1128.7909999999999</v>
      </c>
      <c r="FE16" s="9">
        <v>749.29700000000003</v>
      </c>
      <c r="FF16" s="9">
        <v>379.49400000000003</v>
      </c>
      <c r="FG16" s="9">
        <v>534.952</v>
      </c>
      <c r="FH16" s="9">
        <v>160.643</v>
      </c>
      <c r="FI16" s="9">
        <v>374.30900000000003</v>
      </c>
      <c r="FJ16" s="9">
        <v>187.86600000000001</v>
      </c>
      <c r="FK16" s="9">
        <v>100.964</v>
      </c>
      <c r="FL16" s="9">
        <v>86.902000000000001</v>
      </c>
      <c r="FM16" s="9">
        <v>50.581000000000003</v>
      </c>
      <c r="FN16" s="9">
        <v>32.819000000000003</v>
      </c>
      <c r="FO16" s="9">
        <v>17.762</v>
      </c>
      <c r="FP16" s="9">
        <v>21.988</v>
      </c>
      <c r="FQ16" s="9">
        <v>19.654</v>
      </c>
      <c r="FR16" s="9">
        <v>2.3340000000000001</v>
      </c>
      <c r="FS16" s="9">
        <v>13.933</v>
      </c>
      <c r="FT16" s="9">
        <v>12.198</v>
      </c>
      <c r="FU16" s="9">
        <v>1.736</v>
      </c>
      <c r="FV16" s="9">
        <v>8.0549999999999997</v>
      </c>
      <c r="FW16" s="9">
        <v>7.4560000000000004</v>
      </c>
      <c r="FX16" s="9">
        <v>0.59799999999999998</v>
      </c>
      <c r="FY16" s="9">
        <v>28.593</v>
      </c>
      <c r="FZ16" s="9">
        <v>13.164999999999999</v>
      </c>
      <c r="GA16" s="9">
        <v>15.428000000000001</v>
      </c>
      <c r="GB16" s="9">
        <v>154.42699999999999</v>
      </c>
      <c r="GC16" s="9">
        <v>77.980999999999995</v>
      </c>
      <c r="GD16" s="9">
        <v>76.445999999999998</v>
      </c>
      <c r="GE16" s="9">
        <v>60.784999999999997</v>
      </c>
      <c r="GF16" s="9">
        <v>44.182000000000002</v>
      </c>
      <c r="GG16" s="9">
        <v>16.603000000000002</v>
      </c>
      <c r="GH16" s="9">
        <v>93.641999999999996</v>
      </c>
      <c r="GI16" s="9">
        <v>33.798000000000002</v>
      </c>
      <c r="GJ16" s="9">
        <v>59.843000000000004</v>
      </c>
      <c r="GK16" s="9">
        <v>77.052999999999997</v>
      </c>
      <c r="GL16" s="9">
        <v>59.478999999999999</v>
      </c>
      <c r="GM16" s="9">
        <v>17.574000000000002</v>
      </c>
      <c r="GN16" s="9">
        <v>110.813</v>
      </c>
      <c r="GO16" s="9">
        <v>41.485999999999997</v>
      </c>
      <c r="GP16" s="9">
        <v>69.326999999999998</v>
      </c>
      <c r="GQ16" s="9">
        <v>107.575</v>
      </c>
      <c r="GR16" s="9">
        <v>45.996000000000002</v>
      </c>
      <c r="GS16" s="9">
        <v>61.579000000000001</v>
      </c>
      <c r="GT16" s="9">
        <v>408.86</v>
      </c>
      <c r="GU16" s="9">
        <v>265.08</v>
      </c>
      <c r="GV16" s="9">
        <v>143.78</v>
      </c>
      <c r="GW16" s="9">
        <v>179.471</v>
      </c>
      <c r="GX16" s="9">
        <v>140.77099999999999</v>
      </c>
      <c r="GY16" s="9">
        <v>38.700000000000003</v>
      </c>
      <c r="GZ16" s="9">
        <v>229.38900000000001</v>
      </c>
      <c r="HA16" s="9">
        <v>124.309</v>
      </c>
      <c r="HB16" s="9">
        <v>105.08</v>
      </c>
      <c r="HC16" s="9">
        <v>35.835000000000001</v>
      </c>
      <c r="HD16" s="9">
        <v>24.82</v>
      </c>
      <c r="HE16" s="9">
        <v>11.015000000000001</v>
      </c>
      <c r="HF16" s="9">
        <v>12.071</v>
      </c>
      <c r="HG16" s="9">
        <v>7.3540000000000001</v>
      </c>
      <c r="HH16" s="9">
        <v>4.718</v>
      </c>
      <c r="HI16" s="9">
        <v>2.7759999999999998</v>
      </c>
      <c r="HJ16" s="9">
        <v>2.3889999999999998</v>
      </c>
      <c r="HK16" s="9">
        <v>0.38700000000000001</v>
      </c>
      <c r="HL16" s="9">
        <v>2.4609999999999999</v>
      </c>
      <c r="HM16" s="9">
        <v>2.0739999999999998</v>
      </c>
      <c r="HN16" s="9">
        <v>0.38700000000000001</v>
      </c>
      <c r="HO16" s="9">
        <v>0.315</v>
      </c>
      <c r="HP16" s="9">
        <v>0.315</v>
      </c>
      <c r="HQ16" s="9">
        <v>0</v>
      </c>
      <c r="HR16" s="9">
        <v>9.2949999999999999</v>
      </c>
      <c r="HS16" s="9">
        <v>4.9649999999999999</v>
      </c>
      <c r="HT16" s="9">
        <v>4.3310000000000004</v>
      </c>
      <c r="HU16" s="9">
        <v>27.643999999999998</v>
      </c>
      <c r="HV16" s="9">
        <v>19.994</v>
      </c>
      <c r="HW16" s="9">
        <v>7.65</v>
      </c>
      <c r="HX16" s="9">
        <v>7.1449999999999996</v>
      </c>
      <c r="HY16" s="9">
        <v>5.8310000000000004</v>
      </c>
      <c r="HZ16" s="9">
        <v>1.3140000000000001</v>
      </c>
      <c r="IA16" s="9">
        <v>20.498999999999999</v>
      </c>
      <c r="IB16" s="9">
        <v>14.163</v>
      </c>
      <c r="IC16" s="9">
        <v>6.3360000000000003</v>
      </c>
      <c r="ID16" s="9">
        <v>8.92</v>
      </c>
      <c r="IE16" s="9">
        <v>7.6059999999999999</v>
      </c>
      <c r="IF16" s="9">
        <v>1.3140000000000001</v>
      </c>
      <c r="IG16" s="9">
        <v>26.914999999999999</v>
      </c>
      <c r="IH16" s="9">
        <v>17.213999999999999</v>
      </c>
      <c r="II16" s="9">
        <v>9.7010000000000005</v>
      </c>
      <c r="IJ16" s="9">
        <v>22.959</v>
      </c>
      <c r="IK16" s="9">
        <v>16.236999999999998</v>
      </c>
      <c r="IL16" s="9">
        <v>6.7229999999999999</v>
      </c>
      <c r="IM16" s="9">
        <v>3662.4059999999999</v>
      </c>
      <c r="IN16" s="9">
        <v>1987.6310000000001</v>
      </c>
      <c r="IO16" s="9">
        <v>1674.7750000000001</v>
      </c>
      <c r="IP16" s="9">
        <v>2563.84</v>
      </c>
      <c r="IQ16" s="9">
        <v>1662.895</v>
      </c>
    </row>
    <row r="17" spans="1:251">
      <c r="A17" s="10">
        <v>42005</v>
      </c>
      <c r="B17" s="9">
        <v>9.9640000000000004</v>
      </c>
      <c r="C17" s="9">
        <v>21.942</v>
      </c>
      <c r="D17" s="9">
        <v>363.971</v>
      </c>
      <c r="E17" s="9">
        <v>213.10599999999999</v>
      </c>
      <c r="F17" s="9">
        <v>150.86600000000001</v>
      </c>
      <c r="G17" s="9">
        <v>185.04300000000001</v>
      </c>
      <c r="H17" s="9">
        <v>141.82499999999999</v>
      </c>
      <c r="I17" s="9">
        <v>43.218000000000004</v>
      </c>
      <c r="J17" s="9">
        <v>178.928</v>
      </c>
      <c r="K17" s="9">
        <v>71.28</v>
      </c>
      <c r="L17" s="9">
        <v>107.648</v>
      </c>
      <c r="M17" s="9">
        <v>220.66399999999999</v>
      </c>
      <c r="N17" s="9">
        <v>166.928</v>
      </c>
      <c r="O17" s="9">
        <v>53.735999999999997</v>
      </c>
      <c r="P17" s="9">
        <v>191.48500000000001</v>
      </c>
      <c r="Q17" s="9">
        <v>72.789000000000001</v>
      </c>
      <c r="R17" s="9">
        <v>118.696</v>
      </c>
      <c r="S17" s="9">
        <v>200.54900000000001</v>
      </c>
      <c r="T17" s="9">
        <v>83.915000000000006</v>
      </c>
      <c r="U17" s="9">
        <v>116.634</v>
      </c>
      <c r="V17" s="9">
        <v>2505.1280000000002</v>
      </c>
      <c r="W17" s="9">
        <v>1378.9760000000001</v>
      </c>
      <c r="X17" s="9">
        <v>1126.152</v>
      </c>
      <c r="Y17" s="9">
        <v>1863.046</v>
      </c>
      <c r="Z17" s="9">
        <v>1265.4580000000001</v>
      </c>
      <c r="AA17" s="9">
        <v>597.58900000000006</v>
      </c>
      <c r="AB17" s="9">
        <v>642.08199999999999</v>
      </c>
      <c r="AC17" s="9">
        <v>113.51900000000001</v>
      </c>
      <c r="AD17" s="9">
        <v>528.56299999999999</v>
      </c>
      <c r="AE17" s="9">
        <v>335.31099999999998</v>
      </c>
      <c r="AF17" s="9">
        <v>191.46899999999999</v>
      </c>
      <c r="AG17" s="9">
        <v>143.84200000000001</v>
      </c>
      <c r="AH17" s="9">
        <v>75.253</v>
      </c>
      <c r="AI17" s="9">
        <v>49.826000000000001</v>
      </c>
      <c r="AJ17" s="9">
        <v>25.427</v>
      </c>
      <c r="AK17" s="9">
        <v>47.685000000000002</v>
      </c>
      <c r="AL17" s="9">
        <v>39.923000000000002</v>
      </c>
      <c r="AM17" s="9">
        <v>7.7619999999999996</v>
      </c>
      <c r="AN17" s="9">
        <v>21.709</v>
      </c>
      <c r="AO17" s="9">
        <v>18.132999999999999</v>
      </c>
      <c r="AP17" s="9">
        <v>3.577</v>
      </c>
      <c r="AQ17" s="9">
        <v>25.975999999999999</v>
      </c>
      <c r="AR17" s="9">
        <v>21.791</v>
      </c>
      <c r="AS17" s="9">
        <v>4.1859999999999999</v>
      </c>
      <c r="AT17" s="9">
        <v>27.567</v>
      </c>
      <c r="AU17" s="9">
        <v>9.9030000000000005</v>
      </c>
      <c r="AV17" s="9">
        <v>17.664999999999999</v>
      </c>
      <c r="AW17" s="9">
        <v>284.74400000000003</v>
      </c>
      <c r="AX17" s="9">
        <v>156.23400000000001</v>
      </c>
      <c r="AY17" s="9">
        <v>128.51</v>
      </c>
      <c r="AZ17" s="9">
        <v>131.53100000000001</v>
      </c>
      <c r="BA17" s="9">
        <v>106.505</v>
      </c>
      <c r="BB17" s="9">
        <v>25.026</v>
      </c>
      <c r="BC17" s="9">
        <v>153.21299999999999</v>
      </c>
      <c r="BD17" s="9">
        <v>49.728999999999999</v>
      </c>
      <c r="BE17" s="9">
        <v>103.48399999999999</v>
      </c>
      <c r="BF17" s="9">
        <v>169.892</v>
      </c>
      <c r="BG17" s="9">
        <v>138.69200000000001</v>
      </c>
      <c r="BH17" s="9">
        <v>31.199000000000002</v>
      </c>
      <c r="BI17" s="9">
        <v>165.41900000000001</v>
      </c>
      <c r="BJ17" s="9">
        <v>52.777000000000001</v>
      </c>
      <c r="BK17" s="9">
        <v>112.642</v>
      </c>
      <c r="BL17" s="9">
        <v>174.922</v>
      </c>
      <c r="BM17" s="9">
        <v>67.861000000000004</v>
      </c>
      <c r="BN17" s="9">
        <v>107.06</v>
      </c>
      <c r="BO17" s="9">
        <v>2417.4650000000001</v>
      </c>
      <c r="BP17" s="9">
        <v>1271.9690000000001</v>
      </c>
      <c r="BQ17" s="9">
        <v>1145.4960000000001</v>
      </c>
      <c r="BR17" s="9">
        <v>1827.9159999999999</v>
      </c>
      <c r="BS17" s="9">
        <v>1155.096</v>
      </c>
      <c r="BT17" s="9">
        <v>672.82</v>
      </c>
      <c r="BU17" s="9">
        <v>589.54899999999998</v>
      </c>
      <c r="BV17" s="9">
        <v>116.873</v>
      </c>
      <c r="BW17" s="9">
        <v>472.67599999999999</v>
      </c>
      <c r="BX17" s="9">
        <v>310.91300000000001</v>
      </c>
      <c r="BY17" s="9">
        <v>147.03100000000001</v>
      </c>
      <c r="BZ17" s="9">
        <v>163.88200000000001</v>
      </c>
      <c r="CA17" s="9">
        <v>70.031999999999996</v>
      </c>
      <c r="CB17" s="9">
        <v>38.826999999999998</v>
      </c>
      <c r="CC17" s="9">
        <v>31.204999999999998</v>
      </c>
      <c r="CD17" s="9">
        <v>42.268000000000001</v>
      </c>
      <c r="CE17" s="9">
        <v>29.265999999999998</v>
      </c>
      <c r="CF17" s="9">
        <v>13.002000000000001</v>
      </c>
      <c r="CG17" s="9">
        <v>21.135000000000002</v>
      </c>
      <c r="CH17" s="9">
        <v>12.864000000000001</v>
      </c>
      <c r="CI17" s="9">
        <v>8.27</v>
      </c>
      <c r="CJ17" s="9">
        <v>21.132999999999999</v>
      </c>
      <c r="CK17" s="9">
        <v>16.402000000000001</v>
      </c>
      <c r="CL17" s="9">
        <v>4.7309999999999999</v>
      </c>
      <c r="CM17" s="9">
        <v>27.763999999999999</v>
      </c>
      <c r="CN17" s="9">
        <v>9.5609999999999999</v>
      </c>
      <c r="CO17" s="9">
        <v>18.202999999999999</v>
      </c>
      <c r="CP17" s="9">
        <v>266.21899999999999</v>
      </c>
      <c r="CQ17" s="9">
        <v>121.922</v>
      </c>
      <c r="CR17" s="9">
        <v>144.297</v>
      </c>
      <c r="CS17" s="9">
        <v>116.044</v>
      </c>
      <c r="CT17" s="9">
        <v>81.129000000000005</v>
      </c>
      <c r="CU17" s="9">
        <v>34.914999999999999</v>
      </c>
      <c r="CV17" s="9">
        <v>150.17500000000001</v>
      </c>
      <c r="CW17" s="9">
        <v>40.792000000000002</v>
      </c>
      <c r="CX17" s="9">
        <v>109.383</v>
      </c>
      <c r="CY17" s="9">
        <v>150.69399999999999</v>
      </c>
      <c r="CZ17" s="9">
        <v>103.896</v>
      </c>
      <c r="DA17" s="9">
        <v>46.796999999999997</v>
      </c>
      <c r="DB17" s="9">
        <v>160.21899999999999</v>
      </c>
      <c r="DC17" s="9">
        <v>43.134999999999998</v>
      </c>
      <c r="DD17" s="9">
        <v>117.084</v>
      </c>
      <c r="DE17" s="9">
        <v>171.31</v>
      </c>
      <c r="DF17" s="9">
        <v>53.656999999999996</v>
      </c>
      <c r="DG17" s="9">
        <v>117.65300000000001</v>
      </c>
      <c r="DH17" s="9">
        <v>2033.15</v>
      </c>
      <c r="DI17" s="9">
        <v>1147.454</v>
      </c>
      <c r="DJ17" s="9">
        <v>885.69500000000005</v>
      </c>
      <c r="DK17" s="9">
        <v>1279.6790000000001</v>
      </c>
      <c r="DL17" s="9">
        <v>871.86900000000003</v>
      </c>
      <c r="DM17" s="9">
        <v>407.81</v>
      </c>
      <c r="DN17" s="9">
        <v>753.471</v>
      </c>
      <c r="DO17" s="9">
        <v>275.58499999999998</v>
      </c>
      <c r="DP17" s="9">
        <v>477.88499999999999</v>
      </c>
      <c r="DQ17" s="9">
        <v>235.21700000000001</v>
      </c>
      <c r="DR17" s="9">
        <v>133.31800000000001</v>
      </c>
      <c r="DS17" s="9">
        <v>101.899</v>
      </c>
      <c r="DT17" s="9">
        <v>80.290000000000006</v>
      </c>
      <c r="DU17" s="9">
        <v>53.926000000000002</v>
      </c>
      <c r="DV17" s="9">
        <v>26.364000000000001</v>
      </c>
      <c r="DW17" s="9">
        <v>33.898000000000003</v>
      </c>
      <c r="DX17" s="9">
        <v>29.712</v>
      </c>
      <c r="DY17" s="9">
        <v>4.1859999999999999</v>
      </c>
      <c r="DZ17" s="9">
        <v>17.184999999999999</v>
      </c>
      <c r="EA17" s="9">
        <v>14.368</v>
      </c>
      <c r="EB17" s="9">
        <v>2.8159999999999998</v>
      </c>
      <c r="EC17" s="9">
        <v>16.713000000000001</v>
      </c>
      <c r="ED17" s="9">
        <v>15.343999999999999</v>
      </c>
      <c r="EE17" s="9">
        <v>1.369</v>
      </c>
      <c r="EF17" s="9">
        <v>46.392000000000003</v>
      </c>
      <c r="EG17" s="9">
        <v>24.213999999999999</v>
      </c>
      <c r="EH17" s="9">
        <v>22.178999999999998</v>
      </c>
      <c r="EI17" s="9">
        <v>179.684</v>
      </c>
      <c r="EJ17" s="9">
        <v>94.106999999999999</v>
      </c>
      <c r="EK17" s="9">
        <v>85.576999999999998</v>
      </c>
      <c r="EL17" s="9">
        <v>57.805999999999997</v>
      </c>
      <c r="EM17" s="9">
        <v>45.383000000000003</v>
      </c>
      <c r="EN17" s="9">
        <v>12.423</v>
      </c>
      <c r="EO17" s="9">
        <v>121.878</v>
      </c>
      <c r="EP17" s="9">
        <v>48.723999999999997</v>
      </c>
      <c r="EQ17" s="9">
        <v>73.153999999999996</v>
      </c>
      <c r="ER17" s="9">
        <v>87.738</v>
      </c>
      <c r="ES17" s="9">
        <v>72.316999999999993</v>
      </c>
      <c r="ET17" s="9">
        <v>15.420999999999999</v>
      </c>
      <c r="EU17" s="9">
        <v>147.47900000000001</v>
      </c>
      <c r="EV17" s="9">
        <v>61.000999999999998</v>
      </c>
      <c r="EW17" s="9">
        <v>86.477999999999994</v>
      </c>
      <c r="EX17" s="9">
        <v>139.06200000000001</v>
      </c>
      <c r="EY17" s="9">
        <v>63.091999999999999</v>
      </c>
      <c r="EZ17" s="9">
        <v>75.97</v>
      </c>
      <c r="FA17" s="9">
        <v>1634.0809999999999</v>
      </c>
      <c r="FB17" s="9">
        <v>897.11</v>
      </c>
      <c r="FC17" s="9">
        <v>736.971</v>
      </c>
      <c r="FD17" s="9">
        <v>1104.9770000000001</v>
      </c>
      <c r="FE17" s="9">
        <v>739.60400000000004</v>
      </c>
      <c r="FF17" s="9">
        <v>365.37299999999999</v>
      </c>
      <c r="FG17" s="9">
        <v>529.10299999999995</v>
      </c>
      <c r="FH17" s="9">
        <v>157.506</v>
      </c>
      <c r="FI17" s="9">
        <v>371.59800000000001</v>
      </c>
      <c r="FJ17" s="9">
        <v>199.988</v>
      </c>
      <c r="FK17" s="9">
        <v>107.765</v>
      </c>
      <c r="FL17" s="9">
        <v>92.222999999999999</v>
      </c>
      <c r="FM17" s="9">
        <v>62.292000000000002</v>
      </c>
      <c r="FN17" s="9">
        <v>39.424999999999997</v>
      </c>
      <c r="FO17" s="9">
        <v>22.867000000000001</v>
      </c>
      <c r="FP17" s="9">
        <v>27.835999999999999</v>
      </c>
      <c r="FQ17" s="9">
        <v>23.65</v>
      </c>
      <c r="FR17" s="9">
        <v>4.1859999999999999</v>
      </c>
      <c r="FS17" s="9">
        <v>12.628</v>
      </c>
      <c r="FT17" s="9">
        <v>9.8119999999999994</v>
      </c>
      <c r="FU17" s="9">
        <v>2.8159999999999998</v>
      </c>
      <c r="FV17" s="9">
        <v>15.207000000000001</v>
      </c>
      <c r="FW17" s="9">
        <v>13.837999999999999</v>
      </c>
      <c r="FX17" s="9">
        <v>1.369</v>
      </c>
      <c r="FY17" s="9">
        <v>34.457000000000001</v>
      </c>
      <c r="FZ17" s="9">
        <v>15.775</v>
      </c>
      <c r="GA17" s="9">
        <v>18.681999999999999</v>
      </c>
      <c r="GB17" s="9">
        <v>158.208</v>
      </c>
      <c r="GC17" s="9">
        <v>79.278999999999996</v>
      </c>
      <c r="GD17" s="9">
        <v>78.929000000000002</v>
      </c>
      <c r="GE17" s="9">
        <v>53.423000000000002</v>
      </c>
      <c r="GF17" s="9">
        <v>41.000999999999998</v>
      </c>
      <c r="GG17" s="9">
        <v>12.423</v>
      </c>
      <c r="GH17" s="9">
        <v>104.78400000000001</v>
      </c>
      <c r="GI17" s="9">
        <v>38.279000000000003</v>
      </c>
      <c r="GJ17" s="9">
        <v>66.506</v>
      </c>
      <c r="GK17" s="9">
        <v>77.849999999999994</v>
      </c>
      <c r="GL17" s="9">
        <v>62.429000000000002</v>
      </c>
      <c r="GM17" s="9">
        <v>15.420999999999999</v>
      </c>
      <c r="GN17" s="9">
        <v>122.137</v>
      </c>
      <c r="GO17" s="9">
        <v>45.335999999999999</v>
      </c>
      <c r="GP17" s="9">
        <v>76.802000000000007</v>
      </c>
      <c r="GQ17" s="9">
        <v>117.413</v>
      </c>
      <c r="GR17" s="9">
        <v>48.091000000000001</v>
      </c>
      <c r="GS17" s="9">
        <v>69.322000000000003</v>
      </c>
      <c r="GT17" s="9">
        <v>399.06900000000002</v>
      </c>
      <c r="GU17" s="9">
        <v>250.345</v>
      </c>
      <c r="GV17" s="9">
        <v>148.72499999999999</v>
      </c>
      <c r="GW17" s="9">
        <v>174.702</v>
      </c>
      <c r="GX17" s="9">
        <v>132.26499999999999</v>
      </c>
      <c r="GY17" s="9">
        <v>42.436999999999998</v>
      </c>
      <c r="GZ17" s="9">
        <v>224.36699999999999</v>
      </c>
      <c r="HA17" s="9">
        <v>118.08</v>
      </c>
      <c r="HB17" s="9">
        <v>106.28700000000001</v>
      </c>
      <c r="HC17" s="9">
        <v>35.228999999999999</v>
      </c>
      <c r="HD17" s="9">
        <v>25.553000000000001</v>
      </c>
      <c r="HE17" s="9">
        <v>9.6760000000000002</v>
      </c>
      <c r="HF17" s="9">
        <v>17.998000000000001</v>
      </c>
      <c r="HG17" s="9">
        <v>14.500999999999999</v>
      </c>
      <c r="HH17" s="9">
        <v>3.4969999999999999</v>
      </c>
      <c r="HI17" s="9">
        <v>6.0620000000000003</v>
      </c>
      <c r="HJ17" s="9">
        <v>6.0620000000000003</v>
      </c>
      <c r="HK17" s="9">
        <v>0</v>
      </c>
      <c r="HL17" s="9">
        <v>4.556</v>
      </c>
      <c r="HM17" s="9">
        <v>4.556</v>
      </c>
      <c r="HN17" s="9">
        <v>0</v>
      </c>
      <c r="HO17" s="9">
        <v>1.506</v>
      </c>
      <c r="HP17" s="9">
        <v>1.506</v>
      </c>
      <c r="HQ17" s="9">
        <v>0</v>
      </c>
      <c r="HR17" s="9">
        <v>11.936</v>
      </c>
      <c r="HS17" s="9">
        <v>8.4390000000000001</v>
      </c>
      <c r="HT17" s="9">
        <v>3.4969999999999999</v>
      </c>
      <c r="HU17" s="9">
        <v>21.475999999999999</v>
      </c>
      <c r="HV17" s="9">
        <v>14.827999999999999</v>
      </c>
      <c r="HW17" s="9">
        <v>6.6479999999999997</v>
      </c>
      <c r="HX17" s="9">
        <v>4.3819999999999997</v>
      </c>
      <c r="HY17" s="9">
        <v>4.3819999999999997</v>
      </c>
      <c r="HZ17" s="9">
        <v>0</v>
      </c>
      <c r="IA17" s="9">
        <v>17.094000000000001</v>
      </c>
      <c r="IB17" s="9">
        <v>10.445</v>
      </c>
      <c r="IC17" s="9">
        <v>6.6479999999999997</v>
      </c>
      <c r="ID17" s="9">
        <v>9.8879999999999999</v>
      </c>
      <c r="IE17" s="9">
        <v>9.8879999999999999</v>
      </c>
      <c r="IF17" s="9">
        <v>0</v>
      </c>
      <c r="IG17" s="9">
        <v>25.341000000000001</v>
      </c>
      <c r="IH17" s="9">
        <v>15.664999999999999</v>
      </c>
      <c r="II17" s="9">
        <v>9.6760000000000002</v>
      </c>
      <c r="IJ17" s="9">
        <v>21.65</v>
      </c>
      <c r="IK17" s="9">
        <v>15.000999999999999</v>
      </c>
      <c r="IL17" s="9">
        <v>6.6479999999999997</v>
      </c>
      <c r="IM17" s="9">
        <v>3576.8649999999998</v>
      </c>
      <c r="IN17" s="9">
        <v>1939.5709999999999</v>
      </c>
      <c r="IO17" s="9">
        <v>1637.2929999999999</v>
      </c>
      <c r="IP17" s="9">
        <v>2515.4969999999998</v>
      </c>
      <c r="IQ17" s="9">
        <v>1612.1320000000001</v>
      </c>
    </row>
    <row r="18" spans="1:251">
      <c r="A18" s="10">
        <v>42036</v>
      </c>
      <c r="B18" s="9">
        <v>11.519</v>
      </c>
      <c r="C18" s="9">
        <v>20.978000000000002</v>
      </c>
      <c r="D18" s="9">
        <v>357.92</v>
      </c>
      <c r="E18" s="9">
        <v>214.24799999999999</v>
      </c>
      <c r="F18" s="9">
        <v>143.672</v>
      </c>
      <c r="G18" s="9">
        <v>169.816</v>
      </c>
      <c r="H18" s="9">
        <v>138.571</v>
      </c>
      <c r="I18" s="9">
        <v>31.244</v>
      </c>
      <c r="J18" s="9">
        <v>188.10400000000001</v>
      </c>
      <c r="K18" s="9">
        <v>75.677000000000007</v>
      </c>
      <c r="L18" s="9">
        <v>112.42700000000001</v>
      </c>
      <c r="M18" s="9">
        <v>194.738</v>
      </c>
      <c r="N18" s="9">
        <v>157.69999999999999</v>
      </c>
      <c r="O18" s="9">
        <v>37.037999999999997</v>
      </c>
      <c r="P18" s="9">
        <v>201.458</v>
      </c>
      <c r="Q18" s="9">
        <v>79.353999999999999</v>
      </c>
      <c r="R18" s="9">
        <v>122.104</v>
      </c>
      <c r="S18" s="9">
        <v>205.405</v>
      </c>
      <c r="T18" s="9">
        <v>91.28</v>
      </c>
      <c r="U18" s="9">
        <v>114.125</v>
      </c>
      <c r="V18" s="9">
        <v>2551.5189999999998</v>
      </c>
      <c r="W18" s="9">
        <v>1402.192</v>
      </c>
      <c r="X18" s="9">
        <v>1149.327</v>
      </c>
      <c r="Y18" s="9">
        <v>1902.5989999999999</v>
      </c>
      <c r="Z18" s="9">
        <v>1295.933</v>
      </c>
      <c r="AA18" s="9">
        <v>606.66600000000005</v>
      </c>
      <c r="AB18" s="9">
        <v>648.91999999999996</v>
      </c>
      <c r="AC18" s="9">
        <v>106.259</v>
      </c>
      <c r="AD18" s="9">
        <v>542.66099999999994</v>
      </c>
      <c r="AE18" s="9">
        <v>314.83300000000003</v>
      </c>
      <c r="AF18" s="9">
        <v>166.571</v>
      </c>
      <c r="AG18" s="9">
        <v>148.262</v>
      </c>
      <c r="AH18" s="9">
        <v>62.945</v>
      </c>
      <c r="AI18" s="9">
        <v>33.442</v>
      </c>
      <c r="AJ18" s="9">
        <v>29.503</v>
      </c>
      <c r="AK18" s="9">
        <v>30.885000000000002</v>
      </c>
      <c r="AL18" s="9">
        <v>21.170999999999999</v>
      </c>
      <c r="AM18" s="9">
        <v>9.7149999999999999</v>
      </c>
      <c r="AN18" s="9">
        <v>14.478999999999999</v>
      </c>
      <c r="AO18" s="9">
        <v>10.061</v>
      </c>
      <c r="AP18" s="9">
        <v>4.4180000000000001</v>
      </c>
      <c r="AQ18" s="9">
        <v>16.405999999999999</v>
      </c>
      <c r="AR18" s="9">
        <v>11.11</v>
      </c>
      <c r="AS18" s="9">
        <v>5.2969999999999997</v>
      </c>
      <c r="AT18" s="9">
        <v>32.06</v>
      </c>
      <c r="AU18" s="9">
        <v>12.272</v>
      </c>
      <c r="AV18" s="9">
        <v>19.788</v>
      </c>
      <c r="AW18" s="9">
        <v>273.94099999999997</v>
      </c>
      <c r="AX18" s="9">
        <v>144.876</v>
      </c>
      <c r="AY18" s="9">
        <v>129.065</v>
      </c>
      <c r="AZ18" s="9">
        <v>125.209</v>
      </c>
      <c r="BA18" s="9">
        <v>100.32299999999999</v>
      </c>
      <c r="BB18" s="9">
        <v>24.885999999999999</v>
      </c>
      <c r="BC18" s="9">
        <v>148.732</v>
      </c>
      <c r="BD18" s="9">
        <v>44.552</v>
      </c>
      <c r="BE18" s="9">
        <v>104.18</v>
      </c>
      <c r="BF18" s="9">
        <v>149.40600000000001</v>
      </c>
      <c r="BG18" s="9">
        <v>117.155</v>
      </c>
      <c r="BH18" s="9">
        <v>32.250999999999998</v>
      </c>
      <c r="BI18" s="9">
        <v>165.42699999999999</v>
      </c>
      <c r="BJ18" s="9">
        <v>49.417000000000002</v>
      </c>
      <c r="BK18" s="9">
        <v>116.011</v>
      </c>
      <c r="BL18" s="9">
        <v>163.21100000000001</v>
      </c>
      <c r="BM18" s="9">
        <v>54.613</v>
      </c>
      <c r="BN18" s="9">
        <v>108.598</v>
      </c>
      <c r="BO18" s="9">
        <v>2474.3820000000001</v>
      </c>
      <c r="BP18" s="9">
        <v>1296.3</v>
      </c>
      <c r="BQ18" s="9">
        <v>1178.0809999999999</v>
      </c>
      <c r="BR18" s="9">
        <v>1871.81</v>
      </c>
      <c r="BS18" s="9">
        <v>1176.115</v>
      </c>
      <c r="BT18" s="9">
        <v>695.69500000000005</v>
      </c>
      <c r="BU18" s="9">
        <v>602.572</v>
      </c>
      <c r="BV18" s="9">
        <v>120.18600000000001</v>
      </c>
      <c r="BW18" s="9">
        <v>482.387</v>
      </c>
      <c r="BX18" s="9">
        <v>323.48</v>
      </c>
      <c r="BY18" s="9">
        <v>157.346</v>
      </c>
      <c r="BZ18" s="9">
        <v>166.13399999999999</v>
      </c>
      <c r="CA18" s="9">
        <v>76.180999999999997</v>
      </c>
      <c r="CB18" s="9">
        <v>41.343000000000004</v>
      </c>
      <c r="CC18" s="9">
        <v>34.837000000000003</v>
      </c>
      <c r="CD18" s="9">
        <v>35.021000000000001</v>
      </c>
      <c r="CE18" s="9">
        <v>28.228999999999999</v>
      </c>
      <c r="CF18" s="9">
        <v>6.7919999999999998</v>
      </c>
      <c r="CG18" s="9">
        <v>18.324999999999999</v>
      </c>
      <c r="CH18" s="9">
        <v>13.481999999999999</v>
      </c>
      <c r="CI18" s="9">
        <v>4.843</v>
      </c>
      <c r="CJ18" s="9">
        <v>16.696000000000002</v>
      </c>
      <c r="CK18" s="9">
        <v>14.747</v>
      </c>
      <c r="CL18" s="9">
        <v>1.9490000000000001</v>
      </c>
      <c r="CM18" s="9">
        <v>41.16</v>
      </c>
      <c r="CN18" s="9">
        <v>13.114000000000001</v>
      </c>
      <c r="CO18" s="9">
        <v>28.045000000000002</v>
      </c>
      <c r="CP18" s="9">
        <v>284.17899999999997</v>
      </c>
      <c r="CQ18" s="9">
        <v>134.804</v>
      </c>
      <c r="CR18" s="9">
        <v>149.375</v>
      </c>
      <c r="CS18" s="9">
        <v>122.902</v>
      </c>
      <c r="CT18" s="9">
        <v>87.548000000000002</v>
      </c>
      <c r="CU18" s="9">
        <v>35.353000000000002</v>
      </c>
      <c r="CV18" s="9">
        <v>161.27699999999999</v>
      </c>
      <c r="CW18" s="9">
        <v>47.255000000000003</v>
      </c>
      <c r="CX18" s="9">
        <v>114.02200000000001</v>
      </c>
      <c r="CY18" s="9">
        <v>149.14500000000001</v>
      </c>
      <c r="CZ18" s="9">
        <v>108.011</v>
      </c>
      <c r="DA18" s="9">
        <v>41.134</v>
      </c>
      <c r="DB18" s="9">
        <v>174.33500000000001</v>
      </c>
      <c r="DC18" s="9">
        <v>49.335000000000001</v>
      </c>
      <c r="DD18" s="9">
        <v>125</v>
      </c>
      <c r="DE18" s="9">
        <v>179.602</v>
      </c>
      <c r="DF18" s="9">
        <v>60.737000000000002</v>
      </c>
      <c r="DG18" s="9">
        <v>118.86499999999999</v>
      </c>
      <c r="DH18" s="9">
        <v>2091.663</v>
      </c>
      <c r="DI18" s="9">
        <v>1186.0609999999999</v>
      </c>
      <c r="DJ18" s="9">
        <v>905.60199999999998</v>
      </c>
      <c r="DK18" s="9">
        <v>1320.741</v>
      </c>
      <c r="DL18" s="9">
        <v>904.48299999999995</v>
      </c>
      <c r="DM18" s="9">
        <v>416.25799999999998</v>
      </c>
      <c r="DN18" s="9">
        <v>770.92200000000003</v>
      </c>
      <c r="DO18" s="9">
        <v>281.577</v>
      </c>
      <c r="DP18" s="9">
        <v>489.34399999999999</v>
      </c>
      <c r="DQ18" s="9">
        <v>237.56399999999999</v>
      </c>
      <c r="DR18" s="9">
        <v>131.51599999999999</v>
      </c>
      <c r="DS18" s="9">
        <v>106.048</v>
      </c>
      <c r="DT18" s="9">
        <v>81.173000000000002</v>
      </c>
      <c r="DU18" s="9">
        <v>52.68</v>
      </c>
      <c r="DV18" s="9">
        <v>28.492999999999999</v>
      </c>
      <c r="DW18" s="9">
        <v>28.120999999999999</v>
      </c>
      <c r="DX18" s="9">
        <v>24.396000000000001</v>
      </c>
      <c r="DY18" s="9">
        <v>3.7250000000000001</v>
      </c>
      <c r="DZ18" s="9">
        <v>15.137</v>
      </c>
      <c r="EA18" s="9">
        <v>12.707000000000001</v>
      </c>
      <c r="EB18" s="9">
        <v>2.4300000000000002</v>
      </c>
      <c r="EC18" s="9">
        <v>12.984</v>
      </c>
      <c r="ED18" s="9">
        <v>11.689</v>
      </c>
      <c r="EE18" s="9">
        <v>1.2949999999999999</v>
      </c>
      <c r="EF18" s="9">
        <v>53.052</v>
      </c>
      <c r="EG18" s="9">
        <v>28.283999999999999</v>
      </c>
      <c r="EH18" s="9">
        <v>24.768000000000001</v>
      </c>
      <c r="EI18" s="9">
        <v>185.30799999999999</v>
      </c>
      <c r="EJ18" s="9">
        <v>96.778000000000006</v>
      </c>
      <c r="EK18" s="9">
        <v>88.531000000000006</v>
      </c>
      <c r="EL18" s="9">
        <v>59.969000000000001</v>
      </c>
      <c r="EM18" s="9">
        <v>45.887999999999998</v>
      </c>
      <c r="EN18" s="9">
        <v>14.081</v>
      </c>
      <c r="EO18" s="9">
        <v>125.34</v>
      </c>
      <c r="EP18" s="9">
        <v>50.89</v>
      </c>
      <c r="EQ18" s="9">
        <v>74.45</v>
      </c>
      <c r="ER18" s="9">
        <v>81.662999999999997</v>
      </c>
      <c r="ES18" s="9">
        <v>64.753</v>
      </c>
      <c r="ET18" s="9">
        <v>16.91</v>
      </c>
      <c r="EU18" s="9">
        <v>155.90100000000001</v>
      </c>
      <c r="EV18" s="9">
        <v>66.763000000000005</v>
      </c>
      <c r="EW18" s="9">
        <v>89.138000000000005</v>
      </c>
      <c r="EX18" s="9">
        <v>140.476</v>
      </c>
      <c r="EY18" s="9">
        <v>63.597000000000001</v>
      </c>
      <c r="EZ18" s="9">
        <v>76.88</v>
      </c>
      <c r="FA18" s="9">
        <v>1668.4849999999999</v>
      </c>
      <c r="FB18" s="9">
        <v>915.97400000000005</v>
      </c>
      <c r="FC18" s="9">
        <v>752.51199999999994</v>
      </c>
      <c r="FD18" s="9">
        <v>1139.0419999999999</v>
      </c>
      <c r="FE18" s="9">
        <v>761.21299999999997</v>
      </c>
      <c r="FF18" s="9">
        <v>377.82900000000001</v>
      </c>
      <c r="FG18" s="9">
        <v>529.44299999999998</v>
      </c>
      <c r="FH18" s="9">
        <v>154.76</v>
      </c>
      <c r="FI18" s="9">
        <v>374.68299999999999</v>
      </c>
      <c r="FJ18" s="9">
        <v>193.79499999999999</v>
      </c>
      <c r="FK18" s="9">
        <v>99.352000000000004</v>
      </c>
      <c r="FL18" s="9">
        <v>94.444000000000003</v>
      </c>
      <c r="FM18" s="9">
        <v>52.981999999999999</v>
      </c>
      <c r="FN18" s="9">
        <v>31.474</v>
      </c>
      <c r="FO18" s="9">
        <v>21.507999999999999</v>
      </c>
      <c r="FP18" s="9">
        <v>20.895</v>
      </c>
      <c r="FQ18" s="9">
        <v>17.442</v>
      </c>
      <c r="FR18" s="9">
        <v>3.4529999999999998</v>
      </c>
      <c r="FS18" s="9">
        <v>10.321999999999999</v>
      </c>
      <c r="FT18" s="9">
        <v>8.1639999999999997</v>
      </c>
      <c r="FU18" s="9">
        <v>2.1579999999999999</v>
      </c>
      <c r="FV18" s="9">
        <v>10.573</v>
      </c>
      <c r="FW18" s="9">
        <v>9.2780000000000005</v>
      </c>
      <c r="FX18" s="9">
        <v>1.2949999999999999</v>
      </c>
      <c r="FY18" s="9">
        <v>32.087000000000003</v>
      </c>
      <c r="FZ18" s="9">
        <v>14.032</v>
      </c>
      <c r="GA18" s="9">
        <v>18.055</v>
      </c>
      <c r="GB18" s="9">
        <v>162.982</v>
      </c>
      <c r="GC18" s="9">
        <v>81.903999999999996</v>
      </c>
      <c r="GD18" s="9">
        <v>81.078000000000003</v>
      </c>
      <c r="GE18" s="9">
        <v>57.228999999999999</v>
      </c>
      <c r="GF18" s="9">
        <v>43.543999999999997</v>
      </c>
      <c r="GG18" s="9">
        <v>13.685</v>
      </c>
      <c r="GH18" s="9">
        <v>105.753</v>
      </c>
      <c r="GI18" s="9">
        <v>38.36</v>
      </c>
      <c r="GJ18" s="9">
        <v>67.393000000000001</v>
      </c>
      <c r="GK18" s="9">
        <v>72.709999999999994</v>
      </c>
      <c r="GL18" s="9">
        <v>56.469000000000001</v>
      </c>
      <c r="GM18" s="9">
        <v>16.241</v>
      </c>
      <c r="GN18" s="9">
        <v>121.08499999999999</v>
      </c>
      <c r="GO18" s="9">
        <v>42.883000000000003</v>
      </c>
      <c r="GP18" s="9">
        <v>78.201999999999998</v>
      </c>
      <c r="GQ18" s="9">
        <v>116.075</v>
      </c>
      <c r="GR18" s="9">
        <v>46.524000000000001</v>
      </c>
      <c r="GS18" s="9">
        <v>69.551000000000002</v>
      </c>
      <c r="GT18" s="9">
        <v>423.178</v>
      </c>
      <c r="GU18" s="9">
        <v>270.08699999999999</v>
      </c>
      <c r="GV18" s="9">
        <v>153.09100000000001</v>
      </c>
      <c r="GW18" s="9">
        <v>181.69900000000001</v>
      </c>
      <c r="GX18" s="9">
        <v>143.27000000000001</v>
      </c>
      <c r="GY18" s="9">
        <v>38.429000000000002</v>
      </c>
      <c r="GZ18" s="9">
        <v>241.47900000000001</v>
      </c>
      <c r="HA18" s="9">
        <v>126.81699999999999</v>
      </c>
      <c r="HB18" s="9">
        <v>114.66200000000001</v>
      </c>
      <c r="HC18" s="9">
        <v>43.768999999999998</v>
      </c>
      <c r="HD18" s="9">
        <v>32.164000000000001</v>
      </c>
      <c r="HE18" s="9">
        <v>11.605</v>
      </c>
      <c r="HF18" s="9">
        <v>28.190999999999999</v>
      </c>
      <c r="HG18" s="9">
        <v>21.206</v>
      </c>
      <c r="HH18" s="9">
        <v>6.9850000000000003</v>
      </c>
      <c r="HI18" s="9">
        <v>7.226</v>
      </c>
      <c r="HJ18" s="9">
        <v>6.9539999999999997</v>
      </c>
      <c r="HK18" s="9">
        <v>0.27200000000000002</v>
      </c>
      <c r="HL18" s="9">
        <v>4.8150000000000004</v>
      </c>
      <c r="HM18" s="9">
        <v>4.5430000000000001</v>
      </c>
      <c r="HN18" s="9">
        <v>0.27200000000000002</v>
      </c>
      <c r="HO18" s="9">
        <v>2.411</v>
      </c>
      <c r="HP18" s="9">
        <v>2.411</v>
      </c>
      <c r="HQ18" s="9">
        <v>0</v>
      </c>
      <c r="HR18" s="9">
        <v>20.965</v>
      </c>
      <c r="HS18" s="9">
        <v>14.252000000000001</v>
      </c>
      <c r="HT18" s="9">
        <v>6.7130000000000001</v>
      </c>
      <c r="HU18" s="9">
        <v>22.327000000000002</v>
      </c>
      <c r="HV18" s="9">
        <v>14.874000000000001</v>
      </c>
      <c r="HW18" s="9">
        <v>7.4530000000000003</v>
      </c>
      <c r="HX18" s="9">
        <v>2.74</v>
      </c>
      <c r="HY18" s="9">
        <v>2.3439999999999999</v>
      </c>
      <c r="HZ18" s="9">
        <v>0.39700000000000002</v>
      </c>
      <c r="IA18" s="9">
        <v>19.587</v>
      </c>
      <c r="IB18" s="9">
        <v>12.53</v>
      </c>
      <c r="IC18" s="9">
        <v>7.0570000000000004</v>
      </c>
      <c r="ID18" s="9">
        <v>8.9529999999999994</v>
      </c>
      <c r="IE18" s="9">
        <v>8.2850000000000001</v>
      </c>
      <c r="IF18" s="9">
        <v>0.66900000000000004</v>
      </c>
      <c r="IG18" s="9">
        <v>34.816000000000003</v>
      </c>
      <c r="IH18" s="9">
        <v>23.88</v>
      </c>
      <c r="II18" s="9">
        <v>10.936</v>
      </c>
      <c r="IJ18" s="9">
        <v>24.402000000000001</v>
      </c>
      <c r="IK18" s="9">
        <v>17.073</v>
      </c>
      <c r="IL18" s="9">
        <v>7.3289999999999997</v>
      </c>
      <c r="IM18" s="9">
        <v>3658.4789999999998</v>
      </c>
      <c r="IN18" s="9">
        <v>1982.6030000000001</v>
      </c>
      <c r="IO18" s="9">
        <v>1675.876</v>
      </c>
      <c r="IP18" s="9">
        <v>2585.0549999999998</v>
      </c>
      <c r="IQ18" s="9">
        <v>1656.433</v>
      </c>
    </row>
    <row r="19" spans="1:251">
      <c r="A19" s="10">
        <v>42064</v>
      </c>
      <c r="B19" s="9">
        <v>13.657</v>
      </c>
      <c r="C19" s="9">
        <v>17.675000000000001</v>
      </c>
      <c r="D19" s="9">
        <v>350.49200000000002</v>
      </c>
      <c r="E19" s="9">
        <v>206.17099999999999</v>
      </c>
      <c r="F19" s="9">
        <v>144.32</v>
      </c>
      <c r="G19" s="9">
        <v>180.178</v>
      </c>
      <c r="H19" s="9">
        <v>143.55099999999999</v>
      </c>
      <c r="I19" s="9">
        <v>36.627000000000002</v>
      </c>
      <c r="J19" s="9">
        <v>170.31299999999999</v>
      </c>
      <c r="K19" s="9">
        <v>62.62</v>
      </c>
      <c r="L19" s="9">
        <v>107.693</v>
      </c>
      <c r="M19" s="9">
        <v>199.44399999999999</v>
      </c>
      <c r="N19" s="9">
        <v>159.684</v>
      </c>
      <c r="O19" s="9">
        <v>39.76</v>
      </c>
      <c r="P19" s="9">
        <v>181.30099999999999</v>
      </c>
      <c r="Q19" s="9">
        <v>66.676000000000002</v>
      </c>
      <c r="R19" s="9">
        <v>114.625</v>
      </c>
      <c r="S19" s="9">
        <v>184.994</v>
      </c>
      <c r="T19" s="9">
        <v>74.358999999999995</v>
      </c>
      <c r="U19" s="9">
        <v>110.63500000000001</v>
      </c>
      <c r="V19" s="9">
        <v>2542.0320000000002</v>
      </c>
      <c r="W19" s="9">
        <v>1385.895</v>
      </c>
      <c r="X19" s="9">
        <v>1156.1369999999999</v>
      </c>
      <c r="Y19" s="9">
        <v>1887.0340000000001</v>
      </c>
      <c r="Z19" s="9">
        <v>1283.3589999999999</v>
      </c>
      <c r="AA19" s="9">
        <v>603.67499999999995</v>
      </c>
      <c r="AB19" s="9">
        <v>654.99800000000005</v>
      </c>
      <c r="AC19" s="9">
        <v>102.536</v>
      </c>
      <c r="AD19" s="9">
        <v>552.46100000000001</v>
      </c>
      <c r="AE19" s="9">
        <v>297.88400000000001</v>
      </c>
      <c r="AF19" s="9">
        <v>158.625</v>
      </c>
      <c r="AG19" s="9">
        <v>139.26</v>
      </c>
      <c r="AH19" s="9">
        <v>52.277000000000001</v>
      </c>
      <c r="AI19" s="9">
        <v>28.795000000000002</v>
      </c>
      <c r="AJ19" s="9">
        <v>23.481000000000002</v>
      </c>
      <c r="AK19" s="9">
        <v>27.989000000000001</v>
      </c>
      <c r="AL19" s="9">
        <v>22.039000000000001</v>
      </c>
      <c r="AM19" s="9">
        <v>5.9509999999999996</v>
      </c>
      <c r="AN19" s="9">
        <v>13.771000000000001</v>
      </c>
      <c r="AO19" s="9">
        <v>10.496</v>
      </c>
      <c r="AP19" s="9">
        <v>3.2749999999999999</v>
      </c>
      <c r="AQ19" s="9">
        <v>14.218999999999999</v>
      </c>
      <c r="AR19" s="9">
        <v>11.542999999999999</v>
      </c>
      <c r="AS19" s="9">
        <v>2.6760000000000002</v>
      </c>
      <c r="AT19" s="9">
        <v>24.286999999999999</v>
      </c>
      <c r="AU19" s="9">
        <v>6.7569999999999997</v>
      </c>
      <c r="AV19" s="9">
        <v>17.530999999999999</v>
      </c>
      <c r="AW19" s="9">
        <v>262.11399999999998</v>
      </c>
      <c r="AX19" s="9">
        <v>137.089</v>
      </c>
      <c r="AY19" s="9">
        <v>125.02500000000001</v>
      </c>
      <c r="AZ19" s="9">
        <v>117.015</v>
      </c>
      <c r="BA19" s="9">
        <v>98.007000000000005</v>
      </c>
      <c r="BB19" s="9">
        <v>19.009</v>
      </c>
      <c r="BC19" s="9">
        <v>145.09899999999999</v>
      </c>
      <c r="BD19" s="9">
        <v>39.082000000000001</v>
      </c>
      <c r="BE19" s="9">
        <v>106.017</v>
      </c>
      <c r="BF19" s="9">
        <v>140.47499999999999</v>
      </c>
      <c r="BG19" s="9">
        <v>116.738</v>
      </c>
      <c r="BH19" s="9">
        <v>23.736999999999998</v>
      </c>
      <c r="BI19" s="9">
        <v>157.40899999999999</v>
      </c>
      <c r="BJ19" s="9">
        <v>41.886000000000003</v>
      </c>
      <c r="BK19" s="9">
        <v>115.523</v>
      </c>
      <c r="BL19" s="9">
        <v>158.869</v>
      </c>
      <c r="BM19" s="9">
        <v>49.578000000000003</v>
      </c>
      <c r="BN19" s="9">
        <v>109.291</v>
      </c>
      <c r="BO19" s="9">
        <v>2485.1959999999999</v>
      </c>
      <c r="BP19" s="9">
        <v>1308.7850000000001</v>
      </c>
      <c r="BQ19" s="9">
        <v>1176.4110000000001</v>
      </c>
      <c r="BR19" s="9">
        <v>1866.0409999999999</v>
      </c>
      <c r="BS19" s="9">
        <v>1183.847</v>
      </c>
      <c r="BT19" s="9">
        <v>682.19399999999996</v>
      </c>
      <c r="BU19" s="9">
        <v>619.15499999999997</v>
      </c>
      <c r="BV19" s="9">
        <v>124.938</v>
      </c>
      <c r="BW19" s="9">
        <v>494.21699999999998</v>
      </c>
      <c r="BX19" s="9">
        <v>326.37900000000002</v>
      </c>
      <c r="BY19" s="9">
        <v>154.708</v>
      </c>
      <c r="BZ19" s="9">
        <v>171.67099999999999</v>
      </c>
      <c r="CA19" s="9">
        <v>64.447999999999993</v>
      </c>
      <c r="CB19" s="9">
        <v>32.978000000000002</v>
      </c>
      <c r="CC19" s="9">
        <v>31.47</v>
      </c>
      <c r="CD19" s="9">
        <v>32.093000000000004</v>
      </c>
      <c r="CE19" s="9">
        <v>22.704999999999998</v>
      </c>
      <c r="CF19" s="9">
        <v>9.3879999999999999</v>
      </c>
      <c r="CG19" s="9">
        <v>14.429</v>
      </c>
      <c r="CH19" s="9">
        <v>9.7620000000000005</v>
      </c>
      <c r="CI19" s="9">
        <v>4.6669999999999998</v>
      </c>
      <c r="CJ19" s="9">
        <v>17.664000000000001</v>
      </c>
      <c r="CK19" s="9">
        <v>12.943</v>
      </c>
      <c r="CL19" s="9">
        <v>4.7210000000000001</v>
      </c>
      <c r="CM19" s="9">
        <v>32.354999999999997</v>
      </c>
      <c r="CN19" s="9">
        <v>10.273</v>
      </c>
      <c r="CO19" s="9">
        <v>22.082000000000001</v>
      </c>
      <c r="CP19" s="9">
        <v>286.93599999999998</v>
      </c>
      <c r="CQ19" s="9">
        <v>132.86699999999999</v>
      </c>
      <c r="CR19" s="9">
        <v>154.06899999999999</v>
      </c>
      <c r="CS19" s="9">
        <v>122.70099999999999</v>
      </c>
      <c r="CT19" s="9">
        <v>88.322999999999993</v>
      </c>
      <c r="CU19" s="9">
        <v>34.378</v>
      </c>
      <c r="CV19" s="9">
        <v>164.23500000000001</v>
      </c>
      <c r="CW19" s="9">
        <v>44.543999999999997</v>
      </c>
      <c r="CX19" s="9">
        <v>119.691</v>
      </c>
      <c r="CY19" s="9">
        <v>147.697</v>
      </c>
      <c r="CZ19" s="9">
        <v>105.646</v>
      </c>
      <c r="DA19" s="9">
        <v>42.051000000000002</v>
      </c>
      <c r="DB19" s="9">
        <v>178.68199999999999</v>
      </c>
      <c r="DC19" s="9">
        <v>49.061999999999998</v>
      </c>
      <c r="DD19" s="9">
        <v>129.62</v>
      </c>
      <c r="DE19" s="9">
        <v>178.66399999999999</v>
      </c>
      <c r="DF19" s="9">
        <v>54.305999999999997</v>
      </c>
      <c r="DG19" s="9">
        <v>124.358</v>
      </c>
      <c r="DH19" s="9">
        <v>2090.0160000000001</v>
      </c>
      <c r="DI19" s="9">
        <v>1188.9580000000001</v>
      </c>
      <c r="DJ19" s="9">
        <v>901.05799999999999</v>
      </c>
      <c r="DK19" s="9">
        <v>1314.7760000000001</v>
      </c>
      <c r="DL19" s="9">
        <v>894.83799999999997</v>
      </c>
      <c r="DM19" s="9">
        <v>419.93700000000001</v>
      </c>
      <c r="DN19" s="9">
        <v>775.24099999999999</v>
      </c>
      <c r="DO19" s="9">
        <v>294.12</v>
      </c>
      <c r="DP19" s="9">
        <v>481.12099999999998</v>
      </c>
      <c r="DQ19" s="9">
        <v>227.351</v>
      </c>
      <c r="DR19" s="9">
        <v>125.492</v>
      </c>
      <c r="DS19" s="9">
        <v>101.85899999999999</v>
      </c>
      <c r="DT19" s="9">
        <v>62.871000000000002</v>
      </c>
      <c r="DU19" s="9">
        <v>37.768000000000001</v>
      </c>
      <c r="DV19" s="9">
        <v>25.103000000000002</v>
      </c>
      <c r="DW19" s="9">
        <v>24.568000000000001</v>
      </c>
      <c r="DX19" s="9">
        <v>19.521999999999998</v>
      </c>
      <c r="DY19" s="9">
        <v>5.0460000000000003</v>
      </c>
      <c r="DZ19" s="9">
        <v>15.000999999999999</v>
      </c>
      <c r="EA19" s="9">
        <v>11.27</v>
      </c>
      <c r="EB19" s="9">
        <v>3.73</v>
      </c>
      <c r="EC19" s="9">
        <v>9.5670000000000002</v>
      </c>
      <c r="ED19" s="9">
        <v>8.2520000000000007</v>
      </c>
      <c r="EE19" s="9">
        <v>1.3149999999999999</v>
      </c>
      <c r="EF19" s="9">
        <v>38.304000000000002</v>
      </c>
      <c r="EG19" s="9">
        <v>18.245999999999999</v>
      </c>
      <c r="EH19" s="9">
        <v>20.056999999999999</v>
      </c>
      <c r="EI19" s="9">
        <v>183.42099999999999</v>
      </c>
      <c r="EJ19" s="9">
        <v>100.129</v>
      </c>
      <c r="EK19" s="9">
        <v>83.292000000000002</v>
      </c>
      <c r="EL19" s="9">
        <v>63.011000000000003</v>
      </c>
      <c r="EM19" s="9">
        <v>48.843000000000004</v>
      </c>
      <c r="EN19" s="9">
        <v>14.167999999999999</v>
      </c>
      <c r="EO19" s="9">
        <v>120.41</v>
      </c>
      <c r="EP19" s="9">
        <v>51.286000000000001</v>
      </c>
      <c r="EQ19" s="9">
        <v>69.123999999999995</v>
      </c>
      <c r="ER19" s="9">
        <v>83.504000000000005</v>
      </c>
      <c r="ES19" s="9">
        <v>64.698999999999998</v>
      </c>
      <c r="ET19" s="9">
        <v>18.806000000000001</v>
      </c>
      <c r="EU19" s="9">
        <v>143.846</v>
      </c>
      <c r="EV19" s="9">
        <v>60.792999999999999</v>
      </c>
      <c r="EW19" s="9">
        <v>83.052999999999997</v>
      </c>
      <c r="EX19" s="9">
        <v>135.411</v>
      </c>
      <c r="EY19" s="9">
        <v>62.557000000000002</v>
      </c>
      <c r="EZ19" s="9">
        <v>72.853999999999999</v>
      </c>
      <c r="FA19" s="9">
        <v>1672.32</v>
      </c>
      <c r="FB19" s="9">
        <v>925.7</v>
      </c>
      <c r="FC19" s="9">
        <v>746.62099999999998</v>
      </c>
      <c r="FD19" s="9">
        <v>1125.354</v>
      </c>
      <c r="FE19" s="9">
        <v>751.42100000000005</v>
      </c>
      <c r="FF19" s="9">
        <v>373.93299999999999</v>
      </c>
      <c r="FG19" s="9">
        <v>546.96600000000001</v>
      </c>
      <c r="FH19" s="9">
        <v>174.279</v>
      </c>
      <c r="FI19" s="9">
        <v>372.68799999999999</v>
      </c>
      <c r="FJ19" s="9">
        <v>193.85499999999999</v>
      </c>
      <c r="FK19" s="9">
        <v>103.05200000000001</v>
      </c>
      <c r="FL19" s="9">
        <v>90.802999999999997</v>
      </c>
      <c r="FM19" s="9">
        <v>45.131999999999998</v>
      </c>
      <c r="FN19" s="9">
        <v>26.760999999999999</v>
      </c>
      <c r="FO19" s="9">
        <v>18.370999999999999</v>
      </c>
      <c r="FP19" s="9">
        <v>19.161999999999999</v>
      </c>
      <c r="FQ19" s="9">
        <v>15.369</v>
      </c>
      <c r="FR19" s="9">
        <v>3.7919999999999998</v>
      </c>
      <c r="FS19" s="9">
        <v>11.83</v>
      </c>
      <c r="FT19" s="9">
        <v>8.9489999999999998</v>
      </c>
      <c r="FU19" s="9">
        <v>2.8809999999999998</v>
      </c>
      <c r="FV19" s="9">
        <v>7.3319999999999999</v>
      </c>
      <c r="FW19" s="9">
        <v>6.4210000000000003</v>
      </c>
      <c r="FX19" s="9">
        <v>0.91100000000000003</v>
      </c>
      <c r="FY19" s="9">
        <v>25.97</v>
      </c>
      <c r="FZ19" s="9">
        <v>11.391999999999999</v>
      </c>
      <c r="GA19" s="9">
        <v>14.577999999999999</v>
      </c>
      <c r="GB19" s="9">
        <v>162.81299999999999</v>
      </c>
      <c r="GC19" s="9">
        <v>85.073999999999998</v>
      </c>
      <c r="GD19" s="9">
        <v>77.739000000000004</v>
      </c>
      <c r="GE19" s="9">
        <v>57.981000000000002</v>
      </c>
      <c r="GF19" s="9">
        <v>43.813000000000002</v>
      </c>
      <c r="GG19" s="9">
        <v>14.167999999999999</v>
      </c>
      <c r="GH19" s="9">
        <v>104.83199999999999</v>
      </c>
      <c r="GI19" s="9">
        <v>41.261000000000003</v>
      </c>
      <c r="GJ19" s="9">
        <v>63.570999999999998</v>
      </c>
      <c r="GK19" s="9">
        <v>73.941000000000003</v>
      </c>
      <c r="GL19" s="9">
        <v>56.389000000000003</v>
      </c>
      <c r="GM19" s="9">
        <v>17.552</v>
      </c>
      <c r="GN19" s="9">
        <v>119.913</v>
      </c>
      <c r="GO19" s="9">
        <v>46.662999999999997</v>
      </c>
      <c r="GP19" s="9">
        <v>73.251000000000005</v>
      </c>
      <c r="GQ19" s="9">
        <v>116.66200000000001</v>
      </c>
      <c r="GR19" s="9">
        <v>50.21</v>
      </c>
      <c r="GS19" s="9">
        <v>66.451999999999998</v>
      </c>
      <c r="GT19" s="9">
        <v>417.69600000000003</v>
      </c>
      <c r="GU19" s="9">
        <v>263.25900000000001</v>
      </c>
      <c r="GV19" s="9">
        <v>154.43700000000001</v>
      </c>
      <c r="GW19" s="9">
        <v>189.422</v>
      </c>
      <c r="GX19" s="9">
        <v>143.417</v>
      </c>
      <c r="GY19" s="9">
        <v>46.003999999999998</v>
      </c>
      <c r="GZ19" s="9">
        <v>228.274</v>
      </c>
      <c r="HA19" s="9">
        <v>119.84099999999999</v>
      </c>
      <c r="HB19" s="9">
        <v>108.43300000000001</v>
      </c>
      <c r="HC19" s="9">
        <v>33.496000000000002</v>
      </c>
      <c r="HD19" s="9">
        <v>22.44</v>
      </c>
      <c r="HE19" s="9">
        <v>11.055999999999999</v>
      </c>
      <c r="HF19" s="9">
        <v>17.739000000000001</v>
      </c>
      <c r="HG19" s="9">
        <v>11.007</v>
      </c>
      <c r="HH19" s="9">
        <v>6.7320000000000002</v>
      </c>
      <c r="HI19" s="9">
        <v>5.4059999999999997</v>
      </c>
      <c r="HJ19" s="9">
        <v>4.1520000000000001</v>
      </c>
      <c r="HK19" s="9">
        <v>1.2529999999999999</v>
      </c>
      <c r="HL19" s="9">
        <v>3.1709999999999998</v>
      </c>
      <c r="HM19" s="9">
        <v>2.3210000000000002</v>
      </c>
      <c r="HN19" s="9">
        <v>0.85</v>
      </c>
      <c r="HO19" s="9">
        <v>2.2349999999999999</v>
      </c>
      <c r="HP19" s="9">
        <v>1.831</v>
      </c>
      <c r="HQ19" s="9">
        <v>0.40400000000000003</v>
      </c>
      <c r="HR19" s="9">
        <v>12.334</v>
      </c>
      <c r="HS19" s="9">
        <v>6.8550000000000004</v>
      </c>
      <c r="HT19" s="9">
        <v>5.4790000000000001</v>
      </c>
      <c r="HU19" s="9">
        <v>20.608000000000001</v>
      </c>
      <c r="HV19" s="9">
        <v>15.055</v>
      </c>
      <c r="HW19" s="9">
        <v>5.5529999999999999</v>
      </c>
      <c r="HX19" s="9">
        <v>5.03</v>
      </c>
      <c r="HY19" s="9">
        <v>5.03</v>
      </c>
      <c r="HZ19" s="9">
        <v>0</v>
      </c>
      <c r="IA19" s="9">
        <v>15.577999999999999</v>
      </c>
      <c r="IB19" s="9">
        <v>10.025</v>
      </c>
      <c r="IC19" s="9">
        <v>5.5529999999999999</v>
      </c>
      <c r="ID19" s="9">
        <v>9.5630000000000006</v>
      </c>
      <c r="IE19" s="9">
        <v>8.31</v>
      </c>
      <c r="IF19" s="9">
        <v>1.2529999999999999</v>
      </c>
      <c r="IG19" s="9">
        <v>23.933</v>
      </c>
      <c r="IH19" s="9">
        <v>14.13</v>
      </c>
      <c r="II19" s="9">
        <v>9.8030000000000008</v>
      </c>
      <c r="IJ19" s="9">
        <v>18.748999999999999</v>
      </c>
      <c r="IK19" s="9">
        <v>12.347</v>
      </c>
      <c r="IL19" s="9">
        <v>6.4029999999999996</v>
      </c>
      <c r="IM19" s="9">
        <v>3678.2040000000002</v>
      </c>
      <c r="IN19" s="9">
        <v>1993.431</v>
      </c>
      <c r="IO19" s="9">
        <v>1684.7729999999999</v>
      </c>
      <c r="IP19" s="9">
        <v>2572.6010000000001</v>
      </c>
      <c r="IQ19" s="9">
        <v>1653.9369999999999</v>
      </c>
    </row>
    <row r="20" spans="1:251">
      <c r="A20" s="10">
        <v>42095</v>
      </c>
      <c r="B20" s="9">
        <v>14.928000000000001</v>
      </c>
      <c r="C20" s="9">
        <v>20.05</v>
      </c>
      <c r="D20" s="9">
        <v>370.92899999999997</v>
      </c>
      <c r="E20" s="9">
        <v>223.822</v>
      </c>
      <c r="F20" s="9">
        <v>147.107</v>
      </c>
      <c r="G20" s="9">
        <v>177.65799999999999</v>
      </c>
      <c r="H20" s="9">
        <v>142.047</v>
      </c>
      <c r="I20" s="9">
        <v>35.610999999999997</v>
      </c>
      <c r="J20" s="9">
        <v>193.27099999999999</v>
      </c>
      <c r="K20" s="9">
        <v>81.775000000000006</v>
      </c>
      <c r="L20" s="9">
        <v>111.496</v>
      </c>
      <c r="M20" s="9">
        <v>186.72300000000001</v>
      </c>
      <c r="N20" s="9">
        <v>149.38499999999999</v>
      </c>
      <c r="O20" s="9">
        <v>37.338999999999999</v>
      </c>
      <c r="P20" s="9">
        <v>206.54</v>
      </c>
      <c r="Q20" s="9">
        <v>87.677999999999997</v>
      </c>
      <c r="R20" s="9">
        <v>118.86199999999999</v>
      </c>
      <c r="S20" s="9">
        <v>204.06899999999999</v>
      </c>
      <c r="T20" s="9">
        <v>90.807000000000002</v>
      </c>
      <c r="U20" s="9">
        <v>113.262</v>
      </c>
      <c r="V20" s="9">
        <v>2540.0300000000002</v>
      </c>
      <c r="W20" s="9">
        <v>1386.4929999999999</v>
      </c>
      <c r="X20" s="9">
        <v>1153.537</v>
      </c>
      <c r="Y20" s="9">
        <v>1868.1880000000001</v>
      </c>
      <c r="Z20" s="9">
        <v>1273.1600000000001</v>
      </c>
      <c r="AA20" s="9">
        <v>595.02800000000002</v>
      </c>
      <c r="AB20" s="9">
        <v>671.84199999999998</v>
      </c>
      <c r="AC20" s="9">
        <v>113.333</v>
      </c>
      <c r="AD20" s="9">
        <v>558.50900000000001</v>
      </c>
      <c r="AE20" s="9">
        <v>315.70499999999998</v>
      </c>
      <c r="AF20" s="9">
        <v>168.161</v>
      </c>
      <c r="AG20" s="9">
        <v>147.54499999999999</v>
      </c>
      <c r="AH20" s="9">
        <v>42.421999999999997</v>
      </c>
      <c r="AI20" s="9">
        <v>24.841999999999999</v>
      </c>
      <c r="AJ20" s="9">
        <v>17.579000000000001</v>
      </c>
      <c r="AK20" s="9">
        <v>13.420999999999999</v>
      </c>
      <c r="AL20" s="9">
        <v>10.672000000000001</v>
      </c>
      <c r="AM20" s="9">
        <v>2.7490000000000001</v>
      </c>
      <c r="AN20" s="9">
        <v>7.6070000000000002</v>
      </c>
      <c r="AO20" s="9">
        <v>6.3540000000000001</v>
      </c>
      <c r="AP20" s="9">
        <v>1.252</v>
      </c>
      <c r="AQ20" s="9">
        <v>5.8150000000000004</v>
      </c>
      <c r="AR20" s="9">
        <v>4.3179999999999996</v>
      </c>
      <c r="AS20" s="9">
        <v>1.4970000000000001</v>
      </c>
      <c r="AT20" s="9">
        <v>29</v>
      </c>
      <c r="AU20" s="9">
        <v>14.17</v>
      </c>
      <c r="AV20" s="9">
        <v>14.83</v>
      </c>
      <c r="AW20" s="9">
        <v>295.774</v>
      </c>
      <c r="AX20" s="9">
        <v>157.62</v>
      </c>
      <c r="AY20" s="9">
        <v>138.154</v>
      </c>
      <c r="AZ20" s="9">
        <v>139.53899999999999</v>
      </c>
      <c r="BA20" s="9">
        <v>111.795</v>
      </c>
      <c r="BB20" s="9">
        <v>27.745000000000001</v>
      </c>
      <c r="BC20" s="9">
        <v>156.23500000000001</v>
      </c>
      <c r="BD20" s="9">
        <v>45.826000000000001</v>
      </c>
      <c r="BE20" s="9">
        <v>110.40900000000001</v>
      </c>
      <c r="BF20" s="9">
        <v>148.80500000000001</v>
      </c>
      <c r="BG20" s="9">
        <v>118.723</v>
      </c>
      <c r="BH20" s="9">
        <v>30.082999999999998</v>
      </c>
      <c r="BI20" s="9">
        <v>166.9</v>
      </c>
      <c r="BJ20" s="9">
        <v>49.438000000000002</v>
      </c>
      <c r="BK20" s="9">
        <v>117.462</v>
      </c>
      <c r="BL20" s="9">
        <v>163.84100000000001</v>
      </c>
      <c r="BM20" s="9">
        <v>52.18</v>
      </c>
      <c r="BN20" s="9">
        <v>111.661</v>
      </c>
      <c r="BO20" s="9">
        <v>2477.2260000000001</v>
      </c>
      <c r="BP20" s="9">
        <v>1299.027</v>
      </c>
      <c r="BQ20" s="9">
        <v>1178.1990000000001</v>
      </c>
      <c r="BR20" s="9">
        <v>1870.248</v>
      </c>
      <c r="BS20" s="9">
        <v>1169.8230000000001</v>
      </c>
      <c r="BT20" s="9">
        <v>700.42499999999995</v>
      </c>
      <c r="BU20" s="9">
        <v>606.97699999999998</v>
      </c>
      <c r="BV20" s="9">
        <v>129.203</v>
      </c>
      <c r="BW20" s="9">
        <v>477.774</v>
      </c>
      <c r="BX20" s="9">
        <v>313.78199999999998</v>
      </c>
      <c r="BY20" s="9">
        <v>157.489</v>
      </c>
      <c r="BZ20" s="9">
        <v>156.292</v>
      </c>
      <c r="CA20" s="9">
        <v>45.893999999999998</v>
      </c>
      <c r="CB20" s="9">
        <v>24.547999999999998</v>
      </c>
      <c r="CC20" s="9">
        <v>21.346</v>
      </c>
      <c r="CD20" s="9">
        <v>16.254000000000001</v>
      </c>
      <c r="CE20" s="9">
        <v>11.747</v>
      </c>
      <c r="CF20" s="9">
        <v>4.5069999999999997</v>
      </c>
      <c r="CG20" s="9">
        <v>12.234999999999999</v>
      </c>
      <c r="CH20" s="9">
        <v>8.3290000000000006</v>
      </c>
      <c r="CI20" s="9">
        <v>3.9060000000000001</v>
      </c>
      <c r="CJ20" s="9">
        <v>4.0190000000000001</v>
      </c>
      <c r="CK20" s="9">
        <v>3.4180000000000001</v>
      </c>
      <c r="CL20" s="9">
        <v>0.60099999999999998</v>
      </c>
      <c r="CM20" s="9">
        <v>29.64</v>
      </c>
      <c r="CN20" s="9">
        <v>12.801</v>
      </c>
      <c r="CO20" s="9">
        <v>16.838999999999999</v>
      </c>
      <c r="CP20" s="9">
        <v>290.11799999999999</v>
      </c>
      <c r="CQ20" s="9">
        <v>143.37700000000001</v>
      </c>
      <c r="CR20" s="9">
        <v>146.74100000000001</v>
      </c>
      <c r="CS20" s="9">
        <v>126.309</v>
      </c>
      <c r="CT20" s="9">
        <v>93.468000000000004</v>
      </c>
      <c r="CU20" s="9">
        <v>32.841000000000001</v>
      </c>
      <c r="CV20" s="9">
        <v>163.809</v>
      </c>
      <c r="CW20" s="9">
        <v>49.908999999999999</v>
      </c>
      <c r="CX20" s="9">
        <v>113.9</v>
      </c>
      <c r="CY20" s="9">
        <v>139.65100000000001</v>
      </c>
      <c r="CZ20" s="9">
        <v>103.215</v>
      </c>
      <c r="DA20" s="9">
        <v>36.435000000000002</v>
      </c>
      <c r="DB20" s="9">
        <v>174.131</v>
      </c>
      <c r="DC20" s="9">
        <v>54.274000000000001</v>
      </c>
      <c r="DD20" s="9">
        <v>119.857</v>
      </c>
      <c r="DE20" s="9">
        <v>176.04400000000001</v>
      </c>
      <c r="DF20" s="9">
        <v>58.237000000000002</v>
      </c>
      <c r="DG20" s="9">
        <v>117.806</v>
      </c>
      <c r="DH20" s="9">
        <v>2100.5340000000001</v>
      </c>
      <c r="DI20" s="9">
        <v>1200.4960000000001</v>
      </c>
      <c r="DJ20" s="9">
        <v>900.03899999999999</v>
      </c>
      <c r="DK20" s="9">
        <v>1318.2860000000001</v>
      </c>
      <c r="DL20" s="9">
        <v>904.09699999999998</v>
      </c>
      <c r="DM20" s="9">
        <v>414.18900000000002</v>
      </c>
      <c r="DN20" s="9">
        <v>782.24900000000002</v>
      </c>
      <c r="DO20" s="9">
        <v>296.399</v>
      </c>
      <c r="DP20" s="9">
        <v>485.85</v>
      </c>
      <c r="DQ20" s="9">
        <v>224.04900000000001</v>
      </c>
      <c r="DR20" s="9">
        <v>126.32</v>
      </c>
      <c r="DS20" s="9">
        <v>97.728999999999999</v>
      </c>
      <c r="DT20" s="9">
        <v>63.417000000000002</v>
      </c>
      <c r="DU20" s="9">
        <v>36.682000000000002</v>
      </c>
      <c r="DV20" s="9">
        <v>26.736000000000001</v>
      </c>
      <c r="DW20" s="9">
        <v>18.527999999999999</v>
      </c>
      <c r="DX20" s="9">
        <v>14.76</v>
      </c>
      <c r="DY20" s="9">
        <v>3.7690000000000001</v>
      </c>
      <c r="DZ20" s="9">
        <v>11.436</v>
      </c>
      <c r="EA20" s="9">
        <v>9.4220000000000006</v>
      </c>
      <c r="EB20" s="9">
        <v>2.0150000000000001</v>
      </c>
      <c r="EC20" s="9">
        <v>7.0919999999999996</v>
      </c>
      <c r="ED20" s="9">
        <v>5.3380000000000001</v>
      </c>
      <c r="EE20" s="9">
        <v>1.754</v>
      </c>
      <c r="EF20" s="9">
        <v>44.889000000000003</v>
      </c>
      <c r="EG20" s="9">
        <v>21.922000000000001</v>
      </c>
      <c r="EH20" s="9">
        <v>22.966999999999999</v>
      </c>
      <c r="EI20" s="9">
        <v>183.82</v>
      </c>
      <c r="EJ20" s="9">
        <v>103.685</v>
      </c>
      <c r="EK20" s="9">
        <v>80.135000000000005</v>
      </c>
      <c r="EL20" s="9">
        <v>58.930999999999997</v>
      </c>
      <c r="EM20" s="9">
        <v>47.177</v>
      </c>
      <c r="EN20" s="9">
        <v>11.754</v>
      </c>
      <c r="EO20" s="9">
        <v>124.889</v>
      </c>
      <c r="EP20" s="9">
        <v>56.509</v>
      </c>
      <c r="EQ20" s="9">
        <v>68.38</v>
      </c>
      <c r="ER20" s="9">
        <v>73.293999999999997</v>
      </c>
      <c r="ES20" s="9">
        <v>58.290999999999997</v>
      </c>
      <c r="ET20" s="9">
        <v>15.002000000000001</v>
      </c>
      <c r="EU20" s="9">
        <v>150.755</v>
      </c>
      <c r="EV20" s="9">
        <v>68.028000000000006</v>
      </c>
      <c r="EW20" s="9">
        <v>82.727000000000004</v>
      </c>
      <c r="EX20" s="9">
        <v>136.32499999999999</v>
      </c>
      <c r="EY20" s="9">
        <v>65.930000000000007</v>
      </c>
      <c r="EZ20" s="9">
        <v>70.394999999999996</v>
      </c>
      <c r="FA20" s="9">
        <v>1686.9739999999999</v>
      </c>
      <c r="FB20" s="9">
        <v>931.54</v>
      </c>
      <c r="FC20" s="9">
        <v>755.43399999999997</v>
      </c>
      <c r="FD20" s="9">
        <v>1135.5730000000001</v>
      </c>
      <c r="FE20" s="9">
        <v>763.46199999999999</v>
      </c>
      <c r="FF20" s="9">
        <v>372.11099999999999</v>
      </c>
      <c r="FG20" s="9">
        <v>551.40099999999995</v>
      </c>
      <c r="FH20" s="9">
        <v>168.078</v>
      </c>
      <c r="FI20" s="9">
        <v>383.32299999999998</v>
      </c>
      <c r="FJ20" s="9">
        <v>189.10499999999999</v>
      </c>
      <c r="FK20" s="9">
        <v>103.081</v>
      </c>
      <c r="FL20" s="9">
        <v>86.025000000000006</v>
      </c>
      <c r="FM20" s="9">
        <v>45.661999999999999</v>
      </c>
      <c r="FN20" s="9">
        <v>24.966999999999999</v>
      </c>
      <c r="FO20" s="9">
        <v>20.695</v>
      </c>
      <c r="FP20" s="9">
        <v>16.393000000000001</v>
      </c>
      <c r="FQ20" s="9">
        <v>12.625</v>
      </c>
      <c r="FR20" s="9">
        <v>3.7690000000000001</v>
      </c>
      <c r="FS20" s="9">
        <v>9.593</v>
      </c>
      <c r="FT20" s="9">
        <v>7.5780000000000003</v>
      </c>
      <c r="FU20" s="9">
        <v>2.0150000000000001</v>
      </c>
      <c r="FV20" s="9">
        <v>6.8</v>
      </c>
      <c r="FW20" s="9">
        <v>5.0460000000000003</v>
      </c>
      <c r="FX20" s="9">
        <v>1.754</v>
      </c>
      <c r="FY20" s="9">
        <v>29.268999999999998</v>
      </c>
      <c r="FZ20" s="9">
        <v>12.342000000000001</v>
      </c>
      <c r="GA20" s="9">
        <v>16.925999999999998</v>
      </c>
      <c r="GB20" s="9">
        <v>162.001</v>
      </c>
      <c r="GC20" s="9">
        <v>89.361000000000004</v>
      </c>
      <c r="GD20" s="9">
        <v>72.64</v>
      </c>
      <c r="GE20" s="9">
        <v>55.180999999999997</v>
      </c>
      <c r="GF20" s="9">
        <v>44.2</v>
      </c>
      <c r="GG20" s="9">
        <v>10.98</v>
      </c>
      <c r="GH20" s="9">
        <v>106.82</v>
      </c>
      <c r="GI20" s="9">
        <v>45.16</v>
      </c>
      <c r="GJ20" s="9">
        <v>61.66</v>
      </c>
      <c r="GK20" s="9">
        <v>67.408000000000001</v>
      </c>
      <c r="GL20" s="9">
        <v>53.18</v>
      </c>
      <c r="GM20" s="9">
        <v>14.228</v>
      </c>
      <c r="GN20" s="9">
        <v>121.697</v>
      </c>
      <c r="GO20" s="9">
        <v>49.901000000000003</v>
      </c>
      <c r="GP20" s="9">
        <v>71.796000000000006</v>
      </c>
      <c r="GQ20" s="9">
        <v>116.413</v>
      </c>
      <c r="GR20" s="9">
        <v>52.738999999999997</v>
      </c>
      <c r="GS20" s="9">
        <v>63.673999999999999</v>
      </c>
      <c r="GT20" s="9">
        <v>413.56</v>
      </c>
      <c r="GU20" s="9">
        <v>268.95499999999998</v>
      </c>
      <c r="GV20" s="9">
        <v>144.60499999999999</v>
      </c>
      <c r="GW20" s="9">
        <v>182.71299999999999</v>
      </c>
      <c r="GX20" s="9">
        <v>140.63499999999999</v>
      </c>
      <c r="GY20" s="9">
        <v>42.078000000000003</v>
      </c>
      <c r="GZ20" s="9">
        <v>230.84700000000001</v>
      </c>
      <c r="HA20" s="9">
        <v>128.321</v>
      </c>
      <c r="HB20" s="9">
        <v>102.527</v>
      </c>
      <c r="HC20" s="9">
        <v>34.942999999999998</v>
      </c>
      <c r="HD20" s="9">
        <v>23.239000000000001</v>
      </c>
      <c r="HE20" s="9">
        <v>11.705</v>
      </c>
      <c r="HF20" s="9">
        <v>17.756</v>
      </c>
      <c r="HG20" s="9">
        <v>11.715</v>
      </c>
      <c r="HH20" s="9">
        <v>6.0410000000000004</v>
      </c>
      <c r="HI20" s="9">
        <v>2.1349999999999998</v>
      </c>
      <c r="HJ20" s="9">
        <v>2.1349999999999998</v>
      </c>
      <c r="HK20" s="9">
        <v>0</v>
      </c>
      <c r="HL20" s="9">
        <v>1.843</v>
      </c>
      <c r="HM20" s="9">
        <v>1.843</v>
      </c>
      <c r="HN20" s="9">
        <v>0</v>
      </c>
      <c r="HO20" s="9">
        <v>0.29199999999999998</v>
      </c>
      <c r="HP20" s="9">
        <v>0.29199999999999998</v>
      </c>
      <c r="HQ20" s="9">
        <v>0</v>
      </c>
      <c r="HR20" s="9">
        <v>15.621</v>
      </c>
      <c r="HS20" s="9">
        <v>9.58</v>
      </c>
      <c r="HT20" s="9">
        <v>6.0410000000000004</v>
      </c>
      <c r="HU20" s="9">
        <v>21.818999999999999</v>
      </c>
      <c r="HV20" s="9">
        <v>14.324</v>
      </c>
      <c r="HW20" s="9">
        <v>7.4939999999999998</v>
      </c>
      <c r="HX20" s="9">
        <v>3.75</v>
      </c>
      <c r="HY20" s="9">
        <v>2.976</v>
      </c>
      <c r="HZ20" s="9">
        <v>0.77400000000000002</v>
      </c>
      <c r="IA20" s="9">
        <v>18.068999999999999</v>
      </c>
      <c r="IB20" s="9">
        <v>11.348000000000001</v>
      </c>
      <c r="IC20" s="9">
        <v>6.72</v>
      </c>
      <c r="ID20" s="9">
        <v>5.8849999999999998</v>
      </c>
      <c r="IE20" s="9">
        <v>5.1109999999999998</v>
      </c>
      <c r="IF20" s="9">
        <v>0.77400000000000002</v>
      </c>
      <c r="IG20" s="9">
        <v>29.058</v>
      </c>
      <c r="IH20" s="9">
        <v>18.126999999999999</v>
      </c>
      <c r="II20" s="9">
        <v>10.930999999999999</v>
      </c>
      <c r="IJ20" s="9">
        <v>19.911999999999999</v>
      </c>
      <c r="IK20" s="9">
        <v>13.192</v>
      </c>
      <c r="IL20" s="9">
        <v>6.72</v>
      </c>
      <c r="IM20" s="9">
        <v>3692.8719999999998</v>
      </c>
      <c r="IN20" s="9">
        <v>2007.056</v>
      </c>
      <c r="IO20" s="9">
        <v>1685.816</v>
      </c>
      <c r="IP20" s="9">
        <v>2560.511</v>
      </c>
      <c r="IQ20" s="9">
        <v>1632.1420000000001</v>
      </c>
    </row>
    <row r="21" spans="1:251">
      <c r="A21" s="10">
        <v>42125</v>
      </c>
      <c r="B21" s="9">
        <v>16.187999999999999</v>
      </c>
      <c r="C21" s="9">
        <v>16.317</v>
      </c>
      <c r="D21" s="9">
        <v>359.99799999999999</v>
      </c>
      <c r="E21" s="9">
        <v>219.2</v>
      </c>
      <c r="F21" s="9">
        <v>140.798</v>
      </c>
      <c r="G21" s="9">
        <v>184.667</v>
      </c>
      <c r="H21" s="9">
        <v>147.34700000000001</v>
      </c>
      <c r="I21" s="9">
        <v>37.320999999999998</v>
      </c>
      <c r="J21" s="9">
        <v>175.33099999999999</v>
      </c>
      <c r="K21" s="9">
        <v>71.852999999999994</v>
      </c>
      <c r="L21" s="9">
        <v>103.477</v>
      </c>
      <c r="M21" s="9">
        <v>207.797</v>
      </c>
      <c r="N21" s="9">
        <v>164.529</v>
      </c>
      <c r="O21" s="9">
        <v>43.268999999999998</v>
      </c>
      <c r="P21" s="9">
        <v>188.11699999999999</v>
      </c>
      <c r="Q21" s="9">
        <v>76.260000000000005</v>
      </c>
      <c r="R21" s="9">
        <v>111.857</v>
      </c>
      <c r="S21" s="9">
        <v>192.06299999999999</v>
      </c>
      <c r="T21" s="9">
        <v>86.215000000000003</v>
      </c>
      <c r="U21" s="9">
        <v>105.848</v>
      </c>
      <c r="V21" s="9">
        <v>2573.4720000000002</v>
      </c>
      <c r="W21" s="9">
        <v>1390.4649999999999</v>
      </c>
      <c r="X21" s="9">
        <v>1183.0070000000001</v>
      </c>
      <c r="Y21" s="9">
        <v>1884.6379999999999</v>
      </c>
      <c r="Z21" s="9">
        <v>1271.1510000000001</v>
      </c>
      <c r="AA21" s="9">
        <v>613.48699999999997</v>
      </c>
      <c r="AB21" s="9">
        <v>688.83399999999995</v>
      </c>
      <c r="AC21" s="9">
        <v>119.31399999999999</v>
      </c>
      <c r="AD21" s="9">
        <v>569.52</v>
      </c>
      <c r="AE21" s="9">
        <v>336.03699999999998</v>
      </c>
      <c r="AF21" s="9">
        <v>176.43299999999999</v>
      </c>
      <c r="AG21" s="9">
        <v>159.60400000000001</v>
      </c>
      <c r="AH21" s="9">
        <v>57.042000000000002</v>
      </c>
      <c r="AI21" s="9">
        <v>33.082000000000001</v>
      </c>
      <c r="AJ21" s="9">
        <v>23.96</v>
      </c>
      <c r="AK21" s="9">
        <v>27.475999999999999</v>
      </c>
      <c r="AL21" s="9">
        <v>23.096</v>
      </c>
      <c r="AM21" s="9">
        <v>4.38</v>
      </c>
      <c r="AN21" s="9">
        <v>12.606</v>
      </c>
      <c r="AO21" s="9">
        <v>9.4770000000000003</v>
      </c>
      <c r="AP21" s="9">
        <v>3.129</v>
      </c>
      <c r="AQ21" s="9">
        <v>14.869</v>
      </c>
      <c r="AR21" s="9">
        <v>13.618</v>
      </c>
      <c r="AS21" s="9">
        <v>1.2509999999999999</v>
      </c>
      <c r="AT21" s="9">
        <v>29.565999999999999</v>
      </c>
      <c r="AU21" s="9">
        <v>9.9860000000000007</v>
      </c>
      <c r="AV21" s="9">
        <v>19.579999999999998</v>
      </c>
      <c r="AW21" s="9">
        <v>302.74799999999999</v>
      </c>
      <c r="AX21" s="9">
        <v>157.673</v>
      </c>
      <c r="AY21" s="9">
        <v>145.07599999999999</v>
      </c>
      <c r="AZ21" s="9">
        <v>140.6</v>
      </c>
      <c r="BA21" s="9">
        <v>110.176</v>
      </c>
      <c r="BB21" s="9">
        <v>30.423999999999999</v>
      </c>
      <c r="BC21" s="9">
        <v>162.148</v>
      </c>
      <c r="BD21" s="9">
        <v>47.496000000000002</v>
      </c>
      <c r="BE21" s="9">
        <v>114.651</v>
      </c>
      <c r="BF21" s="9">
        <v>161.25399999999999</v>
      </c>
      <c r="BG21" s="9">
        <v>126.742</v>
      </c>
      <c r="BH21" s="9">
        <v>34.512</v>
      </c>
      <c r="BI21" s="9">
        <v>174.78399999999999</v>
      </c>
      <c r="BJ21" s="9">
        <v>49.691000000000003</v>
      </c>
      <c r="BK21" s="9">
        <v>125.092</v>
      </c>
      <c r="BL21" s="9">
        <v>174.75399999999999</v>
      </c>
      <c r="BM21" s="9">
        <v>56.973999999999997</v>
      </c>
      <c r="BN21" s="9">
        <v>117.78100000000001</v>
      </c>
      <c r="BO21" s="9">
        <v>2481.9960000000001</v>
      </c>
      <c r="BP21" s="9">
        <v>1303.5509999999999</v>
      </c>
      <c r="BQ21" s="9">
        <v>1178.4459999999999</v>
      </c>
      <c r="BR21" s="9">
        <v>1883.627</v>
      </c>
      <c r="BS21" s="9">
        <v>1179.047</v>
      </c>
      <c r="BT21" s="9">
        <v>704.58</v>
      </c>
      <c r="BU21" s="9">
        <v>598.36900000000003</v>
      </c>
      <c r="BV21" s="9">
        <v>124.504</v>
      </c>
      <c r="BW21" s="9">
        <v>473.86599999999999</v>
      </c>
      <c r="BX21" s="9">
        <v>330.733</v>
      </c>
      <c r="BY21" s="9">
        <v>166.87700000000001</v>
      </c>
      <c r="BZ21" s="9">
        <v>163.857</v>
      </c>
      <c r="CA21" s="9">
        <v>56.95</v>
      </c>
      <c r="CB21" s="9">
        <v>33.814</v>
      </c>
      <c r="CC21" s="9">
        <v>23.135999999999999</v>
      </c>
      <c r="CD21" s="9">
        <v>29.753</v>
      </c>
      <c r="CE21" s="9">
        <v>22.213000000000001</v>
      </c>
      <c r="CF21" s="9">
        <v>7.54</v>
      </c>
      <c r="CG21" s="9">
        <v>15.484999999999999</v>
      </c>
      <c r="CH21" s="9">
        <v>9.52</v>
      </c>
      <c r="CI21" s="9">
        <v>5.9649999999999999</v>
      </c>
      <c r="CJ21" s="9">
        <v>14.268000000000001</v>
      </c>
      <c r="CK21" s="9">
        <v>12.693</v>
      </c>
      <c r="CL21" s="9">
        <v>1.575</v>
      </c>
      <c r="CM21" s="9">
        <v>27.196999999999999</v>
      </c>
      <c r="CN21" s="9">
        <v>11.601000000000001</v>
      </c>
      <c r="CO21" s="9">
        <v>15.596</v>
      </c>
      <c r="CP21" s="9">
        <v>295.923</v>
      </c>
      <c r="CQ21" s="9">
        <v>144.86000000000001</v>
      </c>
      <c r="CR21" s="9">
        <v>151.06299999999999</v>
      </c>
      <c r="CS21" s="9">
        <v>129.60599999999999</v>
      </c>
      <c r="CT21" s="9">
        <v>94.59</v>
      </c>
      <c r="CU21" s="9">
        <v>35.017000000000003</v>
      </c>
      <c r="CV21" s="9">
        <v>166.31700000000001</v>
      </c>
      <c r="CW21" s="9">
        <v>50.271000000000001</v>
      </c>
      <c r="CX21" s="9">
        <v>116.04600000000001</v>
      </c>
      <c r="CY21" s="9">
        <v>153.05699999999999</v>
      </c>
      <c r="CZ21" s="9">
        <v>112.188</v>
      </c>
      <c r="DA21" s="9">
        <v>40.869999999999997</v>
      </c>
      <c r="DB21" s="9">
        <v>177.67599999999999</v>
      </c>
      <c r="DC21" s="9">
        <v>54.689</v>
      </c>
      <c r="DD21" s="9">
        <v>122.98699999999999</v>
      </c>
      <c r="DE21" s="9">
        <v>181.80199999999999</v>
      </c>
      <c r="DF21" s="9">
        <v>59.790999999999997</v>
      </c>
      <c r="DG21" s="9">
        <v>122.011</v>
      </c>
      <c r="DH21" s="9">
        <v>2113.7049999999999</v>
      </c>
      <c r="DI21" s="9">
        <v>1193.6010000000001</v>
      </c>
      <c r="DJ21" s="9">
        <v>920.10299999999995</v>
      </c>
      <c r="DK21" s="9">
        <v>1345.557</v>
      </c>
      <c r="DL21" s="9">
        <v>911.69600000000003</v>
      </c>
      <c r="DM21" s="9">
        <v>433.86099999999999</v>
      </c>
      <c r="DN21" s="9">
        <v>768.14800000000002</v>
      </c>
      <c r="DO21" s="9">
        <v>281.90499999999997</v>
      </c>
      <c r="DP21" s="9">
        <v>486.24200000000002</v>
      </c>
      <c r="DQ21" s="9">
        <v>249.971</v>
      </c>
      <c r="DR21" s="9">
        <v>138.39400000000001</v>
      </c>
      <c r="DS21" s="9">
        <v>111.577</v>
      </c>
      <c r="DT21" s="9">
        <v>77.454999999999998</v>
      </c>
      <c r="DU21" s="9">
        <v>47.262999999999998</v>
      </c>
      <c r="DV21" s="9">
        <v>30.192</v>
      </c>
      <c r="DW21" s="9">
        <v>30.625</v>
      </c>
      <c r="DX21" s="9">
        <v>25.414999999999999</v>
      </c>
      <c r="DY21" s="9">
        <v>5.2089999999999996</v>
      </c>
      <c r="DZ21" s="9">
        <v>18.047000000000001</v>
      </c>
      <c r="EA21" s="9">
        <v>15.542</v>
      </c>
      <c r="EB21" s="9">
        <v>2.5049999999999999</v>
      </c>
      <c r="EC21" s="9">
        <v>12.577999999999999</v>
      </c>
      <c r="ED21" s="9">
        <v>9.8729999999999993</v>
      </c>
      <c r="EE21" s="9">
        <v>2.7040000000000002</v>
      </c>
      <c r="EF21" s="9">
        <v>46.831000000000003</v>
      </c>
      <c r="EG21" s="9">
        <v>21.847999999999999</v>
      </c>
      <c r="EH21" s="9">
        <v>24.983000000000001</v>
      </c>
      <c r="EI21" s="9">
        <v>200.62299999999999</v>
      </c>
      <c r="EJ21" s="9">
        <v>111.547</v>
      </c>
      <c r="EK21" s="9">
        <v>89.075999999999993</v>
      </c>
      <c r="EL21" s="9">
        <v>79.471000000000004</v>
      </c>
      <c r="EM21" s="9">
        <v>61.366999999999997</v>
      </c>
      <c r="EN21" s="9">
        <v>18.103999999999999</v>
      </c>
      <c r="EO21" s="9">
        <v>121.152</v>
      </c>
      <c r="EP21" s="9">
        <v>50.18</v>
      </c>
      <c r="EQ21" s="9">
        <v>70.971999999999994</v>
      </c>
      <c r="ER21" s="9">
        <v>100.983</v>
      </c>
      <c r="ES21" s="9">
        <v>78.572000000000003</v>
      </c>
      <c r="ET21" s="9">
        <v>22.411000000000001</v>
      </c>
      <c r="EU21" s="9">
        <v>148.989</v>
      </c>
      <c r="EV21" s="9">
        <v>59.822000000000003</v>
      </c>
      <c r="EW21" s="9">
        <v>89.165999999999997</v>
      </c>
      <c r="EX21" s="9">
        <v>139.19900000000001</v>
      </c>
      <c r="EY21" s="9">
        <v>65.721999999999994</v>
      </c>
      <c r="EZ21" s="9">
        <v>73.477000000000004</v>
      </c>
      <c r="FA21" s="9">
        <v>1697.5709999999999</v>
      </c>
      <c r="FB21" s="9">
        <v>932.45500000000004</v>
      </c>
      <c r="FC21" s="9">
        <v>765.11599999999999</v>
      </c>
      <c r="FD21" s="9">
        <v>1163.671</v>
      </c>
      <c r="FE21" s="9">
        <v>774.31399999999996</v>
      </c>
      <c r="FF21" s="9">
        <v>389.35700000000003</v>
      </c>
      <c r="FG21" s="9">
        <v>533.9</v>
      </c>
      <c r="FH21" s="9">
        <v>158.14099999999999</v>
      </c>
      <c r="FI21" s="9">
        <v>375.75900000000001</v>
      </c>
      <c r="FJ21" s="9">
        <v>210.88499999999999</v>
      </c>
      <c r="FK21" s="9">
        <v>114.63</v>
      </c>
      <c r="FL21" s="9">
        <v>96.254999999999995</v>
      </c>
      <c r="FM21" s="9">
        <v>56.179000000000002</v>
      </c>
      <c r="FN21" s="9">
        <v>34.390999999999998</v>
      </c>
      <c r="FO21" s="9">
        <v>21.788</v>
      </c>
      <c r="FP21" s="9">
        <v>25.73</v>
      </c>
      <c r="FQ21" s="9">
        <v>20.946000000000002</v>
      </c>
      <c r="FR21" s="9">
        <v>4.7850000000000001</v>
      </c>
      <c r="FS21" s="9">
        <v>15.558999999999999</v>
      </c>
      <c r="FT21" s="9">
        <v>13.478999999999999</v>
      </c>
      <c r="FU21" s="9">
        <v>2.08</v>
      </c>
      <c r="FV21" s="9">
        <v>10.170999999999999</v>
      </c>
      <c r="FW21" s="9">
        <v>7.4669999999999996</v>
      </c>
      <c r="FX21" s="9">
        <v>2.7040000000000002</v>
      </c>
      <c r="FY21" s="9">
        <v>30.449000000000002</v>
      </c>
      <c r="FZ21" s="9">
        <v>13.446</v>
      </c>
      <c r="GA21" s="9">
        <v>17.003</v>
      </c>
      <c r="GB21" s="9">
        <v>176.77699999999999</v>
      </c>
      <c r="GC21" s="9">
        <v>96.114999999999995</v>
      </c>
      <c r="GD21" s="9">
        <v>80.662000000000006</v>
      </c>
      <c r="GE21" s="9">
        <v>73.986000000000004</v>
      </c>
      <c r="GF21" s="9">
        <v>56.603000000000002</v>
      </c>
      <c r="GG21" s="9">
        <v>17.382999999999999</v>
      </c>
      <c r="GH21" s="9">
        <v>102.791</v>
      </c>
      <c r="GI21" s="9">
        <v>39.511000000000003</v>
      </c>
      <c r="GJ21" s="9">
        <v>63.28</v>
      </c>
      <c r="GK21" s="9">
        <v>92.07</v>
      </c>
      <c r="GL21" s="9">
        <v>70.805000000000007</v>
      </c>
      <c r="GM21" s="9">
        <v>21.265000000000001</v>
      </c>
      <c r="GN21" s="9">
        <v>118.815</v>
      </c>
      <c r="GO21" s="9">
        <v>43.825000000000003</v>
      </c>
      <c r="GP21" s="9">
        <v>74.989999999999995</v>
      </c>
      <c r="GQ21" s="9">
        <v>118.35</v>
      </c>
      <c r="GR21" s="9">
        <v>52.99</v>
      </c>
      <c r="GS21" s="9">
        <v>65.36</v>
      </c>
      <c r="GT21" s="9">
        <v>416.13299999999998</v>
      </c>
      <c r="GU21" s="9">
        <v>261.14600000000002</v>
      </c>
      <c r="GV21" s="9">
        <v>154.98699999999999</v>
      </c>
      <c r="GW21" s="9">
        <v>181.886</v>
      </c>
      <c r="GX21" s="9">
        <v>137.38200000000001</v>
      </c>
      <c r="GY21" s="9">
        <v>44.503999999999998</v>
      </c>
      <c r="GZ21" s="9">
        <v>234.24799999999999</v>
      </c>
      <c r="HA21" s="9">
        <v>123.764</v>
      </c>
      <c r="HB21" s="9">
        <v>110.48399999999999</v>
      </c>
      <c r="HC21" s="9">
        <v>39.085999999999999</v>
      </c>
      <c r="HD21" s="9">
        <v>23.763999999999999</v>
      </c>
      <c r="HE21" s="9">
        <v>15.321999999999999</v>
      </c>
      <c r="HF21" s="9">
        <v>21.276</v>
      </c>
      <c r="HG21" s="9">
        <v>12.872</v>
      </c>
      <c r="HH21" s="9">
        <v>8.4039999999999999</v>
      </c>
      <c r="HI21" s="9">
        <v>4.8940000000000001</v>
      </c>
      <c r="HJ21" s="9">
        <v>4.47</v>
      </c>
      <c r="HK21" s="9">
        <v>0.42399999999999999</v>
      </c>
      <c r="HL21" s="9">
        <v>2.4870000000000001</v>
      </c>
      <c r="HM21" s="9">
        <v>2.0630000000000002</v>
      </c>
      <c r="HN21" s="9">
        <v>0.42399999999999999</v>
      </c>
      <c r="HO21" s="9">
        <v>2.407</v>
      </c>
      <c r="HP21" s="9">
        <v>2.407</v>
      </c>
      <c r="HQ21" s="9">
        <v>0</v>
      </c>
      <c r="HR21" s="9">
        <v>16.382000000000001</v>
      </c>
      <c r="HS21" s="9">
        <v>8.4019999999999992</v>
      </c>
      <c r="HT21" s="9">
        <v>7.98</v>
      </c>
      <c r="HU21" s="9">
        <v>23.846</v>
      </c>
      <c r="HV21" s="9">
        <v>15.432</v>
      </c>
      <c r="HW21" s="9">
        <v>8.4139999999999997</v>
      </c>
      <c r="HX21" s="9">
        <v>5.4850000000000003</v>
      </c>
      <c r="HY21" s="9">
        <v>4.7640000000000002</v>
      </c>
      <c r="HZ21" s="9">
        <v>0.72099999999999997</v>
      </c>
      <c r="IA21" s="9">
        <v>18.361000000000001</v>
      </c>
      <c r="IB21" s="9">
        <v>10.669</v>
      </c>
      <c r="IC21" s="9">
        <v>7.6929999999999996</v>
      </c>
      <c r="ID21" s="9">
        <v>8.9130000000000003</v>
      </c>
      <c r="IE21" s="9">
        <v>7.7670000000000003</v>
      </c>
      <c r="IF21" s="9">
        <v>1.1459999999999999</v>
      </c>
      <c r="IG21" s="9">
        <v>30.172999999999998</v>
      </c>
      <c r="IH21" s="9">
        <v>15.997</v>
      </c>
      <c r="II21" s="9">
        <v>14.176</v>
      </c>
      <c r="IJ21" s="9">
        <v>20.849</v>
      </c>
      <c r="IK21" s="9">
        <v>12.731999999999999</v>
      </c>
      <c r="IL21" s="9">
        <v>8.1170000000000009</v>
      </c>
      <c r="IM21" s="9">
        <v>3689.136</v>
      </c>
      <c r="IN21" s="9">
        <v>1998.836</v>
      </c>
      <c r="IO21" s="9">
        <v>1690.3</v>
      </c>
      <c r="IP21" s="9">
        <v>2580.8850000000002</v>
      </c>
      <c r="IQ21" s="9">
        <v>1637.2529999999999</v>
      </c>
    </row>
    <row r="22" spans="1:251">
      <c r="A22" s="10">
        <v>42156</v>
      </c>
      <c r="B22" s="9">
        <v>14.163</v>
      </c>
      <c r="C22" s="9">
        <v>13.804</v>
      </c>
      <c r="D22" s="9">
        <v>360.25799999999998</v>
      </c>
      <c r="E22" s="9">
        <v>230.17</v>
      </c>
      <c r="F22" s="9">
        <v>130.08799999999999</v>
      </c>
      <c r="G22" s="9">
        <v>187.37200000000001</v>
      </c>
      <c r="H22" s="9">
        <v>150.64500000000001</v>
      </c>
      <c r="I22" s="9">
        <v>36.726999999999997</v>
      </c>
      <c r="J22" s="9">
        <v>172.887</v>
      </c>
      <c r="K22" s="9">
        <v>79.525000000000006</v>
      </c>
      <c r="L22" s="9">
        <v>93.361000000000004</v>
      </c>
      <c r="M22" s="9">
        <v>207.71299999999999</v>
      </c>
      <c r="N22" s="9">
        <v>166.03800000000001</v>
      </c>
      <c r="O22" s="9">
        <v>41.674999999999997</v>
      </c>
      <c r="P22" s="9">
        <v>187.41200000000001</v>
      </c>
      <c r="Q22" s="9">
        <v>85.245999999999995</v>
      </c>
      <c r="R22" s="9">
        <v>102.166</v>
      </c>
      <c r="S22" s="9">
        <v>187.553</v>
      </c>
      <c r="T22" s="9">
        <v>90.594999999999999</v>
      </c>
      <c r="U22" s="9">
        <v>96.957999999999998</v>
      </c>
      <c r="V22" s="9">
        <v>2553.6970000000001</v>
      </c>
      <c r="W22" s="9">
        <v>1386.2380000000001</v>
      </c>
      <c r="X22" s="9">
        <v>1167.46</v>
      </c>
      <c r="Y22" s="9">
        <v>1873.1769999999999</v>
      </c>
      <c r="Z22" s="9">
        <v>1261.933</v>
      </c>
      <c r="AA22" s="9">
        <v>611.24300000000005</v>
      </c>
      <c r="AB22" s="9">
        <v>680.52099999999996</v>
      </c>
      <c r="AC22" s="9">
        <v>124.304</v>
      </c>
      <c r="AD22" s="9">
        <v>556.21699999999998</v>
      </c>
      <c r="AE22" s="9">
        <v>322.07900000000001</v>
      </c>
      <c r="AF22" s="9">
        <v>167.631</v>
      </c>
      <c r="AG22" s="9">
        <v>154.44800000000001</v>
      </c>
      <c r="AH22" s="9">
        <v>51.680999999999997</v>
      </c>
      <c r="AI22" s="9">
        <v>29.934000000000001</v>
      </c>
      <c r="AJ22" s="9">
        <v>21.747</v>
      </c>
      <c r="AK22" s="9">
        <v>24.22</v>
      </c>
      <c r="AL22" s="9">
        <v>18.222999999999999</v>
      </c>
      <c r="AM22" s="9">
        <v>5.9960000000000004</v>
      </c>
      <c r="AN22" s="9">
        <v>12.602</v>
      </c>
      <c r="AO22" s="9">
        <v>8.2309999999999999</v>
      </c>
      <c r="AP22" s="9">
        <v>4.3710000000000004</v>
      </c>
      <c r="AQ22" s="9">
        <v>11.618</v>
      </c>
      <c r="AR22" s="9">
        <v>9.9930000000000003</v>
      </c>
      <c r="AS22" s="9">
        <v>1.625</v>
      </c>
      <c r="AT22" s="9">
        <v>27.462</v>
      </c>
      <c r="AU22" s="9">
        <v>11.71</v>
      </c>
      <c r="AV22" s="9">
        <v>15.750999999999999</v>
      </c>
      <c r="AW22" s="9">
        <v>292.20499999999998</v>
      </c>
      <c r="AX22" s="9">
        <v>149.58199999999999</v>
      </c>
      <c r="AY22" s="9">
        <v>142.62299999999999</v>
      </c>
      <c r="AZ22" s="9">
        <v>132.73099999999999</v>
      </c>
      <c r="BA22" s="9">
        <v>104.01600000000001</v>
      </c>
      <c r="BB22" s="9">
        <v>28.715</v>
      </c>
      <c r="BC22" s="9">
        <v>159.47399999999999</v>
      </c>
      <c r="BD22" s="9">
        <v>45.566000000000003</v>
      </c>
      <c r="BE22" s="9">
        <v>113.908</v>
      </c>
      <c r="BF22" s="9">
        <v>151.18600000000001</v>
      </c>
      <c r="BG22" s="9">
        <v>117.703</v>
      </c>
      <c r="BH22" s="9">
        <v>33.481999999999999</v>
      </c>
      <c r="BI22" s="9">
        <v>170.893</v>
      </c>
      <c r="BJ22" s="9">
        <v>49.927999999999997</v>
      </c>
      <c r="BK22" s="9">
        <v>120.96599999999999</v>
      </c>
      <c r="BL22" s="9">
        <v>172.07599999999999</v>
      </c>
      <c r="BM22" s="9">
        <v>53.796999999999997</v>
      </c>
      <c r="BN22" s="9">
        <v>118.279</v>
      </c>
      <c r="BO22" s="9">
        <v>2483.7719999999999</v>
      </c>
      <c r="BP22" s="9">
        <v>1302.1759999999999</v>
      </c>
      <c r="BQ22" s="9">
        <v>1181.596</v>
      </c>
      <c r="BR22" s="9">
        <v>1876.097</v>
      </c>
      <c r="BS22" s="9">
        <v>1183.472</v>
      </c>
      <c r="BT22" s="9">
        <v>692.62400000000002</v>
      </c>
      <c r="BU22" s="9">
        <v>607.67600000000004</v>
      </c>
      <c r="BV22" s="9">
        <v>118.70399999999999</v>
      </c>
      <c r="BW22" s="9">
        <v>488.971</v>
      </c>
      <c r="BX22" s="9">
        <v>359.58300000000003</v>
      </c>
      <c r="BY22" s="9">
        <v>173.62799999999999</v>
      </c>
      <c r="BZ22" s="9">
        <v>185.95500000000001</v>
      </c>
      <c r="CA22" s="9">
        <v>73.748000000000005</v>
      </c>
      <c r="CB22" s="9">
        <v>40.869</v>
      </c>
      <c r="CC22" s="9">
        <v>32.878999999999998</v>
      </c>
      <c r="CD22" s="9">
        <v>39.496000000000002</v>
      </c>
      <c r="CE22" s="9">
        <v>30.11</v>
      </c>
      <c r="CF22" s="9">
        <v>9.3859999999999992</v>
      </c>
      <c r="CG22" s="9">
        <v>24.149000000000001</v>
      </c>
      <c r="CH22" s="9">
        <v>17.091000000000001</v>
      </c>
      <c r="CI22" s="9">
        <v>7.0579999999999998</v>
      </c>
      <c r="CJ22" s="9">
        <v>15.347</v>
      </c>
      <c r="CK22" s="9">
        <v>13.019</v>
      </c>
      <c r="CL22" s="9">
        <v>2.3279999999999998</v>
      </c>
      <c r="CM22" s="9">
        <v>34.250999999999998</v>
      </c>
      <c r="CN22" s="9">
        <v>10.759</v>
      </c>
      <c r="CO22" s="9">
        <v>23.492999999999999</v>
      </c>
      <c r="CP22" s="9">
        <v>319.68</v>
      </c>
      <c r="CQ22" s="9">
        <v>150.38499999999999</v>
      </c>
      <c r="CR22" s="9">
        <v>169.29499999999999</v>
      </c>
      <c r="CS22" s="9">
        <v>142.91399999999999</v>
      </c>
      <c r="CT22" s="9">
        <v>101.459</v>
      </c>
      <c r="CU22" s="9">
        <v>41.454999999999998</v>
      </c>
      <c r="CV22" s="9">
        <v>176.76599999999999</v>
      </c>
      <c r="CW22" s="9">
        <v>48.926000000000002</v>
      </c>
      <c r="CX22" s="9">
        <v>127.84</v>
      </c>
      <c r="CY22" s="9">
        <v>170.477</v>
      </c>
      <c r="CZ22" s="9">
        <v>121.79300000000001</v>
      </c>
      <c r="DA22" s="9">
        <v>48.683</v>
      </c>
      <c r="DB22" s="9">
        <v>189.10599999999999</v>
      </c>
      <c r="DC22" s="9">
        <v>51.835000000000001</v>
      </c>
      <c r="DD22" s="9">
        <v>137.27199999999999</v>
      </c>
      <c r="DE22" s="9">
        <v>200.91499999999999</v>
      </c>
      <c r="DF22" s="9">
        <v>66.016999999999996</v>
      </c>
      <c r="DG22" s="9">
        <v>134.898</v>
      </c>
      <c r="DH22" s="9">
        <v>2121.848</v>
      </c>
      <c r="DI22" s="9">
        <v>1200.2529999999999</v>
      </c>
      <c r="DJ22" s="9">
        <v>921.59500000000003</v>
      </c>
      <c r="DK22" s="9">
        <v>1333.433</v>
      </c>
      <c r="DL22" s="9">
        <v>908.66099999999994</v>
      </c>
      <c r="DM22" s="9">
        <v>424.77100000000002</v>
      </c>
      <c r="DN22" s="9">
        <v>788.41600000000005</v>
      </c>
      <c r="DO22" s="9">
        <v>291.59199999999998</v>
      </c>
      <c r="DP22" s="9">
        <v>496.82400000000001</v>
      </c>
      <c r="DQ22" s="9">
        <v>229.917</v>
      </c>
      <c r="DR22" s="9">
        <v>129.96700000000001</v>
      </c>
      <c r="DS22" s="9">
        <v>99.95</v>
      </c>
      <c r="DT22" s="9">
        <v>66.073999999999998</v>
      </c>
      <c r="DU22" s="9">
        <v>43.609000000000002</v>
      </c>
      <c r="DV22" s="9">
        <v>22.465</v>
      </c>
      <c r="DW22" s="9">
        <v>21.472000000000001</v>
      </c>
      <c r="DX22" s="9">
        <v>19.716000000000001</v>
      </c>
      <c r="DY22" s="9">
        <v>1.756</v>
      </c>
      <c r="DZ22" s="9">
        <v>12.616</v>
      </c>
      <c r="EA22" s="9">
        <v>11.548999999999999</v>
      </c>
      <c r="EB22" s="9">
        <v>1.0669999999999999</v>
      </c>
      <c r="EC22" s="9">
        <v>8.8559999999999999</v>
      </c>
      <c r="ED22" s="9">
        <v>8.1669999999999998</v>
      </c>
      <c r="EE22" s="9">
        <v>0.68899999999999995</v>
      </c>
      <c r="EF22" s="9">
        <v>44.601999999999997</v>
      </c>
      <c r="EG22" s="9">
        <v>23.893000000000001</v>
      </c>
      <c r="EH22" s="9">
        <v>20.709</v>
      </c>
      <c r="EI22" s="9">
        <v>186.542</v>
      </c>
      <c r="EJ22" s="9">
        <v>101.60299999999999</v>
      </c>
      <c r="EK22" s="9">
        <v>84.938999999999993</v>
      </c>
      <c r="EL22" s="9">
        <v>60.146000000000001</v>
      </c>
      <c r="EM22" s="9">
        <v>46.61</v>
      </c>
      <c r="EN22" s="9">
        <v>13.536</v>
      </c>
      <c r="EO22" s="9">
        <v>126.396</v>
      </c>
      <c r="EP22" s="9">
        <v>54.993000000000002</v>
      </c>
      <c r="EQ22" s="9">
        <v>71.403000000000006</v>
      </c>
      <c r="ER22" s="9">
        <v>78.191999999999993</v>
      </c>
      <c r="ES22" s="9">
        <v>62.9</v>
      </c>
      <c r="ET22" s="9">
        <v>15.292</v>
      </c>
      <c r="EU22" s="9">
        <v>151.726</v>
      </c>
      <c r="EV22" s="9">
        <v>67.066999999999993</v>
      </c>
      <c r="EW22" s="9">
        <v>84.658000000000001</v>
      </c>
      <c r="EX22" s="9">
        <v>139.012</v>
      </c>
      <c r="EY22" s="9">
        <v>66.542000000000002</v>
      </c>
      <c r="EZ22" s="9">
        <v>72.47</v>
      </c>
      <c r="FA22" s="9">
        <v>1697.0609999999999</v>
      </c>
      <c r="FB22" s="9">
        <v>934.13599999999997</v>
      </c>
      <c r="FC22" s="9">
        <v>762.92499999999995</v>
      </c>
      <c r="FD22" s="9">
        <v>1145.904</v>
      </c>
      <c r="FE22" s="9">
        <v>770.55499999999995</v>
      </c>
      <c r="FF22" s="9">
        <v>375.35</v>
      </c>
      <c r="FG22" s="9">
        <v>551.15700000000004</v>
      </c>
      <c r="FH22" s="9">
        <v>163.58199999999999</v>
      </c>
      <c r="FI22" s="9">
        <v>387.57499999999999</v>
      </c>
      <c r="FJ22" s="9">
        <v>194.113</v>
      </c>
      <c r="FK22" s="9">
        <v>107.121</v>
      </c>
      <c r="FL22" s="9">
        <v>86.992000000000004</v>
      </c>
      <c r="FM22" s="9">
        <v>50.021999999999998</v>
      </c>
      <c r="FN22" s="9">
        <v>33.136000000000003</v>
      </c>
      <c r="FO22" s="9">
        <v>16.885999999999999</v>
      </c>
      <c r="FP22" s="9">
        <v>18.177</v>
      </c>
      <c r="FQ22" s="9">
        <v>16.420000000000002</v>
      </c>
      <c r="FR22" s="9">
        <v>1.756</v>
      </c>
      <c r="FS22" s="9">
        <v>10.358000000000001</v>
      </c>
      <c r="FT22" s="9">
        <v>9.2910000000000004</v>
      </c>
      <c r="FU22" s="9">
        <v>1.0669999999999999</v>
      </c>
      <c r="FV22" s="9">
        <v>7.8179999999999996</v>
      </c>
      <c r="FW22" s="9">
        <v>7.1289999999999996</v>
      </c>
      <c r="FX22" s="9">
        <v>0.68899999999999995</v>
      </c>
      <c r="FY22" s="9">
        <v>31.844999999999999</v>
      </c>
      <c r="FZ22" s="9">
        <v>16.716000000000001</v>
      </c>
      <c r="GA22" s="9">
        <v>15.13</v>
      </c>
      <c r="GB22" s="9">
        <v>163.50200000000001</v>
      </c>
      <c r="GC22" s="9">
        <v>87.372</v>
      </c>
      <c r="GD22" s="9">
        <v>76.13</v>
      </c>
      <c r="GE22" s="9">
        <v>56.317</v>
      </c>
      <c r="GF22" s="9">
        <v>43.741999999999997</v>
      </c>
      <c r="GG22" s="9">
        <v>12.576000000000001</v>
      </c>
      <c r="GH22" s="9">
        <v>107.184</v>
      </c>
      <c r="GI22" s="9">
        <v>43.63</v>
      </c>
      <c r="GJ22" s="9">
        <v>63.554000000000002</v>
      </c>
      <c r="GK22" s="9">
        <v>71.552000000000007</v>
      </c>
      <c r="GL22" s="9">
        <v>57.22</v>
      </c>
      <c r="GM22" s="9">
        <v>14.332000000000001</v>
      </c>
      <c r="GN22" s="9">
        <v>122.56100000000001</v>
      </c>
      <c r="GO22" s="9">
        <v>49.901000000000003</v>
      </c>
      <c r="GP22" s="9">
        <v>72.66</v>
      </c>
      <c r="GQ22" s="9">
        <v>117.542</v>
      </c>
      <c r="GR22" s="9">
        <v>52.920999999999999</v>
      </c>
      <c r="GS22" s="9">
        <v>64.620999999999995</v>
      </c>
      <c r="GT22" s="9">
        <v>424.78699999999998</v>
      </c>
      <c r="GU22" s="9">
        <v>266.11700000000002</v>
      </c>
      <c r="GV22" s="9">
        <v>158.66999999999999</v>
      </c>
      <c r="GW22" s="9">
        <v>187.52799999999999</v>
      </c>
      <c r="GX22" s="9">
        <v>138.107</v>
      </c>
      <c r="GY22" s="9">
        <v>49.421999999999997</v>
      </c>
      <c r="GZ22" s="9">
        <v>237.25899999999999</v>
      </c>
      <c r="HA22" s="9">
        <v>128.01</v>
      </c>
      <c r="HB22" s="9">
        <v>109.249</v>
      </c>
      <c r="HC22" s="9">
        <v>35.805</v>
      </c>
      <c r="HD22" s="9">
        <v>22.846</v>
      </c>
      <c r="HE22" s="9">
        <v>12.959</v>
      </c>
      <c r="HF22" s="9">
        <v>16.052</v>
      </c>
      <c r="HG22" s="9">
        <v>10.472</v>
      </c>
      <c r="HH22" s="9">
        <v>5.5789999999999997</v>
      </c>
      <c r="HI22" s="9">
        <v>3.2949999999999999</v>
      </c>
      <c r="HJ22" s="9">
        <v>3.2949999999999999</v>
      </c>
      <c r="HK22" s="9">
        <v>0</v>
      </c>
      <c r="HL22" s="9">
        <v>2.258</v>
      </c>
      <c r="HM22" s="9">
        <v>2.258</v>
      </c>
      <c r="HN22" s="9">
        <v>0</v>
      </c>
      <c r="HO22" s="9">
        <v>1.038</v>
      </c>
      <c r="HP22" s="9">
        <v>1.038</v>
      </c>
      <c r="HQ22" s="9">
        <v>0</v>
      </c>
      <c r="HR22" s="9">
        <v>12.756</v>
      </c>
      <c r="HS22" s="9">
        <v>7.1769999999999996</v>
      </c>
      <c r="HT22" s="9">
        <v>5.5789999999999997</v>
      </c>
      <c r="HU22" s="9">
        <v>23.04</v>
      </c>
      <c r="HV22" s="9">
        <v>14.231</v>
      </c>
      <c r="HW22" s="9">
        <v>8.8089999999999993</v>
      </c>
      <c r="HX22" s="9">
        <v>3.8290000000000002</v>
      </c>
      <c r="HY22" s="9">
        <v>2.8690000000000002</v>
      </c>
      <c r="HZ22" s="9">
        <v>0.96</v>
      </c>
      <c r="IA22" s="9">
        <v>19.212</v>
      </c>
      <c r="IB22" s="9">
        <v>11.363</v>
      </c>
      <c r="IC22" s="9">
        <v>7.8490000000000002</v>
      </c>
      <c r="ID22" s="9">
        <v>6.64</v>
      </c>
      <c r="IE22" s="9">
        <v>5.68</v>
      </c>
      <c r="IF22" s="9">
        <v>0.96</v>
      </c>
      <c r="IG22" s="9">
        <v>29.164000000000001</v>
      </c>
      <c r="IH22" s="9">
        <v>17.166</v>
      </c>
      <c r="II22" s="9">
        <v>11.999000000000001</v>
      </c>
      <c r="IJ22" s="9">
        <v>21.469000000000001</v>
      </c>
      <c r="IK22" s="9">
        <v>13.62</v>
      </c>
      <c r="IL22" s="9">
        <v>7.8490000000000002</v>
      </c>
      <c r="IM22" s="9">
        <v>3702.7179999999998</v>
      </c>
      <c r="IN22" s="9">
        <v>2000.5250000000001</v>
      </c>
      <c r="IO22" s="9">
        <v>1702.193</v>
      </c>
      <c r="IP22" s="9">
        <v>2601.2710000000002</v>
      </c>
      <c r="IQ22" s="9">
        <v>1643.9749999999999</v>
      </c>
    </row>
    <row r="23" spans="1:251">
      <c r="A23" s="10">
        <v>42186</v>
      </c>
      <c r="B23" s="9">
        <v>16.102</v>
      </c>
      <c r="C23" s="9">
        <v>14.521000000000001</v>
      </c>
      <c r="D23" s="9">
        <v>362.82499999999999</v>
      </c>
      <c r="E23" s="9">
        <v>227.679</v>
      </c>
      <c r="F23" s="9">
        <v>135.14599999999999</v>
      </c>
      <c r="G23" s="9">
        <v>180.6</v>
      </c>
      <c r="H23" s="9">
        <v>147.57400000000001</v>
      </c>
      <c r="I23" s="9">
        <v>33.026000000000003</v>
      </c>
      <c r="J23" s="9">
        <v>182.22499999999999</v>
      </c>
      <c r="K23" s="9">
        <v>80.105000000000004</v>
      </c>
      <c r="L23" s="9">
        <v>102.12</v>
      </c>
      <c r="M23" s="9">
        <v>202.80600000000001</v>
      </c>
      <c r="N23" s="9">
        <v>163.387</v>
      </c>
      <c r="O23" s="9">
        <v>39.418999999999997</v>
      </c>
      <c r="P23" s="9">
        <v>193.881</v>
      </c>
      <c r="Q23" s="9">
        <v>84.762</v>
      </c>
      <c r="R23" s="9">
        <v>109.119</v>
      </c>
      <c r="S23" s="9">
        <v>198.124</v>
      </c>
      <c r="T23" s="9">
        <v>93.369</v>
      </c>
      <c r="U23" s="9">
        <v>104.756</v>
      </c>
      <c r="V23" s="9">
        <v>2560.9160000000002</v>
      </c>
      <c r="W23" s="9">
        <v>1386.752</v>
      </c>
      <c r="X23" s="9">
        <v>1174.164</v>
      </c>
      <c r="Y23" s="9">
        <v>1881.605</v>
      </c>
      <c r="Z23" s="9">
        <v>1265.001</v>
      </c>
      <c r="AA23" s="9">
        <v>616.60400000000004</v>
      </c>
      <c r="AB23" s="9">
        <v>679.31100000000004</v>
      </c>
      <c r="AC23" s="9">
        <v>121.751</v>
      </c>
      <c r="AD23" s="9">
        <v>557.55999999999995</v>
      </c>
      <c r="AE23" s="9">
        <v>328.20400000000001</v>
      </c>
      <c r="AF23" s="9">
        <v>161.631</v>
      </c>
      <c r="AG23" s="9">
        <v>166.572</v>
      </c>
      <c r="AH23" s="9">
        <v>56.52</v>
      </c>
      <c r="AI23" s="9">
        <v>28.401</v>
      </c>
      <c r="AJ23" s="9">
        <v>28.119</v>
      </c>
      <c r="AK23" s="9">
        <v>25.251000000000001</v>
      </c>
      <c r="AL23" s="9">
        <v>18.916</v>
      </c>
      <c r="AM23" s="9">
        <v>6.335</v>
      </c>
      <c r="AN23" s="9">
        <v>14.901</v>
      </c>
      <c r="AO23" s="9">
        <v>10.552</v>
      </c>
      <c r="AP23" s="9">
        <v>4.3490000000000002</v>
      </c>
      <c r="AQ23" s="9">
        <v>10.351000000000001</v>
      </c>
      <c r="AR23" s="9">
        <v>8.3650000000000002</v>
      </c>
      <c r="AS23" s="9">
        <v>1.986</v>
      </c>
      <c r="AT23" s="9">
        <v>31.268999999999998</v>
      </c>
      <c r="AU23" s="9">
        <v>9.4849999999999994</v>
      </c>
      <c r="AV23" s="9">
        <v>21.783999999999999</v>
      </c>
      <c r="AW23" s="9">
        <v>294.68200000000002</v>
      </c>
      <c r="AX23" s="9">
        <v>144.09299999999999</v>
      </c>
      <c r="AY23" s="9">
        <v>150.58799999999999</v>
      </c>
      <c r="AZ23" s="9">
        <v>130.898</v>
      </c>
      <c r="BA23" s="9">
        <v>100.029</v>
      </c>
      <c r="BB23" s="9">
        <v>30.869</v>
      </c>
      <c r="BC23" s="9">
        <v>163.78299999999999</v>
      </c>
      <c r="BD23" s="9">
        <v>44.064999999999998</v>
      </c>
      <c r="BE23" s="9">
        <v>119.71899999999999</v>
      </c>
      <c r="BF23" s="9">
        <v>149.79599999999999</v>
      </c>
      <c r="BG23" s="9">
        <v>113.871</v>
      </c>
      <c r="BH23" s="9">
        <v>35.924999999999997</v>
      </c>
      <c r="BI23" s="9">
        <v>178.40799999999999</v>
      </c>
      <c r="BJ23" s="9">
        <v>47.76</v>
      </c>
      <c r="BK23" s="9">
        <v>130.64699999999999</v>
      </c>
      <c r="BL23" s="9">
        <v>178.684</v>
      </c>
      <c r="BM23" s="9">
        <v>54.616</v>
      </c>
      <c r="BN23" s="9">
        <v>124.068</v>
      </c>
      <c r="BO23" s="9">
        <v>2484.5740000000001</v>
      </c>
      <c r="BP23" s="9">
        <v>1306.05</v>
      </c>
      <c r="BQ23" s="9">
        <v>1178.5239999999999</v>
      </c>
      <c r="BR23" s="9">
        <v>1875.7159999999999</v>
      </c>
      <c r="BS23" s="9">
        <v>1182.489</v>
      </c>
      <c r="BT23" s="9">
        <v>693.22699999999998</v>
      </c>
      <c r="BU23" s="9">
        <v>608.85699999999997</v>
      </c>
      <c r="BV23" s="9">
        <v>123.56100000000001</v>
      </c>
      <c r="BW23" s="9">
        <v>485.29599999999999</v>
      </c>
      <c r="BX23" s="9">
        <v>327.226</v>
      </c>
      <c r="BY23" s="9">
        <v>164.33600000000001</v>
      </c>
      <c r="BZ23" s="9">
        <v>162.89099999999999</v>
      </c>
      <c r="CA23" s="9">
        <v>68.117999999999995</v>
      </c>
      <c r="CB23" s="9">
        <v>38.518999999999998</v>
      </c>
      <c r="CC23" s="9">
        <v>29.6</v>
      </c>
      <c r="CD23" s="9">
        <v>33.231999999999999</v>
      </c>
      <c r="CE23" s="9">
        <v>24.484000000000002</v>
      </c>
      <c r="CF23" s="9">
        <v>8.7479999999999993</v>
      </c>
      <c r="CG23" s="9">
        <v>19.635999999999999</v>
      </c>
      <c r="CH23" s="9">
        <v>15.009</v>
      </c>
      <c r="CI23" s="9">
        <v>4.6269999999999998</v>
      </c>
      <c r="CJ23" s="9">
        <v>13.595000000000001</v>
      </c>
      <c r="CK23" s="9">
        <v>9.4740000000000002</v>
      </c>
      <c r="CL23" s="9">
        <v>4.1210000000000004</v>
      </c>
      <c r="CM23" s="9">
        <v>34.887</v>
      </c>
      <c r="CN23" s="9">
        <v>14.035</v>
      </c>
      <c r="CO23" s="9">
        <v>20.852</v>
      </c>
      <c r="CP23" s="9">
        <v>288.78399999999999</v>
      </c>
      <c r="CQ23" s="9">
        <v>141.00399999999999</v>
      </c>
      <c r="CR23" s="9">
        <v>147.78</v>
      </c>
      <c r="CS23" s="9">
        <v>123.021</v>
      </c>
      <c r="CT23" s="9">
        <v>91.706000000000003</v>
      </c>
      <c r="CU23" s="9">
        <v>31.315000000000001</v>
      </c>
      <c r="CV23" s="9">
        <v>165.76400000000001</v>
      </c>
      <c r="CW23" s="9">
        <v>49.298000000000002</v>
      </c>
      <c r="CX23" s="9">
        <v>116.465</v>
      </c>
      <c r="CY23" s="9">
        <v>150.27500000000001</v>
      </c>
      <c r="CZ23" s="9">
        <v>111.129</v>
      </c>
      <c r="DA23" s="9">
        <v>39.146000000000001</v>
      </c>
      <c r="DB23" s="9">
        <v>176.95099999999999</v>
      </c>
      <c r="DC23" s="9">
        <v>53.207000000000001</v>
      </c>
      <c r="DD23" s="9">
        <v>123.745</v>
      </c>
      <c r="DE23" s="9">
        <v>185.4</v>
      </c>
      <c r="DF23" s="9">
        <v>64.308000000000007</v>
      </c>
      <c r="DG23" s="9">
        <v>121.092</v>
      </c>
      <c r="DH23" s="9">
        <v>2116.739</v>
      </c>
      <c r="DI23" s="9">
        <v>1189.943</v>
      </c>
      <c r="DJ23" s="9">
        <v>926.79600000000005</v>
      </c>
      <c r="DK23" s="9">
        <v>1343.89</v>
      </c>
      <c r="DL23" s="9">
        <v>905.70799999999997</v>
      </c>
      <c r="DM23" s="9">
        <v>438.18200000000002</v>
      </c>
      <c r="DN23" s="9">
        <v>772.84900000000005</v>
      </c>
      <c r="DO23" s="9">
        <v>284.23500000000001</v>
      </c>
      <c r="DP23" s="9">
        <v>488.61399999999998</v>
      </c>
      <c r="DQ23" s="9">
        <v>265.96699999999998</v>
      </c>
      <c r="DR23" s="9">
        <v>152.31399999999999</v>
      </c>
      <c r="DS23" s="9">
        <v>113.65300000000001</v>
      </c>
      <c r="DT23" s="9">
        <v>79.076999999999998</v>
      </c>
      <c r="DU23" s="9">
        <v>45.237000000000002</v>
      </c>
      <c r="DV23" s="9">
        <v>33.840000000000003</v>
      </c>
      <c r="DW23" s="9">
        <v>30.244</v>
      </c>
      <c r="DX23" s="9">
        <v>23.696999999999999</v>
      </c>
      <c r="DY23" s="9">
        <v>6.5469999999999997</v>
      </c>
      <c r="DZ23" s="9">
        <v>16.163</v>
      </c>
      <c r="EA23" s="9">
        <v>12.324</v>
      </c>
      <c r="EB23" s="9">
        <v>3.839</v>
      </c>
      <c r="EC23" s="9">
        <v>14.082000000000001</v>
      </c>
      <c r="ED23" s="9">
        <v>11.372999999999999</v>
      </c>
      <c r="EE23" s="9">
        <v>2.7090000000000001</v>
      </c>
      <c r="EF23" s="9">
        <v>48.832000000000001</v>
      </c>
      <c r="EG23" s="9">
        <v>21.54</v>
      </c>
      <c r="EH23" s="9">
        <v>27.292000000000002</v>
      </c>
      <c r="EI23" s="9">
        <v>217.93100000000001</v>
      </c>
      <c r="EJ23" s="9">
        <v>125.465</v>
      </c>
      <c r="EK23" s="9">
        <v>92.466999999999999</v>
      </c>
      <c r="EL23" s="9">
        <v>73.742999999999995</v>
      </c>
      <c r="EM23" s="9">
        <v>56.692</v>
      </c>
      <c r="EN23" s="9">
        <v>17.050999999999998</v>
      </c>
      <c r="EO23" s="9">
        <v>144.18799999999999</v>
      </c>
      <c r="EP23" s="9">
        <v>68.772000000000006</v>
      </c>
      <c r="EQ23" s="9">
        <v>75.415999999999997</v>
      </c>
      <c r="ER23" s="9">
        <v>97.358000000000004</v>
      </c>
      <c r="ES23" s="9">
        <v>74.647999999999996</v>
      </c>
      <c r="ET23" s="9">
        <v>22.71</v>
      </c>
      <c r="EU23" s="9">
        <v>168.60900000000001</v>
      </c>
      <c r="EV23" s="9">
        <v>77.667000000000002</v>
      </c>
      <c r="EW23" s="9">
        <v>90.942999999999998</v>
      </c>
      <c r="EX23" s="9">
        <v>160.351</v>
      </c>
      <c r="EY23" s="9">
        <v>81.096000000000004</v>
      </c>
      <c r="EZ23" s="9">
        <v>79.254999999999995</v>
      </c>
      <c r="FA23" s="9">
        <v>1697.586</v>
      </c>
      <c r="FB23" s="9">
        <v>930.33600000000001</v>
      </c>
      <c r="FC23" s="9">
        <v>767.25</v>
      </c>
      <c r="FD23" s="9">
        <v>1155.204</v>
      </c>
      <c r="FE23" s="9">
        <v>770.66099999999994</v>
      </c>
      <c r="FF23" s="9">
        <v>384.54300000000001</v>
      </c>
      <c r="FG23" s="9">
        <v>542.38199999999995</v>
      </c>
      <c r="FH23" s="9">
        <v>159.67500000000001</v>
      </c>
      <c r="FI23" s="9">
        <v>382.70699999999999</v>
      </c>
      <c r="FJ23" s="9">
        <v>219.352</v>
      </c>
      <c r="FK23" s="9">
        <v>124.47</v>
      </c>
      <c r="FL23" s="9">
        <v>94.882000000000005</v>
      </c>
      <c r="FM23" s="9">
        <v>56.74</v>
      </c>
      <c r="FN23" s="9">
        <v>32.847999999999999</v>
      </c>
      <c r="FO23" s="9">
        <v>23.891999999999999</v>
      </c>
      <c r="FP23" s="9">
        <v>25.004999999999999</v>
      </c>
      <c r="FQ23" s="9">
        <v>18.818999999999999</v>
      </c>
      <c r="FR23" s="9">
        <v>6.1859999999999999</v>
      </c>
      <c r="FS23" s="9">
        <v>13.692</v>
      </c>
      <c r="FT23" s="9">
        <v>9.9109999999999996</v>
      </c>
      <c r="FU23" s="9">
        <v>3.7810000000000001</v>
      </c>
      <c r="FV23" s="9">
        <v>11.313000000000001</v>
      </c>
      <c r="FW23" s="9">
        <v>8.9079999999999995</v>
      </c>
      <c r="FX23" s="9">
        <v>2.4049999999999998</v>
      </c>
      <c r="FY23" s="9">
        <v>31.734999999999999</v>
      </c>
      <c r="FZ23" s="9">
        <v>14.03</v>
      </c>
      <c r="GA23" s="9">
        <v>17.704999999999998</v>
      </c>
      <c r="GB23" s="9">
        <v>186.64599999999999</v>
      </c>
      <c r="GC23" s="9">
        <v>105.614</v>
      </c>
      <c r="GD23" s="9">
        <v>81.031999999999996</v>
      </c>
      <c r="GE23" s="9">
        <v>70.021000000000001</v>
      </c>
      <c r="GF23" s="9">
        <v>52.97</v>
      </c>
      <c r="GG23" s="9">
        <v>17.050999999999998</v>
      </c>
      <c r="GH23" s="9">
        <v>116.625</v>
      </c>
      <c r="GI23" s="9">
        <v>52.643999999999998</v>
      </c>
      <c r="GJ23" s="9">
        <v>63.981999999999999</v>
      </c>
      <c r="GK23" s="9">
        <v>89.710999999999999</v>
      </c>
      <c r="GL23" s="9">
        <v>67.361999999999995</v>
      </c>
      <c r="GM23" s="9">
        <v>22.349</v>
      </c>
      <c r="GN23" s="9">
        <v>129.64099999999999</v>
      </c>
      <c r="GO23" s="9">
        <v>57.107999999999997</v>
      </c>
      <c r="GP23" s="9">
        <v>72.533000000000001</v>
      </c>
      <c r="GQ23" s="9">
        <v>130.31700000000001</v>
      </c>
      <c r="GR23" s="9">
        <v>62.554000000000002</v>
      </c>
      <c r="GS23" s="9">
        <v>67.763000000000005</v>
      </c>
      <c r="GT23" s="9">
        <v>419.15300000000002</v>
      </c>
      <c r="GU23" s="9">
        <v>259.60700000000003</v>
      </c>
      <c r="GV23" s="9">
        <v>159.54599999999999</v>
      </c>
      <c r="GW23" s="9">
        <v>188.68600000000001</v>
      </c>
      <c r="GX23" s="9">
        <v>135.047</v>
      </c>
      <c r="GY23" s="9">
        <v>53.639000000000003</v>
      </c>
      <c r="GZ23" s="9">
        <v>230.46700000000001</v>
      </c>
      <c r="HA23" s="9">
        <v>124.56</v>
      </c>
      <c r="HB23" s="9">
        <v>105.907</v>
      </c>
      <c r="HC23" s="9">
        <v>46.615000000000002</v>
      </c>
      <c r="HD23" s="9">
        <v>27.844999999999999</v>
      </c>
      <c r="HE23" s="9">
        <v>18.771000000000001</v>
      </c>
      <c r="HF23" s="9">
        <v>22.337</v>
      </c>
      <c r="HG23" s="9">
        <v>12.388999999999999</v>
      </c>
      <c r="HH23" s="9">
        <v>9.9480000000000004</v>
      </c>
      <c r="HI23" s="9">
        <v>5.2389999999999999</v>
      </c>
      <c r="HJ23" s="9">
        <v>4.8780000000000001</v>
      </c>
      <c r="HK23" s="9">
        <v>0.36099999999999999</v>
      </c>
      <c r="HL23" s="9">
        <v>2.4700000000000002</v>
      </c>
      <c r="HM23" s="9">
        <v>2.4129999999999998</v>
      </c>
      <c r="HN23" s="9">
        <v>5.7000000000000002E-2</v>
      </c>
      <c r="HO23" s="9">
        <v>2.7690000000000001</v>
      </c>
      <c r="HP23" s="9">
        <v>2.4649999999999999</v>
      </c>
      <c r="HQ23" s="9">
        <v>0.30399999999999999</v>
      </c>
      <c r="HR23" s="9">
        <v>17.097999999999999</v>
      </c>
      <c r="HS23" s="9">
        <v>7.5110000000000001</v>
      </c>
      <c r="HT23" s="9">
        <v>9.5869999999999997</v>
      </c>
      <c r="HU23" s="9">
        <v>31.286000000000001</v>
      </c>
      <c r="HV23" s="9">
        <v>19.850999999999999</v>
      </c>
      <c r="HW23" s="9">
        <v>11.435</v>
      </c>
      <c r="HX23" s="9">
        <v>3.722</v>
      </c>
      <c r="HY23" s="9">
        <v>3.722</v>
      </c>
      <c r="HZ23" s="9">
        <v>0</v>
      </c>
      <c r="IA23" s="9">
        <v>27.562999999999999</v>
      </c>
      <c r="IB23" s="9">
        <v>16.129000000000001</v>
      </c>
      <c r="IC23" s="9">
        <v>11.435</v>
      </c>
      <c r="ID23" s="9">
        <v>7.6459999999999999</v>
      </c>
      <c r="IE23" s="9">
        <v>7.2850000000000001</v>
      </c>
      <c r="IF23" s="9">
        <v>0.36099999999999999</v>
      </c>
      <c r="IG23" s="9">
        <v>38.969000000000001</v>
      </c>
      <c r="IH23" s="9">
        <v>20.559000000000001</v>
      </c>
      <c r="II23" s="9">
        <v>18.41</v>
      </c>
      <c r="IJ23" s="9">
        <v>30.033999999999999</v>
      </c>
      <c r="IK23" s="9">
        <v>18.542000000000002</v>
      </c>
      <c r="IL23" s="9">
        <v>11.492000000000001</v>
      </c>
      <c r="IM23" s="9">
        <v>3724.732</v>
      </c>
      <c r="IN23" s="9">
        <v>2006.9179999999999</v>
      </c>
      <c r="IO23" s="9">
        <v>1717.8140000000001</v>
      </c>
      <c r="IP23" s="9">
        <v>2641.0129999999999</v>
      </c>
      <c r="IQ23" s="9">
        <v>1667.0160000000001</v>
      </c>
    </row>
    <row r="24" spans="1:251">
      <c r="A24" s="10">
        <v>42217</v>
      </c>
      <c r="B24" s="9">
        <v>11.388</v>
      </c>
      <c r="C24" s="9">
        <v>15.087</v>
      </c>
      <c r="D24" s="9">
        <v>355.55200000000002</v>
      </c>
      <c r="E24" s="9">
        <v>212.56200000000001</v>
      </c>
      <c r="F24" s="9">
        <v>142.989</v>
      </c>
      <c r="G24" s="9">
        <v>173.108</v>
      </c>
      <c r="H24" s="9">
        <v>137.11699999999999</v>
      </c>
      <c r="I24" s="9">
        <v>35.991</v>
      </c>
      <c r="J24" s="9">
        <v>182.44399999999999</v>
      </c>
      <c r="K24" s="9">
        <v>75.444999999999993</v>
      </c>
      <c r="L24" s="9">
        <v>106.999</v>
      </c>
      <c r="M24" s="9">
        <v>196.73400000000001</v>
      </c>
      <c r="N24" s="9">
        <v>155.286</v>
      </c>
      <c r="O24" s="9">
        <v>41.448</v>
      </c>
      <c r="P24" s="9">
        <v>193.93899999999999</v>
      </c>
      <c r="Q24" s="9">
        <v>79.116</v>
      </c>
      <c r="R24" s="9">
        <v>114.82299999999999</v>
      </c>
      <c r="S24" s="9">
        <v>198.316</v>
      </c>
      <c r="T24" s="9">
        <v>87.254999999999995</v>
      </c>
      <c r="U24" s="9">
        <v>111.06100000000001</v>
      </c>
      <c r="V24" s="9">
        <v>2563.172</v>
      </c>
      <c r="W24" s="9">
        <v>1387.7529999999999</v>
      </c>
      <c r="X24" s="9">
        <v>1175.42</v>
      </c>
      <c r="Y24" s="9">
        <v>1876.923</v>
      </c>
      <c r="Z24" s="9">
        <v>1267.7339999999999</v>
      </c>
      <c r="AA24" s="9">
        <v>609.18899999999996</v>
      </c>
      <c r="AB24" s="9">
        <v>686.24900000000002</v>
      </c>
      <c r="AC24" s="9">
        <v>120.01900000000001</v>
      </c>
      <c r="AD24" s="9">
        <v>566.23</v>
      </c>
      <c r="AE24" s="9">
        <v>323.90699999999998</v>
      </c>
      <c r="AF24" s="9">
        <v>161.136</v>
      </c>
      <c r="AG24" s="9">
        <v>162.77199999999999</v>
      </c>
      <c r="AH24" s="9">
        <v>53.619</v>
      </c>
      <c r="AI24" s="9">
        <v>29.951000000000001</v>
      </c>
      <c r="AJ24" s="9">
        <v>23.667999999999999</v>
      </c>
      <c r="AK24" s="9">
        <v>25.783000000000001</v>
      </c>
      <c r="AL24" s="9">
        <v>21.411000000000001</v>
      </c>
      <c r="AM24" s="9">
        <v>4.3719999999999999</v>
      </c>
      <c r="AN24" s="9">
        <v>10.349</v>
      </c>
      <c r="AO24" s="9">
        <v>7.5090000000000003</v>
      </c>
      <c r="AP24" s="9">
        <v>2.84</v>
      </c>
      <c r="AQ24" s="9">
        <v>15.433999999999999</v>
      </c>
      <c r="AR24" s="9">
        <v>13.901999999999999</v>
      </c>
      <c r="AS24" s="9">
        <v>1.5329999999999999</v>
      </c>
      <c r="AT24" s="9">
        <v>27.837</v>
      </c>
      <c r="AU24" s="9">
        <v>8.5410000000000004</v>
      </c>
      <c r="AV24" s="9">
        <v>19.295999999999999</v>
      </c>
      <c r="AW24" s="9">
        <v>293.83100000000002</v>
      </c>
      <c r="AX24" s="9">
        <v>141.94499999999999</v>
      </c>
      <c r="AY24" s="9">
        <v>151.886</v>
      </c>
      <c r="AZ24" s="9">
        <v>130.04</v>
      </c>
      <c r="BA24" s="9">
        <v>98.988</v>
      </c>
      <c r="BB24" s="9">
        <v>31.053000000000001</v>
      </c>
      <c r="BC24" s="9">
        <v>163.79</v>
      </c>
      <c r="BD24" s="9">
        <v>42.957000000000001</v>
      </c>
      <c r="BE24" s="9">
        <v>120.833</v>
      </c>
      <c r="BF24" s="9">
        <v>149.08799999999999</v>
      </c>
      <c r="BG24" s="9">
        <v>114.574</v>
      </c>
      <c r="BH24" s="9">
        <v>34.514000000000003</v>
      </c>
      <c r="BI24" s="9">
        <v>174.81899999999999</v>
      </c>
      <c r="BJ24" s="9">
        <v>46.561</v>
      </c>
      <c r="BK24" s="9">
        <v>128.25700000000001</v>
      </c>
      <c r="BL24" s="9">
        <v>174.13900000000001</v>
      </c>
      <c r="BM24" s="9">
        <v>50.466000000000001</v>
      </c>
      <c r="BN24" s="9">
        <v>123.673</v>
      </c>
      <c r="BO24" s="9">
        <v>2496.1309999999999</v>
      </c>
      <c r="BP24" s="9">
        <v>1300.6210000000001</v>
      </c>
      <c r="BQ24" s="9">
        <v>1195.51</v>
      </c>
      <c r="BR24" s="9">
        <v>1874.4490000000001</v>
      </c>
      <c r="BS24" s="9">
        <v>1173.704</v>
      </c>
      <c r="BT24" s="9">
        <v>700.745</v>
      </c>
      <c r="BU24" s="9">
        <v>621.68200000000002</v>
      </c>
      <c r="BV24" s="9">
        <v>126.917</v>
      </c>
      <c r="BW24" s="9">
        <v>494.76499999999999</v>
      </c>
      <c r="BX24" s="9">
        <v>335.40800000000002</v>
      </c>
      <c r="BY24" s="9">
        <v>166.857</v>
      </c>
      <c r="BZ24" s="9">
        <v>168.55099999999999</v>
      </c>
      <c r="CA24" s="9">
        <v>60.44</v>
      </c>
      <c r="CB24" s="9">
        <v>33.875</v>
      </c>
      <c r="CC24" s="9">
        <v>26.565999999999999</v>
      </c>
      <c r="CD24" s="9">
        <v>22.765000000000001</v>
      </c>
      <c r="CE24" s="9">
        <v>17.940000000000001</v>
      </c>
      <c r="CF24" s="9">
        <v>4.8259999999999996</v>
      </c>
      <c r="CG24" s="9">
        <v>8.1980000000000004</v>
      </c>
      <c r="CH24" s="9">
        <v>4.9359999999999999</v>
      </c>
      <c r="CI24" s="9">
        <v>3.262</v>
      </c>
      <c r="CJ24" s="9">
        <v>14.568</v>
      </c>
      <c r="CK24" s="9">
        <v>13.004</v>
      </c>
      <c r="CL24" s="9">
        <v>1.5640000000000001</v>
      </c>
      <c r="CM24" s="9">
        <v>37.674999999999997</v>
      </c>
      <c r="CN24" s="9">
        <v>15.935</v>
      </c>
      <c r="CO24" s="9">
        <v>21.74</v>
      </c>
      <c r="CP24" s="9">
        <v>301.166</v>
      </c>
      <c r="CQ24" s="9">
        <v>145.44800000000001</v>
      </c>
      <c r="CR24" s="9">
        <v>155.71799999999999</v>
      </c>
      <c r="CS24" s="9">
        <v>126.294</v>
      </c>
      <c r="CT24" s="9">
        <v>91.203000000000003</v>
      </c>
      <c r="CU24" s="9">
        <v>35.091000000000001</v>
      </c>
      <c r="CV24" s="9">
        <v>174.87200000000001</v>
      </c>
      <c r="CW24" s="9">
        <v>54.246000000000002</v>
      </c>
      <c r="CX24" s="9">
        <v>120.626</v>
      </c>
      <c r="CY24" s="9">
        <v>145.47399999999999</v>
      </c>
      <c r="CZ24" s="9">
        <v>106.904</v>
      </c>
      <c r="DA24" s="9">
        <v>38.57</v>
      </c>
      <c r="DB24" s="9">
        <v>189.934</v>
      </c>
      <c r="DC24" s="9">
        <v>59.953000000000003</v>
      </c>
      <c r="DD24" s="9">
        <v>129.98099999999999</v>
      </c>
      <c r="DE24" s="9">
        <v>183.07</v>
      </c>
      <c r="DF24" s="9">
        <v>59.182000000000002</v>
      </c>
      <c r="DG24" s="9">
        <v>123.88800000000001</v>
      </c>
      <c r="DH24" s="9">
        <v>2116.808</v>
      </c>
      <c r="DI24" s="9">
        <v>1188.1759999999999</v>
      </c>
      <c r="DJ24" s="9">
        <v>928.63199999999995</v>
      </c>
      <c r="DK24" s="9">
        <v>1337.8140000000001</v>
      </c>
      <c r="DL24" s="9">
        <v>901.95</v>
      </c>
      <c r="DM24" s="9">
        <v>435.86399999999998</v>
      </c>
      <c r="DN24" s="9">
        <v>778.99400000000003</v>
      </c>
      <c r="DO24" s="9">
        <v>286.226</v>
      </c>
      <c r="DP24" s="9">
        <v>492.76799999999997</v>
      </c>
      <c r="DQ24" s="9">
        <v>241.023</v>
      </c>
      <c r="DR24" s="9">
        <v>136.84200000000001</v>
      </c>
      <c r="DS24" s="9">
        <v>104.181</v>
      </c>
      <c r="DT24" s="9">
        <v>73.515000000000001</v>
      </c>
      <c r="DU24" s="9">
        <v>43.265999999999998</v>
      </c>
      <c r="DV24" s="9">
        <v>30.248999999999999</v>
      </c>
      <c r="DW24" s="9">
        <v>23.041</v>
      </c>
      <c r="DX24" s="9">
        <v>21.699000000000002</v>
      </c>
      <c r="DY24" s="9">
        <v>1.343</v>
      </c>
      <c r="DZ24" s="9">
        <v>12.861000000000001</v>
      </c>
      <c r="EA24" s="9">
        <v>11.87</v>
      </c>
      <c r="EB24" s="9">
        <v>0.99199999999999999</v>
      </c>
      <c r="EC24" s="9">
        <v>10.18</v>
      </c>
      <c r="ED24" s="9">
        <v>9.8290000000000006</v>
      </c>
      <c r="EE24" s="9">
        <v>0.35099999999999998</v>
      </c>
      <c r="EF24" s="9">
        <v>50.473999999999997</v>
      </c>
      <c r="EG24" s="9">
        <v>21.568000000000001</v>
      </c>
      <c r="EH24" s="9">
        <v>28.905999999999999</v>
      </c>
      <c r="EI24" s="9">
        <v>193.357</v>
      </c>
      <c r="EJ24" s="9">
        <v>107.24299999999999</v>
      </c>
      <c r="EK24" s="9">
        <v>86.114000000000004</v>
      </c>
      <c r="EL24" s="9">
        <v>67.662999999999997</v>
      </c>
      <c r="EM24" s="9">
        <v>50.74</v>
      </c>
      <c r="EN24" s="9">
        <v>16.922999999999998</v>
      </c>
      <c r="EO24" s="9">
        <v>125.694</v>
      </c>
      <c r="EP24" s="9">
        <v>56.503</v>
      </c>
      <c r="EQ24" s="9">
        <v>69.191000000000003</v>
      </c>
      <c r="ER24" s="9">
        <v>85.503</v>
      </c>
      <c r="ES24" s="9">
        <v>67.236999999999995</v>
      </c>
      <c r="ET24" s="9">
        <v>18.265999999999998</v>
      </c>
      <c r="EU24" s="9">
        <v>155.52000000000001</v>
      </c>
      <c r="EV24" s="9">
        <v>69.605000000000004</v>
      </c>
      <c r="EW24" s="9">
        <v>85.915999999999997</v>
      </c>
      <c r="EX24" s="9">
        <v>138.55500000000001</v>
      </c>
      <c r="EY24" s="9">
        <v>68.373000000000005</v>
      </c>
      <c r="EZ24" s="9">
        <v>70.182000000000002</v>
      </c>
      <c r="FA24" s="9">
        <v>1684.711</v>
      </c>
      <c r="FB24" s="9">
        <v>921.81500000000005</v>
      </c>
      <c r="FC24" s="9">
        <v>762.89700000000005</v>
      </c>
      <c r="FD24" s="9">
        <v>1142.9690000000001</v>
      </c>
      <c r="FE24" s="9">
        <v>762.202</v>
      </c>
      <c r="FF24" s="9">
        <v>380.767</v>
      </c>
      <c r="FG24" s="9">
        <v>541.74199999999996</v>
      </c>
      <c r="FH24" s="9">
        <v>159.613</v>
      </c>
      <c r="FI24" s="9">
        <v>382.12900000000002</v>
      </c>
      <c r="FJ24" s="9">
        <v>200.95599999999999</v>
      </c>
      <c r="FK24" s="9">
        <v>111.685</v>
      </c>
      <c r="FL24" s="9">
        <v>89.271000000000001</v>
      </c>
      <c r="FM24" s="9">
        <v>54.375</v>
      </c>
      <c r="FN24" s="9">
        <v>32.658999999999999</v>
      </c>
      <c r="FO24" s="9">
        <v>21.716000000000001</v>
      </c>
      <c r="FP24" s="9">
        <v>19.155000000000001</v>
      </c>
      <c r="FQ24" s="9">
        <v>18.617000000000001</v>
      </c>
      <c r="FR24" s="9">
        <v>0.53900000000000003</v>
      </c>
      <c r="FS24" s="9">
        <v>11.113</v>
      </c>
      <c r="FT24" s="9">
        <v>10.68</v>
      </c>
      <c r="FU24" s="9">
        <v>0.433</v>
      </c>
      <c r="FV24" s="9">
        <v>8.0419999999999998</v>
      </c>
      <c r="FW24" s="9">
        <v>7.9359999999999999</v>
      </c>
      <c r="FX24" s="9">
        <v>0.106</v>
      </c>
      <c r="FY24" s="9">
        <v>35.219000000000001</v>
      </c>
      <c r="FZ24" s="9">
        <v>14.042999999999999</v>
      </c>
      <c r="GA24" s="9">
        <v>21.177</v>
      </c>
      <c r="GB24" s="9">
        <v>168.023</v>
      </c>
      <c r="GC24" s="9">
        <v>90.712000000000003</v>
      </c>
      <c r="GD24" s="9">
        <v>77.311000000000007</v>
      </c>
      <c r="GE24" s="9">
        <v>65.069999999999993</v>
      </c>
      <c r="GF24" s="9">
        <v>48.683999999999997</v>
      </c>
      <c r="GG24" s="9">
        <v>16.385999999999999</v>
      </c>
      <c r="GH24" s="9">
        <v>102.952</v>
      </c>
      <c r="GI24" s="9">
        <v>42.027000000000001</v>
      </c>
      <c r="GJ24" s="9">
        <v>60.924999999999997</v>
      </c>
      <c r="GK24" s="9">
        <v>79.024000000000001</v>
      </c>
      <c r="GL24" s="9">
        <v>62.1</v>
      </c>
      <c r="GM24" s="9">
        <v>16.925000000000001</v>
      </c>
      <c r="GN24" s="9">
        <v>121.932</v>
      </c>
      <c r="GO24" s="9">
        <v>49.585999999999999</v>
      </c>
      <c r="GP24" s="9">
        <v>72.346000000000004</v>
      </c>
      <c r="GQ24" s="9">
        <v>114.065</v>
      </c>
      <c r="GR24" s="9">
        <v>52.707999999999998</v>
      </c>
      <c r="GS24" s="9">
        <v>61.357999999999997</v>
      </c>
      <c r="GT24" s="9">
        <v>432.096</v>
      </c>
      <c r="GU24" s="9">
        <v>266.36099999999999</v>
      </c>
      <c r="GV24" s="9">
        <v>165.73500000000001</v>
      </c>
      <c r="GW24" s="9">
        <v>194.845</v>
      </c>
      <c r="GX24" s="9">
        <v>139.74799999999999</v>
      </c>
      <c r="GY24" s="9">
        <v>55.097000000000001</v>
      </c>
      <c r="GZ24" s="9">
        <v>237.251</v>
      </c>
      <c r="HA24" s="9">
        <v>126.613</v>
      </c>
      <c r="HB24" s="9">
        <v>110.63800000000001</v>
      </c>
      <c r="HC24" s="9">
        <v>40.067</v>
      </c>
      <c r="HD24" s="9">
        <v>25.157</v>
      </c>
      <c r="HE24" s="9">
        <v>14.911</v>
      </c>
      <c r="HF24" s="9">
        <v>19.140999999999998</v>
      </c>
      <c r="HG24" s="9">
        <v>10.606999999999999</v>
      </c>
      <c r="HH24" s="9">
        <v>8.5329999999999995</v>
      </c>
      <c r="HI24" s="9">
        <v>3.8860000000000001</v>
      </c>
      <c r="HJ24" s="9">
        <v>3.0819999999999999</v>
      </c>
      <c r="HK24" s="9">
        <v>0.80400000000000005</v>
      </c>
      <c r="HL24" s="9">
        <v>1.748</v>
      </c>
      <c r="HM24" s="9">
        <v>1.1890000000000001</v>
      </c>
      <c r="HN24" s="9">
        <v>0.55900000000000005</v>
      </c>
      <c r="HO24" s="9">
        <v>2.1379999999999999</v>
      </c>
      <c r="HP24" s="9">
        <v>1.893</v>
      </c>
      <c r="HQ24" s="9">
        <v>0.245</v>
      </c>
      <c r="HR24" s="9">
        <v>15.255000000000001</v>
      </c>
      <c r="HS24" s="9">
        <v>7.5250000000000004</v>
      </c>
      <c r="HT24" s="9">
        <v>7.73</v>
      </c>
      <c r="HU24" s="9">
        <v>25.334</v>
      </c>
      <c r="HV24" s="9">
        <v>16.532</v>
      </c>
      <c r="HW24" s="9">
        <v>8.8030000000000008</v>
      </c>
      <c r="HX24" s="9">
        <v>2.593</v>
      </c>
      <c r="HY24" s="9">
        <v>2.056</v>
      </c>
      <c r="HZ24" s="9">
        <v>0.53700000000000003</v>
      </c>
      <c r="IA24" s="9">
        <v>22.742000000000001</v>
      </c>
      <c r="IB24" s="9">
        <v>14.476000000000001</v>
      </c>
      <c r="IC24" s="9">
        <v>8.266</v>
      </c>
      <c r="ID24" s="9">
        <v>6.4790000000000001</v>
      </c>
      <c r="IE24" s="9">
        <v>5.1379999999999999</v>
      </c>
      <c r="IF24" s="9">
        <v>1.341</v>
      </c>
      <c r="IG24" s="9">
        <v>33.588999999999999</v>
      </c>
      <c r="IH24" s="9">
        <v>20.018999999999998</v>
      </c>
      <c r="II24" s="9">
        <v>13.57</v>
      </c>
      <c r="IJ24" s="9">
        <v>24.49</v>
      </c>
      <c r="IK24" s="9">
        <v>15.664999999999999</v>
      </c>
      <c r="IL24" s="9">
        <v>8.8249999999999993</v>
      </c>
      <c r="IM24" s="9">
        <v>3708.7849999999999</v>
      </c>
      <c r="IN24" s="9">
        <v>1986.758</v>
      </c>
      <c r="IO24" s="9">
        <v>1722.027</v>
      </c>
      <c r="IP24" s="9">
        <v>2604.7930000000001</v>
      </c>
      <c r="IQ24" s="9">
        <v>1646.75</v>
      </c>
    </row>
    <row r="25" spans="1:251">
      <c r="A25" s="10">
        <v>42248</v>
      </c>
      <c r="B25" s="9">
        <v>9.2479999999999993</v>
      </c>
      <c r="C25" s="9">
        <v>17.37</v>
      </c>
      <c r="D25" s="9">
        <v>354.93799999999999</v>
      </c>
      <c r="E25" s="9">
        <v>200.71299999999999</v>
      </c>
      <c r="F25" s="9">
        <v>154.22499999999999</v>
      </c>
      <c r="G25" s="9">
        <v>168.26400000000001</v>
      </c>
      <c r="H25" s="9">
        <v>126.92100000000001</v>
      </c>
      <c r="I25" s="9">
        <v>41.343000000000004</v>
      </c>
      <c r="J25" s="9">
        <v>186.67400000000001</v>
      </c>
      <c r="K25" s="9">
        <v>73.792000000000002</v>
      </c>
      <c r="L25" s="9">
        <v>112.88200000000001</v>
      </c>
      <c r="M25" s="9">
        <v>193.767</v>
      </c>
      <c r="N25" s="9">
        <v>145.26</v>
      </c>
      <c r="O25" s="9">
        <v>48.506999999999998</v>
      </c>
      <c r="P25" s="9">
        <v>201.00399999999999</v>
      </c>
      <c r="Q25" s="9">
        <v>77.744</v>
      </c>
      <c r="R25" s="9">
        <v>123.26</v>
      </c>
      <c r="S25" s="9">
        <v>202.98500000000001</v>
      </c>
      <c r="T25" s="9">
        <v>84.316000000000003</v>
      </c>
      <c r="U25" s="9">
        <v>118.669</v>
      </c>
      <c r="V25" s="9">
        <v>2555.337</v>
      </c>
      <c r="W25" s="9">
        <v>1378.865</v>
      </c>
      <c r="X25" s="9">
        <v>1176.472</v>
      </c>
      <c r="Y25" s="9">
        <v>1880.739</v>
      </c>
      <c r="Z25" s="9">
        <v>1253.893</v>
      </c>
      <c r="AA25" s="9">
        <v>626.84500000000003</v>
      </c>
      <c r="AB25" s="9">
        <v>674.59900000000005</v>
      </c>
      <c r="AC25" s="9">
        <v>124.97199999999999</v>
      </c>
      <c r="AD25" s="9">
        <v>549.62699999999995</v>
      </c>
      <c r="AE25" s="9">
        <v>341.74400000000003</v>
      </c>
      <c r="AF25" s="9">
        <v>179.37899999999999</v>
      </c>
      <c r="AG25" s="9">
        <v>162.36500000000001</v>
      </c>
      <c r="AH25" s="9">
        <v>66.697999999999993</v>
      </c>
      <c r="AI25" s="9">
        <v>40.01</v>
      </c>
      <c r="AJ25" s="9">
        <v>26.687999999999999</v>
      </c>
      <c r="AK25" s="9">
        <v>35.113999999999997</v>
      </c>
      <c r="AL25" s="9">
        <v>26.974</v>
      </c>
      <c r="AM25" s="9">
        <v>8.14</v>
      </c>
      <c r="AN25" s="9">
        <v>12.481999999999999</v>
      </c>
      <c r="AO25" s="9">
        <v>9.5939999999999994</v>
      </c>
      <c r="AP25" s="9">
        <v>2.8879999999999999</v>
      </c>
      <c r="AQ25" s="9">
        <v>22.631</v>
      </c>
      <c r="AR25" s="9">
        <v>17.38</v>
      </c>
      <c r="AS25" s="9">
        <v>5.2519999999999998</v>
      </c>
      <c r="AT25" s="9">
        <v>31.584</v>
      </c>
      <c r="AU25" s="9">
        <v>13.036</v>
      </c>
      <c r="AV25" s="9">
        <v>18.547999999999998</v>
      </c>
      <c r="AW25" s="9">
        <v>302.78899999999999</v>
      </c>
      <c r="AX25" s="9">
        <v>155.33699999999999</v>
      </c>
      <c r="AY25" s="9">
        <v>147.452</v>
      </c>
      <c r="AZ25" s="9">
        <v>126.026</v>
      </c>
      <c r="BA25" s="9">
        <v>100.449</v>
      </c>
      <c r="BB25" s="9">
        <v>25.577000000000002</v>
      </c>
      <c r="BC25" s="9">
        <v>176.76300000000001</v>
      </c>
      <c r="BD25" s="9">
        <v>54.887999999999998</v>
      </c>
      <c r="BE25" s="9">
        <v>121.875</v>
      </c>
      <c r="BF25" s="9">
        <v>154.239</v>
      </c>
      <c r="BG25" s="9">
        <v>121.286</v>
      </c>
      <c r="BH25" s="9">
        <v>32.951999999999998</v>
      </c>
      <c r="BI25" s="9">
        <v>187.505</v>
      </c>
      <c r="BJ25" s="9">
        <v>58.093000000000004</v>
      </c>
      <c r="BK25" s="9">
        <v>129.41200000000001</v>
      </c>
      <c r="BL25" s="9">
        <v>189.245</v>
      </c>
      <c r="BM25" s="9">
        <v>64.481999999999999</v>
      </c>
      <c r="BN25" s="9">
        <v>124.76300000000001</v>
      </c>
      <c r="BO25" s="9">
        <v>2502.5749999999998</v>
      </c>
      <c r="BP25" s="9">
        <v>1311.479</v>
      </c>
      <c r="BQ25" s="9">
        <v>1191.096</v>
      </c>
      <c r="BR25" s="9">
        <v>1890.5519999999999</v>
      </c>
      <c r="BS25" s="9">
        <v>1186.7329999999999</v>
      </c>
      <c r="BT25" s="9">
        <v>703.81899999999996</v>
      </c>
      <c r="BU25" s="9">
        <v>612.02200000000005</v>
      </c>
      <c r="BV25" s="9">
        <v>124.745</v>
      </c>
      <c r="BW25" s="9">
        <v>487.27699999999999</v>
      </c>
      <c r="BX25" s="9">
        <v>352.76</v>
      </c>
      <c r="BY25" s="9">
        <v>179.79</v>
      </c>
      <c r="BZ25" s="9">
        <v>172.97</v>
      </c>
      <c r="CA25" s="9">
        <v>80.135000000000005</v>
      </c>
      <c r="CB25" s="9">
        <v>46.439</v>
      </c>
      <c r="CC25" s="9">
        <v>33.695999999999998</v>
      </c>
      <c r="CD25" s="9">
        <v>40.69</v>
      </c>
      <c r="CE25" s="9">
        <v>31.489000000000001</v>
      </c>
      <c r="CF25" s="9">
        <v>9.2010000000000005</v>
      </c>
      <c r="CG25" s="9">
        <v>17.614999999999998</v>
      </c>
      <c r="CH25" s="9">
        <v>13.228999999999999</v>
      </c>
      <c r="CI25" s="9">
        <v>4.3860000000000001</v>
      </c>
      <c r="CJ25" s="9">
        <v>23.074999999999999</v>
      </c>
      <c r="CK25" s="9">
        <v>18.260000000000002</v>
      </c>
      <c r="CL25" s="9">
        <v>4.8150000000000004</v>
      </c>
      <c r="CM25" s="9">
        <v>39.445</v>
      </c>
      <c r="CN25" s="9">
        <v>14.95</v>
      </c>
      <c r="CO25" s="9">
        <v>24.495000000000001</v>
      </c>
      <c r="CP25" s="9">
        <v>305.346</v>
      </c>
      <c r="CQ25" s="9">
        <v>153.86699999999999</v>
      </c>
      <c r="CR25" s="9">
        <v>151.47900000000001</v>
      </c>
      <c r="CS25" s="9">
        <v>134.32900000000001</v>
      </c>
      <c r="CT25" s="9">
        <v>97.551000000000002</v>
      </c>
      <c r="CU25" s="9">
        <v>36.777999999999999</v>
      </c>
      <c r="CV25" s="9">
        <v>171.017</v>
      </c>
      <c r="CW25" s="9">
        <v>56.314999999999998</v>
      </c>
      <c r="CX25" s="9">
        <v>114.70099999999999</v>
      </c>
      <c r="CY25" s="9">
        <v>164.959</v>
      </c>
      <c r="CZ25" s="9">
        <v>119.869</v>
      </c>
      <c r="DA25" s="9">
        <v>45.091000000000001</v>
      </c>
      <c r="DB25" s="9">
        <v>187.80099999999999</v>
      </c>
      <c r="DC25" s="9">
        <v>59.921999999999997</v>
      </c>
      <c r="DD25" s="9">
        <v>127.879</v>
      </c>
      <c r="DE25" s="9">
        <v>188.63200000000001</v>
      </c>
      <c r="DF25" s="9">
        <v>69.545000000000002</v>
      </c>
      <c r="DG25" s="9">
        <v>119.087</v>
      </c>
      <c r="DH25" s="9">
        <v>2136.605</v>
      </c>
      <c r="DI25" s="9">
        <v>1197.0630000000001</v>
      </c>
      <c r="DJ25" s="9">
        <v>939.54100000000005</v>
      </c>
      <c r="DK25" s="9">
        <v>1346.337</v>
      </c>
      <c r="DL25" s="9">
        <v>899.90899999999999</v>
      </c>
      <c r="DM25" s="9">
        <v>446.428</v>
      </c>
      <c r="DN25" s="9">
        <v>790.26700000000005</v>
      </c>
      <c r="DO25" s="9">
        <v>297.154</v>
      </c>
      <c r="DP25" s="9">
        <v>493.113</v>
      </c>
      <c r="DQ25" s="9">
        <v>221.404</v>
      </c>
      <c r="DR25" s="9">
        <v>117.645</v>
      </c>
      <c r="DS25" s="9">
        <v>103.758</v>
      </c>
      <c r="DT25" s="9">
        <v>61.485999999999997</v>
      </c>
      <c r="DU25" s="9">
        <v>38.71</v>
      </c>
      <c r="DV25" s="9">
        <v>22.776</v>
      </c>
      <c r="DW25" s="9">
        <v>23.571999999999999</v>
      </c>
      <c r="DX25" s="9">
        <v>20.556000000000001</v>
      </c>
      <c r="DY25" s="9">
        <v>3.016</v>
      </c>
      <c r="DZ25" s="9">
        <v>8.8059999999999992</v>
      </c>
      <c r="EA25" s="9">
        <v>7.4619999999999997</v>
      </c>
      <c r="EB25" s="9">
        <v>1.3440000000000001</v>
      </c>
      <c r="EC25" s="9">
        <v>14.766</v>
      </c>
      <c r="ED25" s="9">
        <v>13.093999999999999</v>
      </c>
      <c r="EE25" s="9">
        <v>1.6719999999999999</v>
      </c>
      <c r="EF25" s="9">
        <v>37.914000000000001</v>
      </c>
      <c r="EG25" s="9">
        <v>18.154</v>
      </c>
      <c r="EH25" s="9">
        <v>19.760000000000002</v>
      </c>
      <c r="EI25" s="9">
        <v>180.33600000000001</v>
      </c>
      <c r="EJ25" s="9">
        <v>90.884</v>
      </c>
      <c r="EK25" s="9">
        <v>89.450999999999993</v>
      </c>
      <c r="EL25" s="9">
        <v>52.21</v>
      </c>
      <c r="EM25" s="9">
        <v>37.930999999999997</v>
      </c>
      <c r="EN25" s="9">
        <v>14.279</v>
      </c>
      <c r="EO25" s="9">
        <v>128.125</v>
      </c>
      <c r="EP25" s="9">
        <v>52.953000000000003</v>
      </c>
      <c r="EQ25" s="9">
        <v>75.171999999999997</v>
      </c>
      <c r="ER25" s="9">
        <v>70.498000000000005</v>
      </c>
      <c r="ES25" s="9">
        <v>53.587000000000003</v>
      </c>
      <c r="ET25" s="9">
        <v>16.911000000000001</v>
      </c>
      <c r="EU25" s="9">
        <v>150.90600000000001</v>
      </c>
      <c r="EV25" s="9">
        <v>64.058000000000007</v>
      </c>
      <c r="EW25" s="9">
        <v>86.847999999999999</v>
      </c>
      <c r="EX25" s="9">
        <v>136.93100000000001</v>
      </c>
      <c r="EY25" s="9">
        <v>60.414999999999999</v>
      </c>
      <c r="EZ25" s="9">
        <v>76.516000000000005</v>
      </c>
      <c r="FA25" s="9">
        <v>1697.145</v>
      </c>
      <c r="FB25" s="9">
        <v>923.03700000000003</v>
      </c>
      <c r="FC25" s="9">
        <v>774.10900000000004</v>
      </c>
      <c r="FD25" s="9">
        <v>1148.0509999999999</v>
      </c>
      <c r="FE25" s="9">
        <v>755.02599999999995</v>
      </c>
      <c r="FF25" s="9">
        <v>393.02499999999998</v>
      </c>
      <c r="FG25" s="9">
        <v>549.09500000000003</v>
      </c>
      <c r="FH25" s="9">
        <v>168.011</v>
      </c>
      <c r="FI25" s="9">
        <v>381.08300000000003</v>
      </c>
      <c r="FJ25" s="9">
        <v>182.20500000000001</v>
      </c>
      <c r="FK25" s="9">
        <v>95.438999999999993</v>
      </c>
      <c r="FL25" s="9">
        <v>86.766999999999996</v>
      </c>
      <c r="FM25" s="9">
        <v>44.692999999999998</v>
      </c>
      <c r="FN25" s="9">
        <v>28.581</v>
      </c>
      <c r="FO25" s="9">
        <v>16.111999999999998</v>
      </c>
      <c r="FP25" s="9">
        <v>21.277000000000001</v>
      </c>
      <c r="FQ25" s="9">
        <v>18.262</v>
      </c>
      <c r="FR25" s="9">
        <v>3.016</v>
      </c>
      <c r="FS25" s="9">
        <v>8.2799999999999994</v>
      </c>
      <c r="FT25" s="9">
        <v>6.9370000000000003</v>
      </c>
      <c r="FU25" s="9">
        <v>1.3440000000000001</v>
      </c>
      <c r="FV25" s="9">
        <v>12.997</v>
      </c>
      <c r="FW25" s="9">
        <v>11.324999999999999</v>
      </c>
      <c r="FX25" s="9">
        <v>1.6719999999999999</v>
      </c>
      <c r="FY25" s="9">
        <v>23.416</v>
      </c>
      <c r="FZ25" s="9">
        <v>10.32</v>
      </c>
      <c r="GA25" s="9">
        <v>13.096</v>
      </c>
      <c r="GB25" s="9">
        <v>153.083</v>
      </c>
      <c r="GC25" s="9">
        <v>76.393000000000001</v>
      </c>
      <c r="GD25" s="9">
        <v>76.688999999999993</v>
      </c>
      <c r="GE25" s="9">
        <v>48.642000000000003</v>
      </c>
      <c r="GF25" s="9">
        <v>35.817</v>
      </c>
      <c r="GG25" s="9">
        <v>12.824999999999999</v>
      </c>
      <c r="GH25" s="9">
        <v>104.441</v>
      </c>
      <c r="GI25" s="9">
        <v>40.576000000000001</v>
      </c>
      <c r="GJ25" s="9">
        <v>63.865000000000002</v>
      </c>
      <c r="GK25" s="9">
        <v>65.051000000000002</v>
      </c>
      <c r="GL25" s="9">
        <v>49.594999999999999</v>
      </c>
      <c r="GM25" s="9">
        <v>15.456</v>
      </c>
      <c r="GN25" s="9">
        <v>117.154</v>
      </c>
      <c r="GO25" s="9">
        <v>45.844000000000001</v>
      </c>
      <c r="GP25" s="9">
        <v>71.31</v>
      </c>
      <c r="GQ25" s="9">
        <v>112.721</v>
      </c>
      <c r="GR25" s="9">
        <v>47.512999999999998</v>
      </c>
      <c r="GS25" s="9">
        <v>65.207999999999998</v>
      </c>
      <c r="GT25" s="9">
        <v>439.459</v>
      </c>
      <c r="GU25" s="9">
        <v>274.02699999999999</v>
      </c>
      <c r="GV25" s="9">
        <v>165.43299999999999</v>
      </c>
      <c r="GW25" s="9">
        <v>198.28700000000001</v>
      </c>
      <c r="GX25" s="9">
        <v>144.88399999999999</v>
      </c>
      <c r="GY25" s="9">
        <v>53.402999999999999</v>
      </c>
      <c r="GZ25" s="9">
        <v>241.173</v>
      </c>
      <c r="HA25" s="9">
        <v>129.143</v>
      </c>
      <c r="HB25" s="9">
        <v>112.03</v>
      </c>
      <c r="HC25" s="9">
        <v>39.198999999999998</v>
      </c>
      <c r="HD25" s="9">
        <v>22.207000000000001</v>
      </c>
      <c r="HE25" s="9">
        <v>16.992000000000001</v>
      </c>
      <c r="HF25" s="9">
        <v>16.792999999999999</v>
      </c>
      <c r="HG25" s="9">
        <v>10.129</v>
      </c>
      <c r="HH25" s="9">
        <v>6.6639999999999997</v>
      </c>
      <c r="HI25" s="9">
        <v>2.294</v>
      </c>
      <c r="HJ25" s="9">
        <v>2.294</v>
      </c>
      <c r="HK25" s="9">
        <v>0</v>
      </c>
      <c r="HL25" s="9">
        <v>0.52600000000000002</v>
      </c>
      <c r="HM25" s="9">
        <v>0.52600000000000002</v>
      </c>
      <c r="HN25" s="9">
        <v>0</v>
      </c>
      <c r="HO25" s="9">
        <v>1.7689999999999999</v>
      </c>
      <c r="HP25" s="9">
        <v>1.7689999999999999</v>
      </c>
      <c r="HQ25" s="9">
        <v>0</v>
      </c>
      <c r="HR25" s="9">
        <v>14.499000000000001</v>
      </c>
      <c r="HS25" s="9">
        <v>7.835</v>
      </c>
      <c r="HT25" s="9">
        <v>6.6639999999999997</v>
      </c>
      <c r="HU25" s="9">
        <v>27.253</v>
      </c>
      <c r="HV25" s="9">
        <v>14.491</v>
      </c>
      <c r="HW25" s="9">
        <v>12.762</v>
      </c>
      <c r="HX25" s="9">
        <v>3.569</v>
      </c>
      <c r="HY25" s="9">
        <v>2.1139999999999999</v>
      </c>
      <c r="HZ25" s="9">
        <v>1.454</v>
      </c>
      <c r="IA25" s="9">
        <v>23.684000000000001</v>
      </c>
      <c r="IB25" s="9">
        <v>12.375999999999999</v>
      </c>
      <c r="IC25" s="9">
        <v>11.308</v>
      </c>
      <c r="ID25" s="9">
        <v>5.4470000000000001</v>
      </c>
      <c r="IE25" s="9">
        <v>3.992</v>
      </c>
      <c r="IF25" s="9">
        <v>1.454</v>
      </c>
      <c r="IG25" s="9">
        <v>33.752000000000002</v>
      </c>
      <c r="IH25" s="9">
        <v>18.215</v>
      </c>
      <c r="II25" s="9">
        <v>15.537000000000001</v>
      </c>
      <c r="IJ25" s="9">
        <v>24.21</v>
      </c>
      <c r="IK25" s="9">
        <v>12.901999999999999</v>
      </c>
      <c r="IL25" s="9">
        <v>11.308</v>
      </c>
      <c r="IM25" s="9">
        <v>3742.2660000000001</v>
      </c>
      <c r="IN25" s="9">
        <v>2000.576</v>
      </c>
      <c r="IO25" s="9">
        <v>1741.691</v>
      </c>
      <c r="IP25" s="9">
        <v>2619.1550000000002</v>
      </c>
      <c r="IQ25" s="9">
        <v>1636.076</v>
      </c>
    </row>
    <row r="26" spans="1:251">
      <c r="A26" s="10">
        <v>42278</v>
      </c>
      <c r="B26" s="9">
        <v>14.462</v>
      </c>
      <c r="C26" s="9">
        <v>17.498000000000001</v>
      </c>
      <c r="D26" s="9">
        <v>342.97800000000001</v>
      </c>
      <c r="E26" s="9">
        <v>199.07900000000001</v>
      </c>
      <c r="F26" s="9">
        <v>143.899</v>
      </c>
      <c r="G26" s="9">
        <v>162.31299999999999</v>
      </c>
      <c r="H26" s="9">
        <v>123.465</v>
      </c>
      <c r="I26" s="9">
        <v>38.847999999999999</v>
      </c>
      <c r="J26" s="9">
        <v>180.66499999999999</v>
      </c>
      <c r="K26" s="9">
        <v>75.614000000000004</v>
      </c>
      <c r="L26" s="9">
        <v>105.051</v>
      </c>
      <c r="M26" s="9">
        <v>178.12100000000001</v>
      </c>
      <c r="N26" s="9">
        <v>132.99</v>
      </c>
      <c r="O26" s="9">
        <v>45.131</v>
      </c>
      <c r="P26" s="9">
        <v>194.92400000000001</v>
      </c>
      <c r="Q26" s="9">
        <v>79.590999999999994</v>
      </c>
      <c r="R26" s="9">
        <v>115.333</v>
      </c>
      <c r="S26" s="9">
        <v>190.69200000000001</v>
      </c>
      <c r="T26" s="9">
        <v>83.555999999999997</v>
      </c>
      <c r="U26" s="9">
        <v>107.136</v>
      </c>
      <c r="V26" s="9">
        <v>2576.0630000000001</v>
      </c>
      <c r="W26" s="9">
        <v>1390.83</v>
      </c>
      <c r="X26" s="9">
        <v>1185.2329999999999</v>
      </c>
      <c r="Y26" s="9">
        <v>1883.646</v>
      </c>
      <c r="Z26" s="9">
        <v>1261.5409999999999</v>
      </c>
      <c r="AA26" s="9">
        <v>622.10500000000002</v>
      </c>
      <c r="AB26" s="9">
        <v>692.41700000000003</v>
      </c>
      <c r="AC26" s="9">
        <v>129.28899999999999</v>
      </c>
      <c r="AD26" s="9">
        <v>563.12800000000004</v>
      </c>
      <c r="AE26" s="9">
        <v>331.19600000000003</v>
      </c>
      <c r="AF26" s="9">
        <v>177.476</v>
      </c>
      <c r="AG26" s="9">
        <v>153.72</v>
      </c>
      <c r="AH26" s="9">
        <v>57.125</v>
      </c>
      <c r="AI26" s="9">
        <v>29.850999999999999</v>
      </c>
      <c r="AJ26" s="9">
        <v>27.273</v>
      </c>
      <c r="AK26" s="9">
        <v>26.146999999999998</v>
      </c>
      <c r="AL26" s="9">
        <v>19.166</v>
      </c>
      <c r="AM26" s="9">
        <v>6.9809999999999999</v>
      </c>
      <c r="AN26" s="9">
        <v>15.292999999999999</v>
      </c>
      <c r="AO26" s="9">
        <v>10.536</v>
      </c>
      <c r="AP26" s="9">
        <v>4.7569999999999997</v>
      </c>
      <c r="AQ26" s="9">
        <v>10.853999999999999</v>
      </c>
      <c r="AR26" s="9">
        <v>8.6300000000000008</v>
      </c>
      <c r="AS26" s="9">
        <v>2.2240000000000002</v>
      </c>
      <c r="AT26" s="9">
        <v>30.978000000000002</v>
      </c>
      <c r="AU26" s="9">
        <v>10.686</v>
      </c>
      <c r="AV26" s="9">
        <v>20.292000000000002</v>
      </c>
      <c r="AW26" s="9">
        <v>299.93799999999999</v>
      </c>
      <c r="AX26" s="9">
        <v>160.745</v>
      </c>
      <c r="AY26" s="9">
        <v>139.19300000000001</v>
      </c>
      <c r="AZ26" s="9">
        <v>128.333</v>
      </c>
      <c r="BA26" s="9">
        <v>105.822</v>
      </c>
      <c r="BB26" s="9">
        <v>22.510999999999999</v>
      </c>
      <c r="BC26" s="9">
        <v>171.60499999999999</v>
      </c>
      <c r="BD26" s="9">
        <v>54.923000000000002</v>
      </c>
      <c r="BE26" s="9">
        <v>116.682</v>
      </c>
      <c r="BF26" s="9">
        <v>148.52600000000001</v>
      </c>
      <c r="BG26" s="9">
        <v>120.068</v>
      </c>
      <c r="BH26" s="9">
        <v>28.459</v>
      </c>
      <c r="BI26" s="9">
        <v>182.66900000000001</v>
      </c>
      <c r="BJ26" s="9">
        <v>57.408000000000001</v>
      </c>
      <c r="BK26" s="9">
        <v>125.261</v>
      </c>
      <c r="BL26" s="9">
        <v>186.898</v>
      </c>
      <c r="BM26" s="9">
        <v>65.459000000000003</v>
      </c>
      <c r="BN26" s="9">
        <v>121.44</v>
      </c>
      <c r="BO26" s="9">
        <v>2498.098</v>
      </c>
      <c r="BP26" s="9">
        <v>1310.32</v>
      </c>
      <c r="BQ26" s="9">
        <v>1187.778</v>
      </c>
      <c r="BR26" s="9">
        <v>1870.681</v>
      </c>
      <c r="BS26" s="9">
        <v>1181.819</v>
      </c>
      <c r="BT26" s="9">
        <v>688.86199999999997</v>
      </c>
      <c r="BU26" s="9">
        <v>627.41800000000001</v>
      </c>
      <c r="BV26" s="9">
        <v>128.50200000000001</v>
      </c>
      <c r="BW26" s="9">
        <v>498.916</v>
      </c>
      <c r="BX26" s="9">
        <v>328.33</v>
      </c>
      <c r="BY26" s="9">
        <v>159.79300000000001</v>
      </c>
      <c r="BZ26" s="9">
        <v>168.53800000000001</v>
      </c>
      <c r="CA26" s="9">
        <v>57.131999999999998</v>
      </c>
      <c r="CB26" s="9">
        <v>32.543999999999997</v>
      </c>
      <c r="CC26" s="9">
        <v>24.588000000000001</v>
      </c>
      <c r="CD26" s="9">
        <v>29.798999999999999</v>
      </c>
      <c r="CE26" s="9">
        <v>21.904</v>
      </c>
      <c r="CF26" s="9">
        <v>7.8949999999999996</v>
      </c>
      <c r="CG26" s="9">
        <v>14.278</v>
      </c>
      <c r="CH26" s="9">
        <v>9.4949999999999992</v>
      </c>
      <c r="CI26" s="9">
        <v>4.7830000000000004</v>
      </c>
      <c r="CJ26" s="9">
        <v>15.521000000000001</v>
      </c>
      <c r="CK26" s="9">
        <v>12.409000000000001</v>
      </c>
      <c r="CL26" s="9">
        <v>3.1120000000000001</v>
      </c>
      <c r="CM26" s="9">
        <v>27.332999999999998</v>
      </c>
      <c r="CN26" s="9">
        <v>10.64</v>
      </c>
      <c r="CO26" s="9">
        <v>16.693000000000001</v>
      </c>
      <c r="CP26" s="9">
        <v>290.72699999999998</v>
      </c>
      <c r="CQ26" s="9">
        <v>138.47</v>
      </c>
      <c r="CR26" s="9">
        <v>152.25700000000001</v>
      </c>
      <c r="CS26" s="9">
        <v>118.70099999999999</v>
      </c>
      <c r="CT26" s="9">
        <v>85.679000000000002</v>
      </c>
      <c r="CU26" s="9">
        <v>33.023000000000003</v>
      </c>
      <c r="CV26" s="9">
        <v>172.02600000000001</v>
      </c>
      <c r="CW26" s="9">
        <v>52.792000000000002</v>
      </c>
      <c r="CX26" s="9">
        <v>119.23399999999999</v>
      </c>
      <c r="CY26" s="9">
        <v>141.19900000000001</v>
      </c>
      <c r="CZ26" s="9">
        <v>102.991</v>
      </c>
      <c r="DA26" s="9">
        <v>38.207999999999998</v>
      </c>
      <c r="DB26" s="9">
        <v>187.131</v>
      </c>
      <c r="DC26" s="9">
        <v>56.802</v>
      </c>
      <c r="DD26" s="9">
        <v>130.32900000000001</v>
      </c>
      <c r="DE26" s="9">
        <v>186.304</v>
      </c>
      <c r="DF26" s="9">
        <v>62.286999999999999</v>
      </c>
      <c r="DG26" s="9">
        <v>124.017</v>
      </c>
      <c r="DH26" s="9">
        <v>2176.8670000000002</v>
      </c>
      <c r="DI26" s="9">
        <v>1209.8219999999999</v>
      </c>
      <c r="DJ26" s="9">
        <v>967.04499999999996</v>
      </c>
      <c r="DK26" s="9">
        <v>1387.4369999999999</v>
      </c>
      <c r="DL26" s="9">
        <v>924.85</v>
      </c>
      <c r="DM26" s="9">
        <v>462.58699999999999</v>
      </c>
      <c r="DN26" s="9">
        <v>789.43</v>
      </c>
      <c r="DO26" s="9">
        <v>284.97199999999998</v>
      </c>
      <c r="DP26" s="9">
        <v>504.45800000000003</v>
      </c>
      <c r="DQ26" s="9">
        <v>227.78100000000001</v>
      </c>
      <c r="DR26" s="9">
        <v>126.367</v>
      </c>
      <c r="DS26" s="9">
        <v>101.414</v>
      </c>
      <c r="DT26" s="9">
        <v>68.414000000000001</v>
      </c>
      <c r="DU26" s="9">
        <v>44.191000000000003</v>
      </c>
      <c r="DV26" s="9">
        <v>24.222999999999999</v>
      </c>
      <c r="DW26" s="9">
        <v>26.414999999999999</v>
      </c>
      <c r="DX26" s="9">
        <v>20.981000000000002</v>
      </c>
      <c r="DY26" s="9">
        <v>5.4329999999999998</v>
      </c>
      <c r="DZ26" s="9">
        <v>17.884</v>
      </c>
      <c r="EA26" s="9">
        <v>13.545</v>
      </c>
      <c r="EB26" s="9">
        <v>4.3390000000000004</v>
      </c>
      <c r="EC26" s="9">
        <v>8.5310000000000006</v>
      </c>
      <c r="ED26" s="9">
        <v>7.4370000000000003</v>
      </c>
      <c r="EE26" s="9">
        <v>1.0940000000000001</v>
      </c>
      <c r="EF26" s="9">
        <v>41.999000000000002</v>
      </c>
      <c r="EG26" s="9">
        <v>23.21</v>
      </c>
      <c r="EH26" s="9">
        <v>18.789000000000001</v>
      </c>
      <c r="EI26" s="9">
        <v>180.20099999999999</v>
      </c>
      <c r="EJ26" s="9">
        <v>95.611000000000004</v>
      </c>
      <c r="EK26" s="9">
        <v>84.59</v>
      </c>
      <c r="EL26" s="9">
        <v>62.323999999999998</v>
      </c>
      <c r="EM26" s="9">
        <v>46.759</v>
      </c>
      <c r="EN26" s="9">
        <v>15.565</v>
      </c>
      <c r="EO26" s="9">
        <v>117.877</v>
      </c>
      <c r="EP26" s="9">
        <v>48.851999999999997</v>
      </c>
      <c r="EQ26" s="9">
        <v>69.025000000000006</v>
      </c>
      <c r="ER26" s="9">
        <v>82.16</v>
      </c>
      <c r="ES26" s="9">
        <v>62.796999999999997</v>
      </c>
      <c r="ET26" s="9">
        <v>19.363</v>
      </c>
      <c r="EU26" s="9">
        <v>145.62100000000001</v>
      </c>
      <c r="EV26" s="9">
        <v>63.57</v>
      </c>
      <c r="EW26" s="9">
        <v>82.051000000000002</v>
      </c>
      <c r="EX26" s="9">
        <v>135.76</v>
      </c>
      <c r="EY26" s="9">
        <v>62.396000000000001</v>
      </c>
      <c r="EZ26" s="9">
        <v>73.364000000000004</v>
      </c>
      <c r="FA26" s="9">
        <v>1729.5309999999999</v>
      </c>
      <c r="FB26" s="9">
        <v>931.82</v>
      </c>
      <c r="FC26" s="9">
        <v>797.71199999999999</v>
      </c>
      <c r="FD26" s="9">
        <v>1182.778</v>
      </c>
      <c r="FE26" s="9">
        <v>775.48500000000001</v>
      </c>
      <c r="FF26" s="9">
        <v>407.29199999999997</v>
      </c>
      <c r="FG26" s="9">
        <v>546.75400000000002</v>
      </c>
      <c r="FH26" s="9">
        <v>156.33500000000001</v>
      </c>
      <c r="FI26" s="9">
        <v>390.41899999999998</v>
      </c>
      <c r="FJ26" s="9">
        <v>185.262</v>
      </c>
      <c r="FK26" s="9">
        <v>98.786000000000001</v>
      </c>
      <c r="FL26" s="9">
        <v>86.475999999999999</v>
      </c>
      <c r="FM26" s="9">
        <v>48.923999999999999</v>
      </c>
      <c r="FN26" s="9">
        <v>30.398</v>
      </c>
      <c r="FO26" s="9">
        <v>18.526</v>
      </c>
      <c r="FP26" s="9">
        <v>21.206</v>
      </c>
      <c r="FQ26" s="9">
        <v>16.783999999999999</v>
      </c>
      <c r="FR26" s="9">
        <v>4.4219999999999997</v>
      </c>
      <c r="FS26" s="9">
        <v>13.622</v>
      </c>
      <c r="FT26" s="9">
        <v>9.9990000000000006</v>
      </c>
      <c r="FU26" s="9">
        <v>3.6230000000000002</v>
      </c>
      <c r="FV26" s="9">
        <v>7.5830000000000002</v>
      </c>
      <c r="FW26" s="9">
        <v>6.7850000000000001</v>
      </c>
      <c r="FX26" s="9">
        <v>0.79900000000000004</v>
      </c>
      <c r="FY26" s="9">
        <v>27.718</v>
      </c>
      <c r="FZ26" s="9">
        <v>13.615</v>
      </c>
      <c r="GA26" s="9">
        <v>14.103999999999999</v>
      </c>
      <c r="GB26" s="9">
        <v>154.37700000000001</v>
      </c>
      <c r="GC26" s="9">
        <v>80.266999999999996</v>
      </c>
      <c r="GD26" s="9">
        <v>74.111000000000004</v>
      </c>
      <c r="GE26" s="9">
        <v>58.191000000000003</v>
      </c>
      <c r="GF26" s="9">
        <v>43.368000000000002</v>
      </c>
      <c r="GG26" s="9">
        <v>14.823</v>
      </c>
      <c r="GH26" s="9">
        <v>96.186000000000007</v>
      </c>
      <c r="GI26" s="9">
        <v>36.898000000000003</v>
      </c>
      <c r="GJ26" s="9">
        <v>59.287999999999997</v>
      </c>
      <c r="GK26" s="9">
        <v>73.135999999999996</v>
      </c>
      <c r="GL26" s="9">
        <v>55.526000000000003</v>
      </c>
      <c r="GM26" s="9">
        <v>17.61</v>
      </c>
      <c r="GN26" s="9">
        <v>112.126</v>
      </c>
      <c r="GO26" s="9">
        <v>43.26</v>
      </c>
      <c r="GP26" s="9">
        <v>68.866</v>
      </c>
      <c r="GQ26" s="9">
        <v>109.809</v>
      </c>
      <c r="GR26" s="9">
        <v>46.896999999999998</v>
      </c>
      <c r="GS26" s="9">
        <v>62.911000000000001</v>
      </c>
      <c r="GT26" s="9">
        <v>447.33600000000001</v>
      </c>
      <c r="GU26" s="9">
        <v>278.00200000000001</v>
      </c>
      <c r="GV26" s="9">
        <v>169.334</v>
      </c>
      <c r="GW26" s="9">
        <v>204.65899999999999</v>
      </c>
      <c r="GX26" s="9">
        <v>149.36500000000001</v>
      </c>
      <c r="GY26" s="9">
        <v>55.293999999999997</v>
      </c>
      <c r="GZ26" s="9">
        <v>242.67699999999999</v>
      </c>
      <c r="HA26" s="9">
        <v>128.637</v>
      </c>
      <c r="HB26" s="9">
        <v>114.039</v>
      </c>
      <c r="HC26" s="9">
        <v>42.518999999999998</v>
      </c>
      <c r="HD26" s="9">
        <v>27.58</v>
      </c>
      <c r="HE26" s="9">
        <v>14.939</v>
      </c>
      <c r="HF26" s="9">
        <v>19.489999999999998</v>
      </c>
      <c r="HG26" s="9">
        <v>13.792999999999999</v>
      </c>
      <c r="HH26" s="9">
        <v>5.6970000000000001</v>
      </c>
      <c r="HI26" s="9">
        <v>5.2089999999999996</v>
      </c>
      <c r="HJ26" s="9">
        <v>4.1980000000000004</v>
      </c>
      <c r="HK26" s="9">
        <v>1.0109999999999999</v>
      </c>
      <c r="HL26" s="9">
        <v>4.2610000000000001</v>
      </c>
      <c r="HM26" s="9">
        <v>3.5449999999999999</v>
      </c>
      <c r="HN26" s="9">
        <v>0.71599999999999997</v>
      </c>
      <c r="HO26" s="9">
        <v>0.94799999999999995</v>
      </c>
      <c r="HP26" s="9">
        <v>0.65200000000000002</v>
      </c>
      <c r="HQ26" s="9">
        <v>0.29599999999999999</v>
      </c>
      <c r="HR26" s="9">
        <v>14.281000000000001</v>
      </c>
      <c r="HS26" s="9">
        <v>9.5950000000000006</v>
      </c>
      <c r="HT26" s="9">
        <v>4.6849999999999996</v>
      </c>
      <c r="HU26" s="9">
        <v>25.823</v>
      </c>
      <c r="HV26" s="9">
        <v>15.343999999999999</v>
      </c>
      <c r="HW26" s="9">
        <v>10.478999999999999</v>
      </c>
      <c r="HX26" s="9">
        <v>4.133</v>
      </c>
      <c r="HY26" s="9">
        <v>3.391</v>
      </c>
      <c r="HZ26" s="9">
        <v>0.74199999999999999</v>
      </c>
      <c r="IA26" s="9">
        <v>21.690999999999999</v>
      </c>
      <c r="IB26" s="9">
        <v>11.952999999999999</v>
      </c>
      <c r="IC26" s="9">
        <v>9.7370000000000001</v>
      </c>
      <c r="ID26" s="9">
        <v>9.0229999999999997</v>
      </c>
      <c r="IE26" s="9">
        <v>7.27</v>
      </c>
      <c r="IF26" s="9">
        <v>1.7529999999999999</v>
      </c>
      <c r="IG26" s="9">
        <v>33.494999999999997</v>
      </c>
      <c r="IH26" s="9">
        <v>20.309999999999999</v>
      </c>
      <c r="II26" s="9">
        <v>13.185</v>
      </c>
      <c r="IJ26" s="9">
        <v>25.952000000000002</v>
      </c>
      <c r="IK26" s="9">
        <v>15.499000000000001</v>
      </c>
      <c r="IL26" s="9">
        <v>10.452999999999999</v>
      </c>
      <c r="IM26" s="9">
        <v>3757.9630000000002</v>
      </c>
      <c r="IN26" s="9">
        <v>2016.4369999999999</v>
      </c>
      <c r="IO26" s="9">
        <v>1741.527</v>
      </c>
      <c r="IP26" s="9">
        <v>2644.9250000000002</v>
      </c>
      <c r="IQ26" s="9">
        <v>1675.7239999999999</v>
      </c>
    </row>
    <row r="27" spans="1:251">
      <c r="A27" s="10">
        <v>42309</v>
      </c>
      <c r="B27" s="9">
        <v>13.856</v>
      </c>
      <c r="C27" s="9">
        <v>16.715</v>
      </c>
      <c r="D27" s="9">
        <v>351.584</v>
      </c>
      <c r="E27" s="9">
        <v>204.47900000000001</v>
      </c>
      <c r="F27" s="9">
        <v>147.10499999999999</v>
      </c>
      <c r="G27" s="9">
        <v>162.554</v>
      </c>
      <c r="H27" s="9">
        <v>125.76600000000001</v>
      </c>
      <c r="I27" s="9">
        <v>36.787999999999997</v>
      </c>
      <c r="J27" s="9">
        <v>189.03100000000001</v>
      </c>
      <c r="K27" s="9">
        <v>78.712999999999994</v>
      </c>
      <c r="L27" s="9">
        <v>110.31699999999999</v>
      </c>
      <c r="M27" s="9">
        <v>182.86600000000001</v>
      </c>
      <c r="N27" s="9">
        <v>140.83000000000001</v>
      </c>
      <c r="O27" s="9">
        <v>42.034999999999997</v>
      </c>
      <c r="P27" s="9">
        <v>200.90899999999999</v>
      </c>
      <c r="Q27" s="9">
        <v>84.084000000000003</v>
      </c>
      <c r="R27" s="9">
        <v>116.825</v>
      </c>
      <c r="S27" s="9">
        <v>204.851</v>
      </c>
      <c r="T27" s="9">
        <v>91.215000000000003</v>
      </c>
      <c r="U27" s="9">
        <v>113.636</v>
      </c>
      <c r="V27" s="9">
        <v>2576.5700000000002</v>
      </c>
      <c r="W27" s="9">
        <v>1390.509</v>
      </c>
      <c r="X27" s="9">
        <v>1186.0609999999999</v>
      </c>
      <c r="Y27" s="9">
        <v>1896.0730000000001</v>
      </c>
      <c r="Z27" s="9">
        <v>1271.5060000000001</v>
      </c>
      <c r="AA27" s="9">
        <v>624.56799999999998</v>
      </c>
      <c r="AB27" s="9">
        <v>680.49699999999996</v>
      </c>
      <c r="AC27" s="9">
        <v>119.003</v>
      </c>
      <c r="AD27" s="9">
        <v>561.49400000000003</v>
      </c>
      <c r="AE27" s="9">
        <v>313.56099999999998</v>
      </c>
      <c r="AF27" s="9">
        <v>156.32300000000001</v>
      </c>
      <c r="AG27" s="9">
        <v>157.238</v>
      </c>
      <c r="AH27" s="9">
        <v>53.536999999999999</v>
      </c>
      <c r="AI27" s="9">
        <v>26.077999999999999</v>
      </c>
      <c r="AJ27" s="9">
        <v>27.459</v>
      </c>
      <c r="AK27" s="9">
        <v>23.466999999999999</v>
      </c>
      <c r="AL27" s="9">
        <v>16.395</v>
      </c>
      <c r="AM27" s="9">
        <v>7.0720000000000001</v>
      </c>
      <c r="AN27" s="9">
        <v>11.865</v>
      </c>
      <c r="AO27" s="9">
        <v>7.4219999999999997</v>
      </c>
      <c r="AP27" s="9">
        <v>4.4429999999999996</v>
      </c>
      <c r="AQ27" s="9">
        <v>11.603</v>
      </c>
      <c r="AR27" s="9">
        <v>8.9730000000000008</v>
      </c>
      <c r="AS27" s="9">
        <v>2.63</v>
      </c>
      <c r="AT27" s="9">
        <v>30.07</v>
      </c>
      <c r="AU27" s="9">
        <v>9.6820000000000004</v>
      </c>
      <c r="AV27" s="9">
        <v>20.387</v>
      </c>
      <c r="AW27" s="9">
        <v>287.31099999999998</v>
      </c>
      <c r="AX27" s="9">
        <v>143.43100000000001</v>
      </c>
      <c r="AY27" s="9">
        <v>143.87899999999999</v>
      </c>
      <c r="AZ27" s="9">
        <v>122.06100000000001</v>
      </c>
      <c r="BA27" s="9">
        <v>94.840999999999994</v>
      </c>
      <c r="BB27" s="9">
        <v>27.22</v>
      </c>
      <c r="BC27" s="9">
        <v>165.25</v>
      </c>
      <c r="BD27" s="9">
        <v>48.591000000000001</v>
      </c>
      <c r="BE27" s="9">
        <v>116.65900000000001</v>
      </c>
      <c r="BF27" s="9">
        <v>138.553</v>
      </c>
      <c r="BG27" s="9">
        <v>106.401</v>
      </c>
      <c r="BH27" s="9">
        <v>32.152000000000001</v>
      </c>
      <c r="BI27" s="9">
        <v>175.00800000000001</v>
      </c>
      <c r="BJ27" s="9">
        <v>49.921999999999997</v>
      </c>
      <c r="BK27" s="9">
        <v>125.086</v>
      </c>
      <c r="BL27" s="9">
        <v>177.114</v>
      </c>
      <c r="BM27" s="9">
        <v>56.012</v>
      </c>
      <c r="BN27" s="9">
        <v>121.102</v>
      </c>
      <c r="BO27" s="9">
        <v>2519.2240000000002</v>
      </c>
      <c r="BP27" s="9">
        <v>1314.133</v>
      </c>
      <c r="BQ27" s="9">
        <v>1205.0899999999999</v>
      </c>
      <c r="BR27" s="9">
        <v>1894.8219999999999</v>
      </c>
      <c r="BS27" s="9">
        <v>1187.941</v>
      </c>
      <c r="BT27" s="9">
        <v>706.88099999999997</v>
      </c>
      <c r="BU27" s="9">
        <v>624.40200000000004</v>
      </c>
      <c r="BV27" s="9">
        <v>126.193</v>
      </c>
      <c r="BW27" s="9">
        <v>498.209</v>
      </c>
      <c r="BX27" s="9">
        <v>311.10300000000001</v>
      </c>
      <c r="BY27" s="9">
        <v>142.006</v>
      </c>
      <c r="BZ27" s="9">
        <v>169.09800000000001</v>
      </c>
      <c r="CA27" s="9">
        <v>58.968000000000004</v>
      </c>
      <c r="CB27" s="9">
        <v>32.442</v>
      </c>
      <c r="CC27" s="9">
        <v>26.526</v>
      </c>
      <c r="CD27" s="9">
        <v>28.405000000000001</v>
      </c>
      <c r="CE27" s="9">
        <v>20.512</v>
      </c>
      <c r="CF27" s="9">
        <v>7.8929999999999998</v>
      </c>
      <c r="CG27" s="9">
        <v>14.718999999999999</v>
      </c>
      <c r="CH27" s="9">
        <v>11.026</v>
      </c>
      <c r="CI27" s="9">
        <v>3.6930000000000001</v>
      </c>
      <c r="CJ27" s="9">
        <v>13.686</v>
      </c>
      <c r="CK27" s="9">
        <v>9.4860000000000007</v>
      </c>
      <c r="CL27" s="9">
        <v>4.2</v>
      </c>
      <c r="CM27" s="9">
        <v>30.562999999999999</v>
      </c>
      <c r="CN27" s="9">
        <v>11.929</v>
      </c>
      <c r="CO27" s="9">
        <v>18.632999999999999</v>
      </c>
      <c r="CP27" s="9">
        <v>279.53500000000003</v>
      </c>
      <c r="CQ27" s="9">
        <v>125.53400000000001</v>
      </c>
      <c r="CR27" s="9">
        <v>154.001</v>
      </c>
      <c r="CS27" s="9">
        <v>118.396</v>
      </c>
      <c r="CT27" s="9">
        <v>78.680999999999997</v>
      </c>
      <c r="CU27" s="9">
        <v>39.715000000000003</v>
      </c>
      <c r="CV27" s="9">
        <v>161.13900000000001</v>
      </c>
      <c r="CW27" s="9">
        <v>46.853000000000002</v>
      </c>
      <c r="CX27" s="9">
        <v>114.286</v>
      </c>
      <c r="CY27" s="9">
        <v>138.13300000000001</v>
      </c>
      <c r="CZ27" s="9">
        <v>91.703000000000003</v>
      </c>
      <c r="DA27" s="9">
        <v>46.43</v>
      </c>
      <c r="DB27" s="9">
        <v>172.97</v>
      </c>
      <c r="DC27" s="9">
        <v>50.302</v>
      </c>
      <c r="DD27" s="9">
        <v>122.66800000000001</v>
      </c>
      <c r="DE27" s="9">
        <v>175.858</v>
      </c>
      <c r="DF27" s="9">
        <v>57.88</v>
      </c>
      <c r="DG27" s="9">
        <v>117.979</v>
      </c>
      <c r="DH27" s="9">
        <v>2204.7890000000002</v>
      </c>
      <c r="DI27" s="9">
        <v>1224.0409999999999</v>
      </c>
      <c r="DJ27" s="9">
        <v>980.74800000000005</v>
      </c>
      <c r="DK27" s="9">
        <v>1386.865</v>
      </c>
      <c r="DL27" s="9">
        <v>921.298</v>
      </c>
      <c r="DM27" s="9">
        <v>465.56700000000001</v>
      </c>
      <c r="DN27" s="9">
        <v>817.92399999999998</v>
      </c>
      <c r="DO27" s="9">
        <v>302.74299999999999</v>
      </c>
      <c r="DP27" s="9">
        <v>515.18100000000004</v>
      </c>
      <c r="DQ27" s="9">
        <v>234.322</v>
      </c>
      <c r="DR27" s="9">
        <v>131.21299999999999</v>
      </c>
      <c r="DS27" s="9">
        <v>103.10899999999999</v>
      </c>
      <c r="DT27" s="9">
        <v>70.484999999999999</v>
      </c>
      <c r="DU27" s="9">
        <v>44.012</v>
      </c>
      <c r="DV27" s="9">
        <v>26.472999999999999</v>
      </c>
      <c r="DW27" s="9">
        <v>29.311</v>
      </c>
      <c r="DX27" s="9">
        <v>22.183</v>
      </c>
      <c r="DY27" s="9">
        <v>7.1280000000000001</v>
      </c>
      <c r="DZ27" s="9">
        <v>20.084</v>
      </c>
      <c r="EA27" s="9">
        <v>14.336</v>
      </c>
      <c r="EB27" s="9">
        <v>5.7480000000000002</v>
      </c>
      <c r="EC27" s="9">
        <v>9.2270000000000003</v>
      </c>
      <c r="ED27" s="9">
        <v>7.8470000000000004</v>
      </c>
      <c r="EE27" s="9">
        <v>1.38</v>
      </c>
      <c r="EF27" s="9">
        <v>41.174999999999997</v>
      </c>
      <c r="EG27" s="9">
        <v>21.829000000000001</v>
      </c>
      <c r="EH27" s="9">
        <v>19.344999999999999</v>
      </c>
      <c r="EI27" s="9">
        <v>184.208</v>
      </c>
      <c r="EJ27" s="9">
        <v>101.913</v>
      </c>
      <c r="EK27" s="9">
        <v>82.295000000000002</v>
      </c>
      <c r="EL27" s="9">
        <v>66.753</v>
      </c>
      <c r="EM27" s="9">
        <v>50.795000000000002</v>
      </c>
      <c r="EN27" s="9">
        <v>15.957000000000001</v>
      </c>
      <c r="EO27" s="9">
        <v>117.455</v>
      </c>
      <c r="EP27" s="9">
        <v>51.118000000000002</v>
      </c>
      <c r="EQ27" s="9">
        <v>66.337000000000003</v>
      </c>
      <c r="ER27" s="9">
        <v>90.192999999999998</v>
      </c>
      <c r="ES27" s="9">
        <v>67.503</v>
      </c>
      <c r="ET27" s="9">
        <v>22.69</v>
      </c>
      <c r="EU27" s="9">
        <v>144.13</v>
      </c>
      <c r="EV27" s="9">
        <v>63.71</v>
      </c>
      <c r="EW27" s="9">
        <v>80.42</v>
      </c>
      <c r="EX27" s="9">
        <v>137.53899999999999</v>
      </c>
      <c r="EY27" s="9">
        <v>65.453999999999994</v>
      </c>
      <c r="EZ27" s="9">
        <v>72.084999999999994</v>
      </c>
      <c r="FA27" s="9">
        <v>1741.691</v>
      </c>
      <c r="FB27" s="9">
        <v>939.85500000000002</v>
      </c>
      <c r="FC27" s="9">
        <v>801.83600000000001</v>
      </c>
      <c r="FD27" s="9">
        <v>1184.8389999999999</v>
      </c>
      <c r="FE27" s="9">
        <v>775.88099999999997</v>
      </c>
      <c r="FF27" s="9">
        <v>408.95800000000003</v>
      </c>
      <c r="FG27" s="9">
        <v>556.85199999999998</v>
      </c>
      <c r="FH27" s="9">
        <v>163.97399999999999</v>
      </c>
      <c r="FI27" s="9">
        <v>392.87799999999999</v>
      </c>
      <c r="FJ27" s="9">
        <v>194.6</v>
      </c>
      <c r="FK27" s="9">
        <v>108.11499999999999</v>
      </c>
      <c r="FL27" s="9">
        <v>86.484999999999999</v>
      </c>
      <c r="FM27" s="9">
        <v>51.332999999999998</v>
      </c>
      <c r="FN27" s="9">
        <v>33.1</v>
      </c>
      <c r="FO27" s="9">
        <v>18.233000000000001</v>
      </c>
      <c r="FP27" s="9">
        <v>24.280999999999999</v>
      </c>
      <c r="FQ27" s="9">
        <v>18.731999999999999</v>
      </c>
      <c r="FR27" s="9">
        <v>5.548</v>
      </c>
      <c r="FS27" s="9">
        <v>16.038</v>
      </c>
      <c r="FT27" s="9">
        <v>11.87</v>
      </c>
      <c r="FU27" s="9">
        <v>4.1680000000000001</v>
      </c>
      <c r="FV27" s="9">
        <v>8.2430000000000003</v>
      </c>
      <c r="FW27" s="9">
        <v>6.8620000000000001</v>
      </c>
      <c r="FX27" s="9">
        <v>1.38</v>
      </c>
      <c r="FY27" s="9">
        <v>27.052</v>
      </c>
      <c r="FZ27" s="9">
        <v>14.367000000000001</v>
      </c>
      <c r="GA27" s="9">
        <v>12.685</v>
      </c>
      <c r="GB27" s="9">
        <v>159.9</v>
      </c>
      <c r="GC27" s="9">
        <v>86.975999999999999</v>
      </c>
      <c r="GD27" s="9">
        <v>72.924000000000007</v>
      </c>
      <c r="GE27" s="9">
        <v>61.351999999999997</v>
      </c>
      <c r="GF27" s="9">
        <v>47.063000000000002</v>
      </c>
      <c r="GG27" s="9">
        <v>14.288</v>
      </c>
      <c r="GH27" s="9">
        <v>98.549000000000007</v>
      </c>
      <c r="GI27" s="9">
        <v>39.912999999999997</v>
      </c>
      <c r="GJ27" s="9">
        <v>58.636000000000003</v>
      </c>
      <c r="GK27" s="9">
        <v>80.028999999999996</v>
      </c>
      <c r="GL27" s="9">
        <v>60.588000000000001</v>
      </c>
      <c r="GM27" s="9">
        <v>19.440999999999999</v>
      </c>
      <c r="GN27" s="9">
        <v>114.571</v>
      </c>
      <c r="GO27" s="9">
        <v>47.527000000000001</v>
      </c>
      <c r="GP27" s="9">
        <v>67.043999999999997</v>
      </c>
      <c r="GQ27" s="9">
        <v>114.587</v>
      </c>
      <c r="GR27" s="9">
        <v>51.783000000000001</v>
      </c>
      <c r="GS27" s="9">
        <v>62.804000000000002</v>
      </c>
      <c r="GT27" s="9">
        <v>463.09800000000001</v>
      </c>
      <c r="GU27" s="9">
        <v>284.185</v>
      </c>
      <c r="GV27" s="9">
        <v>178.91200000000001</v>
      </c>
      <c r="GW27" s="9">
        <v>202.02600000000001</v>
      </c>
      <c r="GX27" s="9">
        <v>145.417</v>
      </c>
      <c r="GY27" s="9">
        <v>56.609000000000002</v>
      </c>
      <c r="GZ27" s="9">
        <v>261.07100000000003</v>
      </c>
      <c r="HA27" s="9">
        <v>138.768</v>
      </c>
      <c r="HB27" s="9">
        <v>122.303</v>
      </c>
      <c r="HC27" s="9">
        <v>39.722000000000001</v>
      </c>
      <c r="HD27" s="9">
        <v>23.097999999999999</v>
      </c>
      <c r="HE27" s="9">
        <v>16.623999999999999</v>
      </c>
      <c r="HF27" s="9">
        <v>19.152999999999999</v>
      </c>
      <c r="HG27" s="9">
        <v>10.913</v>
      </c>
      <c r="HH27" s="9">
        <v>8.24</v>
      </c>
      <c r="HI27" s="9">
        <v>5.03</v>
      </c>
      <c r="HJ27" s="9">
        <v>3.45</v>
      </c>
      <c r="HK27" s="9">
        <v>1.58</v>
      </c>
      <c r="HL27" s="9">
        <v>4.0460000000000003</v>
      </c>
      <c r="HM27" s="9">
        <v>2.4660000000000002</v>
      </c>
      <c r="HN27" s="9">
        <v>1.58</v>
      </c>
      <c r="HO27" s="9">
        <v>0.98499999999999999</v>
      </c>
      <c r="HP27" s="9">
        <v>0.98499999999999999</v>
      </c>
      <c r="HQ27" s="9">
        <v>0</v>
      </c>
      <c r="HR27" s="9">
        <v>14.122999999999999</v>
      </c>
      <c r="HS27" s="9">
        <v>7.4619999999999997</v>
      </c>
      <c r="HT27" s="9">
        <v>6.66</v>
      </c>
      <c r="HU27" s="9">
        <v>24.306999999999999</v>
      </c>
      <c r="HV27" s="9">
        <v>14.936999999999999</v>
      </c>
      <c r="HW27" s="9">
        <v>9.3710000000000004</v>
      </c>
      <c r="HX27" s="9">
        <v>5.4009999999999998</v>
      </c>
      <c r="HY27" s="9">
        <v>3.7320000000000002</v>
      </c>
      <c r="HZ27" s="9">
        <v>1.669</v>
      </c>
      <c r="IA27" s="9">
        <v>18.905999999999999</v>
      </c>
      <c r="IB27" s="9">
        <v>11.205</v>
      </c>
      <c r="IC27" s="9">
        <v>7.702</v>
      </c>
      <c r="ID27" s="9">
        <v>10.164</v>
      </c>
      <c r="IE27" s="9">
        <v>6.915</v>
      </c>
      <c r="IF27" s="9">
        <v>3.2490000000000001</v>
      </c>
      <c r="IG27" s="9">
        <v>29.558</v>
      </c>
      <c r="IH27" s="9">
        <v>16.183</v>
      </c>
      <c r="II27" s="9">
        <v>13.375</v>
      </c>
      <c r="IJ27" s="9">
        <v>22.952000000000002</v>
      </c>
      <c r="IK27" s="9">
        <v>13.670999999999999</v>
      </c>
      <c r="IL27" s="9">
        <v>9.2810000000000006</v>
      </c>
      <c r="IM27" s="9">
        <v>3812.35</v>
      </c>
      <c r="IN27" s="9">
        <v>2035.2860000000001</v>
      </c>
      <c r="IO27" s="9">
        <v>1777.0640000000001</v>
      </c>
      <c r="IP27" s="9">
        <v>2689.4690000000001</v>
      </c>
      <c r="IQ27" s="9">
        <v>1682.9749999999999</v>
      </c>
    </row>
    <row r="28" spans="1:251">
      <c r="A28" s="10">
        <v>42339</v>
      </c>
      <c r="B28" s="9">
        <v>16.196999999999999</v>
      </c>
      <c r="C28" s="9">
        <v>18.698</v>
      </c>
      <c r="D28" s="9">
        <v>366.66300000000001</v>
      </c>
      <c r="E28" s="9">
        <v>215.32599999999999</v>
      </c>
      <c r="F28" s="9">
        <v>151.33799999999999</v>
      </c>
      <c r="G28" s="9">
        <v>181.74700000000001</v>
      </c>
      <c r="H28" s="9">
        <v>140.24199999999999</v>
      </c>
      <c r="I28" s="9">
        <v>41.506</v>
      </c>
      <c r="J28" s="9">
        <v>184.916</v>
      </c>
      <c r="K28" s="9">
        <v>75.084000000000003</v>
      </c>
      <c r="L28" s="9">
        <v>109.83199999999999</v>
      </c>
      <c r="M28" s="9">
        <v>204.13900000000001</v>
      </c>
      <c r="N28" s="9">
        <v>155.096</v>
      </c>
      <c r="O28" s="9">
        <v>49.043999999999997</v>
      </c>
      <c r="P28" s="9">
        <v>202.154</v>
      </c>
      <c r="Q28" s="9">
        <v>81.316000000000003</v>
      </c>
      <c r="R28" s="9">
        <v>120.83799999999999</v>
      </c>
      <c r="S28" s="9">
        <v>196.255</v>
      </c>
      <c r="T28" s="9">
        <v>83.247</v>
      </c>
      <c r="U28" s="9">
        <v>113.008</v>
      </c>
      <c r="V28" s="9">
        <v>2574.875</v>
      </c>
      <c r="W28" s="9">
        <v>1390.7929999999999</v>
      </c>
      <c r="X28" s="9">
        <v>1184.0820000000001</v>
      </c>
      <c r="Y28" s="9">
        <v>1904.59</v>
      </c>
      <c r="Z28" s="9">
        <v>1269.5519999999999</v>
      </c>
      <c r="AA28" s="9">
        <v>635.03700000000003</v>
      </c>
      <c r="AB28" s="9">
        <v>670.28499999999997</v>
      </c>
      <c r="AC28" s="9">
        <v>121.24</v>
      </c>
      <c r="AD28" s="9">
        <v>549.04499999999996</v>
      </c>
      <c r="AE28" s="9">
        <v>322.33300000000003</v>
      </c>
      <c r="AF28" s="9">
        <v>162.83799999999999</v>
      </c>
      <c r="AG28" s="9">
        <v>159.495</v>
      </c>
      <c r="AH28" s="9">
        <v>59.939</v>
      </c>
      <c r="AI28" s="9">
        <v>29.329000000000001</v>
      </c>
      <c r="AJ28" s="9">
        <v>30.61</v>
      </c>
      <c r="AK28" s="9">
        <v>31.166</v>
      </c>
      <c r="AL28" s="9">
        <v>21.49</v>
      </c>
      <c r="AM28" s="9">
        <v>9.6750000000000007</v>
      </c>
      <c r="AN28" s="9">
        <v>13.738</v>
      </c>
      <c r="AO28" s="9">
        <v>9.5169999999999995</v>
      </c>
      <c r="AP28" s="9">
        <v>4.2210000000000001</v>
      </c>
      <c r="AQ28" s="9">
        <v>17.428000000000001</v>
      </c>
      <c r="AR28" s="9">
        <v>11.974</v>
      </c>
      <c r="AS28" s="9">
        <v>5.4539999999999997</v>
      </c>
      <c r="AT28" s="9">
        <v>28.773</v>
      </c>
      <c r="AU28" s="9">
        <v>7.8390000000000004</v>
      </c>
      <c r="AV28" s="9">
        <v>20.934999999999999</v>
      </c>
      <c r="AW28" s="9">
        <v>284.21100000000001</v>
      </c>
      <c r="AX28" s="9">
        <v>142.71299999999999</v>
      </c>
      <c r="AY28" s="9">
        <v>141.49799999999999</v>
      </c>
      <c r="AZ28" s="9">
        <v>124.16</v>
      </c>
      <c r="BA28" s="9">
        <v>97.241</v>
      </c>
      <c r="BB28" s="9">
        <v>26.917999999999999</v>
      </c>
      <c r="BC28" s="9">
        <v>160.05099999999999</v>
      </c>
      <c r="BD28" s="9">
        <v>45.472000000000001</v>
      </c>
      <c r="BE28" s="9">
        <v>114.57899999999999</v>
      </c>
      <c r="BF28" s="9">
        <v>150.227</v>
      </c>
      <c r="BG28" s="9">
        <v>115.53400000000001</v>
      </c>
      <c r="BH28" s="9">
        <v>34.692999999999998</v>
      </c>
      <c r="BI28" s="9">
        <v>172.10599999999999</v>
      </c>
      <c r="BJ28" s="9">
        <v>47.304000000000002</v>
      </c>
      <c r="BK28" s="9">
        <v>124.80200000000001</v>
      </c>
      <c r="BL28" s="9">
        <v>173.78899999999999</v>
      </c>
      <c r="BM28" s="9">
        <v>54.988999999999997</v>
      </c>
      <c r="BN28" s="9">
        <v>118.801</v>
      </c>
      <c r="BO28" s="9">
        <v>2507.3090000000002</v>
      </c>
      <c r="BP28" s="9">
        <v>1310.8389999999999</v>
      </c>
      <c r="BQ28" s="9">
        <v>1196.47</v>
      </c>
      <c r="BR28" s="9">
        <v>1886.0029999999999</v>
      </c>
      <c r="BS28" s="9">
        <v>1190.2139999999999</v>
      </c>
      <c r="BT28" s="9">
        <v>695.78899999999999</v>
      </c>
      <c r="BU28" s="9">
        <v>621.30600000000004</v>
      </c>
      <c r="BV28" s="9">
        <v>120.624</v>
      </c>
      <c r="BW28" s="9">
        <v>500.68099999999998</v>
      </c>
      <c r="BX28" s="9">
        <v>296.94200000000001</v>
      </c>
      <c r="BY28" s="9">
        <v>136.05099999999999</v>
      </c>
      <c r="BZ28" s="9">
        <v>160.89099999999999</v>
      </c>
      <c r="CA28" s="9">
        <v>72.262</v>
      </c>
      <c r="CB28" s="9">
        <v>38.795999999999999</v>
      </c>
      <c r="CC28" s="9">
        <v>33.466000000000001</v>
      </c>
      <c r="CD28" s="9">
        <v>31.710999999999999</v>
      </c>
      <c r="CE28" s="9">
        <v>25.172000000000001</v>
      </c>
      <c r="CF28" s="9">
        <v>6.5389999999999997</v>
      </c>
      <c r="CG28" s="9">
        <v>14.728</v>
      </c>
      <c r="CH28" s="9">
        <v>10.935</v>
      </c>
      <c r="CI28" s="9">
        <v>3.7930000000000001</v>
      </c>
      <c r="CJ28" s="9">
        <v>16.983000000000001</v>
      </c>
      <c r="CK28" s="9">
        <v>14.237</v>
      </c>
      <c r="CL28" s="9">
        <v>2.746</v>
      </c>
      <c r="CM28" s="9">
        <v>40.551000000000002</v>
      </c>
      <c r="CN28" s="9">
        <v>13.624000000000001</v>
      </c>
      <c r="CO28" s="9">
        <v>26.927</v>
      </c>
      <c r="CP28" s="9">
        <v>253.845</v>
      </c>
      <c r="CQ28" s="9">
        <v>110.765</v>
      </c>
      <c r="CR28" s="9">
        <v>143.08000000000001</v>
      </c>
      <c r="CS28" s="9">
        <v>93.414000000000001</v>
      </c>
      <c r="CT28" s="9">
        <v>67.247</v>
      </c>
      <c r="CU28" s="9">
        <v>26.167999999999999</v>
      </c>
      <c r="CV28" s="9">
        <v>160.43100000000001</v>
      </c>
      <c r="CW28" s="9">
        <v>43.518999999999998</v>
      </c>
      <c r="CX28" s="9">
        <v>116.91200000000001</v>
      </c>
      <c r="CY28" s="9">
        <v>117.09099999999999</v>
      </c>
      <c r="CZ28" s="9">
        <v>85.066000000000003</v>
      </c>
      <c r="DA28" s="9">
        <v>32.024999999999999</v>
      </c>
      <c r="DB28" s="9">
        <v>179.851</v>
      </c>
      <c r="DC28" s="9">
        <v>50.985999999999997</v>
      </c>
      <c r="DD28" s="9">
        <v>128.86600000000001</v>
      </c>
      <c r="DE28" s="9">
        <v>175.15799999999999</v>
      </c>
      <c r="DF28" s="9">
        <v>54.453000000000003</v>
      </c>
      <c r="DG28" s="9">
        <v>120.705</v>
      </c>
      <c r="DH28" s="9">
        <v>2185.38</v>
      </c>
      <c r="DI28" s="9">
        <v>1220.354</v>
      </c>
      <c r="DJ28" s="9">
        <v>965.02599999999995</v>
      </c>
      <c r="DK28" s="9">
        <v>1391.252</v>
      </c>
      <c r="DL28" s="9">
        <v>932.11099999999999</v>
      </c>
      <c r="DM28" s="9">
        <v>459.14</v>
      </c>
      <c r="DN28" s="9">
        <v>794.12800000000004</v>
      </c>
      <c r="DO28" s="9">
        <v>288.24299999999999</v>
      </c>
      <c r="DP28" s="9">
        <v>505.88600000000002</v>
      </c>
      <c r="DQ28" s="9">
        <v>239.904</v>
      </c>
      <c r="DR28" s="9">
        <v>133.934</v>
      </c>
      <c r="DS28" s="9">
        <v>105.97</v>
      </c>
      <c r="DT28" s="9">
        <v>77.097999999999999</v>
      </c>
      <c r="DU28" s="9">
        <v>45.334000000000003</v>
      </c>
      <c r="DV28" s="9">
        <v>31.763999999999999</v>
      </c>
      <c r="DW28" s="9">
        <v>27.847999999999999</v>
      </c>
      <c r="DX28" s="9">
        <v>23.756</v>
      </c>
      <c r="DY28" s="9">
        <v>4.0919999999999996</v>
      </c>
      <c r="DZ28" s="9">
        <v>16.940999999999999</v>
      </c>
      <c r="EA28" s="9">
        <v>14.44</v>
      </c>
      <c r="EB28" s="9">
        <v>2.5019999999999998</v>
      </c>
      <c r="EC28" s="9">
        <v>10.907</v>
      </c>
      <c r="ED28" s="9">
        <v>9.3160000000000007</v>
      </c>
      <c r="EE28" s="9">
        <v>1.591</v>
      </c>
      <c r="EF28" s="9">
        <v>49.250999999999998</v>
      </c>
      <c r="EG28" s="9">
        <v>21.579000000000001</v>
      </c>
      <c r="EH28" s="9">
        <v>27.672000000000001</v>
      </c>
      <c r="EI28" s="9">
        <v>184.99</v>
      </c>
      <c r="EJ28" s="9">
        <v>102.56</v>
      </c>
      <c r="EK28" s="9">
        <v>82.43</v>
      </c>
      <c r="EL28" s="9">
        <v>61.795999999999999</v>
      </c>
      <c r="EM28" s="9">
        <v>48.171999999999997</v>
      </c>
      <c r="EN28" s="9">
        <v>13.624000000000001</v>
      </c>
      <c r="EO28" s="9">
        <v>123.194</v>
      </c>
      <c r="EP28" s="9">
        <v>54.387999999999998</v>
      </c>
      <c r="EQ28" s="9">
        <v>68.805999999999997</v>
      </c>
      <c r="ER28" s="9">
        <v>83.602999999999994</v>
      </c>
      <c r="ES28" s="9">
        <v>65.885999999999996</v>
      </c>
      <c r="ET28" s="9">
        <v>17.716999999999999</v>
      </c>
      <c r="EU28" s="9">
        <v>156.30099999999999</v>
      </c>
      <c r="EV28" s="9">
        <v>68.048000000000002</v>
      </c>
      <c r="EW28" s="9">
        <v>88.253</v>
      </c>
      <c r="EX28" s="9">
        <v>140.13499999999999</v>
      </c>
      <c r="EY28" s="9">
        <v>68.828000000000003</v>
      </c>
      <c r="EZ28" s="9">
        <v>71.308000000000007</v>
      </c>
      <c r="FA28" s="9">
        <v>1731.51</v>
      </c>
      <c r="FB28" s="9">
        <v>939.54399999999998</v>
      </c>
      <c r="FC28" s="9">
        <v>791.96500000000003</v>
      </c>
      <c r="FD28" s="9">
        <v>1191.0889999999999</v>
      </c>
      <c r="FE28" s="9">
        <v>786.94899999999996</v>
      </c>
      <c r="FF28" s="9">
        <v>404.14</v>
      </c>
      <c r="FG28" s="9">
        <v>540.41999999999996</v>
      </c>
      <c r="FH28" s="9">
        <v>152.595</v>
      </c>
      <c r="FI28" s="9">
        <v>387.82499999999999</v>
      </c>
      <c r="FJ28" s="9">
        <v>195.08799999999999</v>
      </c>
      <c r="FK28" s="9">
        <v>107.471</v>
      </c>
      <c r="FL28" s="9">
        <v>87.617000000000004</v>
      </c>
      <c r="FM28" s="9">
        <v>54.442</v>
      </c>
      <c r="FN28" s="9">
        <v>30.611000000000001</v>
      </c>
      <c r="FO28" s="9">
        <v>23.83</v>
      </c>
      <c r="FP28" s="9">
        <v>22.414999999999999</v>
      </c>
      <c r="FQ28" s="9">
        <v>18.768999999999998</v>
      </c>
      <c r="FR28" s="9">
        <v>3.6459999999999999</v>
      </c>
      <c r="FS28" s="9">
        <v>13.760999999999999</v>
      </c>
      <c r="FT28" s="9">
        <v>11.259</v>
      </c>
      <c r="FU28" s="9">
        <v>2.5019999999999998</v>
      </c>
      <c r="FV28" s="9">
        <v>8.6549999999999994</v>
      </c>
      <c r="FW28" s="9">
        <v>7.51</v>
      </c>
      <c r="FX28" s="9">
        <v>1.1439999999999999</v>
      </c>
      <c r="FY28" s="9">
        <v>32.026000000000003</v>
      </c>
      <c r="FZ28" s="9">
        <v>11.842000000000001</v>
      </c>
      <c r="GA28" s="9">
        <v>20.184000000000001</v>
      </c>
      <c r="GB28" s="9">
        <v>158.821</v>
      </c>
      <c r="GC28" s="9">
        <v>87.620999999999995</v>
      </c>
      <c r="GD28" s="9">
        <v>71.2</v>
      </c>
      <c r="GE28" s="9">
        <v>57.241999999999997</v>
      </c>
      <c r="GF28" s="9">
        <v>44.133000000000003</v>
      </c>
      <c r="GG28" s="9">
        <v>13.109</v>
      </c>
      <c r="GH28" s="9">
        <v>101.578</v>
      </c>
      <c r="GI28" s="9">
        <v>43.488</v>
      </c>
      <c r="GJ28" s="9">
        <v>58.091000000000001</v>
      </c>
      <c r="GK28" s="9">
        <v>74.132999999999996</v>
      </c>
      <c r="GL28" s="9">
        <v>57.378</v>
      </c>
      <c r="GM28" s="9">
        <v>16.754999999999999</v>
      </c>
      <c r="GN28" s="9">
        <v>120.955</v>
      </c>
      <c r="GO28" s="9">
        <v>50.093000000000004</v>
      </c>
      <c r="GP28" s="9">
        <v>70.861000000000004</v>
      </c>
      <c r="GQ28" s="9">
        <v>115.339</v>
      </c>
      <c r="GR28" s="9">
        <v>54.747</v>
      </c>
      <c r="GS28" s="9">
        <v>60.591999999999999</v>
      </c>
      <c r="GT28" s="9">
        <v>453.87099999999998</v>
      </c>
      <c r="GU28" s="9">
        <v>280.81</v>
      </c>
      <c r="GV28" s="9">
        <v>173.06100000000001</v>
      </c>
      <c r="GW28" s="9">
        <v>200.16200000000001</v>
      </c>
      <c r="GX28" s="9">
        <v>145.16200000000001</v>
      </c>
      <c r="GY28" s="9">
        <v>55</v>
      </c>
      <c r="GZ28" s="9">
        <v>253.708</v>
      </c>
      <c r="HA28" s="9">
        <v>135.648</v>
      </c>
      <c r="HB28" s="9">
        <v>118.06</v>
      </c>
      <c r="HC28" s="9">
        <v>44.816000000000003</v>
      </c>
      <c r="HD28" s="9">
        <v>26.463000000000001</v>
      </c>
      <c r="HE28" s="9">
        <v>18.353000000000002</v>
      </c>
      <c r="HF28" s="9">
        <v>22.657</v>
      </c>
      <c r="HG28" s="9">
        <v>14.723000000000001</v>
      </c>
      <c r="HH28" s="9">
        <v>7.9340000000000002</v>
      </c>
      <c r="HI28" s="9">
        <v>5.4329999999999998</v>
      </c>
      <c r="HJ28" s="9">
        <v>4.9859999999999998</v>
      </c>
      <c r="HK28" s="9">
        <v>0.44600000000000001</v>
      </c>
      <c r="HL28" s="9">
        <v>3.181</v>
      </c>
      <c r="HM28" s="9">
        <v>3.181</v>
      </c>
      <c r="HN28" s="9">
        <v>0</v>
      </c>
      <c r="HO28" s="9">
        <v>2.2519999999999998</v>
      </c>
      <c r="HP28" s="9">
        <v>1.806</v>
      </c>
      <c r="HQ28" s="9">
        <v>0.44600000000000001</v>
      </c>
      <c r="HR28" s="9">
        <v>17.224</v>
      </c>
      <c r="HS28" s="9">
        <v>9.7370000000000001</v>
      </c>
      <c r="HT28" s="9">
        <v>7.4870000000000001</v>
      </c>
      <c r="HU28" s="9">
        <v>26.169</v>
      </c>
      <c r="HV28" s="9">
        <v>14.939</v>
      </c>
      <c r="HW28" s="9">
        <v>11.23</v>
      </c>
      <c r="HX28" s="9">
        <v>4.5540000000000003</v>
      </c>
      <c r="HY28" s="9">
        <v>4.0389999999999997</v>
      </c>
      <c r="HZ28" s="9">
        <v>0.51500000000000001</v>
      </c>
      <c r="IA28" s="9">
        <v>21.616</v>
      </c>
      <c r="IB28" s="9">
        <v>10.9</v>
      </c>
      <c r="IC28" s="9">
        <v>10.715</v>
      </c>
      <c r="ID28" s="9">
        <v>9.4700000000000006</v>
      </c>
      <c r="IE28" s="9">
        <v>8.5079999999999991</v>
      </c>
      <c r="IF28" s="9">
        <v>0.96099999999999997</v>
      </c>
      <c r="IG28" s="9">
        <v>35.345999999999997</v>
      </c>
      <c r="IH28" s="9">
        <v>17.954999999999998</v>
      </c>
      <c r="II28" s="9">
        <v>17.391999999999999</v>
      </c>
      <c r="IJ28" s="9">
        <v>24.795999999999999</v>
      </c>
      <c r="IK28" s="9">
        <v>14.081</v>
      </c>
      <c r="IL28" s="9">
        <v>10.715</v>
      </c>
      <c r="IM28" s="9">
        <v>3834.1260000000002</v>
      </c>
      <c r="IN28" s="9">
        <v>2039.0060000000001</v>
      </c>
      <c r="IO28" s="9">
        <v>1795.12</v>
      </c>
      <c r="IP28" s="9">
        <v>2723.5450000000001</v>
      </c>
      <c r="IQ28" s="9">
        <v>1695.4690000000001</v>
      </c>
    </row>
    <row r="29" spans="1:251">
      <c r="A29" s="10">
        <v>42370</v>
      </c>
      <c r="B29" s="9">
        <v>8.3789999999999996</v>
      </c>
      <c r="C29" s="9">
        <v>16.849</v>
      </c>
      <c r="D29" s="9">
        <v>363.375</v>
      </c>
      <c r="E29" s="9">
        <v>215.77</v>
      </c>
      <c r="F29" s="9">
        <v>147.60599999999999</v>
      </c>
      <c r="G29" s="9">
        <v>182.25299999999999</v>
      </c>
      <c r="H29" s="9">
        <v>136.93600000000001</v>
      </c>
      <c r="I29" s="9">
        <v>45.317999999999998</v>
      </c>
      <c r="J29" s="9">
        <v>181.12200000000001</v>
      </c>
      <c r="K29" s="9">
        <v>78.834000000000003</v>
      </c>
      <c r="L29" s="9">
        <v>102.288</v>
      </c>
      <c r="M29" s="9">
        <v>222.43199999999999</v>
      </c>
      <c r="N29" s="9">
        <v>164.96600000000001</v>
      </c>
      <c r="O29" s="9">
        <v>57.465000000000003</v>
      </c>
      <c r="P29" s="9">
        <v>192.10499999999999</v>
      </c>
      <c r="Q29" s="9">
        <v>82.263000000000005</v>
      </c>
      <c r="R29" s="9">
        <v>109.842</v>
      </c>
      <c r="S29" s="9">
        <v>205.768</v>
      </c>
      <c r="T29" s="9">
        <v>96.677000000000007</v>
      </c>
      <c r="U29" s="9">
        <v>109.092</v>
      </c>
      <c r="V29" s="9">
        <v>2533.3150000000001</v>
      </c>
      <c r="W29" s="9">
        <v>1379.6389999999999</v>
      </c>
      <c r="X29" s="9">
        <v>1153.6759999999999</v>
      </c>
      <c r="Y29" s="9">
        <v>1879.2760000000001</v>
      </c>
      <c r="Z29" s="9">
        <v>1260.7950000000001</v>
      </c>
      <c r="AA29" s="9">
        <v>618.48099999999999</v>
      </c>
      <c r="AB29" s="9">
        <v>654.03899999999999</v>
      </c>
      <c r="AC29" s="9">
        <v>118.84399999999999</v>
      </c>
      <c r="AD29" s="9">
        <v>535.19500000000005</v>
      </c>
      <c r="AE29" s="9">
        <v>334.48899999999998</v>
      </c>
      <c r="AF29" s="9">
        <v>174.68</v>
      </c>
      <c r="AG29" s="9">
        <v>159.809</v>
      </c>
      <c r="AH29" s="9">
        <v>69.911000000000001</v>
      </c>
      <c r="AI29" s="9">
        <v>38.558</v>
      </c>
      <c r="AJ29" s="9">
        <v>31.352</v>
      </c>
      <c r="AK29" s="9">
        <v>38.979999999999997</v>
      </c>
      <c r="AL29" s="9">
        <v>28.428999999999998</v>
      </c>
      <c r="AM29" s="9">
        <v>10.551</v>
      </c>
      <c r="AN29" s="9">
        <v>15.711</v>
      </c>
      <c r="AO29" s="9">
        <v>9.56</v>
      </c>
      <c r="AP29" s="9">
        <v>6.1509999999999998</v>
      </c>
      <c r="AQ29" s="9">
        <v>23.268000000000001</v>
      </c>
      <c r="AR29" s="9">
        <v>18.869</v>
      </c>
      <c r="AS29" s="9">
        <v>4.4000000000000004</v>
      </c>
      <c r="AT29" s="9">
        <v>30.931000000000001</v>
      </c>
      <c r="AU29" s="9">
        <v>10.129</v>
      </c>
      <c r="AV29" s="9">
        <v>20.802</v>
      </c>
      <c r="AW29" s="9">
        <v>287.60500000000002</v>
      </c>
      <c r="AX29" s="9">
        <v>146.024</v>
      </c>
      <c r="AY29" s="9">
        <v>141.58099999999999</v>
      </c>
      <c r="AZ29" s="9">
        <v>125</v>
      </c>
      <c r="BA29" s="9">
        <v>100.78100000000001</v>
      </c>
      <c r="BB29" s="9">
        <v>24.219000000000001</v>
      </c>
      <c r="BC29" s="9">
        <v>162.60499999999999</v>
      </c>
      <c r="BD29" s="9">
        <v>45.243000000000002</v>
      </c>
      <c r="BE29" s="9">
        <v>117.36199999999999</v>
      </c>
      <c r="BF29" s="9">
        <v>159.31100000000001</v>
      </c>
      <c r="BG29" s="9">
        <v>126.13</v>
      </c>
      <c r="BH29" s="9">
        <v>33.18</v>
      </c>
      <c r="BI29" s="9">
        <v>175.178</v>
      </c>
      <c r="BJ29" s="9">
        <v>48.548999999999999</v>
      </c>
      <c r="BK29" s="9">
        <v>126.629</v>
      </c>
      <c r="BL29" s="9">
        <v>178.316</v>
      </c>
      <c r="BM29" s="9">
        <v>54.802999999999997</v>
      </c>
      <c r="BN29" s="9">
        <v>123.51300000000001</v>
      </c>
      <c r="BO29" s="9">
        <v>2455.5419999999999</v>
      </c>
      <c r="BP29" s="9">
        <v>1290.0440000000001</v>
      </c>
      <c r="BQ29" s="9">
        <v>1165.498</v>
      </c>
      <c r="BR29" s="9">
        <v>1832.0509999999999</v>
      </c>
      <c r="BS29" s="9">
        <v>1164.886</v>
      </c>
      <c r="BT29" s="9">
        <v>667.16600000000005</v>
      </c>
      <c r="BU29" s="9">
        <v>623.49099999999999</v>
      </c>
      <c r="BV29" s="9">
        <v>125.158</v>
      </c>
      <c r="BW29" s="9">
        <v>498.33300000000003</v>
      </c>
      <c r="BX29" s="9">
        <v>311.10199999999998</v>
      </c>
      <c r="BY29" s="9">
        <v>153.42699999999999</v>
      </c>
      <c r="BZ29" s="9">
        <v>157.67500000000001</v>
      </c>
      <c r="CA29" s="9">
        <v>72.599000000000004</v>
      </c>
      <c r="CB29" s="9">
        <v>45.253999999999998</v>
      </c>
      <c r="CC29" s="9">
        <v>27.344999999999999</v>
      </c>
      <c r="CD29" s="9">
        <v>43.338999999999999</v>
      </c>
      <c r="CE29" s="9">
        <v>33.243000000000002</v>
      </c>
      <c r="CF29" s="9">
        <v>10.096</v>
      </c>
      <c r="CG29" s="9">
        <v>22.988</v>
      </c>
      <c r="CH29" s="9">
        <v>17.109000000000002</v>
      </c>
      <c r="CI29" s="9">
        <v>5.8789999999999996</v>
      </c>
      <c r="CJ29" s="9">
        <v>20.352</v>
      </c>
      <c r="CK29" s="9">
        <v>16.135000000000002</v>
      </c>
      <c r="CL29" s="9">
        <v>4.2169999999999996</v>
      </c>
      <c r="CM29" s="9">
        <v>29.26</v>
      </c>
      <c r="CN29" s="9">
        <v>12.010999999999999</v>
      </c>
      <c r="CO29" s="9">
        <v>17.248999999999999</v>
      </c>
      <c r="CP29" s="9">
        <v>260.57</v>
      </c>
      <c r="CQ29" s="9">
        <v>120.43300000000001</v>
      </c>
      <c r="CR29" s="9">
        <v>140.137</v>
      </c>
      <c r="CS29" s="9">
        <v>105.42100000000001</v>
      </c>
      <c r="CT29" s="9">
        <v>78.096999999999994</v>
      </c>
      <c r="CU29" s="9">
        <v>27.324000000000002</v>
      </c>
      <c r="CV29" s="9">
        <v>155.149</v>
      </c>
      <c r="CW29" s="9">
        <v>42.337000000000003</v>
      </c>
      <c r="CX29" s="9">
        <v>112.813</v>
      </c>
      <c r="CY29" s="9">
        <v>143.32599999999999</v>
      </c>
      <c r="CZ29" s="9">
        <v>106.304</v>
      </c>
      <c r="DA29" s="9">
        <v>37.021999999999998</v>
      </c>
      <c r="DB29" s="9">
        <v>167.77600000000001</v>
      </c>
      <c r="DC29" s="9">
        <v>47.122999999999998</v>
      </c>
      <c r="DD29" s="9">
        <v>120.65300000000001</v>
      </c>
      <c r="DE29" s="9">
        <v>178.137</v>
      </c>
      <c r="DF29" s="9">
        <v>59.445</v>
      </c>
      <c r="DG29" s="9">
        <v>118.691</v>
      </c>
      <c r="DH29" s="9">
        <v>2136.0360000000001</v>
      </c>
      <c r="DI29" s="9">
        <v>1191.3820000000001</v>
      </c>
      <c r="DJ29" s="9">
        <v>944.654</v>
      </c>
      <c r="DK29" s="9">
        <v>1357.88</v>
      </c>
      <c r="DL29" s="9">
        <v>904.71799999999996</v>
      </c>
      <c r="DM29" s="9">
        <v>453.16199999999998</v>
      </c>
      <c r="DN29" s="9">
        <v>778.15499999999997</v>
      </c>
      <c r="DO29" s="9">
        <v>286.66399999999999</v>
      </c>
      <c r="DP29" s="9">
        <v>491.49200000000002</v>
      </c>
      <c r="DQ29" s="9">
        <v>249.86099999999999</v>
      </c>
      <c r="DR29" s="9">
        <v>142.47900000000001</v>
      </c>
      <c r="DS29" s="9">
        <v>107.38200000000001</v>
      </c>
      <c r="DT29" s="9">
        <v>85.472999999999999</v>
      </c>
      <c r="DU29" s="9">
        <v>58.015000000000001</v>
      </c>
      <c r="DV29" s="9">
        <v>27.457999999999998</v>
      </c>
      <c r="DW29" s="9">
        <v>35.856999999999999</v>
      </c>
      <c r="DX29" s="9">
        <v>28.518000000000001</v>
      </c>
      <c r="DY29" s="9">
        <v>7.3390000000000004</v>
      </c>
      <c r="DZ29" s="9">
        <v>18.728999999999999</v>
      </c>
      <c r="EA29" s="9">
        <v>17.611000000000001</v>
      </c>
      <c r="EB29" s="9">
        <v>1.119</v>
      </c>
      <c r="EC29" s="9">
        <v>17.128</v>
      </c>
      <c r="ED29" s="9">
        <v>10.907999999999999</v>
      </c>
      <c r="EE29" s="9">
        <v>6.22</v>
      </c>
      <c r="EF29" s="9">
        <v>49.616</v>
      </c>
      <c r="EG29" s="9">
        <v>29.497</v>
      </c>
      <c r="EH29" s="9">
        <v>20.119</v>
      </c>
      <c r="EI29" s="9">
        <v>190.851</v>
      </c>
      <c r="EJ29" s="9">
        <v>102.94</v>
      </c>
      <c r="EK29" s="9">
        <v>87.911000000000001</v>
      </c>
      <c r="EL29" s="9">
        <v>60.725000000000001</v>
      </c>
      <c r="EM29" s="9">
        <v>46.226999999999997</v>
      </c>
      <c r="EN29" s="9">
        <v>14.497999999999999</v>
      </c>
      <c r="EO29" s="9">
        <v>130.126</v>
      </c>
      <c r="EP29" s="9">
        <v>56.713000000000001</v>
      </c>
      <c r="EQ29" s="9">
        <v>73.412000000000006</v>
      </c>
      <c r="ER29" s="9">
        <v>91.394000000000005</v>
      </c>
      <c r="ES29" s="9">
        <v>69.557000000000002</v>
      </c>
      <c r="ET29" s="9">
        <v>21.837</v>
      </c>
      <c r="EU29" s="9">
        <v>158.46700000000001</v>
      </c>
      <c r="EV29" s="9">
        <v>72.921999999999997</v>
      </c>
      <c r="EW29" s="9">
        <v>85.545000000000002</v>
      </c>
      <c r="EX29" s="9">
        <v>148.85499999999999</v>
      </c>
      <c r="EY29" s="9">
        <v>74.323999999999998</v>
      </c>
      <c r="EZ29" s="9">
        <v>74.531000000000006</v>
      </c>
      <c r="FA29" s="9">
        <v>1702.751</v>
      </c>
      <c r="FB29" s="9">
        <v>924.30200000000002</v>
      </c>
      <c r="FC29" s="9">
        <v>778.44899999999996</v>
      </c>
      <c r="FD29" s="9">
        <v>1169.106</v>
      </c>
      <c r="FE29" s="9">
        <v>765.27700000000004</v>
      </c>
      <c r="FF29" s="9">
        <v>403.82900000000001</v>
      </c>
      <c r="FG29" s="9">
        <v>533.64499999999998</v>
      </c>
      <c r="FH29" s="9">
        <v>159.02500000000001</v>
      </c>
      <c r="FI29" s="9">
        <v>374.62</v>
      </c>
      <c r="FJ29" s="9">
        <v>206.279</v>
      </c>
      <c r="FK29" s="9">
        <v>115.84099999999999</v>
      </c>
      <c r="FL29" s="9">
        <v>90.438000000000002</v>
      </c>
      <c r="FM29" s="9">
        <v>64.275000000000006</v>
      </c>
      <c r="FN29" s="9">
        <v>43.165999999999997</v>
      </c>
      <c r="FO29" s="9">
        <v>21.109000000000002</v>
      </c>
      <c r="FP29" s="9">
        <v>29.23</v>
      </c>
      <c r="FQ29" s="9">
        <v>23.986999999999998</v>
      </c>
      <c r="FR29" s="9">
        <v>5.2430000000000003</v>
      </c>
      <c r="FS29" s="9">
        <v>14.951000000000001</v>
      </c>
      <c r="FT29" s="9">
        <v>14.048</v>
      </c>
      <c r="FU29" s="9">
        <v>0.90300000000000002</v>
      </c>
      <c r="FV29" s="9">
        <v>14.279</v>
      </c>
      <c r="FW29" s="9">
        <v>9.9390000000000001</v>
      </c>
      <c r="FX29" s="9">
        <v>4.34</v>
      </c>
      <c r="FY29" s="9">
        <v>35.043999999999997</v>
      </c>
      <c r="FZ29" s="9">
        <v>19.178999999999998</v>
      </c>
      <c r="GA29" s="9">
        <v>15.866</v>
      </c>
      <c r="GB29" s="9">
        <v>165.11600000000001</v>
      </c>
      <c r="GC29" s="9">
        <v>88.29</v>
      </c>
      <c r="GD29" s="9">
        <v>76.825999999999993</v>
      </c>
      <c r="GE29" s="9">
        <v>57.706000000000003</v>
      </c>
      <c r="GF29" s="9">
        <v>43.591999999999999</v>
      </c>
      <c r="GG29" s="9">
        <v>14.113</v>
      </c>
      <c r="GH29" s="9">
        <v>107.41</v>
      </c>
      <c r="GI29" s="9">
        <v>44.697000000000003</v>
      </c>
      <c r="GJ29" s="9">
        <v>62.713000000000001</v>
      </c>
      <c r="GK29" s="9">
        <v>82.153000000000006</v>
      </c>
      <c r="GL29" s="9">
        <v>62.796999999999997</v>
      </c>
      <c r="GM29" s="9">
        <v>19.356999999999999</v>
      </c>
      <c r="GN29" s="9">
        <v>124.126</v>
      </c>
      <c r="GO29" s="9">
        <v>53.045000000000002</v>
      </c>
      <c r="GP29" s="9">
        <v>71.081000000000003</v>
      </c>
      <c r="GQ29" s="9">
        <v>122.36199999999999</v>
      </c>
      <c r="GR29" s="9">
        <v>58.744999999999997</v>
      </c>
      <c r="GS29" s="9">
        <v>63.616</v>
      </c>
      <c r="GT29" s="9">
        <v>433.28500000000003</v>
      </c>
      <c r="GU29" s="9">
        <v>267.08</v>
      </c>
      <c r="GV29" s="9">
        <v>166.20500000000001</v>
      </c>
      <c r="GW29" s="9">
        <v>188.774</v>
      </c>
      <c r="GX29" s="9">
        <v>139.44200000000001</v>
      </c>
      <c r="GY29" s="9">
        <v>49.332000000000001</v>
      </c>
      <c r="GZ29" s="9">
        <v>244.511</v>
      </c>
      <c r="HA29" s="9">
        <v>127.63800000000001</v>
      </c>
      <c r="HB29" s="9">
        <v>116.872</v>
      </c>
      <c r="HC29" s="9">
        <v>43.581000000000003</v>
      </c>
      <c r="HD29" s="9">
        <v>26.638000000000002</v>
      </c>
      <c r="HE29" s="9">
        <v>16.943999999999999</v>
      </c>
      <c r="HF29" s="9">
        <v>21.198</v>
      </c>
      <c r="HG29" s="9">
        <v>14.849</v>
      </c>
      <c r="HH29" s="9">
        <v>6.3490000000000002</v>
      </c>
      <c r="HI29" s="9">
        <v>6.6269999999999998</v>
      </c>
      <c r="HJ29" s="9">
        <v>4.5309999999999997</v>
      </c>
      <c r="HK29" s="9">
        <v>2.0950000000000002</v>
      </c>
      <c r="HL29" s="9">
        <v>3.778</v>
      </c>
      <c r="HM29" s="9">
        <v>3.5630000000000002</v>
      </c>
      <c r="HN29" s="9">
        <v>0.215</v>
      </c>
      <c r="HO29" s="9">
        <v>2.8490000000000002</v>
      </c>
      <c r="HP29" s="9">
        <v>0.96899999999999997</v>
      </c>
      <c r="HQ29" s="9">
        <v>1.88</v>
      </c>
      <c r="HR29" s="9">
        <v>14.571</v>
      </c>
      <c r="HS29" s="9">
        <v>10.318</v>
      </c>
      <c r="HT29" s="9">
        <v>4.2539999999999996</v>
      </c>
      <c r="HU29" s="9">
        <v>25.734999999999999</v>
      </c>
      <c r="HV29" s="9">
        <v>14.65</v>
      </c>
      <c r="HW29" s="9">
        <v>11.084</v>
      </c>
      <c r="HX29" s="9">
        <v>3.0190000000000001</v>
      </c>
      <c r="HY29" s="9">
        <v>2.6349999999999998</v>
      </c>
      <c r="HZ29" s="9">
        <v>0.38500000000000001</v>
      </c>
      <c r="IA29" s="9">
        <v>22.715</v>
      </c>
      <c r="IB29" s="9">
        <v>12.016</v>
      </c>
      <c r="IC29" s="9">
        <v>10.699</v>
      </c>
      <c r="ID29" s="9">
        <v>9.24</v>
      </c>
      <c r="IE29" s="9">
        <v>6.76</v>
      </c>
      <c r="IF29" s="9">
        <v>2.48</v>
      </c>
      <c r="IG29" s="9">
        <v>34.341000000000001</v>
      </c>
      <c r="IH29" s="9">
        <v>19.878</v>
      </c>
      <c r="II29" s="9">
        <v>14.462999999999999</v>
      </c>
      <c r="IJ29" s="9">
        <v>26.492999999999999</v>
      </c>
      <c r="IK29" s="9">
        <v>15.579000000000001</v>
      </c>
      <c r="IL29" s="9">
        <v>10.914999999999999</v>
      </c>
      <c r="IM29" s="9">
        <v>3740.2190000000001</v>
      </c>
      <c r="IN29" s="9">
        <v>2004.0840000000001</v>
      </c>
      <c r="IO29" s="9">
        <v>1736.135</v>
      </c>
      <c r="IP29" s="9">
        <v>2634.741</v>
      </c>
      <c r="IQ29" s="9">
        <v>1652.16</v>
      </c>
    </row>
    <row r="30" spans="1:251">
      <c r="A30" s="10">
        <v>42401</v>
      </c>
      <c r="B30" s="9">
        <v>8.0709999999999997</v>
      </c>
      <c r="C30" s="9">
        <v>15.426</v>
      </c>
      <c r="D30" s="9">
        <v>348.07600000000002</v>
      </c>
      <c r="E30" s="9">
        <v>207.334</v>
      </c>
      <c r="F30" s="9">
        <v>140.74199999999999</v>
      </c>
      <c r="G30" s="9">
        <v>173.36</v>
      </c>
      <c r="H30" s="9">
        <v>136.63200000000001</v>
      </c>
      <c r="I30" s="9">
        <v>36.728000000000002</v>
      </c>
      <c r="J30" s="9">
        <v>174.71600000000001</v>
      </c>
      <c r="K30" s="9">
        <v>70.701999999999998</v>
      </c>
      <c r="L30" s="9">
        <v>104.015</v>
      </c>
      <c r="M30" s="9">
        <v>191.78399999999999</v>
      </c>
      <c r="N30" s="9">
        <v>149.71700000000001</v>
      </c>
      <c r="O30" s="9">
        <v>42.067999999999998</v>
      </c>
      <c r="P30" s="9">
        <v>185.601</v>
      </c>
      <c r="Q30" s="9">
        <v>73.802000000000007</v>
      </c>
      <c r="R30" s="9">
        <v>111.79900000000001</v>
      </c>
      <c r="S30" s="9">
        <v>188.322</v>
      </c>
      <c r="T30" s="9">
        <v>81.322000000000003</v>
      </c>
      <c r="U30" s="9">
        <v>107</v>
      </c>
      <c r="V30" s="9">
        <v>2566.971</v>
      </c>
      <c r="W30" s="9">
        <v>1395.7529999999999</v>
      </c>
      <c r="X30" s="9">
        <v>1171.2170000000001</v>
      </c>
      <c r="Y30" s="9">
        <v>1910.8109999999999</v>
      </c>
      <c r="Z30" s="9">
        <v>1286.2270000000001</v>
      </c>
      <c r="AA30" s="9">
        <v>624.58399999999995</v>
      </c>
      <c r="AB30" s="9">
        <v>656.15899999999999</v>
      </c>
      <c r="AC30" s="9">
        <v>109.526</v>
      </c>
      <c r="AD30" s="9">
        <v>546.63300000000004</v>
      </c>
      <c r="AE30" s="9">
        <v>318.50700000000001</v>
      </c>
      <c r="AF30" s="9">
        <v>163.22800000000001</v>
      </c>
      <c r="AG30" s="9">
        <v>155.279</v>
      </c>
      <c r="AH30" s="9">
        <v>63.030999999999999</v>
      </c>
      <c r="AI30" s="9">
        <v>32.139000000000003</v>
      </c>
      <c r="AJ30" s="9">
        <v>30.890999999999998</v>
      </c>
      <c r="AK30" s="9">
        <v>28.542999999999999</v>
      </c>
      <c r="AL30" s="9">
        <v>22.201000000000001</v>
      </c>
      <c r="AM30" s="9">
        <v>6.3419999999999996</v>
      </c>
      <c r="AN30" s="9">
        <v>15.808999999999999</v>
      </c>
      <c r="AO30" s="9">
        <v>11.863</v>
      </c>
      <c r="AP30" s="9">
        <v>3.9460000000000002</v>
      </c>
      <c r="AQ30" s="9">
        <v>12.734999999999999</v>
      </c>
      <c r="AR30" s="9">
        <v>10.337999999999999</v>
      </c>
      <c r="AS30" s="9">
        <v>2.3959999999999999</v>
      </c>
      <c r="AT30" s="9">
        <v>34.488</v>
      </c>
      <c r="AU30" s="9">
        <v>9.9380000000000006</v>
      </c>
      <c r="AV30" s="9">
        <v>24.548999999999999</v>
      </c>
      <c r="AW30" s="9">
        <v>274.77100000000002</v>
      </c>
      <c r="AX30" s="9">
        <v>139.88</v>
      </c>
      <c r="AY30" s="9">
        <v>134.89099999999999</v>
      </c>
      <c r="AZ30" s="9">
        <v>122.226</v>
      </c>
      <c r="BA30" s="9">
        <v>98.265000000000001</v>
      </c>
      <c r="BB30" s="9">
        <v>23.960999999999999</v>
      </c>
      <c r="BC30" s="9">
        <v>152.54599999999999</v>
      </c>
      <c r="BD30" s="9">
        <v>41.615000000000002</v>
      </c>
      <c r="BE30" s="9">
        <v>110.931</v>
      </c>
      <c r="BF30" s="9">
        <v>144.12</v>
      </c>
      <c r="BG30" s="9">
        <v>114.77200000000001</v>
      </c>
      <c r="BH30" s="9">
        <v>29.347999999999999</v>
      </c>
      <c r="BI30" s="9">
        <v>174.387</v>
      </c>
      <c r="BJ30" s="9">
        <v>48.456000000000003</v>
      </c>
      <c r="BK30" s="9">
        <v>125.931</v>
      </c>
      <c r="BL30" s="9">
        <v>168.35400000000001</v>
      </c>
      <c r="BM30" s="9">
        <v>53.478000000000002</v>
      </c>
      <c r="BN30" s="9">
        <v>114.877</v>
      </c>
      <c r="BO30" s="9">
        <v>2514.5920000000001</v>
      </c>
      <c r="BP30" s="9">
        <v>1312.6559999999999</v>
      </c>
      <c r="BQ30" s="9">
        <v>1201.9359999999999</v>
      </c>
      <c r="BR30" s="9">
        <v>1871.7159999999999</v>
      </c>
      <c r="BS30" s="9">
        <v>1182.33</v>
      </c>
      <c r="BT30" s="9">
        <v>689.38599999999997</v>
      </c>
      <c r="BU30" s="9">
        <v>642.87599999999998</v>
      </c>
      <c r="BV30" s="9">
        <v>130.32599999999999</v>
      </c>
      <c r="BW30" s="9">
        <v>512.54999999999995</v>
      </c>
      <c r="BX30" s="9">
        <v>322.05099999999999</v>
      </c>
      <c r="BY30" s="9">
        <v>150.816</v>
      </c>
      <c r="BZ30" s="9">
        <v>171.23400000000001</v>
      </c>
      <c r="CA30" s="9">
        <v>79.593999999999994</v>
      </c>
      <c r="CB30" s="9">
        <v>42.984999999999999</v>
      </c>
      <c r="CC30" s="9">
        <v>36.609000000000002</v>
      </c>
      <c r="CD30" s="9">
        <v>39.475999999999999</v>
      </c>
      <c r="CE30" s="9">
        <v>28.824000000000002</v>
      </c>
      <c r="CF30" s="9">
        <v>10.651999999999999</v>
      </c>
      <c r="CG30" s="9">
        <v>20.751999999999999</v>
      </c>
      <c r="CH30" s="9">
        <v>15.507999999999999</v>
      </c>
      <c r="CI30" s="9">
        <v>5.2439999999999998</v>
      </c>
      <c r="CJ30" s="9">
        <v>18.724</v>
      </c>
      <c r="CK30" s="9">
        <v>13.316000000000001</v>
      </c>
      <c r="CL30" s="9">
        <v>5.4080000000000004</v>
      </c>
      <c r="CM30" s="9">
        <v>40.118000000000002</v>
      </c>
      <c r="CN30" s="9">
        <v>14.161</v>
      </c>
      <c r="CO30" s="9">
        <v>25.957000000000001</v>
      </c>
      <c r="CP30" s="9">
        <v>270.04599999999999</v>
      </c>
      <c r="CQ30" s="9">
        <v>122.465</v>
      </c>
      <c r="CR30" s="9">
        <v>147.58099999999999</v>
      </c>
      <c r="CS30" s="9">
        <v>107.86199999999999</v>
      </c>
      <c r="CT30" s="9">
        <v>75.66</v>
      </c>
      <c r="CU30" s="9">
        <v>32.201000000000001</v>
      </c>
      <c r="CV30" s="9">
        <v>162.184</v>
      </c>
      <c r="CW30" s="9">
        <v>46.805</v>
      </c>
      <c r="CX30" s="9">
        <v>115.379</v>
      </c>
      <c r="CY30" s="9">
        <v>139.227</v>
      </c>
      <c r="CZ30" s="9">
        <v>99.126999999999995</v>
      </c>
      <c r="DA30" s="9">
        <v>40.1</v>
      </c>
      <c r="DB30" s="9">
        <v>182.82300000000001</v>
      </c>
      <c r="DC30" s="9">
        <v>51.689</v>
      </c>
      <c r="DD30" s="9">
        <v>131.13399999999999</v>
      </c>
      <c r="DE30" s="9">
        <v>182.93600000000001</v>
      </c>
      <c r="DF30" s="9">
        <v>62.311999999999998</v>
      </c>
      <c r="DG30" s="9">
        <v>120.623</v>
      </c>
      <c r="DH30" s="9">
        <v>2187.8829999999998</v>
      </c>
      <c r="DI30" s="9">
        <v>1216.633</v>
      </c>
      <c r="DJ30" s="9">
        <v>971.25</v>
      </c>
      <c r="DK30" s="9">
        <v>1382.22</v>
      </c>
      <c r="DL30" s="9">
        <v>922.76499999999999</v>
      </c>
      <c r="DM30" s="9">
        <v>459.45499999999998</v>
      </c>
      <c r="DN30" s="9">
        <v>805.66300000000001</v>
      </c>
      <c r="DO30" s="9">
        <v>293.86799999999999</v>
      </c>
      <c r="DP30" s="9">
        <v>511.79500000000002</v>
      </c>
      <c r="DQ30" s="9">
        <v>228.81700000000001</v>
      </c>
      <c r="DR30" s="9">
        <v>136.285</v>
      </c>
      <c r="DS30" s="9">
        <v>92.531999999999996</v>
      </c>
      <c r="DT30" s="9">
        <v>70.965999999999994</v>
      </c>
      <c r="DU30" s="9">
        <v>49.927999999999997</v>
      </c>
      <c r="DV30" s="9">
        <v>21.038</v>
      </c>
      <c r="DW30" s="9">
        <v>25.24</v>
      </c>
      <c r="DX30" s="9">
        <v>22.478999999999999</v>
      </c>
      <c r="DY30" s="9">
        <v>2.76</v>
      </c>
      <c r="DZ30" s="9">
        <v>13.433999999999999</v>
      </c>
      <c r="EA30" s="9">
        <v>11.676</v>
      </c>
      <c r="EB30" s="9">
        <v>1.758</v>
      </c>
      <c r="EC30" s="9">
        <v>11.805</v>
      </c>
      <c r="ED30" s="9">
        <v>10.803000000000001</v>
      </c>
      <c r="EE30" s="9">
        <v>1.002</v>
      </c>
      <c r="EF30" s="9">
        <v>45.725999999999999</v>
      </c>
      <c r="EG30" s="9">
        <v>27.449000000000002</v>
      </c>
      <c r="EH30" s="9">
        <v>18.277000000000001</v>
      </c>
      <c r="EI30" s="9">
        <v>179.37100000000001</v>
      </c>
      <c r="EJ30" s="9">
        <v>101.84399999999999</v>
      </c>
      <c r="EK30" s="9">
        <v>77.528000000000006</v>
      </c>
      <c r="EL30" s="9">
        <v>58.28</v>
      </c>
      <c r="EM30" s="9">
        <v>45.063000000000002</v>
      </c>
      <c r="EN30" s="9">
        <v>13.217000000000001</v>
      </c>
      <c r="EO30" s="9">
        <v>121.09099999999999</v>
      </c>
      <c r="EP30" s="9">
        <v>56.780999999999999</v>
      </c>
      <c r="EQ30" s="9">
        <v>64.31</v>
      </c>
      <c r="ER30" s="9">
        <v>78.018000000000001</v>
      </c>
      <c r="ES30" s="9">
        <v>62.923000000000002</v>
      </c>
      <c r="ET30" s="9">
        <v>15.095000000000001</v>
      </c>
      <c r="EU30" s="9">
        <v>150.79900000000001</v>
      </c>
      <c r="EV30" s="9">
        <v>73.361999999999995</v>
      </c>
      <c r="EW30" s="9">
        <v>77.436999999999998</v>
      </c>
      <c r="EX30" s="9">
        <v>134.52500000000001</v>
      </c>
      <c r="EY30" s="9">
        <v>68.456999999999994</v>
      </c>
      <c r="EZ30" s="9">
        <v>66.069000000000003</v>
      </c>
      <c r="FA30" s="9">
        <v>1738.857</v>
      </c>
      <c r="FB30" s="9">
        <v>940.57600000000002</v>
      </c>
      <c r="FC30" s="9">
        <v>798.28099999999995</v>
      </c>
      <c r="FD30" s="9">
        <v>1188.1500000000001</v>
      </c>
      <c r="FE30" s="9">
        <v>779.80200000000002</v>
      </c>
      <c r="FF30" s="9">
        <v>408.34800000000001</v>
      </c>
      <c r="FG30" s="9">
        <v>550.70699999999999</v>
      </c>
      <c r="FH30" s="9">
        <v>160.77500000000001</v>
      </c>
      <c r="FI30" s="9">
        <v>389.93200000000002</v>
      </c>
      <c r="FJ30" s="9">
        <v>192.417</v>
      </c>
      <c r="FK30" s="9">
        <v>109.82899999999999</v>
      </c>
      <c r="FL30" s="9">
        <v>82.587999999999994</v>
      </c>
      <c r="FM30" s="9">
        <v>52.682000000000002</v>
      </c>
      <c r="FN30" s="9">
        <v>35.651000000000003</v>
      </c>
      <c r="FO30" s="9">
        <v>17.030999999999999</v>
      </c>
      <c r="FP30" s="9">
        <v>20.683</v>
      </c>
      <c r="FQ30" s="9">
        <v>18.771999999999998</v>
      </c>
      <c r="FR30" s="9">
        <v>1.911</v>
      </c>
      <c r="FS30" s="9">
        <v>9.9339999999999993</v>
      </c>
      <c r="FT30" s="9">
        <v>9.0250000000000004</v>
      </c>
      <c r="FU30" s="9">
        <v>0.90900000000000003</v>
      </c>
      <c r="FV30" s="9">
        <v>10.749000000000001</v>
      </c>
      <c r="FW30" s="9">
        <v>9.7469999999999999</v>
      </c>
      <c r="FX30" s="9">
        <v>1.002</v>
      </c>
      <c r="FY30" s="9">
        <v>31.998999999999999</v>
      </c>
      <c r="FZ30" s="9">
        <v>16.879000000000001</v>
      </c>
      <c r="GA30" s="9">
        <v>15.12</v>
      </c>
      <c r="GB30" s="9">
        <v>155.505</v>
      </c>
      <c r="GC30" s="9">
        <v>85.349000000000004</v>
      </c>
      <c r="GD30" s="9">
        <v>70.156000000000006</v>
      </c>
      <c r="GE30" s="9">
        <v>54.83</v>
      </c>
      <c r="GF30" s="9">
        <v>42.197000000000003</v>
      </c>
      <c r="GG30" s="9">
        <v>12.632999999999999</v>
      </c>
      <c r="GH30" s="9">
        <v>100.67400000000001</v>
      </c>
      <c r="GI30" s="9">
        <v>43.152000000000001</v>
      </c>
      <c r="GJ30" s="9">
        <v>57.523000000000003</v>
      </c>
      <c r="GK30" s="9">
        <v>71.31</v>
      </c>
      <c r="GL30" s="9">
        <v>57.235999999999997</v>
      </c>
      <c r="GM30" s="9">
        <v>14.074</v>
      </c>
      <c r="GN30" s="9">
        <v>121.107</v>
      </c>
      <c r="GO30" s="9">
        <v>52.593000000000004</v>
      </c>
      <c r="GP30" s="9">
        <v>68.513000000000005</v>
      </c>
      <c r="GQ30" s="9">
        <v>110.60899999999999</v>
      </c>
      <c r="GR30" s="9">
        <v>52.177</v>
      </c>
      <c r="GS30" s="9">
        <v>58.430999999999997</v>
      </c>
      <c r="GT30" s="9">
        <v>449.02600000000001</v>
      </c>
      <c r="GU30" s="9">
        <v>276.05700000000002</v>
      </c>
      <c r="GV30" s="9">
        <v>172.96899999999999</v>
      </c>
      <c r="GW30" s="9">
        <v>194.07</v>
      </c>
      <c r="GX30" s="9">
        <v>142.96299999999999</v>
      </c>
      <c r="GY30" s="9">
        <v>51.106999999999999</v>
      </c>
      <c r="GZ30" s="9">
        <v>254.95599999999999</v>
      </c>
      <c r="HA30" s="9">
        <v>133.09299999999999</v>
      </c>
      <c r="HB30" s="9">
        <v>121.863</v>
      </c>
      <c r="HC30" s="9">
        <v>36.4</v>
      </c>
      <c r="HD30" s="9">
        <v>26.456</v>
      </c>
      <c r="HE30" s="9">
        <v>9.9440000000000008</v>
      </c>
      <c r="HF30" s="9">
        <v>18.283000000000001</v>
      </c>
      <c r="HG30" s="9">
        <v>14.276999999999999</v>
      </c>
      <c r="HH30" s="9">
        <v>4.0069999999999997</v>
      </c>
      <c r="HI30" s="9">
        <v>4.5570000000000004</v>
      </c>
      <c r="HJ30" s="9">
        <v>3.7069999999999999</v>
      </c>
      <c r="HK30" s="9">
        <v>0.85</v>
      </c>
      <c r="HL30" s="9">
        <v>3.5</v>
      </c>
      <c r="HM30" s="9">
        <v>2.6509999999999998</v>
      </c>
      <c r="HN30" s="9">
        <v>0.85</v>
      </c>
      <c r="HO30" s="9">
        <v>1.056</v>
      </c>
      <c r="HP30" s="9">
        <v>1.056</v>
      </c>
      <c r="HQ30" s="9">
        <v>0</v>
      </c>
      <c r="HR30" s="9">
        <v>13.727</v>
      </c>
      <c r="HS30" s="9">
        <v>10.57</v>
      </c>
      <c r="HT30" s="9">
        <v>3.157</v>
      </c>
      <c r="HU30" s="9">
        <v>23.867000000000001</v>
      </c>
      <c r="HV30" s="9">
        <v>16.495000000000001</v>
      </c>
      <c r="HW30" s="9">
        <v>7.3719999999999999</v>
      </c>
      <c r="HX30" s="9">
        <v>3.45</v>
      </c>
      <c r="HY30" s="9">
        <v>2.8660000000000001</v>
      </c>
      <c r="HZ30" s="9">
        <v>0.58399999999999996</v>
      </c>
      <c r="IA30" s="9">
        <v>20.417000000000002</v>
      </c>
      <c r="IB30" s="9">
        <v>13.629</v>
      </c>
      <c r="IC30" s="9">
        <v>6.7880000000000003</v>
      </c>
      <c r="ID30" s="9">
        <v>6.7080000000000002</v>
      </c>
      <c r="IE30" s="9">
        <v>5.6870000000000003</v>
      </c>
      <c r="IF30" s="9">
        <v>1.0209999999999999</v>
      </c>
      <c r="IG30" s="9">
        <v>29.692</v>
      </c>
      <c r="IH30" s="9">
        <v>20.768999999999998</v>
      </c>
      <c r="II30" s="9">
        <v>8.9239999999999995</v>
      </c>
      <c r="IJ30" s="9">
        <v>23.917000000000002</v>
      </c>
      <c r="IK30" s="9">
        <v>16.28</v>
      </c>
      <c r="IL30" s="9">
        <v>7.6369999999999996</v>
      </c>
      <c r="IM30" s="9">
        <v>3801.5819999999999</v>
      </c>
      <c r="IN30" s="9">
        <v>2025.5530000000001</v>
      </c>
      <c r="IO30" s="9">
        <v>1776.029</v>
      </c>
      <c r="IP30" s="9">
        <v>2677.944</v>
      </c>
      <c r="IQ30" s="9">
        <v>1681.4179999999999</v>
      </c>
    </row>
    <row r="31" spans="1:251">
      <c r="A31" s="10">
        <v>42430</v>
      </c>
      <c r="B31" s="9">
        <v>19.036999999999999</v>
      </c>
      <c r="C31" s="9">
        <v>20.8</v>
      </c>
      <c r="D31" s="9">
        <v>367.53800000000001</v>
      </c>
      <c r="E31" s="9">
        <v>220.21</v>
      </c>
      <c r="F31" s="9">
        <v>147.328</v>
      </c>
      <c r="G31" s="9">
        <v>174.136</v>
      </c>
      <c r="H31" s="9">
        <v>138.798</v>
      </c>
      <c r="I31" s="9">
        <v>35.338000000000001</v>
      </c>
      <c r="J31" s="9">
        <v>193.40199999999999</v>
      </c>
      <c r="K31" s="9">
        <v>81.412000000000006</v>
      </c>
      <c r="L31" s="9">
        <v>111.99</v>
      </c>
      <c r="M31" s="9">
        <v>196.97300000000001</v>
      </c>
      <c r="N31" s="9">
        <v>156.584</v>
      </c>
      <c r="O31" s="9">
        <v>40.389000000000003</v>
      </c>
      <c r="P31" s="9">
        <v>206.042</v>
      </c>
      <c r="Q31" s="9">
        <v>85.807000000000002</v>
      </c>
      <c r="R31" s="9">
        <v>120.235</v>
      </c>
      <c r="S31" s="9">
        <v>206.429</v>
      </c>
      <c r="T31" s="9">
        <v>91.950999999999993</v>
      </c>
      <c r="U31" s="9">
        <v>114.47799999999999</v>
      </c>
      <c r="V31" s="9">
        <v>2581.2939999999999</v>
      </c>
      <c r="W31" s="9">
        <v>1398.453</v>
      </c>
      <c r="X31" s="9">
        <v>1182.8399999999999</v>
      </c>
      <c r="Y31" s="9">
        <v>1907.3040000000001</v>
      </c>
      <c r="Z31" s="9">
        <v>1274.3140000000001</v>
      </c>
      <c r="AA31" s="9">
        <v>632.98900000000003</v>
      </c>
      <c r="AB31" s="9">
        <v>673.99</v>
      </c>
      <c r="AC31" s="9">
        <v>124.139</v>
      </c>
      <c r="AD31" s="9">
        <v>549.851</v>
      </c>
      <c r="AE31" s="9">
        <v>332.47300000000001</v>
      </c>
      <c r="AF31" s="9">
        <v>171.17599999999999</v>
      </c>
      <c r="AG31" s="9">
        <v>161.297</v>
      </c>
      <c r="AH31" s="9">
        <v>68.423000000000002</v>
      </c>
      <c r="AI31" s="9">
        <v>39.697000000000003</v>
      </c>
      <c r="AJ31" s="9">
        <v>28.725999999999999</v>
      </c>
      <c r="AK31" s="9">
        <v>34.207000000000001</v>
      </c>
      <c r="AL31" s="9">
        <v>29.244</v>
      </c>
      <c r="AM31" s="9">
        <v>4.9630000000000001</v>
      </c>
      <c r="AN31" s="9">
        <v>20.609000000000002</v>
      </c>
      <c r="AO31" s="9">
        <v>17.858000000000001</v>
      </c>
      <c r="AP31" s="9">
        <v>2.7509999999999999</v>
      </c>
      <c r="AQ31" s="9">
        <v>13.598000000000001</v>
      </c>
      <c r="AR31" s="9">
        <v>11.387</v>
      </c>
      <c r="AS31" s="9">
        <v>2.2120000000000002</v>
      </c>
      <c r="AT31" s="9">
        <v>34.216000000000001</v>
      </c>
      <c r="AU31" s="9">
        <v>10.452999999999999</v>
      </c>
      <c r="AV31" s="9">
        <v>23.763000000000002</v>
      </c>
      <c r="AW31" s="9">
        <v>294.70699999999999</v>
      </c>
      <c r="AX31" s="9">
        <v>148.81</v>
      </c>
      <c r="AY31" s="9">
        <v>145.89699999999999</v>
      </c>
      <c r="AZ31" s="9">
        <v>133.12799999999999</v>
      </c>
      <c r="BA31" s="9">
        <v>101.77500000000001</v>
      </c>
      <c r="BB31" s="9">
        <v>31.352</v>
      </c>
      <c r="BC31" s="9">
        <v>161.58000000000001</v>
      </c>
      <c r="BD31" s="9">
        <v>47.034999999999997</v>
      </c>
      <c r="BE31" s="9">
        <v>114.545</v>
      </c>
      <c r="BF31" s="9">
        <v>157.35499999999999</v>
      </c>
      <c r="BG31" s="9">
        <v>122.246</v>
      </c>
      <c r="BH31" s="9">
        <v>35.109000000000002</v>
      </c>
      <c r="BI31" s="9">
        <v>175.11699999999999</v>
      </c>
      <c r="BJ31" s="9">
        <v>48.93</v>
      </c>
      <c r="BK31" s="9">
        <v>126.188</v>
      </c>
      <c r="BL31" s="9">
        <v>182.18899999999999</v>
      </c>
      <c r="BM31" s="9">
        <v>64.891999999999996</v>
      </c>
      <c r="BN31" s="9">
        <v>117.29600000000001</v>
      </c>
      <c r="BO31" s="9">
        <v>2498.7669999999998</v>
      </c>
      <c r="BP31" s="9">
        <v>1297.0709999999999</v>
      </c>
      <c r="BQ31" s="9">
        <v>1201.6959999999999</v>
      </c>
      <c r="BR31" s="9">
        <v>1855.2619999999999</v>
      </c>
      <c r="BS31" s="9">
        <v>1175.2170000000001</v>
      </c>
      <c r="BT31" s="9">
        <v>680.04499999999996</v>
      </c>
      <c r="BU31" s="9">
        <v>643.50400000000002</v>
      </c>
      <c r="BV31" s="9">
        <v>121.85299999999999</v>
      </c>
      <c r="BW31" s="9">
        <v>521.65099999999995</v>
      </c>
      <c r="BX31" s="9">
        <v>316.31700000000001</v>
      </c>
      <c r="BY31" s="9">
        <v>147.57</v>
      </c>
      <c r="BZ31" s="9">
        <v>168.74799999999999</v>
      </c>
      <c r="CA31" s="9">
        <v>66.001999999999995</v>
      </c>
      <c r="CB31" s="9">
        <v>35.633000000000003</v>
      </c>
      <c r="CC31" s="9">
        <v>30.367999999999999</v>
      </c>
      <c r="CD31" s="9">
        <v>30.167000000000002</v>
      </c>
      <c r="CE31" s="9">
        <v>22.864999999999998</v>
      </c>
      <c r="CF31" s="9">
        <v>7.3019999999999996</v>
      </c>
      <c r="CG31" s="9">
        <v>12.601000000000001</v>
      </c>
      <c r="CH31" s="9">
        <v>9.6750000000000007</v>
      </c>
      <c r="CI31" s="9">
        <v>2.9249999999999998</v>
      </c>
      <c r="CJ31" s="9">
        <v>17.567</v>
      </c>
      <c r="CK31" s="9">
        <v>13.19</v>
      </c>
      <c r="CL31" s="9">
        <v>4.3769999999999998</v>
      </c>
      <c r="CM31" s="9">
        <v>35.834000000000003</v>
      </c>
      <c r="CN31" s="9">
        <v>12.769</v>
      </c>
      <c r="CO31" s="9">
        <v>23.065999999999999</v>
      </c>
      <c r="CP31" s="9">
        <v>276.10199999999998</v>
      </c>
      <c r="CQ31" s="9">
        <v>125.60299999999999</v>
      </c>
      <c r="CR31" s="9">
        <v>150.499</v>
      </c>
      <c r="CS31" s="9">
        <v>106.82</v>
      </c>
      <c r="CT31" s="9">
        <v>77.819999999999993</v>
      </c>
      <c r="CU31" s="9">
        <v>29</v>
      </c>
      <c r="CV31" s="9">
        <v>169.28200000000001</v>
      </c>
      <c r="CW31" s="9">
        <v>47.783999999999999</v>
      </c>
      <c r="CX31" s="9">
        <v>121.498</v>
      </c>
      <c r="CY31" s="9">
        <v>131.673</v>
      </c>
      <c r="CZ31" s="9">
        <v>95.472999999999999</v>
      </c>
      <c r="DA31" s="9">
        <v>36.200000000000003</v>
      </c>
      <c r="DB31" s="9">
        <v>184.64400000000001</v>
      </c>
      <c r="DC31" s="9">
        <v>52.097000000000001</v>
      </c>
      <c r="DD31" s="9">
        <v>132.548</v>
      </c>
      <c r="DE31" s="9">
        <v>181.88300000000001</v>
      </c>
      <c r="DF31" s="9">
        <v>57.459000000000003</v>
      </c>
      <c r="DG31" s="9">
        <v>124.42400000000001</v>
      </c>
      <c r="DH31" s="9">
        <v>2202.09</v>
      </c>
      <c r="DI31" s="9">
        <v>1221.2929999999999</v>
      </c>
      <c r="DJ31" s="9">
        <v>980.79700000000003</v>
      </c>
      <c r="DK31" s="9">
        <v>1380.473</v>
      </c>
      <c r="DL31" s="9">
        <v>921.51</v>
      </c>
      <c r="DM31" s="9">
        <v>458.964</v>
      </c>
      <c r="DN31" s="9">
        <v>821.61599999999999</v>
      </c>
      <c r="DO31" s="9">
        <v>299.78300000000002</v>
      </c>
      <c r="DP31" s="9">
        <v>521.83299999999997</v>
      </c>
      <c r="DQ31" s="9">
        <v>218.21700000000001</v>
      </c>
      <c r="DR31" s="9">
        <v>126.589</v>
      </c>
      <c r="DS31" s="9">
        <v>91.628</v>
      </c>
      <c r="DT31" s="9">
        <v>61.536000000000001</v>
      </c>
      <c r="DU31" s="9">
        <v>38.616</v>
      </c>
      <c r="DV31" s="9">
        <v>22.92</v>
      </c>
      <c r="DW31" s="9">
        <v>21.722000000000001</v>
      </c>
      <c r="DX31" s="9">
        <v>18.68</v>
      </c>
      <c r="DY31" s="9">
        <v>3.0409999999999999</v>
      </c>
      <c r="DZ31" s="9">
        <v>13.18</v>
      </c>
      <c r="EA31" s="9">
        <v>11.081</v>
      </c>
      <c r="EB31" s="9">
        <v>2.0990000000000002</v>
      </c>
      <c r="EC31" s="9">
        <v>8.5419999999999998</v>
      </c>
      <c r="ED31" s="9">
        <v>7.5990000000000002</v>
      </c>
      <c r="EE31" s="9">
        <v>0.94299999999999995</v>
      </c>
      <c r="EF31" s="9">
        <v>39.814</v>
      </c>
      <c r="EG31" s="9">
        <v>19.934999999999999</v>
      </c>
      <c r="EH31" s="9">
        <v>19.879000000000001</v>
      </c>
      <c r="EI31" s="9">
        <v>177.459</v>
      </c>
      <c r="EJ31" s="9">
        <v>102.261</v>
      </c>
      <c r="EK31" s="9">
        <v>75.197999999999993</v>
      </c>
      <c r="EL31" s="9">
        <v>63.347000000000001</v>
      </c>
      <c r="EM31" s="9">
        <v>46.366999999999997</v>
      </c>
      <c r="EN31" s="9">
        <v>16.98</v>
      </c>
      <c r="EO31" s="9">
        <v>114.11199999999999</v>
      </c>
      <c r="EP31" s="9">
        <v>55.893999999999998</v>
      </c>
      <c r="EQ31" s="9">
        <v>58.218000000000004</v>
      </c>
      <c r="ER31" s="9">
        <v>79.372</v>
      </c>
      <c r="ES31" s="9">
        <v>59.350999999999999</v>
      </c>
      <c r="ET31" s="9">
        <v>20.021000000000001</v>
      </c>
      <c r="EU31" s="9">
        <v>138.845</v>
      </c>
      <c r="EV31" s="9">
        <v>67.238</v>
      </c>
      <c r="EW31" s="9">
        <v>71.606999999999999</v>
      </c>
      <c r="EX31" s="9">
        <v>127.292</v>
      </c>
      <c r="EY31" s="9">
        <v>66.974999999999994</v>
      </c>
      <c r="EZ31" s="9">
        <v>60.317</v>
      </c>
      <c r="FA31" s="9">
        <v>1745.067</v>
      </c>
      <c r="FB31" s="9">
        <v>937.54399999999998</v>
      </c>
      <c r="FC31" s="9">
        <v>807.524</v>
      </c>
      <c r="FD31" s="9">
        <v>1184.021</v>
      </c>
      <c r="FE31" s="9">
        <v>772.71799999999996</v>
      </c>
      <c r="FF31" s="9">
        <v>411.303</v>
      </c>
      <c r="FG31" s="9">
        <v>561.04700000000003</v>
      </c>
      <c r="FH31" s="9">
        <v>164.82499999999999</v>
      </c>
      <c r="FI31" s="9">
        <v>396.221</v>
      </c>
      <c r="FJ31" s="9">
        <v>178.55500000000001</v>
      </c>
      <c r="FK31" s="9">
        <v>99.813000000000002</v>
      </c>
      <c r="FL31" s="9">
        <v>78.741</v>
      </c>
      <c r="FM31" s="9">
        <v>42.811999999999998</v>
      </c>
      <c r="FN31" s="9">
        <v>25.890999999999998</v>
      </c>
      <c r="FO31" s="9">
        <v>16.920999999999999</v>
      </c>
      <c r="FP31" s="9">
        <v>18.484000000000002</v>
      </c>
      <c r="FQ31" s="9">
        <v>15.951000000000001</v>
      </c>
      <c r="FR31" s="9">
        <v>2.532</v>
      </c>
      <c r="FS31" s="9">
        <v>10.271000000000001</v>
      </c>
      <c r="FT31" s="9">
        <v>8.6809999999999992</v>
      </c>
      <c r="FU31" s="9">
        <v>1.59</v>
      </c>
      <c r="FV31" s="9">
        <v>8.2119999999999997</v>
      </c>
      <c r="FW31" s="9">
        <v>7.27</v>
      </c>
      <c r="FX31" s="9">
        <v>0.94299999999999995</v>
      </c>
      <c r="FY31" s="9">
        <v>24.329000000000001</v>
      </c>
      <c r="FZ31" s="9">
        <v>9.94</v>
      </c>
      <c r="GA31" s="9">
        <v>14.388999999999999</v>
      </c>
      <c r="GB31" s="9">
        <v>150.113</v>
      </c>
      <c r="GC31" s="9">
        <v>83.632999999999996</v>
      </c>
      <c r="GD31" s="9">
        <v>66.48</v>
      </c>
      <c r="GE31" s="9">
        <v>57.234000000000002</v>
      </c>
      <c r="GF31" s="9">
        <v>40.781999999999996</v>
      </c>
      <c r="GG31" s="9">
        <v>16.452999999999999</v>
      </c>
      <c r="GH31" s="9">
        <v>92.879000000000005</v>
      </c>
      <c r="GI31" s="9">
        <v>42.851999999999997</v>
      </c>
      <c r="GJ31" s="9">
        <v>50.027000000000001</v>
      </c>
      <c r="GK31" s="9">
        <v>70.863</v>
      </c>
      <c r="GL31" s="9">
        <v>51.878</v>
      </c>
      <c r="GM31" s="9">
        <v>18.984999999999999</v>
      </c>
      <c r="GN31" s="9">
        <v>107.691</v>
      </c>
      <c r="GO31" s="9">
        <v>47.935000000000002</v>
      </c>
      <c r="GP31" s="9">
        <v>59.756</v>
      </c>
      <c r="GQ31" s="9">
        <v>103.15</v>
      </c>
      <c r="GR31" s="9">
        <v>51.533000000000001</v>
      </c>
      <c r="GS31" s="9">
        <v>51.616999999999997</v>
      </c>
      <c r="GT31" s="9">
        <v>457.02199999999999</v>
      </c>
      <c r="GU31" s="9">
        <v>283.75</v>
      </c>
      <c r="GV31" s="9">
        <v>173.273</v>
      </c>
      <c r="GW31" s="9">
        <v>196.453</v>
      </c>
      <c r="GX31" s="9">
        <v>148.792</v>
      </c>
      <c r="GY31" s="9">
        <v>47.661000000000001</v>
      </c>
      <c r="GZ31" s="9">
        <v>260.57</v>
      </c>
      <c r="HA31" s="9">
        <v>134.958</v>
      </c>
      <c r="HB31" s="9">
        <v>125.61199999999999</v>
      </c>
      <c r="HC31" s="9">
        <v>39.661999999999999</v>
      </c>
      <c r="HD31" s="9">
        <v>26.776</v>
      </c>
      <c r="HE31" s="9">
        <v>12.887</v>
      </c>
      <c r="HF31" s="9">
        <v>18.722999999999999</v>
      </c>
      <c r="HG31" s="9">
        <v>12.724</v>
      </c>
      <c r="HH31" s="9">
        <v>5.9989999999999997</v>
      </c>
      <c r="HI31" s="9">
        <v>3.238</v>
      </c>
      <c r="HJ31" s="9">
        <v>2.7290000000000001</v>
      </c>
      <c r="HK31" s="9">
        <v>0.50900000000000001</v>
      </c>
      <c r="HL31" s="9">
        <v>2.9089999999999998</v>
      </c>
      <c r="HM31" s="9">
        <v>2.4</v>
      </c>
      <c r="HN31" s="9">
        <v>0.50900000000000001</v>
      </c>
      <c r="HO31" s="9">
        <v>0.32900000000000001</v>
      </c>
      <c r="HP31" s="9">
        <v>0.32900000000000001</v>
      </c>
      <c r="HQ31" s="9">
        <v>0</v>
      </c>
      <c r="HR31" s="9">
        <v>15.484999999999999</v>
      </c>
      <c r="HS31" s="9">
        <v>9.9949999999999992</v>
      </c>
      <c r="HT31" s="9">
        <v>5.49</v>
      </c>
      <c r="HU31" s="9">
        <v>27.346</v>
      </c>
      <c r="HV31" s="9">
        <v>18.628</v>
      </c>
      <c r="HW31" s="9">
        <v>8.718</v>
      </c>
      <c r="HX31" s="9">
        <v>6.1120000000000001</v>
      </c>
      <c r="HY31" s="9">
        <v>5.5860000000000003</v>
      </c>
      <c r="HZ31" s="9">
        <v>0.52700000000000002</v>
      </c>
      <c r="IA31" s="9">
        <v>21.233000000000001</v>
      </c>
      <c r="IB31" s="9">
        <v>13.042</v>
      </c>
      <c r="IC31" s="9">
        <v>8.1910000000000007</v>
      </c>
      <c r="ID31" s="9">
        <v>8.5090000000000003</v>
      </c>
      <c r="IE31" s="9">
        <v>7.4729999999999999</v>
      </c>
      <c r="IF31" s="9">
        <v>1.036</v>
      </c>
      <c r="IG31" s="9">
        <v>31.152999999999999</v>
      </c>
      <c r="IH31" s="9">
        <v>19.303000000000001</v>
      </c>
      <c r="II31" s="9">
        <v>11.851000000000001</v>
      </c>
      <c r="IJ31" s="9">
        <v>24.141999999999999</v>
      </c>
      <c r="IK31" s="9">
        <v>15.442</v>
      </c>
      <c r="IL31" s="9">
        <v>8.6999999999999993</v>
      </c>
      <c r="IM31" s="9">
        <v>3805.596</v>
      </c>
      <c r="IN31" s="9">
        <v>2027.32</v>
      </c>
      <c r="IO31" s="9">
        <v>1778.2750000000001</v>
      </c>
      <c r="IP31" s="9">
        <v>2628.422</v>
      </c>
      <c r="IQ31" s="9">
        <v>1650.018</v>
      </c>
    </row>
    <row r="32" spans="1:251">
      <c r="A32" s="10">
        <v>42461</v>
      </c>
      <c r="B32" s="9">
        <v>22.23</v>
      </c>
      <c r="C32" s="9">
        <v>16.029</v>
      </c>
      <c r="D32" s="9">
        <v>363.34100000000001</v>
      </c>
      <c r="E32" s="9">
        <v>221.215</v>
      </c>
      <c r="F32" s="9">
        <v>142.126</v>
      </c>
      <c r="G32" s="9">
        <v>169.12200000000001</v>
      </c>
      <c r="H32" s="9">
        <v>133.804</v>
      </c>
      <c r="I32" s="9">
        <v>35.317999999999998</v>
      </c>
      <c r="J32" s="9">
        <v>194.21899999999999</v>
      </c>
      <c r="K32" s="9">
        <v>87.412000000000006</v>
      </c>
      <c r="L32" s="9">
        <v>106.80800000000001</v>
      </c>
      <c r="M32" s="9">
        <v>191.304</v>
      </c>
      <c r="N32" s="9">
        <v>149.881</v>
      </c>
      <c r="O32" s="9">
        <v>41.423000000000002</v>
      </c>
      <c r="P32" s="9">
        <v>210.928</v>
      </c>
      <c r="Q32" s="9">
        <v>95.847999999999999</v>
      </c>
      <c r="R32" s="9">
        <v>115.08</v>
      </c>
      <c r="S32" s="9">
        <v>207.96600000000001</v>
      </c>
      <c r="T32" s="9">
        <v>98.59</v>
      </c>
      <c r="U32" s="9">
        <v>109.376</v>
      </c>
      <c r="V32" s="9">
        <v>2587.8119999999999</v>
      </c>
      <c r="W32" s="9">
        <v>1406.9269999999999</v>
      </c>
      <c r="X32" s="9">
        <v>1180.885</v>
      </c>
      <c r="Y32" s="9">
        <v>1894.1110000000001</v>
      </c>
      <c r="Z32" s="9">
        <v>1273.1659999999999</v>
      </c>
      <c r="AA32" s="9">
        <v>620.94500000000005</v>
      </c>
      <c r="AB32" s="9">
        <v>693.70100000000002</v>
      </c>
      <c r="AC32" s="9">
        <v>133.76</v>
      </c>
      <c r="AD32" s="9">
        <v>559.94000000000005</v>
      </c>
      <c r="AE32" s="9">
        <v>353.51299999999998</v>
      </c>
      <c r="AF32" s="9">
        <v>188.559</v>
      </c>
      <c r="AG32" s="9">
        <v>164.95400000000001</v>
      </c>
      <c r="AH32" s="9">
        <v>69.991</v>
      </c>
      <c r="AI32" s="9">
        <v>35.661000000000001</v>
      </c>
      <c r="AJ32" s="9">
        <v>34.33</v>
      </c>
      <c r="AK32" s="9">
        <v>32.186</v>
      </c>
      <c r="AL32" s="9">
        <v>24.541</v>
      </c>
      <c r="AM32" s="9">
        <v>7.6449999999999996</v>
      </c>
      <c r="AN32" s="9">
        <v>16.213000000000001</v>
      </c>
      <c r="AO32" s="9">
        <v>11.013999999999999</v>
      </c>
      <c r="AP32" s="9">
        <v>5.1989999999999998</v>
      </c>
      <c r="AQ32" s="9">
        <v>15.974</v>
      </c>
      <c r="AR32" s="9">
        <v>13.526999999999999</v>
      </c>
      <c r="AS32" s="9">
        <v>2.4460000000000002</v>
      </c>
      <c r="AT32" s="9">
        <v>37.805</v>
      </c>
      <c r="AU32" s="9">
        <v>11.12</v>
      </c>
      <c r="AV32" s="9">
        <v>26.684999999999999</v>
      </c>
      <c r="AW32" s="9">
        <v>315.69299999999998</v>
      </c>
      <c r="AX32" s="9">
        <v>166.85300000000001</v>
      </c>
      <c r="AY32" s="9">
        <v>148.839</v>
      </c>
      <c r="AZ32" s="9">
        <v>141.702</v>
      </c>
      <c r="BA32" s="9">
        <v>111.82899999999999</v>
      </c>
      <c r="BB32" s="9">
        <v>29.873000000000001</v>
      </c>
      <c r="BC32" s="9">
        <v>173.99100000000001</v>
      </c>
      <c r="BD32" s="9">
        <v>55.024000000000001</v>
      </c>
      <c r="BE32" s="9">
        <v>118.96599999999999</v>
      </c>
      <c r="BF32" s="9">
        <v>165.11</v>
      </c>
      <c r="BG32" s="9">
        <v>130.476</v>
      </c>
      <c r="BH32" s="9">
        <v>34.634</v>
      </c>
      <c r="BI32" s="9">
        <v>188.40299999999999</v>
      </c>
      <c r="BJ32" s="9">
        <v>58.082999999999998</v>
      </c>
      <c r="BK32" s="9">
        <v>130.32</v>
      </c>
      <c r="BL32" s="9">
        <v>190.203</v>
      </c>
      <c r="BM32" s="9">
        <v>66.037999999999997</v>
      </c>
      <c r="BN32" s="9">
        <v>124.16500000000001</v>
      </c>
      <c r="BO32" s="9">
        <v>2502.7190000000001</v>
      </c>
      <c r="BP32" s="9">
        <v>1295.7529999999999</v>
      </c>
      <c r="BQ32" s="9">
        <v>1206.9659999999999</v>
      </c>
      <c r="BR32" s="9">
        <v>1849.4639999999999</v>
      </c>
      <c r="BS32" s="9">
        <v>1157.527</v>
      </c>
      <c r="BT32" s="9">
        <v>691.93700000000001</v>
      </c>
      <c r="BU32" s="9">
        <v>653.25599999999997</v>
      </c>
      <c r="BV32" s="9">
        <v>138.226</v>
      </c>
      <c r="BW32" s="9">
        <v>515.03</v>
      </c>
      <c r="BX32" s="9">
        <v>326.74900000000002</v>
      </c>
      <c r="BY32" s="9">
        <v>159.77699999999999</v>
      </c>
      <c r="BZ32" s="9">
        <v>166.97200000000001</v>
      </c>
      <c r="CA32" s="9">
        <v>69.617000000000004</v>
      </c>
      <c r="CB32" s="9">
        <v>43.363999999999997</v>
      </c>
      <c r="CC32" s="9">
        <v>26.253</v>
      </c>
      <c r="CD32" s="9">
        <v>33.453000000000003</v>
      </c>
      <c r="CE32" s="9">
        <v>26.109000000000002</v>
      </c>
      <c r="CF32" s="9">
        <v>7.3440000000000003</v>
      </c>
      <c r="CG32" s="9">
        <v>17.359000000000002</v>
      </c>
      <c r="CH32" s="9">
        <v>13.833</v>
      </c>
      <c r="CI32" s="9">
        <v>3.5259999999999998</v>
      </c>
      <c r="CJ32" s="9">
        <v>16.094000000000001</v>
      </c>
      <c r="CK32" s="9">
        <v>12.276</v>
      </c>
      <c r="CL32" s="9">
        <v>3.8180000000000001</v>
      </c>
      <c r="CM32" s="9">
        <v>36.164000000000001</v>
      </c>
      <c r="CN32" s="9">
        <v>17.254999999999999</v>
      </c>
      <c r="CO32" s="9">
        <v>18.908999999999999</v>
      </c>
      <c r="CP32" s="9">
        <v>289.59399999999999</v>
      </c>
      <c r="CQ32" s="9">
        <v>136.05799999999999</v>
      </c>
      <c r="CR32" s="9">
        <v>153.53700000000001</v>
      </c>
      <c r="CS32" s="9">
        <v>114.441</v>
      </c>
      <c r="CT32" s="9">
        <v>80.674000000000007</v>
      </c>
      <c r="CU32" s="9">
        <v>33.768000000000001</v>
      </c>
      <c r="CV32" s="9">
        <v>175.15299999999999</v>
      </c>
      <c r="CW32" s="9">
        <v>55.384</v>
      </c>
      <c r="CX32" s="9">
        <v>119.76900000000001</v>
      </c>
      <c r="CY32" s="9">
        <v>137.72800000000001</v>
      </c>
      <c r="CZ32" s="9">
        <v>99.438999999999993</v>
      </c>
      <c r="DA32" s="9">
        <v>38.289000000000001</v>
      </c>
      <c r="DB32" s="9">
        <v>189.02099999999999</v>
      </c>
      <c r="DC32" s="9">
        <v>60.338000000000001</v>
      </c>
      <c r="DD32" s="9">
        <v>128.68299999999999</v>
      </c>
      <c r="DE32" s="9">
        <v>192.512</v>
      </c>
      <c r="DF32" s="9">
        <v>69.216999999999999</v>
      </c>
      <c r="DG32" s="9">
        <v>123.295</v>
      </c>
      <c r="DH32" s="9">
        <v>2197.0810000000001</v>
      </c>
      <c r="DI32" s="9">
        <v>1212.8989999999999</v>
      </c>
      <c r="DJ32" s="9">
        <v>984.18200000000002</v>
      </c>
      <c r="DK32" s="9">
        <v>1377.6510000000001</v>
      </c>
      <c r="DL32" s="9">
        <v>914.41300000000001</v>
      </c>
      <c r="DM32" s="9">
        <v>463.238</v>
      </c>
      <c r="DN32" s="9">
        <v>819.43100000000004</v>
      </c>
      <c r="DO32" s="9">
        <v>298.48599999999999</v>
      </c>
      <c r="DP32" s="9">
        <v>520.94500000000005</v>
      </c>
      <c r="DQ32" s="9">
        <v>230.791</v>
      </c>
      <c r="DR32" s="9">
        <v>141.57</v>
      </c>
      <c r="DS32" s="9">
        <v>89.221999999999994</v>
      </c>
      <c r="DT32" s="9">
        <v>77.575999999999993</v>
      </c>
      <c r="DU32" s="9">
        <v>52.203000000000003</v>
      </c>
      <c r="DV32" s="9">
        <v>25.373000000000001</v>
      </c>
      <c r="DW32" s="9">
        <v>28.100999999999999</v>
      </c>
      <c r="DX32" s="9">
        <v>22.536999999999999</v>
      </c>
      <c r="DY32" s="9">
        <v>5.5640000000000001</v>
      </c>
      <c r="DZ32" s="9">
        <v>17.937000000000001</v>
      </c>
      <c r="EA32" s="9">
        <v>13.321999999999999</v>
      </c>
      <c r="EB32" s="9">
        <v>4.6150000000000002</v>
      </c>
      <c r="EC32" s="9">
        <v>10.164</v>
      </c>
      <c r="ED32" s="9">
        <v>9.2149999999999999</v>
      </c>
      <c r="EE32" s="9">
        <v>0.94799999999999995</v>
      </c>
      <c r="EF32" s="9">
        <v>49.475000000000001</v>
      </c>
      <c r="EG32" s="9">
        <v>29.666</v>
      </c>
      <c r="EH32" s="9">
        <v>19.809999999999999</v>
      </c>
      <c r="EI32" s="9">
        <v>177.762</v>
      </c>
      <c r="EJ32" s="9">
        <v>105.623</v>
      </c>
      <c r="EK32" s="9">
        <v>72.138999999999996</v>
      </c>
      <c r="EL32" s="9">
        <v>53.478000000000002</v>
      </c>
      <c r="EM32" s="9">
        <v>41.991999999999997</v>
      </c>
      <c r="EN32" s="9">
        <v>11.484999999999999</v>
      </c>
      <c r="EO32" s="9">
        <v>124.28400000000001</v>
      </c>
      <c r="EP32" s="9">
        <v>63.631</v>
      </c>
      <c r="EQ32" s="9">
        <v>60.654000000000003</v>
      </c>
      <c r="ER32" s="9">
        <v>74.478999999999999</v>
      </c>
      <c r="ES32" s="9">
        <v>59.621000000000002</v>
      </c>
      <c r="ET32" s="9">
        <v>14.858000000000001</v>
      </c>
      <c r="EU32" s="9">
        <v>156.31200000000001</v>
      </c>
      <c r="EV32" s="9">
        <v>81.948999999999998</v>
      </c>
      <c r="EW32" s="9">
        <v>74.363</v>
      </c>
      <c r="EX32" s="9">
        <v>142.221</v>
      </c>
      <c r="EY32" s="9">
        <v>76.951999999999998</v>
      </c>
      <c r="EZ32" s="9">
        <v>65.269000000000005</v>
      </c>
      <c r="FA32" s="9">
        <v>1741.229</v>
      </c>
      <c r="FB32" s="9">
        <v>934.06299999999999</v>
      </c>
      <c r="FC32" s="9">
        <v>807.16499999999996</v>
      </c>
      <c r="FD32" s="9">
        <v>1179.1510000000001</v>
      </c>
      <c r="FE32" s="9">
        <v>767.73299999999995</v>
      </c>
      <c r="FF32" s="9">
        <v>411.41800000000001</v>
      </c>
      <c r="FG32" s="9">
        <v>562.07799999999997</v>
      </c>
      <c r="FH32" s="9">
        <v>166.33</v>
      </c>
      <c r="FI32" s="9">
        <v>395.74700000000001</v>
      </c>
      <c r="FJ32" s="9">
        <v>182.708</v>
      </c>
      <c r="FK32" s="9">
        <v>108.863</v>
      </c>
      <c r="FL32" s="9">
        <v>73.844999999999999</v>
      </c>
      <c r="FM32" s="9">
        <v>56.366</v>
      </c>
      <c r="FN32" s="9">
        <v>36.433</v>
      </c>
      <c r="FO32" s="9">
        <v>19.933</v>
      </c>
      <c r="FP32" s="9">
        <v>24.41</v>
      </c>
      <c r="FQ32" s="9">
        <v>18.847000000000001</v>
      </c>
      <c r="FR32" s="9">
        <v>5.5640000000000001</v>
      </c>
      <c r="FS32" s="9">
        <v>14.773999999999999</v>
      </c>
      <c r="FT32" s="9">
        <v>10.157999999999999</v>
      </c>
      <c r="FU32" s="9">
        <v>4.6150000000000002</v>
      </c>
      <c r="FV32" s="9">
        <v>9.6370000000000005</v>
      </c>
      <c r="FW32" s="9">
        <v>8.6880000000000006</v>
      </c>
      <c r="FX32" s="9">
        <v>0.94799999999999995</v>
      </c>
      <c r="FY32" s="9">
        <v>31.956</v>
      </c>
      <c r="FZ32" s="9">
        <v>17.587</v>
      </c>
      <c r="GA32" s="9">
        <v>14.369</v>
      </c>
      <c r="GB32" s="9">
        <v>147.93299999999999</v>
      </c>
      <c r="GC32" s="9">
        <v>86.162999999999997</v>
      </c>
      <c r="GD32" s="9">
        <v>61.771000000000001</v>
      </c>
      <c r="GE32" s="9">
        <v>46.457000000000001</v>
      </c>
      <c r="GF32" s="9">
        <v>35.972000000000001</v>
      </c>
      <c r="GG32" s="9">
        <v>10.484999999999999</v>
      </c>
      <c r="GH32" s="9">
        <v>101.477</v>
      </c>
      <c r="GI32" s="9">
        <v>50.191000000000003</v>
      </c>
      <c r="GJ32" s="9">
        <v>51.286000000000001</v>
      </c>
      <c r="GK32" s="9">
        <v>64.597999999999999</v>
      </c>
      <c r="GL32" s="9">
        <v>50.741</v>
      </c>
      <c r="GM32" s="9">
        <v>13.858000000000001</v>
      </c>
      <c r="GN32" s="9">
        <v>118.11</v>
      </c>
      <c r="GO32" s="9">
        <v>58.122999999999998</v>
      </c>
      <c r="GP32" s="9">
        <v>59.987000000000002</v>
      </c>
      <c r="GQ32" s="9">
        <v>116.25</v>
      </c>
      <c r="GR32" s="9">
        <v>60.348999999999997</v>
      </c>
      <c r="GS32" s="9">
        <v>55.901000000000003</v>
      </c>
      <c r="GT32" s="9">
        <v>455.85199999999998</v>
      </c>
      <c r="GU32" s="9">
        <v>278.83499999999998</v>
      </c>
      <c r="GV32" s="9">
        <v>177.017</v>
      </c>
      <c r="GW32" s="9">
        <v>198.5</v>
      </c>
      <c r="GX32" s="9">
        <v>146.68</v>
      </c>
      <c r="GY32" s="9">
        <v>51.82</v>
      </c>
      <c r="GZ32" s="9">
        <v>257.35300000000001</v>
      </c>
      <c r="HA32" s="9">
        <v>132.15600000000001</v>
      </c>
      <c r="HB32" s="9">
        <v>125.197</v>
      </c>
      <c r="HC32" s="9">
        <v>48.082999999999998</v>
      </c>
      <c r="HD32" s="9">
        <v>32.706000000000003</v>
      </c>
      <c r="HE32" s="9">
        <v>15.377000000000001</v>
      </c>
      <c r="HF32" s="9">
        <v>21.21</v>
      </c>
      <c r="HG32" s="9">
        <v>15.769</v>
      </c>
      <c r="HH32" s="9">
        <v>5.44</v>
      </c>
      <c r="HI32" s="9">
        <v>3.69</v>
      </c>
      <c r="HJ32" s="9">
        <v>3.69</v>
      </c>
      <c r="HK32" s="9">
        <v>0</v>
      </c>
      <c r="HL32" s="9">
        <v>3.1629999999999998</v>
      </c>
      <c r="HM32" s="9">
        <v>3.1629999999999998</v>
      </c>
      <c r="HN32" s="9">
        <v>0</v>
      </c>
      <c r="HO32" s="9">
        <v>0.52700000000000002</v>
      </c>
      <c r="HP32" s="9">
        <v>0.52700000000000002</v>
      </c>
      <c r="HQ32" s="9">
        <v>0</v>
      </c>
      <c r="HR32" s="9">
        <v>17.518999999999998</v>
      </c>
      <c r="HS32" s="9">
        <v>12.079000000000001</v>
      </c>
      <c r="HT32" s="9">
        <v>5.44</v>
      </c>
      <c r="HU32" s="9">
        <v>29.829000000000001</v>
      </c>
      <c r="HV32" s="9">
        <v>19.46</v>
      </c>
      <c r="HW32" s="9">
        <v>10.369</v>
      </c>
      <c r="HX32" s="9">
        <v>7.0209999999999999</v>
      </c>
      <c r="HY32" s="9">
        <v>6.0209999999999999</v>
      </c>
      <c r="HZ32" s="9">
        <v>1.0009999999999999</v>
      </c>
      <c r="IA32" s="9">
        <v>22.808</v>
      </c>
      <c r="IB32" s="9">
        <v>13.44</v>
      </c>
      <c r="IC32" s="9">
        <v>9.3680000000000003</v>
      </c>
      <c r="ID32" s="9">
        <v>9.8810000000000002</v>
      </c>
      <c r="IE32" s="9">
        <v>8.8800000000000008</v>
      </c>
      <c r="IF32" s="9">
        <v>1.0009999999999999</v>
      </c>
      <c r="IG32" s="9">
        <v>38.201999999999998</v>
      </c>
      <c r="IH32" s="9">
        <v>23.826000000000001</v>
      </c>
      <c r="II32" s="9">
        <v>14.375999999999999</v>
      </c>
      <c r="IJ32" s="9">
        <v>25.971</v>
      </c>
      <c r="IK32" s="9">
        <v>16.603000000000002</v>
      </c>
      <c r="IL32" s="9">
        <v>9.3680000000000003</v>
      </c>
      <c r="IM32" s="9">
        <v>3820.067</v>
      </c>
      <c r="IN32" s="9">
        <v>2031.6130000000001</v>
      </c>
      <c r="IO32" s="9">
        <v>1788.454</v>
      </c>
      <c r="IP32" s="9">
        <v>2645.326</v>
      </c>
      <c r="IQ32" s="9">
        <v>1649.67</v>
      </c>
    </row>
    <row r="33" spans="1:251">
      <c r="A33" s="10">
        <v>42491</v>
      </c>
      <c r="B33" s="9">
        <v>16.841999999999999</v>
      </c>
      <c r="C33" s="9">
        <v>17.177</v>
      </c>
      <c r="D33" s="9">
        <v>370.303</v>
      </c>
      <c r="E33" s="9">
        <v>228.87200000000001</v>
      </c>
      <c r="F33" s="9">
        <v>141.43100000000001</v>
      </c>
      <c r="G33" s="9">
        <v>191.15799999999999</v>
      </c>
      <c r="H33" s="9">
        <v>152.30500000000001</v>
      </c>
      <c r="I33" s="9">
        <v>38.853000000000002</v>
      </c>
      <c r="J33" s="9">
        <v>179.14599999999999</v>
      </c>
      <c r="K33" s="9">
        <v>76.567999999999998</v>
      </c>
      <c r="L33" s="9">
        <v>102.578</v>
      </c>
      <c r="M33" s="9">
        <v>211.92099999999999</v>
      </c>
      <c r="N33" s="9">
        <v>168.65700000000001</v>
      </c>
      <c r="O33" s="9">
        <v>43.264000000000003</v>
      </c>
      <c r="P33" s="9">
        <v>195.69800000000001</v>
      </c>
      <c r="Q33" s="9">
        <v>83.028000000000006</v>
      </c>
      <c r="R33" s="9">
        <v>112.67</v>
      </c>
      <c r="S33" s="9">
        <v>193.33699999999999</v>
      </c>
      <c r="T33" s="9">
        <v>87.596000000000004</v>
      </c>
      <c r="U33" s="9">
        <v>105.741</v>
      </c>
      <c r="V33" s="9">
        <v>2602.3879999999999</v>
      </c>
      <c r="W33" s="9">
        <v>1414.1759999999999</v>
      </c>
      <c r="X33" s="9">
        <v>1188.212</v>
      </c>
      <c r="Y33" s="9">
        <v>1921.694</v>
      </c>
      <c r="Z33" s="9">
        <v>1285.0229999999999</v>
      </c>
      <c r="AA33" s="9">
        <v>636.66999999999996</v>
      </c>
      <c r="AB33" s="9">
        <v>680.69500000000005</v>
      </c>
      <c r="AC33" s="9">
        <v>129.15299999999999</v>
      </c>
      <c r="AD33" s="9">
        <v>551.54200000000003</v>
      </c>
      <c r="AE33" s="9">
        <v>344.9</v>
      </c>
      <c r="AF33" s="9">
        <v>180.827</v>
      </c>
      <c r="AG33" s="9">
        <v>164.07300000000001</v>
      </c>
      <c r="AH33" s="9">
        <v>65.402000000000001</v>
      </c>
      <c r="AI33" s="9">
        <v>36.828000000000003</v>
      </c>
      <c r="AJ33" s="9">
        <v>28.574999999999999</v>
      </c>
      <c r="AK33" s="9">
        <v>31.936</v>
      </c>
      <c r="AL33" s="9">
        <v>25.706</v>
      </c>
      <c r="AM33" s="9">
        <v>6.2309999999999999</v>
      </c>
      <c r="AN33" s="9">
        <v>15.074</v>
      </c>
      <c r="AO33" s="9">
        <v>11.53</v>
      </c>
      <c r="AP33" s="9">
        <v>3.544</v>
      </c>
      <c r="AQ33" s="9">
        <v>16.861999999999998</v>
      </c>
      <c r="AR33" s="9">
        <v>14.176</v>
      </c>
      <c r="AS33" s="9">
        <v>2.6859999999999999</v>
      </c>
      <c r="AT33" s="9">
        <v>33.466000000000001</v>
      </c>
      <c r="AU33" s="9">
        <v>11.122</v>
      </c>
      <c r="AV33" s="9">
        <v>22.344000000000001</v>
      </c>
      <c r="AW33" s="9">
        <v>306.94900000000001</v>
      </c>
      <c r="AX33" s="9">
        <v>157.07900000000001</v>
      </c>
      <c r="AY33" s="9">
        <v>149.87</v>
      </c>
      <c r="AZ33" s="9">
        <v>141.11500000000001</v>
      </c>
      <c r="BA33" s="9">
        <v>108.521</v>
      </c>
      <c r="BB33" s="9">
        <v>32.594000000000001</v>
      </c>
      <c r="BC33" s="9">
        <v>165.834</v>
      </c>
      <c r="BD33" s="9">
        <v>48.558</v>
      </c>
      <c r="BE33" s="9">
        <v>117.276</v>
      </c>
      <c r="BF33" s="9">
        <v>164.602</v>
      </c>
      <c r="BG33" s="9">
        <v>127.303</v>
      </c>
      <c r="BH33" s="9">
        <v>37.298999999999999</v>
      </c>
      <c r="BI33" s="9">
        <v>180.298</v>
      </c>
      <c r="BJ33" s="9">
        <v>53.524000000000001</v>
      </c>
      <c r="BK33" s="9">
        <v>126.773</v>
      </c>
      <c r="BL33" s="9">
        <v>180.90799999999999</v>
      </c>
      <c r="BM33" s="9">
        <v>60.088000000000001</v>
      </c>
      <c r="BN33" s="9">
        <v>120.821</v>
      </c>
      <c r="BO33" s="9">
        <v>2516.8209999999999</v>
      </c>
      <c r="BP33" s="9">
        <v>1298.999</v>
      </c>
      <c r="BQ33" s="9">
        <v>1217.8209999999999</v>
      </c>
      <c r="BR33" s="9">
        <v>1858.6210000000001</v>
      </c>
      <c r="BS33" s="9">
        <v>1164.498</v>
      </c>
      <c r="BT33" s="9">
        <v>694.12300000000005</v>
      </c>
      <c r="BU33" s="9">
        <v>658.2</v>
      </c>
      <c r="BV33" s="9">
        <v>134.50200000000001</v>
      </c>
      <c r="BW33" s="9">
        <v>523.69799999999998</v>
      </c>
      <c r="BX33" s="9">
        <v>329.28</v>
      </c>
      <c r="BY33" s="9">
        <v>157.88399999999999</v>
      </c>
      <c r="BZ33" s="9">
        <v>171.39599999999999</v>
      </c>
      <c r="CA33" s="9">
        <v>65.081999999999994</v>
      </c>
      <c r="CB33" s="9">
        <v>35.728999999999999</v>
      </c>
      <c r="CC33" s="9">
        <v>29.353000000000002</v>
      </c>
      <c r="CD33" s="9">
        <v>29.216000000000001</v>
      </c>
      <c r="CE33" s="9">
        <v>20.794</v>
      </c>
      <c r="CF33" s="9">
        <v>8.4220000000000006</v>
      </c>
      <c r="CG33" s="9">
        <v>15.018000000000001</v>
      </c>
      <c r="CH33" s="9">
        <v>9.5429999999999993</v>
      </c>
      <c r="CI33" s="9">
        <v>5.4749999999999996</v>
      </c>
      <c r="CJ33" s="9">
        <v>14.198</v>
      </c>
      <c r="CK33" s="9">
        <v>11.250999999999999</v>
      </c>
      <c r="CL33" s="9">
        <v>2.9470000000000001</v>
      </c>
      <c r="CM33" s="9">
        <v>35.866</v>
      </c>
      <c r="CN33" s="9">
        <v>14.935</v>
      </c>
      <c r="CO33" s="9">
        <v>20.93</v>
      </c>
      <c r="CP33" s="9">
        <v>290.488</v>
      </c>
      <c r="CQ33" s="9">
        <v>137.11099999999999</v>
      </c>
      <c r="CR33" s="9">
        <v>153.37700000000001</v>
      </c>
      <c r="CS33" s="9">
        <v>115.29300000000001</v>
      </c>
      <c r="CT33" s="9">
        <v>81.966999999999999</v>
      </c>
      <c r="CU33" s="9">
        <v>33.326999999999998</v>
      </c>
      <c r="CV33" s="9">
        <v>175.19499999999999</v>
      </c>
      <c r="CW33" s="9">
        <v>55.145000000000003</v>
      </c>
      <c r="CX33" s="9">
        <v>120.051</v>
      </c>
      <c r="CY33" s="9">
        <v>138.42400000000001</v>
      </c>
      <c r="CZ33" s="9">
        <v>98.257000000000005</v>
      </c>
      <c r="DA33" s="9">
        <v>40.167000000000002</v>
      </c>
      <c r="DB33" s="9">
        <v>190.85499999999999</v>
      </c>
      <c r="DC33" s="9">
        <v>59.627000000000002</v>
      </c>
      <c r="DD33" s="9">
        <v>131.22900000000001</v>
      </c>
      <c r="DE33" s="9">
        <v>190.21299999999999</v>
      </c>
      <c r="DF33" s="9">
        <v>64.686999999999998</v>
      </c>
      <c r="DG33" s="9">
        <v>125.526</v>
      </c>
      <c r="DH33" s="9">
        <v>2203.6379999999999</v>
      </c>
      <c r="DI33" s="9">
        <v>1221.1469999999999</v>
      </c>
      <c r="DJ33" s="9">
        <v>982.49099999999999</v>
      </c>
      <c r="DK33" s="9">
        <v>1372.0820000000001</v>
      </c>
      <c r="DL33" s="9">
        <v>907.80200000000002</v>
      </c>
      <c r="DM33" s="9">
        <v>464.28</v>
      </c>
      <c r="DN33" s="9">
        <v>831.55600000000004</v>
      </c>
      <c r="DO33" s="9">
        <v>313.34500000000003</v>
      </c>
      <c r="DP33" s="9">
        <v>518.21100000000001</v>
      </c>
      <c r="DQ33" s="9">
        <v>238.185</v>
      </c>
      <c r="DR33" s="9">
        <v>144.41</v>
      </c>
      <c r="DS33" s="9">
        <v>93.775000000000006</v>
      </c>
      <c r="DT33" s="9">
        <v>72.042000000000002</v>
      </c>
      <c r="DU33" s="9">
        <v>46.475999999999999</v>
      </c>
      <c r="DV33" s="9">
        <v>25.565999999999999</v>
      </c>
      <c r="DW33" s="9">
        <v>26.369</v>
      </c>
      <c r="DX33" s="9">
        <v>19.882000000000001</v>
      </c>
      <c r="DY33" s="9">
        <v>6.4870000000000001</v>
      </c>
      <c r="DZ33" s="9">
        <v>16.506</v>
      </c>
      <c r="EA33" s="9">
        <v>12.558</v>
      </c>
      <c r="EB33" s="9">
        <v>3.948</v>
      </c>
      <c r="EC33" s="9">
        <v>9.8620000000000001</v>
      </c>
      <c r="ED33" s="9">
        <v>7.3239999999999998</v>
      </c>
      <c r="EE33" s="9">
        <v>2.5379999999999998</v>
      </c>
      <c r="EF33" s="9">
        <v>45.673000000000002</v>
      </c>
      <c r="EG33" s="9">
        <v>26.594000000000001</v>
      </c>
      <c r="EH33" s="9">
        <v>19.079000000000001</v>
      </c>
      <c r="EI33" s="9">
        <v>188.50299999999999</v>
      </c>
      <c r="EJ33" s="9">
        <v>112.676</v>
      </c>
      <c r="EK33" s="9">
        <v>75.826999999999998</v>
      </c>
      <c r="EL33" s="9">
        <v>59.706000000000003</v>
      </c>
      <c r="EM33" s="9">
        <v>46.133000000000003</v>
      </c>
      <c r="EN33" s="9">
        <v>13.573</v>
      </c>
      <c r="EO33" s="9">
        <v>128.79599999999999</v>
      </c>
      <c r="EP33" s="9">
        <v>66.543000000000006</v>
      </c>
      <c r="EQ33" s="9">
        <v>62.253999999999998</v>
      </c>
      <c r="ER33" s="9">
        <v>81.542000000000002</v>
      </c>
      <c r="ES33" s="9">
        <v>63.523000000000003</v>
      </c>
      <c r="ET33" s="9">
        <v>18.018999999999998</v>
      </c>
      <c r="EU33" s="9">
        <v>156.643</v>
      </c>
      <c r="EV33" s="9">
        <v>80.887</v>
      </c>
      <c r="EW33" s="9">
        <v>75.756</v>
      </c>
      <c r="EX33" s="9">
        <v>145.303</v>
      </c>
      <c r="EY33" s="9">
        <v>79.100999999999999</v>
      </c>
      <c r="EZ33" s="9">
        <v>66.201999999999998</v>
      </c>
      <c r="FA33" s="9">
        <v>1744.826</v>
      </c>
      <c r="FB33" s="9">
        <v>938.82100000000003</v>
      </c>
      <c r="FC33" s="9">
        <v>806.005</v>
      </c>
      <c r="FD33" s="9">
        <v>1184.549</v>
      </c>
      <c r="FE33" s="9">
        <v>767.92200000000003</v>
      </c>
      <c r="FF33" s="9">
        <v>416.62700000000001</v>
      </c>
      <c r="FG33" s="9">
        <v>560.27700000000004</v>
      </c>
      <c r="FH33" s="9">
        <v>170.899</v>
      </c>
      <c r="FI33" s="9">
        <v>389.37799999999999</v>
      </c>
      <c r="FJ33" s="9">
        <v>190.57400000000001</v>
      </c>
      <c r="FK33" s="9">
        <v>110.39</v>
      </c>
      <c r="FL33" s="9">
        <v>80.183999999999997</v>
      </c>
      <c r="FM33" s="9">
        <v>51.03</v>
      </c>
      <c r="FN33" s="9">
        <v>31.36</v>
      </c>
      <c r="FO33" s="9">
        <v>19.670000000000002</v>
      </c>
      <c r="FP33" s="9">
        <v>21.597999999999999</v>
      </c>
      <c r="FQ33" s="9">
        <v>15.717000000000001</v>
      </c>
      <c r="FR33" s="9">
        <v>5.8810000000000002</v>
      </c>
      <c r="FS33" s="9">
        <v>12.965</v>
      </c>
      <c r="FT33" s="9">
        <v>9.6229999999999993</v>
      </c>
      <c r="FU33" s="9">
        <v>3.343</v>
      </c>
      <c r="FV33" s="9">
        <v>8.6329999999999991</v>
      </c>
      <c r="FW33" s="9">
        <v>6.0949999999999998</v>
      </c>
      <c r="FX33" s="9">
        <v>2.5379999999999998</v>
      </c>
      <c r="FY33" s="9">
        <v>29.431999999999999</v>
      </c>
      <c r="FZ33" s="9">
        <v>15.643000000000001</v>
      </c>
      <c r="GA33" s="9">
        <v>13.789</v>
      </c>
      <c r="GB33" s="9">
        <v>155.61799999999999</v>
      </c>
      <c r="GC33" s="9">
        <v>88.988</v>
      </c>
      <c r="GD33" s="9">
        <v>66.63</v>
      </c>
      <c r="GE33" s="9">
        <v>51.912999999999997</v>
      </c>
      <c r="GF33" s="9">
        <v>38.683999999999997</v>
      </c>
      <c r="GG33" s="9">
        <v>13.228999999999999</v>
      </c>
      <c r="GH33" s="9">
        <v>103.705</v>
      </c>
      <c r="GI33" s="9">
        <v>50.304000000000002</v>
      </c>
      <c r="GJ33" s="9">
        <v>53.401000000000003</v>
      </c>
      <c r="GK33" s="9">
        <v>69.192999999999998</v>
      </c>
      <c r="GL33" s="9">
        <v>51.908999999999999</v>
      </c>
      <c r="GM33" s="9">
        <v>17.283999999999999</v>
      </c>
      <c r="GN33" s="9">
        <v>121.381</v>
      </c>
      <c r="GO33" s="9">
        <v>58.481000000000002</v>
      </c>
      <c r="GP33" s="9">
        <v>62.9</v>
      </c>
      <c r="GQ33" s="9">
        <v>116.67</v>
      </c>
      <c r="GR33" s="9">
        <v>59.927</v>
      </c>
      <c r="GS33" s="9">
        <v>56.743000000000002</v>
      </c>
      <c r="GT33" s="9">
        <v>458.81299999999999</v>
      </c>
      <c r="GU33" s="9">
        <v>282.32600000000002</v>
      </c>
      <c r="GV33" s="9">
        <v>176.48699999999999</v>
      </c>
      <c r="GW33" s="9">
        <v>187.53299999999999</v>
      </c>
      <c r="GX33" s="9">
        <v>139.88</v>
      </c>
      <c r="GY33" s="9">
        <v>47.652999999999999</v>
      </c>
      <c r="GZ33" s="9">
        <v>271.279</v>
      </c>
      <c r="HA33" s="9">
        <v>142.446</v>
      </c>
      <c r="HB33" s="9">
        <v>128.833</v>
      </c>
      <c r="HC33" s="9">
        <v>47.610999999999997</v>
      </c>
      <c r="HD33" s="9">
        <v>34.020000000000003</v>
      </c>
      <c r="HE33" s="9">
        <v>13.590999999999999</v>
      </c>
      <c r="HF33" s="9">
        <v>21.010999999999999</v>
      </c>
      <c r="HG33" s="9">
        <v>15.116</v>
      </c>
      <c r="HH33" s="9">
        <v>5.8959999999999999</v>
      </c>
      <c r="HI33" s="9">
        <v>4.7709999999999999</v>
      </c>
      <c r="HJ33" s="9">
        <v>4.165</v>
      </c>
      <c r="HK33" s="9">
        <v>0.60599999999999998</v>
      </c>
      <c r="HL33" s="9">
        <v>3.5409999999999999</v>
      </c>
      <c r="HM33" s="9">
        <v>2.9350000000000001</v>
      </c>
      <c r="HN33" s="9">
        <v>0.60599999999999998</v>
      </c>
      <c r="HO33" s="9">
        <v>1.23</v>
      </c>
      <c r="HP33" s="9">
        <v>1.23</v>
      </c>
      <c r="HQ33" s="9">
        <v>0</v>
      </c>
      <c r="HR33" s="9">
        <v>16.241</v>
      </c>
      <c r="HS33" s="9">
        <v>10.951000000000001</v>
      </c>
      <c r="HT33" s="9">
        <v>5.29</v>
      </c>
      <c r="HU33" s="9">
        <v>32.884999999999998</v>
      </c>
      <c r="HV33" s="9">
        <v>23.687999999999999</v>
      </c>
      <c r="HW33" s="9">
        <v>9.1969999999999992</v>
      </c>
      <c r="HX33" s="9">
        <v>7.7930000000000001</v>
      </c>
      <c r="HY33" s="9">
        <v>7.4489999999999998</v>
      </c>
      <c r="HZ33" s="9">
        <v>0.34399999999999997</v>
      </c>
      <c r="IA33" s="9">
        <v>25.091999999999999</v>
      </c>
      <c r="IB33" s="9">
        <v>16.239000000000001</v>
      </c>
      <c r="IC33" s="9">
        <v>8.8529999999999998</v>
      </c>
      <c r="ID33" s="9">
        <v>12.349</v>
      </c>
      <c r="IE33" s="9">
        <v>11.614000000000001</v>
      </c>
      <c r="IF33" s="9">
        <v>0.73499999999999999</v>
      </c>
      <c r="IG33" s="9">
        <v>35.262</v>
      </c>
      <c r="IH33" s="9">
        <v>22.405999999999999</v>
      </c>
      <c r="II33" s="9">
        <v>12.856</v>
      </c>
      <c r="IJ33" s="9">
        <v>28.632999999999999</v>
      </c>
      <c r="IK33" s="9">
        <v>19.173999999999999</v>
      </c>
      <c r="IL33" s="9">
        <v>9.4589999999999996</v>
      </c>
      <c r="IM33" s="9">
        <v>3834.38</v>
      </c>
      <c r="IN33" s="9">
        <v>2048.0210000000002</v>
      </c>
      <c r="IO33" s="9">
        <v>1786.3579999999999</v>
      </c>
      <c r="IP33" s="9">
        <v>2638.3939999999998</v>
      </c>
      <c r="IQ33" s="9">
        <v>1656.596</v>
      </c>
    </row>
    <row r="34" spans="1:251">
      <c r="A34" s="10">
        <v>42522</v>
      </c>
      <c r="B34" s="9">
        <v>19.242000000000001</v>
      </c>
      <c r="C34" s="9">
        <v>14.039</v>
      </c>
      <c r="D34" s="9">
        <v>409.35899999999998</v>
      </c>
      <c r="E34" s="9">
        <v>250.834</v>
      </c>
      <c r="F34" s="9">
        <v>158.52500000000001</v>
      </c>
      <c r="G34" s="9">
        <v>213.12100000000001</v>
      </c>
      <c r="H34" s="9">
        <v>170.864</v>
      </c>
      <c r="I34" s="9">
        <v>42.256999999999998</v>
      </c>
      <c r="J34" s="9">
        <v>196.238</v>
      </c>
      <c r="K34" s="9">
        <v>79.97</v>
      </c>
      <c r="L34" s="9">
        <v>116.268</v>
      </c>
      <c r="M34" s="9">
        <v>237.43199999999999</v>
      </c>
      <c r="N34" s="9">
        <v>187.54400000000001</v>
      </c>
      <c r="O34" s="9">
        <v>49.887999999999998</v>
      </c>
      <c r="P34" s="9">
        <v>209.465</v>
      </c>
      <c r="Q34" s="9">
        <v>85.903000000000006</v>
      </c>
      <c r="R34" s="9">
        <v>123.562</v>
      </c>
      <c r="S34" s="9">
        <v>216.34800000000001</v>
      </c>
      <c r="T34" s="9">
        <v>93.748000000000005</v>
      </c>
      <c r="U34" s="9">
        <v>122.6</v>
      </c>
      <c r="V34" s="9">
        <v>2595.471</v>
      </c>
      <c r="W34" s="9">
        <v>1407.115</v>
      </c>
      <c r="X34" s="9">
        <v>1188.356</v>
      </c>
      <c r="Y34" s="9">
        <v>1899.174</v>
      </c>
      <c r="Z34" s="9">
        <v>1278.7260000000001</v>
      </c>
      <c r="AA34" s="9">
        <v>620.44899999999996</v>
      </c>
      <c r="AB34" s="9">
        <v>696.29700000000003</v>
      </c>
      <c r="AC34" s="9">
        <v>128.38900000000001</v>
      </c>
      <c r="AD34" s="9">
        <v>567.90800000000002</v>
      </c>
      <c r="AE34" s="9">
        <v>358.60399999999998</v>
      </c>
      <c r="AF34" s="9">
        <v>178.047</v>
      </c>
      <c r="AG34" s="9">
        <v>180.55699999999999</v>
      </c>
      <c r="AH34" s="9">
        <v>67.786000000000001</v>
      </c>
      <c r="AI34" s="9">
        <v>31.844000000000001</v>
      </c>
      <c r="AJ34" s="9">
        <v>35.941000000000003</v>
      </c>
      <c r="AK34" s="9">
        <v>34.131</v>
      </c>
      <c r="AL34" s="9">
        <v>22.256</v>
      </c>
      <c r="AM34" s="9">
        <v>11.875</v>
      </c>
      <c r="AN34" s="9">
        <v>14.569000000000001</v>
      </c>
      <c r="AO34" s="9">
        <v>9.2750000000000004</v>
      </c>
      <c r="AP34" s="9">
        <v>5.2930000000000001</v>
      </c>
      <c r="AQ34" s="9">
        <v>19.562000000000001</v>
      </c>
      <c r="AR34" s="9">
        <v>12.98</v>
      </c>
      <c r="AS34" s="9">
        <v>6.5810000000000004</v>
      </c>
      <c r="AT34" s="9">
        <v>33.655000000000001</v>
      </c>
      <c r="AU34" s="9">
        <v>9.5890000000000004</v>
      </c>
      <c r="AV34" s="9">
        <v>24.065999999999999</v>
      </c>
      <c r="AW34" s="9">
        <v>318.34199999999998</v>
      </c>
      <c r="AX34" s="9">
        <v>158.078</v>
      </c>
      <c r="AY34" s="9">
        <v>160.26400000000001</v>
      </c>
      <c r="AZ34" s="9">
        <v>136.69800000000001</v>
      </c>
      <c r="BA34" s="9">
        <v>106.854</v>
      </c>
      <c r="BB34" s="9">
        <v>29.844000000000001</v>
      </c>
      <c r="BC34" s="9">
        <v>181.64400000000001</v>
      </c>
      <c r="BD34" s="9">
        <v>51.223999999999997</v>
      </c>
      <c r="BE34" s="9">
        <v>130.41999999999999</v>
      </c>
      <c r="BF34" s="9">
        <v>162.321</v>
      </c>
      <c r="BG34" s="9">
        <v>123.688</v>
      </c>
      <c r="BH34" s="9">
        <v>38.633000000000003</v>
      </c>
      <c r="BI34" s="9">
        <v>196.28299999999999</v>
      </c>
      <c r="BJ34" s="9">
        <v>54.359000000000002</v>
      </c>
      <c r="BK34" s="9">
        <v>141.92400000000001</v>
      </c>
      <c r="BL34" s="9">
        <v>196.21299999999999</v>
      </c>
      <c r="BM34" s="9">
        <v>60.499000000000002</v>
      </c>
      <c r="BN34" s="9">
        <v>135.71299999999999</v>
      </c>
      <c r="BO34" s="9">
        <v>2509.989</v>
      </c>
      <c r="BP34" s="9">
        <v>1297.037</v>
      </c>
      <c r="BQ34" s="9">
        <v>1212.952</v>
      </c>
      <c r="BR34" s="9">
        <v>1874.184</v>
      </c>
      <c r="BS34" s="9">
        <v>1158.422</v>
      </c>
      <c r="BT34" s="9">
        <v>715.76199999999994</v>
      </c>
      <c r="BU34" s="9">
        <v>635.80499999999995</v>
      </c>
      <c r="BV34" s="9">
        <v>138.61500000000001</v>
      </c>
      <c r="BW34" s="9">
        <v>497.19</v>
      </c>
      <c r="BX34" s="9">
        <v>341.30700000000002</v>
      </c>
      <c r="BY34" s="9">
        <v>167.22800000000001</v>
      </c>
      <c r="BZ34" s="9">
        <v>174.08</v>
      </c>
      <c r="CA34" s="9">
        <v>72.418999999999997</v>
      </c>
      <c r="CB34" s="9">
        <v>44.612000000000002</v>
      </c>
      <c r="CC34" s="9">
        <v>27.806999999999999</v>
      </c>
      <c r="CD34" s="9">
        <v>38.116</v>
      </c>
      <c r="CE34" s="9">
        <v>29.923999999999999</v>
      </c>
      <c r="CF34" s="9">
        <v>8.1920000000000002</v>
      </c>
      <c r="CG34" s="9">
        <v>15.156000000000001</v>
      </c>
      <c r="CH34" s="9">
        <v>11.619</v>
      </c>
      <c r="CI34" s="9">
        <v>3.536</v>
      </c>
      <c r="CJ34" s="9">
        <v>22.96</v>
      </c>
      <c r="CK34" s="9">
        <v>18.305</v>
      </c>
      <c r="CL34" s="9">
        <v>4.6550000000000002</v>
      </c>
      <c r="CM34" s="9">
        <v>34.302999999999997</v>
      </c>
      <c r="CN34" s="9">
        <v>14.688000000000001</v>
      </c>
      <c r="CO34" s="9">
        <v>19.614999999999998</v>
      </c>
      <c r="CP34" s="9">
        <v>297.726</v>
      </c>
      <c r="CQ34" s="9">
        <v>138.11799999999999</v>
      </c>
      <c r="CR34" s="9">
        <v>159.607</v>
      </c>
      <c r="CS34" s="9">
        <v>125.496</v>
      </c>
      <c r="CT34" s="9">
        <v>88.230999999999995</v>
      </c>
      <c r="CU34" s="9">
        <v>37.265000000000001</v>
      </c>
      <c r="CV34" s="9">
        <v>172.23</v>
      </c>
      <c r="CW34" s="9">
        <v>49.887999999999998</v>
      </c>
      <c r="CX34" s="9">
        <v>122.342</v>
      </c>
      <c r="CY34" s="9">
        <v>153.846</v>
      </c>
      <c r="CZ34" s="9">
        <v>111.875</v>
      </c>
      <c r="DA34" s="9">
        <v>41.970999999999997</v>
      </c>
      <c r="DB34" s="9">
        <v>187.46100000000001</v>
      </c>
      <c r="DC34" s="9">
        <v>55.351999999999997</v>
      </c>
      <c r="DD34" s="9">
        <v>132.10900000000001</v>
      </c>
      <c r="DE34" s="9">
        <v>187.386</v>
      </c>
      <c r="DF34" s="9">
        <v>61.506999999999998</v>
      </c>
      <c r="DG34" s="9">
        <v>125.879</v>
      </c>
      <c r="DH34" s="9">
        <v>2203.8719999999998</v>
      </c>
      <c r="DI34" s="9">
        <v>1222.1220000000001</v>
      </c>
      <c r="DJ34" s="9">
        <v>981.74900000000002</v>
      </c>
      <c r="DK34" s="9">
        <v>1372.8130000000001</v>
      </c>
      <c r="DL34" s="9">
        <v>917.13</v>
      </c>
      <c r="DM34" s="9">
        <v>455.68299999999999</v>
      </c>
      <c r="DN34" s="9">
        <v>831.05899999999997</v>
      </c>
      <c r="DO34" s="9">
        <v>304.99299999999999</v>
      </c>
      <c r="DP34" s="9">
        <v>526.06600000000003</v>
      </c>
      <c r="DQ34" s="9">
        <v>249.584</v>
      </c>
      <c r="DR34" s="9">
        <v>146.63999999999999</v>
      </c>
      <c r="DS34" s="9">
        <v>102.944</v>
      </c>
      <c r="DT34" s="9">
        <v>76.834999999999994</v>
      </c>
      <c r="DU34" s="9">
        <v>50.872</v>
      </c>
      <c r="DV34" s="9">
        <v>25.963000000000001</v>
      </c>
      <c r="DW34" s="9">
        <v>26.428999999999998</v>
      </c>
      <c r="DX34" s="9">
        <v>23.585000000000001</v>
      </c>
      <c r="DY34" s="9">
        <v>2.8439999999999999</v>
      </c>
      <c r="DZ34" s="9">
        <v>15.102</v>
      </c>
      <c r="EA34" s="9">
        <v>13.717000000000001</v>
      </c>
      <c r="EB34" s="9">
        <v>1.385</v>
      </c>
      <c r="EC34" s="9">
        <v>11.327</v>
      </c>
      <c r="ED34" s="9">
        <v>9.8689999999999998</v>
      </c>
      <c r="EE34" s="9">
        <v>1.458</v>
      </c>
      <c r="EF34" s="9">
        <v>50.405999999999999</v>
      </c>
      <c r="EG34" s="9">
        <v>27.286999999999999</v>
      </c>
      <c r="EH34" s="9">
        <v>23.119</v>
      </c>
      <c r="EI34" s="9">
        <v>197.952</v>
      </c>
      <c r="EJ34" s="9">
        <v>113.062</v>
      </c>
      <c r="EK34" s="9">
        <v>84.891000000000005</v>
      </c>
      <c r="EL34" s="9">
        <v>57.720999999999997</v>
      </c>
      <c r="EM34" s="9">
        <v>44.837000000000003</v>
      </c>
      <c r="EN34" s="9">
        <v>12.885</v>
      </c>
      <c r="EO34" s="9">
        <v>140.23099999999999</v>
      </c>
      <c r="EP34" s="9">
        <v>68.224999999999994</v>
      </c>
      <c r="EQ34" s="9">
        <v>72.006</v>
      </c>
      <c r="ER34" s="9">
        <v>78.667000000000002</v>
      </c>
      <c r="ES34" s="9">
        <v>63.624000000000002</v>
      </c>
      <c r="ET34" s="9">
        <v>15.042999999999999</v>
      </c>
      <c r="EU34" s="9">
        <v>170.916</v>
      </c>
      <c r="EV34" s="9">
        <v>83.016000000000005</v>
      </c>
      <c r="EW34" s="9">
        <v>87.900999999999996</v>
      </c>
      <c r="EX34" s="9">
        <v>155.333</v>
      </c>
      <c r="EY34" s="9">
        <v>81.941999999999993</v>
      </c>
      <c r="EZ34" s="9">
        <v>73.391999999999996</v>
      </c>
      <c r="FA34" s="9">
        <v>1739.499</v>
      </c>
      <c r="FB34" s="9">
        <v>935.72400000000005</v>
      </c>
      <c r="FC34" s="9">
        <v>803.77499999999998</v>
      </c>
      <c r="FD34" s="9">
        <v>1180.7929999999999</v>
      </c>
      <c r="FE34" s="9">
        <v>767.5</v>
      </c>
      <c r="FF34" s="9">
        <v>413.29300000000001</v>
      </c>
      <c r="FG34" s="9">
        <v>558.70600000000002</v>
      </c>
      <c r="FH34" s="9">
        <v>168.22499999999999</v>
      </c>
      <c r="FI34" s="9">
        <v>390.48200000000003</v>
      </c>
      <c r="FJ34" s="9">
        <v>200.911</v>
      </c>
      <c r="FK34" s="9">
        <v>116.268</v>
      </c>
      <c r="FL34" s="9">
        <v>84.643000000000001</v>
      </c>
      <c r="FM34" s="9">
        <v>58.304000000000002</v>
      </c>
      <c r="FN34" s="9">
        <v>37.941000000000003</v>
      </c>
      <c r="FO34" s="9">
        <v>20.363</v>
      </c>
      <c r="FP34" s="9">
        <v>23.763999999999999</v>
      </c>
      <c r="FQ34" s="9">
        <v>21.28</v>
      </c>
      <c r="FR34" s="9">
        <v>2.484</v>
      </c>
      <c r="FS34" s="9">
        <v>13.211</v>
      </c>
      <c r="FT34" s="9">
        <v>12.047000000000001</v>
      </c>
      <c r="FU34" s="9">
        <v>1.1639999999999999</v>
      </c>
      <c r="FV34" s="9">
        <v>10.553000000000001</v>
      </c>
      <c r="FW34" s="9">
        <v>9.2330000000000005</v>
      </c>
      <c r="FX34" s="9">
        <v>1.32</v>
      </c>
      <c r="FY34" s="9">
        <v>34.54</v>
      </c>
      <c r="FZ34" s="9">
        <v>16.661000000000001</v>
      </c>
      <c r="GA34" s="9">
        <v>17.878</v>
      </c>
      <c r="GB34" s="9">
        <v>164.15100000000001</v>
      </c>
      <c r="GC34" s="9">
        <v>92.546000000000006</v>
      </c>
      <c r="GD34" s="9">
        <v>71.605000000000004</v>
      </c>
      <c r="GE34" s="9">
        <v>52.353000000000002</v>
      </c>
      <c r="GF34" s="9">
        <v>40.073</v>
      </c>
      <c r="GG34" s="9">
        <v>12.28</v>
      </c>
      <c r="GH34" s="9">
        <v>111.798</v>
      </c>
      <c r="GI34" s="9">
        <v>52.472999999999999</v>
      </c>
      <c r="GJ34" s="9">
        <v>59.325000000000003</v>
      </c>
      <c r="GK34" s="9">
        <v>71.387</v>
      </c>
      <c r="GL34" s="9">
        <v>57.087000000000003</v>
      </c>
      <c r="GM34" s="9">
        <v>14.301</v>
      </c>
      <c r="GN34" s="9">
        <v>129.523</v>
      </c>
      <c r="GO34" s="9">
        <v>59.180999999999997</v>
      </c>
      <c r="GP34" s="9">
        <v>70.341999999999999</v>
      </c>
      <c r="GQ34" s="9">
        <v>125.009</v>
      </c>
      <c r="GR34" s="9">
        <v>64.52</v>
      </c>
      <c r="GS34" s="9">
        <v>60.488999999999997</v>
      </c>
      <c r="GT34" s="9">
        <v>464.37299999999999</v>
      </c>
      <c r="GU34" s="9">
        <v>286.39800000000002</v>
      </c>
      <c r="GV34" s="9">
        <v>177.97399999999999</v>
      </c>
      <c r="GW34" s="9">
        <v>192.02</v>
      </c>
      <c r="GX34" s="9">
        <v>149.63</v>
      </c>
      <c r="GY34" s="9">
        <v>42.39</v>
      </c>
      <c r="GZ34" s="9">
        <v>272.35300000000001</v>
      </c>
      <c r="HA34" s="9">
        <v>136.768</v>
      </c>
      <c r="HB34" s="9">
        <v>135.584</v>
      </c>
      <c r="HC34" s="9">
        <v>48.673000000000002</v>
      </c>
      <c r="HD34" s="9">
        <v>30.372</v>
      </c>
      <c r="HE34" s="9">
        <v>18.300999999999998</v>
      </c>
      <c r="HF34" s="9">
        <v>18.530999999999999</v>
      </c>
      <c r="HG34" s="9">
        <v>12.930999999999999</v>
      </c>
      <c r="HH34" s="9">
        <v>5.6</v>
      </c>
      <c r="HI34" s="9">
        <v>2.665</v>
      </c>
      <c r="HJ34" s="9">
        <v>2.3050000000000002</v>
      </c>
      <c r="HK34" s="9">
        <v>0.36</v>
      </c>
      <c r="HL34" s="9">
        <v>1.891</v>
      </c>
      <c r="HM34" s="9">
        <v>1.67</v>
      </c>
      <c r="HN34" s="9">
        <v>0.221</v>
      </c>
      <c r="HO34" s="9">
        <v>0.77400000000000002</v>
      </c>
      <c r="HP34" s="9">
        <v>0.63500000000000001</v>
      </c>
      <c r="HQ34" s="9">
        <v>0.13900000000000001</v>
      </c>
      <c r="HR34" s="9">
        <v>15.866</v>
      </c>
      <c r="HS34" s="9">
        <v>10.625</v>
      </c>
      <c r="HT34" s="9">
        <v>5.2409999999999997</v>
      </c>
      <c r="HU34" s="9">
        <v>33.801000000000002</v>
      </c>
      <c r="HV34" s="9">
        <v>20.515999999999998</v>
      </c>
      <c r="HW34" s="9">
        <v>13.286</v>
      </c>
      <c r="HX34" s="9">
        <v>5.3680000000000003</v>
      </c>
      <c r="HY34" s="9">
        <v>4.7640000000000002</v>
      </c>
      <c r="HZ34" s="9">
        <v>0.60399999999999998</v>
      </c>
      <c r="IA34" s="9">
        <v>28.433</v>
      </c>
      <c r="IB34" s="9">
        <v>15.752000000000001</v>
      </c>
      <c r="IC34" s="9">
        <v>12.680999999999999</v>
      </c>
      <c r="ID34" s="9">
        <v>7.28</v>
      </c>
      <c r="IE34" s="9">
        <v>6.5369999999999999</v>
      </c>
      <c r="IF34" s="9">
        <v>0.74299999999999999</v>
      </c>
      <c r="IG34" s="9">
        <v>41.393000000000001</v>
      </c>
      <c r="IH34" s="9">
        <v>23.835000000000001</v>
      </c>
      <c r="II34" s="9">
        <v>17.558</v>
      </c>
      <c r="IJ34" s="9">
        <v>30.324000000000002</v>
      </c>
      <c r="IK34" s="9">
        <v>17.422000000000001</v>
      </c>
      <c r="IL34" s="9">
        <v>12.901999999999999</v>
      </c>
      <c r="IM34" s="9">
        <v>3822.5149999999999</v>
      </c>
      <c r="IN34" s="9">
        <v>2035.539</v>
      </c>
      <c r="IO34" s="9">
        <v>1786.9760000000001</v>
      </c>
      <c r="IP34" s="9">
        <v>2632.7370000000001</v>
      </c>
      <c r="IQ34" s="9">
        <v>1649.32</v>
      </c>
    </row>
    <row r="35" spans="1:251">
      <c r="A35" s="10">
        <v>42552</v>
      </c>
      <c r="B35" s="9">
        <v>17.558</v>
      </c>
      <c r="C35" s="9">
        <v>16.677</v>
      </c>
      <c r="D35" s="9">
        <v>405.03</v>
      </c>
      <c r="E35" s="9">
        <v>225.32400000000001</v>
      </c>
      <c r="F35" s="9">
        <v>179.70500000000001</v>
      </c>
      <c r="G35" s="9">
        <v>198.66800000000001</v>
      </c>
      <c r="H35" s="9">
        <v>147.136</v>
      </c>
      <c r="I35" s="9">
        <v>51.531999999999996</v>
      </c>
      <c r="J35" s="9">
        <v>206.36199999999999</v>
      </c>
      <c r="K35" s="9">
        <v>78.188999999999993</v>
      </c>
      <c r="L35" s="9">
        <v>128.173</v>
      </c>
      <c r="M35" s="9">
        <v>224.26499999999999</v>
      </c>
      <c r="N35" s="9">
        <v>165.678</v>
      </c>
      <c r="O35" s="9">
        <v>58.587000000000003</v>
      </c>
      <c r="P35" s="9">
        <v>217.99799999999999</v>
      </c>
      <c r="Q35" s="9">
        <v>84.247</v>
      </c>
      <c r="R35" s="9">
        <v>133.75200000000001</v>
      </c>
      <c r="S35" s="9">
        <v>223.79499999999999</v>
      </c>
      <c r="T35" s="9">
        <v>89.945999999999998</v>
      </c>
      <c r="U35" s="9">
        <v>133.84899999999999</v>
      </c>
      <c r="V35" s="9">
        <v>2593.326</v>
      </c>
      <c r="W35" s="9">
        <v>1413.1959999999999</v>
      </c>
      <c r="X35" s="9">
        <v>1180.1300000000001</v>
      </c>
      <c r="Y35" s="9">
        <v>1896.98</v>
      </c>
      <c r="Z35" s="9">
        <v>1275.0260000000001</v>
      </c>
      <c r="AA35" s="9">
        <v>621.95399999999995</v>
      </c>
      <c r="AB35" s="9">
        <v>696.346</v>
      </c>
      <c r="AC35" s="9">
        <v>138.16999999999999</v>
      </c>
      <c r="AD35" s="9">
        <v>558.17600000000004</v>
      </c>
      <c r="AE35" s="9">
        <v>362.84399999999999</v>
      </c>
      <c r="AF35" s="9">
        <v>197.93299999999999</v>
      </c>
      <c r="AG35" s="9">
        <v>164.91200000000001</v>
      </c>
      <c r="AH35" s="9">
        <v>68.647999999999996</v>
      </c>
      <c r="AI35" s="9">
        <v>43.131999999999998</v>
      </c>
      <c r="AJ35" s="9">
        <v>25.515999999999998</v>
      </c>
      <c r="AK35" s="9">
        <v>38.180999999999997</v>
      </c>
      <c r="AL35" s="9">
        <v>29.151</v>
      </c>
      <c r="AM35" s="9">
        <v>9.0299999999999994</v>
      </c>
      <c r="AN35" s="9">
        <v>21.54</v>
      </c>
      <c r="AO35" s="9">
        <v>16.183</v>
      </c>
      <c r="AP35" s="9">
        <v>5.3559999999999999</v>
      </c>
      <c r="AQ35" s="9">
        <v>16.641999999999999</v>
      </c>
      <c r="AR35" s="9">
        <v>12.968</v>
      </c>
      <c r="AS35" s="9">
        <v>3.6739999999999999</v>
      </c>
      <c r="AT35" s="9">
        <v>30.466999999999999</v>
      </c>
      <c r="AU35" s="9">
        <v>13.98</v>
      </c>
      <c r="AV35" s="9">
        <v>16.486999999999998</v>
      </c>
      <c r="AW35" s="9">
        <v>318.79899999999998</v>
      </c>
      <c r="AX35" s="9">
        <v>169.64</v>
      </c>
      <c r="AY35" s="9">
        <v>149.16</v>
      </c>
      <c r="AZ35" s="9">
        <v>145.089</v>
      </c>
      <c r="BA35" s="9">
        <v>115.13800000000001</v>
      </c>
      <c r="BB35" s="9">
        <v>29.951000000000001</v>
      </c>
      <c r="BC35" s="9">
        <v>173.71</v>
      </c>
      <c r="BD35" s="9">
        <v>54.502000000000002</v>
      </c>
      <c r="BE35" s="9">
        <v>119.209</v>
      </c>
      <c r="BF35" s="9">
        <v>174.15799999999999</v>
      </c>
      <c r="BG35" s="9">
        <v>137.614</v>
      </c>
      <c r="BH35" s="9">
        <v>36.545000000000002</v>
      </c>
      <c r="BI35" s="9">
        <v>188.68600000000001</v>
      </c>
      <c r="BJ35" s="9">
        <v>60.319000000000003</v>
      </c>
      <c r="BK35" s="9">
        <v>128.36699999999999</v>
      </c>
      <c r="BL35" s="9">
        <v>195.25</v>
      </c>
      <c r="BM35" s="9">
        <v>70.685000000000002</v>
      </c>
      <c r="BN35" s="9">
        <v>124.565</v>
      </c>
      <c r="BO35" s="9">
        <v>2507.0790000000002</v>
      </c>
      <c r="BP35" s="9">
        <v>1293.1199999999999</v>
      </c>
      <c r="BQ35" s="9">
        <v>1213.9590000000001</v>
      </c>
      <c r="BR35" s="9">
        <v>1852.68</v>
      </c>
      <c r="BS35" s="9">
        <v>1154.5160000000001</v>
      </c>
      <c r="BT35" s="9">
        <v>698.16499999999996</v>
      </c>
      <c r="BU35" s="9">
        <v>654.399</v>
      </c>
      <c r="BV35" s="9">
        <v>138.60400000000001</v>
      </c>
      <c r="BW35" s="9">
        <v>515.79499999999996</v>
      </c>
      <c r="BX35" s="9">
        <v>351.83699999999999</v>
      </c>
      <c r="BY35" s="9">
        <v>168.197</v>
      </c>
      <c r="BZ35" s="9">
        <v>183.64</v>
      </c>
      <c r="CA35" s="9">
        <v>77.311999999999998</v>
      </c>
      <c r="CB35" s="9">
        <v>42.924999999999997</v>
      </c>
      <c r="CC35" s="9">
        <v>34.387</v>
      </c>
      <c r="CD35" s="9">
        <v>39.222999999999999</v>
      </c>
      <c r="CE35" s="9">
        <v>30.524000000000001</v>
      </c>
      <c r="CF35" s="9">
        <v>8.6989999999999998</v>
      </c>
      <c r="CG35" s="9">
        <v>17.370999999999999</v>
      </c>
      <c r="CH35" s="9">
        <v>13.664</v>
      </c>
      <c r="CI35" s="9">
        <v>3.7080000000000002</v>
      </c>
      <c r="CJ35" s="9">
        <v>21.850999999999999</v>
      </c>
      <c r="CK35" s="9">
        <v>16.86</v>
      </c>
      <c r="CL35" s="9">
        <v>4.9909999999999997</v>
      </c>
      <c r="CM35" s="9">
        <v>38.088999999999999</v>
      </c>
      <c r="CN35" s="9">
        <v>12.401</v>
      </c>
      <c r="CO35" s="9">
        <v>25.687999999999999</v>
      </c>
      <c r="CP35" s="9">
        <v>305.23200000000003</v>
      </c>
      <c r="CQ35" s="9">
        <v>140.428</v>
      </c>
      <c r="CR35" s="9">
        <v>164.80500000000001</v>
      </c>
      <c r="CS35" s="9">
        <v>124.444</v>
      </c>
      <c r="CT35" s="9">
        <v>90.21</v>
      </c>
      <c r="CU35" s="9">
        <v>34.234000000000002</v>
      </c>
      <c r="CV35" s="9">
        <v>180.78800000000001</v>
      </c>
      <c r="CW35" s="9">
        <v>50.216999999999999</v>
      </c>
      <c r="CX35" s="9">
        <v>130.571</v>
      </c>
      <c r="CY35" s="9">
        <v>152.607</v>
      </c>
      <c r="CZ35" s="9">
        <v>112.47499999999999</v>
      </c>
      <c r="DA35" s="9">
        <v>40.131999999999998</v>
      </c>
      <c r="DB35" s="9">
        <v>199.23</v>
      </c>
      <c r="DC35" s="9">
        <v>55.722000000000001</v>
      </c>
      <c r="DD35" s="9">
        <v>143.50800000000001</v>
      </c>
      <c r="DE35" s="9">
        <v>198.16</v>
      </c>
      <c r="DF35" s="9">
        <v>63.881</v>
      </c>
      <c r="DG35" s="9">
        <v>134.279</v>
      </c>
      <c r="DH35" s="9">
        <v>2192.9349999999999</v>
      </c>
      <c r="DI35" s="9">
        <v>1209.8900000000001</v>
      </c>
      <c r="DJ35" s="9">
        <v>983.04499999999996</v>
      </c>
      <c r="DK35" s="9">
        <v>1373.67</v>
      </c>
      <c r="DL35" s="9">
        <v>913.44799999999998</v>
      </c>
      <c r="DM35" s="9">
        <v>460.22199999999998</v>
      </c>
      <c r="DN35" s="9">
        <v>819.26499999999999</v>
      </c>
      <c r="DO35" s="9">
        <v>296.44200000000001</v>
      </c>
      <c r="DP35" s="9">
        <v>522.82299999999998</v>
      </c>
      <c r="DQ35" s="9">
        <v>249.892</v>
      </c>
      <c r="DR35" s="9">
        <v>147.56100000000001</v>
      </c>
      <c r="DS35" s="9">
        <v>102.331</v>
      </c>
      <c r="DT35" s="9">
        <v>75.180999999999997</v>
      </c>
      <c r="DU35" s="9">
        <v>47.515000000000001</v>
      </c>
      <c r="DV35" s="9">
        <v>27.664999999999999</v>
      </c>
      <c r="DW35" s="9">
        <v>29.77</v>
      </c>
      <c r="DX35" s="9">
        <v>23.009</v>
      </c>
      <c r="DY35" s="9">
        <v>6.7610000000000001</v>
      </c>
      <c r="DZ35" s="9">
        <v>17.821999999999999</v>
      </c>
      <c r="EA35" s="9">
        <v>13.430999999999999</v>
      </c>
      <c r="EB35" s="9">
        <v>4.391</v>
      </c>
      <c r="EC35" s="9">
        <v>11.948</v>
      </c>
      <c r="ED35" s="9">
        <v>9.5779999999999994</v>
      </c>
      <c r="EE35" s="9">
        <v>2.37</v>
      </c>
      <c r="EF35" s="9">
        <v>45.41</v>
      </c>
      <c r="EG35" s="9">
        <v>24.506</v>
      </c>
      <c r="EH35" s="9">
        <v>20.904</v>
      </c>
      <c r="EI35" s="9">
        <v>200.71</v>
      </c>
      <c r="EJ35" s="9">
        <v>118.148</v>
      </c>
      <c r="EK35" s="9">
        <v>82.561999999999998</v>
      </c>
      <c r="EL35" s="9">
        <v>63.415999999999997</v>
      </c>
      <c r="EM35" s="9">
        <v>46.167999999999999</v>
      </c>
      <c r="EN35" s="9">
        <v>17.248999999999999</v>
      </c>
      <c r="EO35" s="9">
        <v>137.29300000000001</v>
      </c>
      <c r="EP35" s="9">
        <v>71.98</v>
      </c>
      <c r="EQ35" s="9">
        <v>65.313000000000002</v>
      </c>
      <c r="ER35" s="9">
        <v>85.578000000000003</v>
      </c>
      <c r="ES35" s="9">
        <v>63.048000000000002</v>
      </c>
      <c r="ET35" s="9">
        <v>22.529</v>
      </c>
      <c r="EU35" s="9">
        <v>164.315</v>
      </c>
      <c r="EV35" s="9">
        <v>84.513000000000005</v>
      </c>
      <c r="EW35" s="9">
        <v>79.802000000000007</v>
      </c>
      <c r="EX35" s="9">
        <v>155.11500000000001</v>
      </c>
      <c r="EY35" s="9">
        <v>85.411000000000001</v>
      </c>
      <c r="EZ35" s="9">
        <v>69.703999999999994</v>
      </c>
      <c r="FA35" s="9">
        <v>1721.7660000000001</v>
      </c>
      <c r="FB35" s="9">
        <v>922.27800000000002</v>
      </c>
      <c r="FC35" s="9">
        <v>799.48800000000006</v>
      </c>
      <c r="FD35" s="9">
        <v>1174.6500000000001</v>
      </c>
      <c r="FE35" s="9">
        <v>762.17499999999995</v>
      </c>
      <c r="FF35" s="9">
        <v>412.47399999999999</v>
      </c>
      <c r="FG35" s="9">
        <v>547.11699999999996</v>
      </c>
      <c r="FH35" s="9">
        <v>160.10300000000001</v>
      </c>
      <c r="FI35" s="9">
        <v>387.01400000000001</v>
      </c>
      <c r="FJ35" s="9">
        <v>197.19300000000001</v>
      </c>
      <c r="FK35" s="9">
        <v>110.139</v>
      </c>
      <c r="FL35" s="9">
        <v>87.054000000000002</v>
      </c>
      <c r="FM35" s="9">
        <v>51.447000000000003</v>
      </c>
      <c r="FN35" s="9">
        <v>31.861000000000001</v>
      </c>
      <c r="FO35" s="9">
        <v>19.585000000000001</v>
      </c>
      <c r="FP35" s="9">
        <v>23.745000000000001</v>
      </c>
      <c r="FQ35" s="9">
        <v>19.015999999999998</v>
      </c>
      <c r="FR35" s="9">
        <v>4.7290000000000001</v>
      </c>
      <c r="FS35" s="9">
        <v>13.906000000000001</v>
      </c>
      <c r="FT35" s="9">
        <v>10.394</v>
      </c>
      <c r="FU35" s="9">
        <v>3.5129999999999999</v>
      </c>
      <c r="FV35" s="9">
        <v>9.8390000000000004</v>
      </c>
      <c r="FW35" s="9">
        <v>8.6229999999999993</v>
      </c>
      <c r="FX35" s="9">
        <v>1.216</v>
      </c>
      <c r="FY35" s="9">
        <v>27.701000000000001</v>
      </c>
      <c r="FZ35" s="9">
        <v>12.845000000000001</v>
      </c>
      <c r="GA35" s="9">
        <v>14.856</v>
      </c>
      <c r="GB35" s="9">
        <v>165.84299999999999</v>
      </c>
      <c r="GC35" s="9">
        <v>91.850999999999999</v>
      </c>
      <c r="GD35" s="9">
        <v>73.992000000000004</v>
      </c>
      <c r="GE35" s="9">
        <v>55.607999999999997</v>
      </c>
      <c r="GF35" s="9">
        <v>39.018000000000001</v>
      </c>
      <c r="GG35" s="9">
        <v>16.59</v>
      </c>
      <c r="GH35" s="9">
        <v>110.236</v>
      </c>
      <c r="GI35" s="9">
        <v>52.832999999999998</v>
      </c>
      <c r="GJ35" s="9">
        <v>57.402999999999999</v>
      </c>
      <c r="GK35" s="9">
        <v>72.959000000000003</v>
      </c>
      <c r="GL35" s="9">
        <v>53.121000000000002</v>
      </c>
      <c r="GM35" s="9">
        <v>19.838000000000001</v>
      </c>
      <c r="GN35" s="9">
        <v>124.235</v>
      </c>
      <c r="GO35" s="9">
        <v>57.018000000000001</v>
      </c>
      <c r="GP35" s="9">
        <v>67.215999999999994</v>
      </c>
      <c r="GQ35" s="9">
        <v>124.142</v>
      </c>
      <c r="GR35" s="9">
        <v>63.225999999999999</v>
      </c>
      <c r="GS35" s="9">
        <v>60.914999999999999</v>
      </c>
      <c r="GT35" s="9">
        <v>471.16899999999998</v>
      </c>
      <c r="GU35" s="9">
        <v>287.61200000000002</v>
      </c>
      <c r="GV35" s="9">
        <v>183.55699999999999</v>
      </c>
      <c r="GW35" s="9">
        <v>199.02099999999999</v>
      </c>
      <c r="GX35" s="9">
        <v>151.273</v>
      </c>
      <c r="GY35" s="9">
        <v>47.747</v>
      </c>
      <c r="GZ35" s="9">
        <v>272.14800000000002</v>
      </c>
      <c r="HA35" s="9">
        <v>136.339</v>
      </c>
      <c r="HB35" s="9">
        <v>135.809</v>
      </c>
      <c r="HC35" s="9">
        <v>52.698999999999998</v>
      </c>
      <c r="HD35" s="9">
        <v>37.421999999999997</v>
      </c>
      <c r="HE35" s="9">
        <v>15.276999999999999</v>
      </c>
      <c r="HF35" s="9">
        <v>23.734000000000002</v>
      </c>
      <c r="HG35" s="9">
        <v>15.654</v>
      </c>
      <c r="HH35" s="9">
        <v>8.08</v>
      </c>
      <c r="HI35" s="9">
        <v>6.0250000000000004</v>
      </c>
      <c r="HJ35" s="9">
        <v>3.9929999999999999</v>
      </c>
      <c r="HK35" s="9">
        <v>2.032</v>
      </c>
      <c r="HL35" s="9">
        <v>3.9159999999999999</v>
      </c>
      <c r="HM35" s="9">
        <v>3.0369999999999999</v>
      </c>
      <c r="HN35" s="9">
        <v>0.878</v>
      </c>
      <c r="HO35" s="9">
        <v>2.109</v>
      </c>
      <c r="HP35" s="9">
        <v>0.95599999999999996</v>
      </c>
      <c r="HQ35" s="9">
        <v>1.1539999999999999</v>
      </c>
      <c r="HR35" s="9">
        <v>17.709</v>
      </c>
      <c r="HS35" s="9">
        <v>11.661</v>
      </c>
      <c r="HT35" s="9">
        <v>6.048</v>
      </c>
      <c r="HU35" s="9">
        <v>34.866999999999997</v>
      </c>
      <c r="HV35" s="9">
        <v>26.297000000000001</v>
      </c>
      <c r="HW35" s="9">
        <v>8.57</v>
      </c>
      <c r="HX35" s="9">
        <v>7.8090000000000002</v>
      </c>
      <c r="HY35" s="9">
        <v>7.15</v>
      </c>
      <c r="HZ35" s="9">
        <v>0.65900000000000003</v>
      </c>
      <c r="IA35" s="9">
        <v>27.058</v>
      </c>
      <c r="IB35" s="9">
        <v>19.146999999999998</v>
      </c>
      <c r="IC35" s="9">
        <v>7.9109999999999996</v>
      </c>
      <c r="ID35" s="9">
        <v>12.619</v>
      </c>
      <c r="IE35" s="9">
        <v>9.9280000000000008</v>
      </c>
      <c r="IF35" s="9">
        <v>2.6909999999999998</v>
      </c>
      <c r="IG35" s="9">
        <v>40.08</v>
      </c>
      <c r="IH35" s="9">
        <v>27.494</v>
      </c>
      <c r="II35" s="9">
        <v>12.586</v>
      </c>
      <c r="IJ35" s="9">
        <v>30.972999999999999</v>
      </c>
      <c r="IK35" s="9">
        <v>22.184000000000001</v>
      </c>
      <c r="IL35" s="9">
        <v>8.7889999999999997</v>
      </c>
      <c r="IM35" s="9">
        <v>3820.625</v>
      </c>
      <c r="IN35" s="9">
        <v>2040.654</v>
      </c>
      <c r="IO35" s="9">
        <v>1779.971</v>
      </c>
      <c r="IP35" s="9">
        <v>2616.239</v>
      </c>
      <c r="IQ35" s="9">
        <v>1647.2809999999999</v>
      </c>
    </row>
    <row r="36" spans="1:251">
      <c r="A36" s="10">
        <v>42583</v>
      </c>
      <c r="B36" s="9">
        <v>14.122999999999999</v>
      </c>
      <c r="C36" s="9">
        <v>20.125</v>
      </c>
      <c r="D36" s="9">
        <v>405.23</v>
      </c>
      <c r="E36" s="9">
        <v>236.03100000000001</v>
      </c>
      <c r="F36" s="9">
        <v>169.2</v>
      </c>
      <c r="G36" s="9">
        <v>207.69300000000001</v>
      </c>
      <c r="H36" s="9">
        <v>158.95599999999999</v>
      </c>
      <c r="I36" s="9">
        <v>48.737000000000002</v>
      </c>
      <c r="J36" s="9">
        <v>197.53800000000001</v>
      </c>
      <c r="K36" s="9">
        <v>77.075000000000003</v>
      </c>
      <c r="L36" s="9">
        <v>120.46299999999999</v>
      </c>
      <c r="M36" s="9">
        <v>230.387</v>
      </c>
      <c r="N36" s="9">
        <v>176.09700000000001</v>
      </c>
      <c r="O36" s="9">
        <v>54.29</v>
      </c>
      <c r="P36" s="9">
        <v>213.148</v>
      </c>
      <c r="Q36" s="9">
        <v>82.69</v>
      </c>
      <c r="R36" s="9">
        <v>130.458</v>
      </c>
      <c r="S36" s="9">
        <v>209.745</v>
      </c>
      <c r="T36" s="9">
        <v>86.962000000000003</v>
      </c>
      <c r="U36" s="9">
        <v>122.783</v>
      </c>
      <c r="V36" s="9">
        <v>2588.1860000000001</v>
      </c>
      <c r="W36" s="9">
        <v>1411.768</v>
      </c>
      <c r="X36" s="9">
        <v>1176.4179999999999</v>
      </c>
      <c r="Y36" s="9">
        <v>1905.0350000000001</v>
      </c>
      <c r="Z36" s="9">
        <v>1276.6510000000001</v>
      </c>
      <c r="AA36" s="9">
        <v>628.38499999999999</v>
      </c>
      <c r="AB36" s="9">
        <v>683.15099999999995</v>
      </c>
      <c r="AC36" s="9">
        <v>135.11799999999999</v>
      </c>
      <c r="AD36" s="9">
        <v>548.03399999999999</v>
      </c>
      <c r="AE36" s="9">
        <v>341.72699999999998</v>
      </c>
      <c r="AF36" s="9">
        <v>182.08799999999999</v>
      </c>
      <c r="AG36" s="9">
        <v>159.63900000000001</v>
      </c>
      <c r="AH36" s="9">
        <v>57.491</v>
      </c>
      <c r="AI36" s="9">
        <v>31.494</v>
      </c>
      <c r="AJ36" s="9">
        <v>25.997</v>
      </c>
      <c r="AK36" s="9">
        <v>27.843</v>
      </c>
      <c r="AL36" s="9">
        <v>18.88</v>
      </c>
      <c r="AM36" s="9">
        <v>8.9629999999999992</v>
      </c>
      <c r="AN36" s="9">
        <v>9.4290000000000003</v>
      </c>
      <c r="AO36" s="9">
        <v>5.0380000000000003</v>
      </c>
      <c r="AP36" s="9">
        <v>4.391</v>
      </c>
      <c r="AQ36" s="9">
        <v>18.414000000000001</v>
      </c>
      <c r="AR36" s="9">
        <v>13.842000000000001</v>
      </c>
      <c r="AS36" s="9">
        <v>4.5720000000000001</v>
      </c>
      <c r="AT36" s="9">
        <v>29.646999999999998</v>
      </c>
      <c r="AU36" s="9">
        <v>12.613</v>
      </c>
      <c r="AV36" s="9">
        <v>17.033999999999999</v>
      </c>
      <c r="AW36" s="9">
        <v>308.20600000000002</v>
      </c>
      <c r="AX36" s="9">
        <v>165.08699999999999</v>
      </c>
      <c r="AY36" s="9">
        <v>143.12</v>
      </c>
      <c r="AZ36" s="9">
        <v>137.84800000000001</v>
      </c>
      <c r="BA36" s="9">
        <v>113.548</v>
      </c>
      <c r="BB36" s="9">
        <v>24.3</v>
      </c>
      <c r="BC36" s="9">
        <v>170.35900000000001</v>
      </c>
      <c r="BD36" s="9">
        <v>51.537999999999997</v>
      </c>
      <c r="BE36" s="9">
        <v>118.82</v>
      </c>
      <c r="BF36" s="9">
        <v>158.95500000000001</v>
      </c>
      <c r="BG36" s="9">
        <v>127.023</v>
      </c>
      <c r="BH36" s="9">
        <v>31.931999999999999</v>
      </c>
      <c r="BI36" s="9">
        <v>182.77199999999999</v>
      </c>
      <c r="BJ36" s="9">
        <v>55.064999999999998</v>
      </c>
      <c r="BK36" s="9">
        <v>127.708</v>
      </c>
      <c r="BL36" s="9">
        <v>179.78700000000001</v>
      </c>
      <c r="BM36" s="9">
        <v>56.576000000000001</v>
      </c>
      <c r="BN36" s="9">
        <v>123.211</v>
      </c>
      <c r="BO36" s="9">
        <v>2512.375</v>
      </c>
      <c r="BP36" s="9">
        <v>1294.8489999999999</v>
      </c>
      <c r="BQ36" s="9">
        <v>1217.5260000000001</v>
      </c>
      <c r="BR36" s="9">
        <v>1848.0740000000001</v>
      </c>
      <c r="BS36" s="9">
        <v>1153.451</v>
      </c>
      <c r="BT36" s="9">
        <v>694.62300000000005</v>
      </c>
      <c r="BU36" s="9">
        <v>664.30100000000004</v>
      </c>
      <c r="BV36" s="9">
        <v>141.39699999999999</v>
      </c>
      <c r="BW36" s="9">
        <v>522.904</v>
      </c>
      <c r="BX36" s="9">
        <v>330.16699999999997</v>
      </c>
      <c r="BY36" s="9">
        <v>162.54400000000001</v>
      </c>
      <c r="BZ36" s="9">
        <v>167.62299999999999</v>
      </c>
      <c r="CA36" s="9">
        <v>76.203999999999994</v>
      </c>
      <c r="CB36" s="9">
        <v>46.36</v>
      </c>
      <c r="CC36" s="9">
        <v>29.844000000000001</v>
      </c>
      <c r="CD36" s="9">
        <v>37.886000000000003</v>
      </c>
      <c r="CE36" s="9">
        <v>30.690999999999999</v>
      </c>
      <c r="CF36" s="9">
        <v>7.1950000000000003</v>
      </c>
      <c r="CG36" s="9">
        <v>23.733000000000001</v>
      </c>
      <c r="CH36" s="9">
        <v>18.675000000000001</v>
      </c>
      <c r="CI36" s="9">
        <v>5.0579999999999998</v>
      </c>
      <c r="CJ36" s="9">
        <v>14.153</v>
      </c>
      <c r="CK36" s="9">
        <v>12.016</v>
      </c>
      <c r="CL36" s="9">
        <v>2.137</v>
      </c>
      <c r="CM36" s="9">
        <v>38.317999999999998</v>
      </c>
      <c r="CN36" s="9">
        <v>15.669</v>
      </c>
      <c r="CO36" s="9">
        <v>22.649000000000001</v>
      </c>
      <c r="CP36" s="9">
        <v>287.61700000000002</v>
      </c>
      <c r="CQ36" s="9">
        <v>136.38300000000001</v>
      </c>
      <c r="CR36" s="9">
        <v>151.233</v>
      </c>
      <c r="CS36" s="9">
        <v>110.364</v>
      </c>
      <c r="CT36" s="9">
        <v>82.52</v>
      </c>
      <c r="CU36" s="9">
        <v>27.843</v>
      </c>
      <c r="CV36" s="9">
        <v>177.25299999999999</v>
      </c>
      <c r="CW36" s="9">
        <v>53.863</v>
      </c>
      <c r="CX36" s="9">
        <v>123.39</v>
      </c>
      <c r="CY36" s="9">
        <v>135.31200000000001</v>
      </c>
      <c r="CZ36" s="9">
        <v>102.46899999999999</v>
      </c>
      <c r="DA36" s="9">
        <v>32.843000000000004</v>
      </c>
      <c r="DB36" s="9">
        <v>194.85499999999999</v>
      </c>
      <c r="DC36" s="9">
        <v>60.075000000000003</v>
      </c>
      <c r="DD36" s="9">
        <v>134.78</v>
      </c>
      <c r="DE36" s="9">
        <v>200.98599999999999</v>
      </c>
      <c r="DF36" s="9">
        <v>72.537999999999997</v>
      </c>
      <c r="DG36" s="9">
        <v>128.44800000000001</v>
      </c>
      <c r="DH36" s="9">
        <v>2185.8440000000001</v>
      </c>
      <c r="DI36" s="9">
        <v>1205.319</v>
      </c>
      <c r="DJ36" s="9">
        <v>980.52499999999998</v>
      </c>
      <c r="DK36" s="9">
        <v>1366.61</v>
      </c>
      <c r="DL36" s="9">
        <v>905.98599999999999</v>
      </c>
      <c r="DM36" s="9">
        <v>460.625</v>
      </c>
      <c r="DN36" s="9">
        <v>819.23400000000004</v>
      </c>
      <c r="DO36" s="9">
        <v>299.33300000000003</v>
      </c>
      <c r="DP36" s="9">
        <v>519.90099999999995</v>
      </c>
      <c r="DQ36" s="9">
        <v>241.054</v>
      </c>
      <c r="DR36" s="9">
        <v>142.07400000000001</v>
      </c>
      <c r="DS36" s="9">
        <v>98.978999999999999</v>
      </c>
      <c r="DT36" s="9">
        <v>67.844999999999999</v>
      </c>
      <c r="DU36" s="9">
        <v>46.32</v>
      </c>
      <c r="DV36" s="9">
        <v>21.524999999999999</v>
      </c>
      <c r="DW36" s="9">
        <v>24.568999999999999</v>
      </c>
      <c r="DX36" s="9">
        <v>20.94</v>
      </c>
      <c r="DY36" s="9">
        <v>3.629</v>
      </c>
      <c r="DZ36" s="9">
        <v>14.374000000000001</v>
      </c>
      <c r="EA36" s="9">
        <v>12.599</v>
      </c>
      <c r="EB36" s="9">
        <v>1.7749999999999999</v>
      </c>
      <c r="EC36" s="9">
        <v>10.195</v>
      </c>
      <c r="ED36" s="9">
        <v>8.3409999999999993</v>
      </c>
      <c r="EE36" s="9">
        <v>1.855</v>
      </c>
      <c r="EF36" s="9">
        <v>43.276000000000003</v>
      </c>
      <c r="EG36" s="9">
        <v>25.38</v>
      </c>
      <c r="EH36" s="9">
        <v>17.896000000000001</v>
      </c>
      <c r="EI36" s="9">
        <v>195.482</v>
      </c>
      <c r="EJ36" s="9">
        <v>112.06100000000001</v>
      </c>
      <c r="EK36" s="9">
        <v>83.421000000000006</v>
      </c>
      <c r="EL36" s="9">
        <v>60.38</v>
      </c>
      <c r="EM36" s="9">
        <v>46.011000000000003</v>
      </c>
      <c r="EN36" s="9">
        <v>14.369</v>
      </c>
      <c r="EO36" s="9">
        <v>135.102</v>
      </c>
      <c r="EP36" s="9">
        <v>66.05</v>
      </c>
      <c r="EQ36" s="9">
        <v>69.052000000000007</v>
      </c>
      <c r="ER36" s="9">
        <v>80.893000000000001</v>
      </c>
      <c r="ES36" s="9">
        <v>63.392000000000003</v>
      </c>
      <c r="ET36" s="9">
        <v>17.501000000000001</v>
      </c>
      <c r="EU36" s="9">
        <v>160.161</v>
      </c>
      <c r="EV36" s="9">
        <v>78.682000000000002</v>
      </c>
      <c r="EW36" s="9">
        <v>81.478999999999999</v>
      </c>
      <c r="EX36" s="9">
        <v>149.476</v>
      </c>
      <c r="EY36" s="9">
        <v>78.649000000000001</v>
      </c>
      <c r="EZ36" s="9">
        <v>70.826999999999998</v>
      </c>
      <c r="FA36" s="9">
        <v>1728.8420000000001</v>
      </c>
      <c r="FB36" s="9">
        <v>924.08</v>
      </c>
      <c r="FC36" s="9">
        <v>804.76099999999997</v>
      </c>
      <c r="FD36" s="9">
        <v>1168.3989999999999</v>
      </c>
      <c r="FE36" s="9">
        <v>754.43499999999995</v>
      </c>
      <c r="FF36" s="9">
        <v>413.964</v>
      </c>
      <c r="FG36" s="9">
        <v>560.44299999999998</v>
      </c>
      <c r="FH36" s="9">
        <v>169.64500000000001</v>
      </c>
      <c r="FI36" s="9">
        <v>390.798</v>
      </c>
      <c r="FJ36" s="9">
        <v>200.953</v>
      </c>
      <c r="FK36" s="9">
        <v>117.089</v>
      </c>
      <c r="FL36" s="9">
        <v>83.864000000000004</v>
      </c>
      <c r="FM36" s="9">
        <v>49.912999999999997</v>
      </c>
      <c r="FN36" s="9">
        <v>33.340000000000003</v>
      </c>
      <c r="FO36" s="9">
        <v>16.574000000000002</v>
      </c>
      <c r="FP36" s="9">
        <v>20.84</v>
      </c>
      <c r="FQ36" s="9">
        <v>17.36</v>
      </c>
      <c r="FR36" s="9">
        <v>3.48</v>
      </c>
      <c r="FS36" s="9">
        <v>12.053000000000001</v>
      </c>
      <c r="FT36" s="9">
        <v>10.426</v>
      </c>
      <c r="FU36" s="9">
        <v>1.627</v>
      </c>
      <c r="FV36" s="9">
        <v>8.7859999999999996</v>
      </c>
      <c r="FW36" s="9">
        <v>6.9329999999999998</v>
      </c>
      <c r="FX36" s="9">
        <v>1.853</v>
      </c>
      <c r="FY36" s="9">
        <v>29.074000000000002</v>
      </c>
      <c r="FZ36" s="9">
        <v>15.98</v>
      </c>
      <c r="GA36" s="9">
        <v>13.093999999999999</v>
      </c>
      <c r="GB36" s="9">
        <v>167.26499999999999</v>
      </c>
      <c r="GC36" s="9">
        <v>95.031000000000006</v>
      </c>
      <c r="GD36" s="9">
        <v>72.233999999999995</v>
      </c>
      <c r="GE36" s="9">
        <v>54.292000000000002</v>
      </c>
      <c r="GF36" s="9">
        <v>41.015000000000001</v>
      </c>
      <c r="GG36" s="9">
        <v>13.276999999999999</v>
      </c>
      <c r="GH36" s="9">
        <v>112.973</v>
      </c>
      <c r="GI36" s="9">
        <v>54.015999999999998</v>
      </c>
      <c r="GJ36" s="9">
        <v>58.957000000000001</v>
      </c>
      <c r="GK36" s="9">
        <v>71.89</v>
      </c>
      <c r="GL36" s="9">
        <v>55.631</v>
      </c>
      <c r="GM36" s="9">
        <v>16.260000000000002</v>
      </c>
      <c r="GN36" s="9">
        <v>129.06200000000001</v>
      </c>
      <c r="GO36" s="9">
        <v>61.457999999999998</v>
      </c>
      <c r="GP36" s="9">
        <v>67.603999999999999</v>
      </c>
      <c r="GQ36" s="9">
        <v>125.026</v>
      </c>
      <c r="GR36" s="9">
        <v>64.441999999999993</v>
      </c>
      <c r="GS36" s="9">
        <v>60.585000000000001</v>
      </c>
      <c r="GT36" s="9">
        <v>457.00299999999999</v>
      </c>
      <c r="GU36" s="9">
        <v>281.23899999999998</v>
      </c>
      <c r="GV36" s="9">
        <v>175.76400000000001</v>
      </c>
      <c r="GW36" s="9">
        <v>198.21100000000001</v>
      </c>
      <c r="GX36" s="9">
        <v>151.55000000000001</v>
      </c>
      <c r="GY36" s="9">
        <v>46.661000000000001</v>
      </c>
      <c r="GZ36" s="9">
        <v>258.79199999999997</v>
      </c>
      <c r="HA36" s="9">
        <v>129.68899999999999</v>
      </c>
      <c r="HB36" s="9">
        <v>129.10300000000001</v>
      </c>
      <c r="HC36" s="9">
        <v>40.100999999999999</v>
      </c>
      <c r="HD36" s="9">
        <v>24.986000000000001</v>
      </c>
      <c r="HE36" s="9">
        <v>15.116</v>
      </c>
      <c r="HF36" s="9">
        <v>17.931999999999999</v>
      </c>
      <c r="HG36" s="9">
        <v>12.98</v>
      </c>
      <c r="HH36" s="9">
        <v>4.952</v>
      </c>
      <c r="HI36" s="9">
        <v>3.73</v>
      </c>
      <c r="HJ36" s="9">
        <v>3.581</v>
      </c>
      <c r="HK36" s="9">
        <v>0.14899999999999999</v>
      </c>
      <c r="HL36" s="9">
        <v>2.3210000000000002</v>
      </c>
      <c r="HM36" s="9">
        <v>2.173</v>
      </c>
      <c r="HN36" s="9">
        <v>0.14699999999999999</v>
      </c>
      <c r="HO36" s="9">
        <v>1.409</v>
      </c>
      <c r="HP36" s="9">
        <v>1.407</v>
      </c>
      <c r="HQ36" s="9">
        <v>2E-3</v>
      </c>
      <c r="HR36" s="9">
        <v>14.202</v>
      </c>
      <c r="HS36" s="9">
        <v>9.4</v>
      </c>
      <c r="HT36" s="9">
        <v>4.8019999999999996</v>
      </c>
      <c r="HU36" s="9">
        <v>28.216999999999999</v>
      </c>
      <c r="HV36" s="9">
        <v>17.030999999999999</v>
      </c>
      <c r="HW36" s="9">
        <v>11.186999999999999</v>
      </c>
      <c r="HX36" s="9">
        <v>6.0880000000000001</v>
      </c>
      <c r="HY36" s="9">
        <v>4.9960000000000004</v>
      </c>
      <c r="HZ36" s="9">
        <v>1.0920000000000001</v>
      </c>
      <c r="IA36" s="9">
        <v>22.129000000000001</v>
      </c>
      <c r="IB36" s="9">
        <v>12.034000000000001</v>
      </c>
      <c r="IC36" s="9">
        <v>10.095000000000001</v>
      </c>
      <c r="ID36" s="9">
        <v>9.0030000000000001</v>
      </c>
      <c r="IE36" s="9">
        <v>7.7619999999999996</v>
      </c>
      <c r="IF36" s="9">
        <v>1.2410000000000001</v>
      </c>
      <c r="IG36" s="9">
        <v>31.099</v>
      </c>
      <c r="IH36" s="9">
        <v>17.224</v>
      </c>
      <c r="II36" s="9">
        <v>13.875</v>
      </c>
      <c r="IJ36" s="9">
        <v>24.45</v>
      </c>
      <c r="IK36" s="9">
        <v>14.208</v>
      </c>
      <c r="IL36" s="9">
        <v>10.242000000000001</v>
      </c>
      <c r="IM36" s="9">
        <v>3778.6129999999998</v>
      </c>
      <c r="IN36" s="9">
        <v>2018.7829999999999</v>
      </c>
      <c r="IO36" s="9">
        <v>1759.83</v>
      </c>
      <c r="IP36" s="9">
        <v>2585.3919999999998</v>
      </c>
      <c r="IQ36" s="9">
        <v>1628.7539999999999</v>
      </c>
    </row>
    <row r="37" spans="1:251">
      <c r="A37" s="10">
        <v>42614</v>
      </c>
      <c r="B37" s="9">
        <v>16.212</v>
      </c>
      <c r="C37" s="9">
        <v>23.076000000000001</v>
      </c>
      <c r="D37" s="9">
        <v>377.06799999999998</v>
      </c>
      <c r="E37" s="9">
        <v>215.59200000000001</v>
      </c>
      <c r="F37" s="9">
        <v>161.47499999999999</v>
      </c>
      <c r="G37" s="9">
        <v>184.11199999999999</v>
      </c>
      <c r="H37" s="9">
        <v>139.21299999999999</v>
      </c>
      <c r="I37" s="9">
        <v>44.899000000000001</v>
      </c>
      <c r="J37" s="9">
        <v>192.95500000000001</v>
      </c>
      <c r="K37" s="9">
        <v>76.379000000000005</v>
      </c>
      <c r="L37" s="9">
        <v>116.57599999999999</v>
      </c>
      <c r="M37" s="9">
        <v>207.94</v>
      </c>
      <c r="N37" s="9">
        <v>159.00399999999999</v>
      </c>
      <c r="O37" s="9">
        <v>48.936</v>
      </c>
      <c r="P37" s="9">
        <v>205.983</v>
      </c>
      <c r="Q37" s="9">
        <v>79.741</v>
      </c>
      <c r="R37" s="9">
        <v>126.242</v>
      </c>
      <c r="S37" s="9">
        <v>205.61500000000001</v>
      </c>
      <c r="T37" s="9">
        <v>87.394000000000005</v>
      </c>
      <c r="U37" s="9">
        <v>118.221</v>
      </c>
      <c r="V37" s="9">
        <v>2598.953</v>
      </c>
      <c r="W37" s="9">
        <v>1407.7159999999999</v>
      </c>
      <c r="X37" s="9">
        <v>1191.2370000000001</v>
      </c>
      <c r="Y37" s="9">
        <v>1906.8869999999999</v>
      </c>
      <c r="Z37" s="9">
        <v>1271.7850000000001</v>
      </c>
      <c r="AA37" s="9">
        <v>635.10199999999998</v>
      </c>
      <c r="AB37" s="9">
        <v>692.06600000000003</v>
      </c>
      <c r="AC37" s="9">
        <v>135.93100000000001</v>
      </c>
      <c r="AD37" s="9">
        <v>556.13599999999997</v>
      </c>
      <c r="AE37" s="9">
        <v>324.12299999999999</v>
      </c>
      <c r="AF37" s="9">
        <v>171.02099999999999</v>
      </c>
      <c r="AG37" s="9">
        <v>153.101</v>
      </c>
      <c r="AH37" s="9">
        <v>65.412000000000006</v>
      </c>
      <c r="AI37" s="9">
        <v>37.177</v>
      </c>
      <c r="AJ37" s="9">
        <v>28.234999999999999</v>
      </c>
      <c r="AK37" s="9">
        <v>34.741</v>
      </c>
      <c r="AL37" s="9">
        <v>25.876000000000001</v>
      </c>
      <c r="AM37" s="9">
        <v>8.8650000000000002</v>
      </c>
      <c r="AN37" s="9">
        <v>14.526999999999999</v>
      </c>
      <c r="AO37" s="9">
        <v>10.576000000000001</v>
      </c>
      <c r="AP37" s="9">
        <v>3.9510000000000001</v>
      </c>
      <c r="AQ37" s="9">
        <v>20.213999999999999</v>
      </c>
      <c r="AR37" s="9">
        <v>15.3</v>
      </c>
      <c r="AS37" s="9">
        <v>4.9139999999999997</v>
      </c>
      <c r="AT37" s="9">
        <v>30.670999999999999</v>
      </c>
      <c r="AU37" s="9">
        <v>11.302</v>
      </c>
      <c r="AV37" s="9">
        <v>19.369</v>
      </c>
      <c r="AW37" s="9">
        <v>287.06799999999998</v>
      </c>
      <c r="AX37" s="9">
        <v>150.26499999999999</v>
      </c>
      <c r="AY37" s="9">
        <v>136.803</v>
      </c>
      <c r="AZ37" s="9">
        <v>128.94800000000001</v>
      </c>
      <c r="BA37" s="9">
        <v>104.2</v>
      </c>
      <c r="BB37" s="9">
        <v>24.748000000000001</v>
      </c>
      <c r="BC37" s="9">
        <v>158.12</v>
      </c>
      <c r="BD37" s="9">
        <v>46.064999999999998</v>
      </c>
      <c r="BE37" s="9">
        <v>112.05500000000001</v>
      </c>
      <c r="BF37" s="9">
        <v>151.99100000000001</v>
      </c>
      <c r="BG37" s="9">
        <v>121.233</v>
      </c>
      <c r="BH37" s="9">
        <v>30.757000000000001</v>
      </c>
      <c r="BI37" s="9">
        <v>172.13200000000001</v>
      </c>
      <c r="BJ37" s="9">
        <v>49.787999999999997</v>
      </c>
      <c r="BK37" s="9">
        <v>122.34399999999999</v>
      </c>
      <c r="BL37" s="9">
        <v>172.64699999999999</v>
      </c>
      <c r="BM37" s="9">
        <v>56.640999999999998</v>
      </c>
      <c r="BN37" s="9">
        <v>116.006</v>
      </c>
      <c r="BO37" s="9">
        <v>2524.1640000000002</v>
      </c>
      <c r="BP37" s="9">
        <v>1301.249</v>
      </c>
      <c r="BQ37" s="9">
        <v>1222.915</v>
      </c>
      <c r="BR37" s="9">
        <v>1857.64</v>
      </c>
      <c r="BS37" s="9">
        <v>1158.1859999999999</v>
      </c>
      <c r="BT37" s="9">
        <v>699.45399999999995</v>
      </c>
      <c r="BU37" s="9">
        <v>666.524</v>
      </c>
      <c r="BV37" s="9">
        <v>143.06299999999999</v>
      </c>
      <c r="BW37" s="9">
        <v>523.46100000000001</v>
      </c>
      <c r="BX37" s="9">
        <v>332.58100000000002</v>
      </c>
      <c r="BY37" s="9">
        <v>166.988</v>
      </c>
      <c r="BZ37" s="9">
        <v>165.59299999999999</v>
      </c>
      <c r="CA37" s="9">
        <v>74.980999999999995</v>
      </c>
      <c r="CB37" s="9">
        <v>46.27</v>
      </c>
      <c r="CC37" s="9">
        <v>28.710999999999999</v>
      </c>
      <c r="CD37" s="9">
        <v>36.363</v>
      </c>
      <c r="CE37" s="9">
        <v>28.71</v>
      </c>
      <c r="CF37" s="9">
        <v>7.6520000000000001</v>
      </c>
      <c r="CG37" s="9">
        <v>18.911999999999999</v>
      </c>
      <c r="CH37" s="9">
        <v>15.082000000000001</v>
      </c>
      <c r="CI37" s="9">
        <v>3.83</v>
      </c>
      <c r="CJ37" s="9">
        <v>17.451000000000001</v>
      </c>
      <c r="CK37" s="9">
        <v>13.628</v>
      </c>
      <c r="CL37" s="9">
        <v>3.823</v>
      </c>
      <c r="CM37" s="9">
        <v>38.619</v>
      </c>
      <c r="CN37" s="9">
        <v>17.559999999999999</v>
      </c>
      <c r="CO37" s="9">
        <v>21.059000000000001</v>
      </c>
      <c r="CP37" s="9">
        <v>289.93</v>
      </c>
      <c r="CQ37" s="9">
        <v>140.88200000000001</v>
      </c>
      <c r="CR37" s="9">
        <v>149.048</v>
      </c>
      <c r="CS37" s="9">
        <v>116.848</v>
      </c>
      <c r="CT37" s="9">
        <v>84.491</v>
      </c>
      <c r="CU37" s="9">
        <v>32.356999999999999</v>
      </c>
      <c r="CV37" s="9">
        <v>173.08199999999999</v>
      </c>
      <c r="CW37" s="9">
        <v>56.390999999999998</v>
      </c>
      <c r="CX37" s="9">
        <v>116.691</v>
      </c>
      <c r="CY37" s="9">
        <v>142.46</v>
      </c>
      <c r="CZ37" s="9">
        <v>104.54300000000001</v>
      </c>
      <c r="DA37" s="9">
        <v>37.917000000000002</v>
      </c>
      <c r="DB37" s="9">
        <v>190.12100000000001</v>
      </c>
      <c r="DC37" s="9">
        <v>62.445</v>
      </c>
      <c r="DD37" s="9">
        <v>127.67700000000001</v>
      </c>
      <c r="DE37" s="9">
        <v>191.994</v>
      </c>
      <c r="DF37" s="9">
        <v>71.472999999999999</v>
      </c>
      <c r="DG37" s="9">
        <v>120.521</v>
      </c>
      <c r="DH37" s="9">
        <v>2170.6570000000002</v>
      </c>
      <c r="DI37" s="9">
        <v>1193.925</v>
      </c>
      <c r="DJ37" s="9">
        <v>976.73199999999997</v>
      </c>
      <c r="DK37" s="9">
        <v>1336.933</v>
      </c>
      <c r="DL37" s="9">
        <v>887.41</v>
      </c>
      <c r="DM37" s="9">
        <v>449.52300000000002</v>
      </c>
      <c r="DN37" s="9">
        <v>833.72400000000005</v>
      </c>
      <c r="DO37" s="9">
        <v>306.51499999999999</v>
      </c>
      <c r="DP37" s="9">
        <v>527.21</v>
      </c>
      <c r="DQ37" s="9">
        <v>237.55699999999999</v>
      </c>
      <c r="DR37" s="9">
        <v>134.24600000000001</v>
      </c>
      <c r="DS37" s="9">
        <v>103.31100000000001</v>
      </c>
      <c r="DT37" s="9">
        <v>67.727999999999994</v>
      </c>
      <c r="DU37" s="9">
        <v>42.508000000000003</v>
      </c>
      <c r="DV37" s="9">
        <v>25.22</v>
      </c>
      <c r="DW37" s="9">
        <v>24.103000000000002</v>
      </c>
      <c r="DX37" s="9">
        <v>19.713999999999999</v>
      </c>
      <c r="DY37" s="9">
        <v>4.3890000000000002</v>
      </c>
      <c r="DZ37" s="9">
        <v>14.445</v>
      </c>
      <c r="EA37" s="9">
        <v>12.739000000000001</v>
      </c>
      <c r="EB37" s="9">
        <v>1.706</v>
      </c>
      <c r="EC37" s="9">
        <v>9.657</v>
      </c>
      <c r="ED37" s="9">
        <v>6.9749999999999996</v>
      </c>
      <c r="EE37" s="9">
        <v>2.6829999999999998</v>
      </c>
      <c r="EF37" s="9">
        <v>43.625</v>
      </c>
      <c r="EG37" s="9">
        <v>22.794</v>
      </c>
      <c r="EH37" s="9">
        <v>20.831</v>
      </c>
      <c r="EI37" s="9">
        <v>192.577</v>
      </c>
      <c r="EJ37" s="9">
        <v>105.47499999999999</v>
      </c>
      <c r="EK37" s="9">
        <v>87.102999999999994</v>
      </c>
      <c r="EL37" s="9">
        <v>61.011000000000003</v>
      </c>
      <c r="EM37" s="9">
        <v>45.356000000000002</v>
      </c>
      <c r="EN37" s="9">
        <v>15.654999999999999</v>
      </c>
      <c r="EO37" s="9">
        <v>131.56700000000001</v>
      </c>
      <c r="EP37" s="9">
        <v>60.119</v>
      </c>
      <c r="EQ37" s="9">
        <v>71.447999999999993</v>
      </c>
      <c r="ER37" s="9">
        <v>80.278000000000006</v>
      </c>
      <c r="ES37" s="9">
        <v>61.491999999999997</v>
      </c>
      <c r="ET37" s="9">
        <v>18.786000000000001</v>
      </c>
      <c r="EU37" s="9">
        <v>157.27799999999999</v>
      </c>
      <c r="EV37" s="9">
        <v>72.754000000000005</v>
      </c>
      <c r="EW37" s="9">
        <v>84.525000000000006</v>
      </c>
      <c r="EX37" s="9">
        <v>146.012</v>
      </c>
      <c r="EY37" s="9">
        <v>72.858000000000004</v>
      </c>
      <c r="EZ37" s="9">
        <v>73.153999999999996</v>
      </c>
      <c r="FA37" s="9">
        <v>1722.864</v>
      </c>
      <c r="FB37" s="9">
        <v>915.59500000000003</v>
      </c>
      <c r="FC37" s="9">
        <v>807.26900000000001</v>
      </c>
      <c r="FD37" s="9">
        <v>1148.8589999999999</v>
      </c>
      <c r="FE37" s="9">
        <v>741.87199999999996</v>
      </c>
      <c r="FF37" s="9">
        <v>406.98700000000002</v>
      </c>
      <c r="FG37" s="9">
        <v>574.00599999999997</v>
      </c>
      <c r="FH37" s="9">
        <v>173.72300000000001</v>
      </c>
      <c r="FI37" s="9">
        <v>400.28199999999998</v>
      </c>
      <c r="FJ37" s="9">
        <v>195.226</v>
      </c>
      <c r="FK37" s="9">
        <v>108.893</v>
      </c>
      <c r="FL37" s="9">
        <v>86.332999999999998</v>
      </c>
      <c r="FM37" s="9">
        <v>51.273000000000003</v>
      </c>
      <c r="FN37" s="9">
        <v>32.438000000000002</v>
      </c>
      <c r="FO37" s="9">
        <v>18.835000000000001</v>
      </c>
      <c r="FP37" s="9">
        <v>21.518999999999998</v>
      </c>
      <c r="FQ37" s="9">
        <v>17.135000000000002</v>
      </c>
      <c r="FR37" s="9">
        <v>4.383</v>
      </c>
      <c r="FS37" s="9">
        <v>12.157999999999999</v>
      </c>
      <c r="FT37" s="9">
        <v>10.454000000000001</v>
      </c>
      <c r="FU37" s="9">
        <v>1.7050000000000001</v>
      </c>
      <c r="FV37" s="9">
        <v>9.3610000000000007</v>
      </c>
      <c r="FW37" s="9">
        <v>6.6820000000000004</v>
      </c>
      <c r="FX37" s="9">
        <v>2.6789999999999998</v>
      </c>
      <c r="FY37" s="9">
        <v>29.754000000000001</v>
      </c>
      <c r="FZ37" s="9">
        <v>15.303000000000001</v>
      </c>
      <c r="GA37" s="9">
        <v>14.451000000000001</v>
      </c>
      <c r="GB37" s="9">
        <v>162.32499999999999</v>
      </c>
      <c r="GC37" s="9">
        <v>86.963999999999999</v>
      </c>
      <c r="GD37" s="9">
        <v>75.36</v>
      </c>
      <c r="GE37" s="9">
        <v>55.427</v>
      </c>
      <c r="GF37" s="9">
        <v>40.930999999999997</v>
      </c>
      <c r="GG37" s="9">
        <v>14.497</v>
      </c>
      <c r="GH37" s="9">
        <v>106.89700000000001</v>
      </c>
      <c r="GI37" s="9">
        <v>46.033999999999999</v>
      </c>
      <c r="GJ37" s="9">
        <v>60.863</v>
      </c>
      <c r="GK37" s="9">
        <v>72.222999999999999</v>
      </c>
      <c r="GL37" s="9">
        <v>54.598999999999997</v>
      </c>
      <c r="GM37" s="9">
        <v>17.623999999999999</v>
      </c>
      <c r="GN37" s="9">
        <v>123.003</v>
      </c>
      <c r="GO37" s="9">
        <v>54.292999999999999</v>
      </c>
      <c r="GP37" s="9">
        <v>68.709999999999994</v>
      </c>
      <c r="GQ37" s="9">
        <v>119.05500000000001</v>
      </c>
      <c r="GR37" s="9">
        <v>56.487000000000002</v>
      </c>
      <c r="GS37" s="9">
        <v>62.567999999999998</v>
      </c>
      <c r="GT37" s="9">
        <v>447.79300000000001</v>
      </c>
      <c r="GU37" s="9">
        <v>278.33</v>
      </c>
      <c r="GV37" s="9">
        <v>169.46299999999999</v>
      </c>
      <c r="GW37" s="9">
        <v>188.07400000000001</v>
      </c>
      <c r="GX37" s="9">
        <v>145.53899999999999</v>
      </c>
      <c r="GY37" s="9">
        <v>42.536000000000001</v>
      </c>
      <c r="GZ37" s="9">
        <v>259.71899999999999</v>
      </c>
      <c r="HA37" s="9">
        <v>132.791</v>
      </c>
      <c r="HB37" s="9">
        <v>126.92700000000001</v>
      </c>
      <c r="HC37" s="9">
        <v>42.33</v>
      </c>
      <c r="HD37" s="9">
        <v>25.353000000000002</v>
      </c>
      <c r="HE37" s="9">
        <v>16.978000000000002</v>
      </c>
      <c r="HF37" s="9">
        <v>16.454999999999998</v>
      </c>
      <c r="HG37" s="9">
        <v>10.07</v>
      </c>
      <c r="HH37" s="9">
        <v>6.3849999999999998</v>
      </c>
      <c r="HI37" s="9">
        <v>2.5840000000000001</v>
      </c>
      <c r="HJ37" s="9">
        <v>2.5790000000000002</v>
      </c>
      <c r="HK37" s="9">
        <v>5.0000000000000001E-3</v>
      </c>
      <c r="HL37" s="9">
        <v>2.2869999999999999</v>
      </c>
      <c r="HM37" s="9">
        <v>2.286</v>
      </c>
      <c r="HN37" s="9">
        <v>2E-3</v>
      </c>
      <c r="HO37" s="9">
        <v>0.29699999999999999</v>
      </c>
      <c r="HP37" s="9">
        <v>0.29299999999999998</v>
      </c>
      <c r="HQ37" s="9">
        <v>4.0000000000000001E-3</v>
      </c>
      <c r="HR37" s="9">
        <v>13.871</v>
      </c>
      <c r="HS37" s="9">
        <v>7.4909999999999997</v>
      </c>
      <c r="HT37" s="9">
        <v>6.3789999999999996</v>
      </c>
      <c r="HU37" s="9">
        <v>30.253</v>
      </c>
      <c r="HV37" s="9">
        <v>18.510999999999999</v>
      </c>
      <c r="HW37" s="9">
        <v>11.742000000000001</v>
      </c>
      <c r="HX37" s="9">
        <v>5.5830000000000002</v>
      </c>
      <c r="HY37" s="9">
        <v>4.4249999999999998</v>
      </c>
      <c r="HZ37" s="9">
        <v>1.1579999999999999</v>
      </c>
      <c r="IA37" s="9">
        <v>24.67</v>
      </c>
      <c r="IB37" s="9">
        <v>14.085000000000001</v>
      </c>
      <c r="IC37" s="9">
        <v>10.584</v>
      </c>
      <c r="ID37" s="9">
        <v>8.0549999999999997</v>
      </c>
      <c r="IE37" s="9">
        <v>6.8929999999999998</v>
      </c>
      <c r="IF37" s="9">
        <v>1.1619999999999999</v>
      </c>
      <c r="IG37" s="9">
        <v>34.274999999999999</v>
      </c>
      <c r="IH37" s="9">
        <v>18.46</v>
      </c>
      <c r="II37" s="9">
        <v>15.815</v>
      </c>
      <c r="IJ37" s="9">
        <v>26.957000000000001</v>
      </c>
      <c r="IK37" s="9">
        <v>16.370999999999999</v>
      </c>
      <c r="IL37" s="9">
        <v>10.586</v>
      </c>
      <c r="IM37" s="9">
        <v>3812.3620000000001</v>
      </c>
      <c r="IN37" s="9">
        <v>2033.6</v>
      </c>
      <c r="IO37" s="9">
        <v>1778.7619999999999</v>
      </c>
      <c r="IP37" s="9">
        <v>2600.864</v>
      </c>
      <c r="IQ37" s="9">
        <v>1625.8589999999999</v>
      </c>
    </row>
    <row r="38" spans="1:251">
      <c r="A38" s="10">
        <v>42644</v>
      </c>
      <c r="B38" s="9">
        <v>13.526999999999999</v>
      </c>
      <c r="C38" s="9">
        <v>17.754999999999999</v>
      </c>
      <c r="D38" s="9">
        <v>377.49099999999999</v>
      </c>
      <c r="E38" s="9">
        <v>214.345</v>
      </c>
      <c r="F38" s="9">
        <v>163.14699999999999</v>
      </c>
      <c r="G38" s="9">
        <v>183.71799999999999</v>
      </c>
      <c r="H38" s="9">
        <v>143.88200000000001</v>
      </c>
      <c r="I38" s="9">
        <v>39.835000000000001</v>
      </c>
      <c r="J38" s="9">
        <v>193.774</v>
      </c>
      <c r="K38" s="9">
        <v>70.462000000000003</v>
      </c>
      <c r="L38" s="9">
        <v>123.31100000000001</v>
      </c>
      <c r="M38" s="9">
        <v>203.244</v>
      </c>
      <c r="N38" s="9">
        <v>159.57</v>
      </c>
      <c r="O38" s="9">
        <v>43.673000000000002</v>
      </c>
      <c r="P38" s="9">
        <v>205.12200000000001</v>
      </c>
      <c r="Q38" s="9">
        <v>75.576999999999998</v>
      </c>
      <c r="R38" s="9">
        <v>129.54400000000001</v>
      </c>
      <c r="S38" s="9">
        <v>205.035</v>
      </c>
      <c r="T38" s="9">
        <v>79.694000000000003</v>
      </c>
      <c r="U38" s="9">
        <v>125.34099999999999</v>
      </c>
      <c r="V38" s="9">
        <v>2604.2330000000002</v>
      </c>
      <c r="W38" s="9">
        <v>1423.37</v>
      </c>
      <c r="X38" s="9">
        <v>1180.8630000000001</v>
      </c>
      <c r="Y38" s="9">
        <v>1925.8910000000001</v>
      </c>
      <c r="Z38" s="9">
        <v>1289.4929999999999</v>
      </c>
      <c r="AA38" s="9">
        <v>636.39800000000002</v>
      </c>
      <c r="AB38" s="9">
        <v>678.34199999999998</v>
      </c>
      <c r="AC38" s="9">
        <v>133.87700000000001</v>
      </c>
      <c r="AD38" s="9">
        <v>544.46500000000003</v>
      </c>
      <c r="AE38" s="9">
        <v>309.83</v>
      </c>
      <c r="AF38" s="9">
        <v>163.16</v>
      </c>
      <c r="AG38" s="9">
        <v>146.66900000000001</v>
      </c>
      <c r="AH38" s="9">
        <v>58.682000000000002</v>
      </c>
      <c r="AI38" s="9">
        <v>34.634999999999998</v>
      </c>
      <c r="AJ38" s="9">
        <v>24.047000000000001</v>
      </c>
      <c r="AK38" s="9">
        <v>30.16</v>
      </c>
      <c r="AL38" s="9">
        <v>24.25</v>
      </c>
      <c r="AM38" s="9">
        <v>5.9089999999999998</v>
      </c>
      <c r="AN38" s="9">
        <v>14.654</v>
      </c>
      <c r="AO38" s="9">
        <v>11.691000000000001</v>
      </c>
      <c r="AP38" s="9">
        <v>2.9630000000000001</v>
      </c>
      <c r="AQ38" s="9">
        <v>15.506</v>
      </c>
      <c r="AR38" s="9">
        <v>12.56</v>
      </c>
      <c r="AS38" s="9">
        <v>2.9470000000000001</v>
      </c>
      <c r="AT38" s="9">
        <v>28.523</v>
      </c>
      <c r="AU38" s="9">
        <v>10.385</v>
      </c>
      <c r="AV38" s="9">
        <v>18.138000000000002</v>
      </c>
      <c r="AW38" s="9">
        <v>274.43900000000002</v>
      </c>
      <c r="AX38" s="9">
        <v>139.90299999999999</v>
      </c>
      <c r="AY38" s="9">
        <v>134.53700000000001</v>
      </c>
      <c r="AZ38" s="9">
        <v>124.372</v>
      </c>
      <c r="BA38" s="9">
        <v>95.600999999999999</v>
      </c>
      <c r="BB38" s="9">
        <v>28.771000000000001</v>
      </c>
      <c r="BC38" s="9">
        <v>150.06700000000001</v>
      </c>
      <c r="BD38" s="9">
        <v>44.301000000000002</v>
      </c>
      <c r="BE38" s="9">
        <v>105.76600000000001</v>
      </c>
      <c r="BF38" s="9">
        <v>146.738</v>
      </c>
      <c r="BG38" s="9">
        <v>113.471</v>
      </c>
      <c r="BH38" s="9">
        <v>33.267000000000003</v>
      </c>
      <c r="BI38" s="9">
        <v>163.09200000000001</v>
      </c>
      <c r="BJ38" s="9">
        <v>49.689</v>
      </c>
      <c r="BK38" s="9">
        <v>113.40300000000001</v>
      </c>
      <c r="BL38" s="9">
        <v>164.721</v>
      </c>
      <c r="BM38" s="9">
        <v>55.991999999999997</v>
      </c>
      <c r="BN38" s="9">
        <v>108.729</v>
      </c>
      <c r="BO38" s="9">
        <v>2520.7190000000001</v>
      </c>
      <c r="BP38" s="9">
        <v>1303.692</v>
      </c>
      <c r="BQ38" s="9">
        <v>1217.027</v>
      </c>
      <c r="BR38" s="9">
        <v>1851.231</v>
      </c>
      <c r="BS38" s="9">
        <v>1159.665</v>
      </c>
      <c r="BT38" s="9">
        <v>691.56700000000001</v>
      </c>
      <c r="BU38" s="9">
        <v>669.48800000000006</v>
      </c>
      <c r="BV38" s="9">
        <v>144.02799999999999</v>
      </c>
      <c r="BW38" s="9">
        <v>525.46</v>
      </c>
      <c r="BX38" s="9">
        <v>314.99099999999999</v>
      </c>
      <c r="BY38" s="9">
        <v>163.27099999999999</v>
      </c>
      <c r="BZ38" s="9">
        <v>151.72</v>
      </c>
      <c r="CA38" s="9">
        <v>55.317999999999998</v>
      </c>
      <c r="CB38" s="9">
        <v>32.656999999999996</v>
      </c>
      <c r="CC38" s="9">
        <v>22.661000000000001</v>
      </c>
      <c r="CD38" s="9">
        <v>24.172999999999998</v>
      </c>
      <c r="CE38" s="9">
        <v>18.814</v>
      </c>
      <c r="CF38" s="9">
        <v>5.359</v>
      </c>
      <c r="CG38" s="9">
        <v>12.52</v>
      </c>
      <c r="CH38" s="9">
        <v>9.98</v>
      </c>
      <c r="CI38" s="9">
        <v>2.54</v>
      </c>
      <c r="CJ38" s="9">
        <v>11.653</v>
      </c>
      <c r="CK38" s="9">
        <v>8.8339999999999996</v>
      </c>
      <c r="CL38" s="9">
        <v>2.8180000000000001</v>
      </c>
      <c r="CM38" s="9">
        <v>31.143999999999998</v>
      </c>
      <c r="CN38" s="9">
        <v>13.842000000000001</v>
      </c>
      <c r="CO38" s="9">
        <v>17.302</v>
      </c>
      <c r="CP38" s="9">
        <v>286.36399999999998</v>
      </c>
      <c r="CQ38" s="9">
        <v>147.74100000000001</v>
      </c>
      <c r="CR38" s="9">
        <v>138.62299999999999</v>
      </c>
      <c r="CS38" s="9">
        <v>112.946</v>
      </c>
      <c r="CT38" s="9">
        <v>86.463999999999999</v>
      </c>
      <c r="CU38" s="9">
        <v>26.481999999999999</v>
      </c>
      <c r="CV38" s="9">
        <v>173.41800000000001</v>
      </c>
      <c r="CW38" s="9">
        <v>61.277000000000001</v>
      </c>
      <c r="CX38" s="9">
        <v>112.14100000000001</v>
      </c>
      <c r="CY38" s="9">
        <v>130.065</v>
      </c>
      <c r="CZ38" s="9">
        <v>99.594999999999999</v>
      </c>
      <c r="DA38" s="9">
        <v>30.47</v>
      </c>
      <c r="DB38" s="9">
        <v>184.92699999999999</v>
      </c>
      <c r="DC38" s="9">
        <v>63.676000000000002</v>
      </c>
      <c r="DD38" s="9">
        <v>121.25</v>
      </c>
      <c r="DE38" s="9">
        <v>185.93799999999999</v>
      </c>
      <c r="DF38" s="9">
        <v>71.257000000000005</v>
      </c>
      <c r="DG38" s="9">
        <v>114.682</v>
      </c>
      <c r="DH38" s="9">
        <v>2196.002</v>
      </c>
      <c r="DI38" s="9">
        <v>1212.559</v>
      </c>
      <c r="DJ38" s="9">
        <v>983.44399999999996</v>
      </c>
      <c r="DK38" s="9">
        <v>1350.752</v>
      </c>
      <c r="DL38" s="9">
        <v>904.57100000000003</v>
      </c>
      <c r="DM38" s="9">
        <v>446.18099999999998</v>
      </c>
      <c r="DN38" s="9">
        <v>845.25</v>
      </c>
      <c r="DO38" s="9">
        <v>307.988</v>
      </c>
      <c r="DP38" s="9">
        <v>537.26300000000003</v>
      </c>
      <c r="DQ38" s="9">
        <v>244.94</v>
      </c>
      <c r="DR38" s="9">
        <v>141.11099999999999</v>
      </c>
      <c r="DS38" s="9">
        <v>103.82899999999999</v>
      </c>
      <c r="DT38" s="9">
        <v>71.564999999999998</v>
      </c>
      <c r="DU38" s="9">
        <v>43.268999999999998</v>
      </c>
      <c r="DV38" s="9">
        <v>28.295999999999999</v>
      </c>
      <c r="DW38" s="9">
        <v>21.763000000000002</v>
      </c>
      <c r="DX38" s="9">
        <v>16.981999999999999</v>
      </c>
      <c r="DY38" s="9">
        <v>4.78</v>
      </c>
      <c r="DZ38" s="9">
        <v>13.516</v>
      </c>
      <c r="EA38" s="9">
        <v>9.9730000000000008</v>
      </c>
      <c r="EB38" s="9">
        <v>3.5419999999999998</v>
      </c>
      <c r="EC38" s="9">
        <v>8.2469999999999999</v>
      </c>
      <c r="ED38" s="9">
        <v>7.0090000000000003</v>
      </c>
      <c r="EE38" s="9">
        <v>1.238</v>
      </c>
      <c r="EF38" s="9">
        <v>49.802</v>
      </c>
      <c r="EG38" s="9">
        <v>26.286000000000001</v>
      </c>
      <c r="EH38" s="9">
        <v>23.515999999999998</v>
      </c>
      <c r="EI38" s="9">
        <v>199.52099999999999</v>
      </c>
      <c r="EJ38" s="9">
        <v>115.55200000000001</v>
      </c>
      <c r="EK38" s="9">
        <v>83.968999999999994</v>
      </c>
      <c r="EL38" s="9">
        <v>61.14</v>
      </c>
      <c r="EM38" s="9">
        <v>45.362000000000002</v>
      </c>
      <c r="EN38" s="9">
        <v>15.778</v>
      </c>
      <c r="EO38" s="9">
        <v>138.381</v>
      </c>
      <c r="EP38" s="9">
        <v>70.19</v>
      </c>
      <c r="EQ38" s="9">
        <v>68.191000000000003</v>
      </c>
      <c r="ER38" s="9">
        <v>79.135000000000005</v>
      </c>
      <c r="ES38" s="9">
        <v>59.375999999999998</v>
      </c>
      <c r="ET38" s="9">
        <v>19.760000000000002</v>
      </c>
      <c r="EU38" s="9">
        <v>165.80500000000001</v>
      </c>
      <c r="EV38" s="9">
        <v>81.736000000000004</v>
      </c>
      <c r="EW38" s="9">
        <v>84.069000000000003</v>
      </c>
      <c r="EX38" s="9">
        <v>151.89599999999999</v>
      </c>
      <c r="EY38" s="9">
        <v>80.162999999999997</v>
      </c>
      <c r="EZ38" s="9">
        <v>71.733000000000004</v>
      </c>
      <c r="FA38" s="9">
        <v>1738.5719999999999</v>
      </c>
      <c r="FB38" s="9">
        <v>929.923</v>
      </c>
      <c r="FC38" s="9">
        <v>808.649</v>
      </c>
      <c r="FD38" s="9">
        <v>1149.519</v>
      </c>
      <c r="FE38" s="9">
        <v>749.55600000000004</v>
      </c>
      <c r="FF38" s="9">
        <v>399.96300000000002</v>
      </c>
      <c r="FG38" s="9">
        <v>589.053</v>
      </c>
      <c r="FH38" s="9">
        <v>180.36799999999999</v>
      </c>
      <c r="FI38" s="9">
        <v>408.68599999999998</v>
      </c>
      <c r="FJ38" s="9">
        <v>198.61</v>
      </c>
      <c r="FK38" s="9">
        <v>109.976</v>
      </c>
      <c r="FL38" s="9">
        <v>88.634</v>
      </c>
      <c r="FM38" s="9">
        <v>47.832000000000001</v>
      </c>
      <c r="FN38" s="9">
        <v>27.292999999999999</v>
      </c>
      <c r="FO38" s="9">
        <v>20.539000000000001</v>
      </c>
      <c r="FP38" s="9">
        <v>15.37</v>
      </c>
      <c r="FQ38" s="9">
        <v>12.093999999999999</v>
      </c>
      <c r="FR38" s="9">
        <v>3.2759999999999998</v>
      </c>
      <c r="FS38" s="9">
        <v>9.4510000000000005</v>
      </c>
      <c r="FT38" s="9">
        <v>7.016</v>
      </c>
      <c r="FU38" s="9">
        <v>2.4350000000000001</v>
      </c>
      <c r="FV38" s="9">
        <v>5.9180000000000001</v>
      </c>
      <c r="FW38" s="9">
        <v>5.077</v>
      </c>
      <c r="FX38" s="9">
        <v>0.84099999999999997</v>
      </c>
      <c r="FY38" s="9">
        <v>32.462000000000003</v>
      </c>
      <c r="FZ38" s="9">
        <v>15.199</v>
      </c>
      <c r="GA38" s="9">
        <v>17.263000000000002</v>
      </c>
      <c r="GB38" s="9">
        <v>169.09100000000001</v>
      </c>
      <c r="GC38" s="9">
        <v>93.766000000000005</v>
      </c>
      <c r="GD38" s="9">
        <v>75.325000000000003</v>
      </c>
      <c r="GE38" s="9">
        <v>53.4</v>
      </c>
      <c r="GF38" s="9">
        <v>39.347000000000001</v>
      </c>
      <c r="GG38" s="9">
        <v>14.053000000000001</v>
      </c>
      <c r="GH38" s="9">
        <v>115.691</v>
      </c>
      <c r="GI38" s="9">
        <v>54.418999999999997</v>
      </c>
      <c r="GJ38" s="9">
        <v>61.271999999999998</v>
      </c>
      <c r="GK38" s="9">
        <v>66.09</v>
      </c>
      <c r="GL38" s="9">
        <v>49.558999999999997</v>
      </c>
      <c r="GM38" s="9">
        <v>16.530999999999999</v>
      </c>
      <c r="GN38" s="9">
        <v>132.52000000000001</v>
      </c>
      <c r="GO38" s="9">
        <v>60.417000000000002</v>
      </c>
      <c r="GP38" s="9">
        <v>72.102999999999994</v>
      </c>
      <c r="GQ38" s="9">
        <v>125.142</v>
      </c>
      <c r="GR38" s="9">
        <v>61.436</v>
      </c>
      <c r="GS38" s="9">
        <v>63.707000000000001</v>
      </c>
      <c r="GT38" s="9">
        <v>457.43</v>
      </c>
      <c r="GU38" s="9">
        <v>282.63600000000002</v>
      </c>
      <c r="GV38" s="9">
        <v>174.79400000000001</v>
      </c>
      <c r="GW38" s="9">
        <v>201.233</v>
      </c>
      <c r="GX38" s="9">
        <v>155.01599999999999</v>
      </c>
      <c r="GY38" s="9">
        <v>46.218000000000004</v>
      </c>
      <c r="GZ38" s="9">
        <v>256.197</v>
      </c>
      <c r="HA38" s="9">
        <v>127.62</v>
      </c>
      <c r="HB38" s="9">
        <v>128.577</v>
      </c>
      <c r="HC38" s="9">
        <v>46.33</v>
      </c>
      <c r="HD38" s="9">
        <v>31.135000000000002</v>
      </c>
      <c r="HE38" s="9">
        <v>15.195</v>
      </c>
      <c r="HF38" s="9">
        <v>23.733000000000001</v>
      </c>
      <c r="HG38" s="9">
        <v>15.976000000000001</v>
      </c>
      <c r="HH38" s="9">
        <v>7.7569999999999997</v>
      </c>
      <c r="HI38" s="9">
        <v>6.3929999999999998</v>
      </c>
      <c r="HJ38" s="9">
        <v>4.8890000000000002</v>
      </c>
      <c r="HK38" s="9">
        <v>1.5049999999999999</v>
      </c>
      <c r="HL38" s="9">
        <v>4.0640000000000001</v>
      </c>
      <c r="HM38" s="9">
        <v>2.9569999999999999</v>
      </c>
      <c r="HN38" s="9">
        <v>1.107</v>
      </c>
      <c r="HO38" s="9">
        <v>2.3290000000000002</v>
      </c>
      <c r="HP38" s="9">
        <v>1.9319999999999999</v>
      </c>
      <c r="HQ38" s="9">
        <v>0.39700000000000002</v>
      </c>
      <c r="HR38" s="9">
        <v>17.34</v>
      </c>
      <c r="HS38" s="9">
        <v>11.087</v>
      </c>
      <c r="HT38" s="9">
        <v>6.2530000000000001</v>
      </c>
      <c r="HU38" s="9">
        <v>30.428999999999998</v>
      </c>
      <c r="HV38" s="9">
        <v>21.785</v>
      </c>
      <c r="HW38" s="9">
        <v>8.6440000000000001</v>
      </c>
      <c r="HX38" s="9">
        <v>7.74</v>
      </c>
      <c r="HY38" s="9">
        <v>6.0149999999999997</v>
      </c>
      <c r="HZ38" s="9">
        <v>1.7250000000000001</v>
      </c>
      <c r="IA38" s="9">
        <v>22.689</v>
      </c>
      <c r="IB38" s="9">
        <v>15.77</v>
      </c>
      <c r="IC38" s="9">
        <v>6.9189999999999996</v>
      </c>
      <c r="ID38" s="9">
        <v>13.045</v>
      </c>
      <c r="IE38" s="9">
        <v>9.8160000000000007</v>
      </c>
      <c r="IF38" s="9">
        <v>3.2280000000000002</v>
      </c>
      <c r="IG38" s="9">
        <v>33.284999999999997</v>
      </c>
      <c r="IH38" s="9">
        <v>21.318999999999999</v>
      </c>
      <c r="II38" s="9">
        <v>11.967000000000001</v>
      </c>
      <c r="IJ38" s="9">
        <v>26.754000000000001</v>
      </c>
      <c r="IK38" s="9">
        <v>18.728000000000002</v>
      </c>
      <c r="IL38" s="9">
        <v>8.0259999999999998</v>
      </c>
      <c r="IM38" s="9">
        <v>3803.982</v>
      </c>
      <c r="IN38" s="9">
        <v>2037.7070000000001</v>
      </c>
      <c r="IO38" s="9">
        <v>1766.2739999999999</v>
      </c>
      <c r="IP38" s="9">
        <v>2625.1390000000001</v>
      </c>
      <c r="IQ38" s="9">
        <v>1648.5060000000001</v>
      </c>
    </row>
    <row r="39" spans="1:251">
      <c r="A39" s="10">
        <v>42675</v>
      </c>
      <c r="B39" s="9">
        <v>12.333</v>
      </c>
      <c r="C39" s="9">
        <v>18.920999999999999</v>
      </c>
      <c r="D39" s="9">
        <v>374.89699999999999</v>
      </c>
      <c r="E39" s="9">
        <v>215.32300000000001</v>
      </c>
      <c r="F39" s="9">
        <v>159.57400000000001</v>
      </c>
      <c r="G39" s="9">
        <v>177.87</v>
      </c>
      <c r="H39" s="9">
        <v>137.80600000000001</v>
      </c>
      <c r="I39" s="9">
        <v>40.064</v>
      </c>
      <c r="J39" s="9">
        <v>197.02799999999999</v>
      </c>
      <c r="K39" s="9">
        <v>77.518000000000001</v>
      </c>
      <c r="L39" s="9">
        <v>119.51</v>
      </c>
      <c r="M39" s="9">
        <v>196.63</v>
      </c>
      <c r="N39" s="9">
        <v>153.392</v>
      </c>
      <c r="O39" s="9">
        <v>43.238</v>
      </c>
      <c r="P39" s="9">
        <v>209.49799999999999</v>
      </c>
      <c r="Q39" s="9">
        <v>82.2</v>
      </c>
      <c r="R39" s="9">
        <v>127.298</v>
      </c>
      <c r="S39" s="9">
        <v>208.542</v>
      </c>
      <c r="T39" s="9">
        <v>86.381</v>
      </c>
      <c r="U39" s="9">
        <v>122.16200000000001</v>
      </c>
      <c r="V39" s="9">
        <v>2611.4780000000001</v>
      </c>
      <c r="W39" s="9">
        <v>1419.0640000000001</v>
      </c>
      <c r="X39" s="9">
        <v>1192.414</v>
      </c>
      <c r="Y39" s="9">
        <v>1941.3710000000001</v>
      </c>
      <c r="Z39" s="9">
        <v>1299.72</v>
      </c>
      <c r="AA39" s="9">
        <v>641.65099999999995</v>
      </c>
      <c r="AB39" s="9">
        <v>670.10699999999997</v>
      </c>
      <c r="AC39" s="9">
        <v>119.343</v>
      </c>
      <c r="AD39" s="9">
        <v>550.76400000000001</v>
      </c>
      <c r="AE39" s="9">
        <v>306.07</v>
      </c>
      <c r="AF39" s="9">
        <v>157.898</v>
      </c>
      <c r="AG39" s="9">
        <v>148.172</v>
      </c>
      <c r="AH39" s="9">
        <v>48.11</v>
      </c>
      <c r="AI39" s="9">
        <v>24.164000000000001</v>
      </c>
      <c r="AJ39" s="9">
        <v>23.946000000000002</v>
      </c>
      <c r="AK39" s="9">
        <v>24.088999999999999</v>
      </c>
      <c r="AL39" s="9">
        <v>17.651</v>
      </c>
      <c r="AM39" s="9">
        <v>6.4379999999999997</v>
      </c>
      <c r="AN39" s="9">
        <v>11.11</v>
      </c>
      <c r="AO39" s="9">
        <v>6.5880000000000001</v>
      </c>
      <c r="AP39" s="9">
        <v>4.5220000000000002</v>
      </c>
      <c r="AQ39" s="9">
        <v>12.978999999999999</v>
      </c>
      <c r="AR39" s="9">
        <v>11.063000000000001</v>
      </c>
      <c r="AS39" s="9">
        <v>1.9159999999999999</v>
      </c>
      <c r="AT39" s="9">
        <v>24.02</v>
      </c>
      <c r="AU39" s="9">
        <v>6.5129999999999999</v>
      </c>
      <c r="AV39" s="9">
        <v>17.507000000000001</v>
      </c>
      <c r="AW39" s="9">
        <v>276.12099999999998</v>
      </c>
      <c r="AX39" s="9">
        <v>141.44499999999999</v>
      </c>
      <c r="AY39" s="9">
        <v>134.67699999999999</v>
      </c>
      <c r="AZ39" s="9">
        <v>133.18</v>
      </c>
      <c r="BA39" s="9">
        <v>103.333</v>
      </c>
      <c r="BB39" s="9">
        <v>29.847000000000001</v>
      </c>
      <c r="BC39" s="9">
        <v>142.941</v>
      </c>
      <c r="BD39" s="9">
        <v>38.112000000000002</v>
      </c>
      <c r="BE39" s="9">
        <v>104.83</v>
      </c>
      <c r="BF39" s="9">
        <v>151.583</v>
      </c>
      <c r="BG39" s="9">
        <v>116.461</v>
      </c>
      <c r="BH39" s="9">
        <v>35.121000000000002</v>
      </c>
      <c r="BI39" s="9">
        <v>154.48699999999999</v>
      </c>
      <c r="BJ39" s="9">
        <v>41.436999999999998</v>
      </c>
      <c r="BK39" s="9">
        <v>113.05</v>
      </c>
      <c r="BL39" s="9">
        <v>154.05099999999999</v>
      </c>
      <c r="BM39" s="9">
        <v>44.698999999999998</v>
      </c>
      <c r="BN39" s="9">
        <v>109.352</v>
      </c>
      <c r="BO39" s="9">
        <v>2526.7460000000001</v>
      </c>
      <c r="BP39" s="9">
        <v>1301.2349999999999</v>
      </c>
      <c r="BQ39" s="9">
        <v>1225.511</v>
      </c>
      <c r="BR39" s="9">
        <v>1872.78</v>
      </c>
      <c r="BS39" s="9">
        <v>1165.42</v>
      </c>
      <c r="BT39" s="9">
        <v>707.36</v>
      </c>
      <c r="BU39" s="9">
        <v>653.96699999999998</v>
      </c>
      <c r="BV39" s="9">
        <v>135.815</v>
      </c>
      <c r="BW39" s="9">
        <v>518.15099999999995</v>
      </c>
      <c r="BX39" s="9">
        <v>325.98599999999999</v>
      </c>
      <c r="BY39" s="9">
        <v>165.25299999999999</v>
      </c>
      <c r="BZ39" s="9">
        <v>160.73400000000001</v>
      </c>
      <c r="CA39" s="9">
        <v>61.771000000000001</v>
      </c>
      <c r="CB39" s="9">
        <v>35.356999999999999</v>
      </c>
      <c r="CC39" s="9">
        <v>26.414999999999999</v>
      </c>
      <c r="CD39" s="9">
        <v>33.04</v>
      </c>
      <c r="CE39" s="9">
        <v>24.792000000000002</v>
      </c>
      <c r="CF39" s="9">
        <v>8.2479999999999993</v>
      </c>
      <c r="CG39" s="9">
        <v>20.221</v>
      </c>
      <c r="CH39" s="9">
        <v>15.381</v>
      </c>
      <c r="CI39" s="9">
        <v>4.84</v>
      </c>
      <c r="CJ39" s="9">
        <v>12.819000000000001</v>
      </c>
      <c r="CK39" s="9">
        <v>9.4109999999999996</v>
      </c>
      <c r="CL39" s="9">
        <v>3.4079999999999999</v>
      </c>
      <c r="CM39" s="9">
        <v>28.731000000000002</v>
      </c>
      <c r="CN39" s="9">
        <v>10.564</v>
      </c>
      <c r="CO39" s="9">
        <v>18.167000000000002</v>
      </c>
      <c r="CP39" s="9">
        <v>287.642</v>
      </c>
      <c r="CQ39" s="9">
        <v>142.86799999999999</v>
      </c>
      <c r="CR39" s="9">
        <v>144.774</v>
      </c>
      <c r="CS39" s="9">
        <v>116.803</v>
      </c>
      <c r="CT39" s="9">
        <v>84.245000000000005</v>
      </c>
      <c r="CU39" s="9">
        <v>32.558</v>
      </c>
      <c r="CV39" s="9">
        <v>170.839</v>
      </c>
      <c r="CW39" s="9">
        <v>58.622999999999998</v>
      </c>
      <c r="CX39" s="9">
        <v>112.21599999999999</v>
      </c>
      <c r="CY39" s="9">
        <v>143.33199999999999</v>
      </c>
      <c r="CZ39" s="9">
        <v>103.988</v>
      </c>
      <c r="DA39" s="9">
        <v>39.344000000000001</v>
      </c>
      <c r="DB39" s="9">
        <v>182.654</v>
      </c>
      <c r="DC39" s="9">
        <v>61.264000000000003</v>
      </c>
      <c r="DD39" s="9">
        <v>121.39</v>
      </c>
      <c r="DE39" s="9">
        <v>191.06</v>
      </c>
      <c r="DF39" s="9">
        <v>74.004000000000005</v>
      </c>
      <c r="DG39" s="9">
        <v>117.056</v>
      </c>
      <c r="DH39" s="9">
        <v>2228.4110000000001</v>
      </c>
      <c r="DI39" s="9">
        <v>1225.7170000000001</v>
      </c>
      <c r="DJ39" s="9">
        <v>1002.694</v>
      </c>
      <c r="DK39" s="9">
        <v>1378.2</v>
      </c>
      <c r="DL39" s="9">
        <v>923.26199999999994</v>
      </c>
      <c r="DM39" s="9">
        <v>454.93799999999999</v>
      </c>
      <c r="DN39" s="9">
        <v>850.21100000000001</v>
      </c>
      <c r="DO39" s="9">
        <v>302.45499999999998</v>
      </c>
      <c r="DP39" s="9">
        <v>547.75599999999997</v>
      </c>
      <c r="DQ39" s="9">
        <v>245.148</v>
      </c>
      <c r="DR39" s="9">
        <v>139.69200000000001</v>
      </c>
      <c r="DS39" s="9">
        <v>105.456</v>
      </c>
      <c r="DT39" s="9">
        <v>73.512</v>
      </c>
      <c r="DU39" s="9">
        <v>49.662999999999997</v>
      </c>
      <c r="DV39" s="9">
        <v>23.847999999999999</v>
      </c>
      <c r="DW39" s="9">
        <v>25.855</v>
      </c>
      <c r="DX39" s="9">
        <v>23.259</v>
      </c>
      <c r="DY39" s="9">
        <v>2.5960000000000001</v>
      </c>
      <c r="DZ39" s="9">
        <v>14.35</v>
      </c>
      <c r="EA39" s="9">
        <v>12.72</v>
      </c>
      <c r="EB39" s="9">
        <v>1.63</v>
      </c>
      <c r="EC39" s="9">
        <v>11.504</v>
      </c>
      <c r="ED39" s="9">
        <v>10.539</v>
      </c>
      <c r="EE39" s="9">
        <v>0.96599999999999997</v>
      </c>
      <c r="EF39" s="9">
        <v>47.656999999999996</v>
      </c>
      <c r="EG39" s="9">
        <v>26.405000000000001</v>
      </c>
      <c r="EH39" s="9">
        <v>21.251999999999999</v>
      </c>
      <c r="EI39" s="9">
        <v>198.173</v>
      </c>
      <c r="EJ39" s="9">
        <v>107.75700000000001</v>
      </c>
      <c r="EK39" s="9">
        <v>90.415999999999997</v>
      </c>
      <c r="EL39" s="9">
        <v>63.887999999999998</v>
      </c>
      <c r="EM39" s="9">
        <v>46.173000000000002</v>
      </c>
      <c r="EN39" s="9">
        <v>17.715</v>
      </c>
      <c r="EO39" s="9">
        <v>134.285</v>
      </c>
      <c r="EP39" s="9">
        <v>61.585000000000001</v>
      </c>
      <c r="EQ39" s="9">
        <v>72.7</v>
      </c>
      <c r="ER39" s="9">
        <v>85.275000000000006</v>
      </c>
      <c r="ES39" s="9">
        <v>65.346999999999994</v>
      </c>
      <c r="ET39" s="9">
        <v>19.928000000000001</v>
      </c>
      <c r="EU39" s="9">
        <v>159.87299999999999</v>
      </c>
      <c r="EV39" s="9">
        <v>74.346000000000004</v>
      </c>
      <c r="EW39" s="9">
        <v>85.528000000000006</v>
      </c>
      <c r="EX39" s="9">
        <v>148.63499999999999</v>
      </c>
      <c r="EY39" s="9">
        <v>74.305000000000007</v>
      </c>
      <c r="EZ39" s="9">
        <v>74.331000000000003</v>
      </c>
      <c r="FA39" s="9">
        <v>1761.2850000000001</v>
      </c>
      <c r="FB39" s="9">
        <v>938.56799999999998</v>
      </c>
      <c r="FC39" s="9">
        <v>822.71799999999996</v>
      </c>
      <c r="FD39" s="9">
        <v>1177.8989999999999</v>
      </c>
      <c r="FE39" s="9">
        <v>769.101</v>
      </c>
      <c r="FF39" s="9">
        <v>408.798</v>
      </c>
      <c r="FG39" s="9">
        <v>583.38599999999997</v>
      </c>
      <c r="FH39" s="9">
        <v>169.46700000000001</v>
      </c>
      <c r="FI39" s="9">
        <v>413.92</v>
      </c>
      <c r="FJ39" s="9">
        <v>198.54599999999999</v>
      </c>
      <c r="FK39" s="9">
        <v>107.79600000000001</v>
      </c>
      <c r="FL39" s="9">
        <v>90.75</v>
      </c>
      <c r="FM39" s="9">
        <v>52.107999999999997</v>
      </c>
      <c r="FN39" s="9">
        <v>33.363999999999997</v>
      </c>
      <c r="FO39" s="9">
        <v>18.742999999999999</v>
      </c>
      <c r="FP39" s="9">
        <v>19.545000000000002</v>
      </c>
      <c r="FQ39" s="9">
        <v>17.376999999999999</v>
      </c>
      <c r="FR39" s="9">
        <v>2.1680000000000001</v>
      </c>
      <c r="FS39" s="9">
        <v>11.37</v>
      </c>
      <c r="FT39" s="9">
        <v>10.161</v>
      </c>
      <c r="FU39" s="9">
        <v>1.21</v>
      </c>
      <c r="FV39" s="9">
        <v>8.1739999999999995</v>
      </c>
      <c r="FW39" s="9">
        <v>7.2160000000000002</v>
      </c>
      <c r="FX39" s="9">
        <v>0.95799999999999996</v>
      </c>
      <c r="FY39" s="9">
        <v>32.563000000000002</v>
      </c>
      <c r="FZ39" s="9">
        <v>15.987</v>
      </c>
      <c r="GA39" s="9">
        <v>16.576000000000001</v>
      </c>
      <c r="GB39" s="9">
        <v>168.22200000000001</v>
      </c>
      <c r="GC39" s="9">
        <v>87.54</v>
      </c>
      <c r="GD39" s="9">
        <v>80.682000000000002</v>
      </c>
      <c r="GE39" s="9">
        <v>60.122</v>
      </c>
      <c r="GF39" s="9">
        <v>42.914999999999999</v>
      </c>
      <c r="GG39" s="9">
        <v>17.206</v>
      </c>
      <c r="GH39" s="9">
        <v>108.1</v>
      </c>
      <c r="GI39" s="9">
        <v>44.625</v>
      </c>
      <c r="GJ39" s="9">
        <v>63.475000000000001</v>
      </c>
      <c r="GK39" s="9">
        <v>75.453000000000003</v>
      </c>
      <c r="GL39" s="9">
        <v>56.460999999999999</v>
      </c>
      <c r="GM39" s="9">
        <v>18.992000000000001</v>
      </c>
      <c r="GN39" s="9">
        <v>123.093</v>
      </c>
      <c r="GO39" s="9">
        <v>51.335000000000001</v>
      </c>
      <c r="GP39" s="9">
        <v>71.757999999999996</v>
      </c>
      <c r="GQ39" s="9">
        <v>119.471</v>
      </c>
      <c r="GR39" s="9">
        <v>54.786000000000001</v>
      </c>
      <c r="GS39" s="9">
        <v>64.685000000000002</v>
      </c>
      <c r="GT39" s="9">
        <v>467.125</v>
      </c>
      <c r="GU39" s="9">
        <v>287.149</v>
      </c>
      <c r="GV39" s="9">
        <v>179.977</v>
      </c>
      <c r="GW39" s="9">
        <v>200.30099999999999</v>
      </c>
      <c r="GX39" s="9">
        <v>154.161</v>
      </c>
      <c r="GY39" s="9">
        <v>46.14</v>
      </c>
      <c r="GZ39" s="9">
        <v>266.82499999999999</v>
      </c>
      <c r="HA39" s="9">
        <v>132.988</v>
      </c>
      <c r="HB39" s="9">
        <v>133.83699999999999</v>
      </c>
      <c r="HC39" s="9">
        <v>46.601999999999997</v>
      </c>
      <c r="HD39" s="9">
        <v>31.896999999999998</v>
      </c>
      <c r="HE39" s="9">
        <v>14.705</v>
      </c>
      <c r="HF39" s="9">
        <v>21.404</v>
      </c>
      <c r="HG39" s="9">
        <v>16.298999999999999</v>
      </c>
      <c r="HH39" s="9">
        <v>5.1050000000000004</v>
      </c>
      <c r="HI39" s="9">
        <v>6.31</v>
      </c>
      <c r="HJ39" s="9">
        <v>5.8819999999999997</v>
      </c>
      <c r="HK39" s="9">
        <v>0.42899999999999999</v>
      </c>
      <c r="HL39" s="9">
        <v>2.98</v>
      </c>
      <c r="HM39" s="9">
        <v>2.5590000000000002</v>
      </c>
      <c r="HN39" s="9">
        <v>0.42099999999999999</v>
      </c>
      <c r="HO39" s="9">
        <v>3.33</v>
      </c>
      <c r="HP39" s="9">
        <v>3.3220000000000001</v>
      </c>
      <c r="HQ39" s="9">
        <v>8.0000000000000002E-3</v>
      </c>
      <c r="HR39" s="9">
        <v>15.093999999999999</v>
      </c>
      <c r="HS39" s="9">
        <v>10.417</v>
      </c>
      <c r="HT39" s="9">
        <v>4.6760000000000002</v>
      </c>
      <c r="HU39" s="9">
        <v>29.951000000000001</v>
      </c>
      <c r="HV39" s="9">
        <v>20.216999999999999</v>
      </c>
      <c r="HW39" s="9">
        <v>9.734</v>
      </c>
      <c r="HX39" s="9">
        <v>3.766</v>
      </c>
      <c r="HY39" s="9">
        <v>3.2570000000000001</v>
      </c>
      <c r="HZ39" s="9">
        <v>0.50900000000000001</v>
      </c>
      <c r="IA39" s="9">
        <v>26.184999999999999</v>
      </c>
      <c r="IB39" s="9">
        <v>16.96</v>
      </c>
      <c r="IC39" s="9">
        <v>9.2249999999999996</v>
      </c>
      <c r="ID39" s="9">
        <v>9.8219999999999992</v>
      </c>
      <c r="IE39" s="9">
        <v>8.8859999999999992</v>
      </c>
      <c r="IF39" s="9">
        <v>0.93600000000000005</v>
      </c>
      <c r="IG39" s="9">
        <v>36.78</v>
      </c>
      <c r="IH39" s="9">
        <v>23.010999999999999</v>
      </c>
      <c r="II39" s="9">
        <v>13.769</v>
      </c>
      <c r="IJ39" s="9">
        <v>29.164000000000001</v>
      </c>
      <c r="IK39" s="9">
        <v>19.518999999999998</v>
      </c>
      <c r="IL39" s="9">
        <v>9.6449999999999996</v>
      </c>
      <c r="IM39" s="9">
        <v>3808.0149999999999</v>
      </c>
      <c r="IN39" s="9">
        <v>2038.9169999999999</v>
      </c>
      <c r="IO39" s="9">
        <v>1769.098</v>
      </c>
      <c r="IP39" s="9">
        <v>2624.44</v>
      </c>
      <c r="IQ39" s="9">
        <v>1650.9649999999999</v>
      </c>
    </row>
    <row r="40" spans="1:251">
      <c r="A40" s="10">
        <v>42705</v>
      </c>
      <c r="B40" s="9">
        <v>12.347</v>
      </c>
      <c r="C40" s="9">
        <v>24.27</v>
      </c>
      <c r="D40" s="9">
        <v>404.83699999999999</v>
      </c>
      <c r="E40" s="9">
        <v>226.86099999999999</v>
      </c>
      <c r="F40" s="9">
        <v>177.977</v>
      </c>
      <c r="G40" s="9">
        <v>195.34899999999999</v>
      </c>
      <c r="H40" s="9">
        <v>144.261</v>
      </c>
      <c r="I40" s="9">
        <v>51.088000000000001</v>
      </c>
      <c r="J40" s="9">
        <v>209.488</v>
      </c>
      <c r="K40" s="9">
        <v>82.6</v>
      </c>
      <c r="L40" s="9">
        <v>126.88800000000001</v>
      </c>
      <c r="M40" s="9">
        <v>213.727</v>
      </c>
      <c r="N40" s="9">
        <v>159.404</v>
      </c>
      <c r="O40" s="9">
        <v>54.323</v>
      </c>
      <c r="P40" s="9">
        <v>222.727</v>
      </c>
      <c r="Q40" s="9">
        <v>87.465000000000003</v>
      </c>
      <c r="R40" s="9">
        <v>135.262</v>
      </c>
      <c r="S40" s="9">
        <v>223.19800000000001</v>
      </c>
      <c r="T40" s="9">
        <v>93.094999999999999</v>
      </c>
      <c r="U40" s="9">
        <v>130.10300000000001</v>
      </c>
      <c r="V40" s="9">
        <v>2606.5369999999998</v>
      </c>
      <c r="W40" s="9">
        <v>1419.489</v>
      </c>
      <c r="X40" s="9">
        <v>1187.048</v>
      </c>
      <c r="Y40" s="9">
        <v>1947.2919999999999</v>
      </c>
      <c r="Z40" s="9">
        <v>1300.5550000000001</v>
      </c>
      <c r="AA40" s="9">
        <v>646.73699999999997</v>
      </c>
      <c r="AB40" s="9">
        <v>659.24400000000003</v>
      </c>
      <c r="AC40" s="9">
        <v>118.934</v>
      </c>
      <c r="AD40" s="9">
        <v>540.30999999999995</v>
      </c>
      <c r="AE40" s="9">
        <v>308.77699999999999</v>
      </c>
      <c r="AF40" s="9">
        <v>151.71199999999999</v>
      </c>
      <c r="AG40" s="9">
        <v>157.065</v>
      </c>
      <c r="AH40" s="9">
        <v>50.695999999999998</v>
      </c>
      <c r="AI40" s="9">
        <v>22.146000000000001</v>
      </c>
      <c r="AJ40" s="9">
        <v>28.55</v>
      </c>
      <c r="AK40" s="9">
        <v>23.370999999999999</v>
      </c>
      <c r="AL40" s="9">
        <v>17.058</v>
      </c>
      <c r="AM40" s="9">
        <v>6.3140000000000001</v>
      </c>
      <c r="AN40" s="9">
        <v>11.997</v>
      </c>
      <c r="AO40" s="9">
        <v>8.61</v>
      </c>
      <c r="AP40" s="9">
        <v>3.387</v>
      </c>
      <c r="AQ40" s="9">
        <v>11.374000000000001</v>
      </c>
      <c r="AR40" s="9">
        <v>8.4480000000000004</v>
      </c>
      <c r="AS40" s="9">
        <v>2.9260000000000002</v>
      </c>
      <c r="AT40" s="9">
        <v>27.324000000000002</v>
      </c>
      <c r="AU40" s="9">
        <v>5.0880000000000001</v>
      </c>
      <c r="AV40" s="9">
        <v>22.236000000000001</v>
      </c>
      <c r="AW40" s="9">
        <v>279.71699999999998</v>
      </c>
      <c r="AX40" s="9">
        <v>137.82599999999999</v>
      </c>
      <c r="AY40" s="9">
        <v>141.89099999999999</v>
      </c>
      <c r="AZ40" s="9">
        <v>126.63800000000001</v>
      </c>
      <c r="BA40" s="9">
        <v>97.385999999999996</v>
      </c>
      <c r="BB40" s="9">
        <v>29.251999999999999</v>
      </c>
      <c r="BC40" s="9">
        <v>153.07900000000001</v>
      </c>
      <c r="BD40" s="9">
        <v>40.44</v>
      </c>
      <c r="BE40" s="9">
        <v>112.639</v>
      </c>
      <c r="BF40" s="9">
        <v>144.124</v>
      </c>
      <c r="BG40" s="9">
        <v>110.066</v>
      </c>
      <c r="BH40" s="9">
        <v>34.058</v>
      </c>
      <c r="BI40" s="9">
        <v>164.65299999999999</v>
      </c>
      <c r="BJ40" s="9">
        <v>41.646000000000001</v>
      </c>
      <c r="BK40" s="9">
        <v>123.00700000000001</v>
      </c>
      <c r="BL40" s="9">
        <v>165.07599999999999</v>
      </c>
      <c r="BM40" s="9">
        <v>49.05</v>
      </c>
      <c r="BN40" s="9">
        <v>116.026</v>
      </c>
      <c r="BO40" s="9">
        <v>2528.3580000000002</v>
      </c>
      <c r="BP40" s="9">
        <v>1302.8040000000001</v>
      </c>
      <c r="BQ40" s="9">
        <v>1225.5530000000001</v>
      </c>
      <c r="BR40" s="9">
        <v>1886.3019999999999</v>
      </c>
      <c r="BS40" s="9">
        <v>1175.578</v>
      </c>
      <c r="BT40" s="9">
        <v>710.72400000000005</v>
      </c>
      <c r="BU40" s="9">
        <v>642.05499999999995</v>
      </c>
      <c r="BV40" s="9">
        <v>127.226</v>
      </c>
      <c r="BW40" s="9">
        <v>514.82899999999995</v>
      </c>
      <c r="BX40" s="9">
        <v>316.04199999999997</v>
      </c>
      <c r="BY40" s="9">
        <v>156.85599999999999</v>
      </c>
      <c r="BZ40" s="9">
        <v>159.185</v>
      </c>
      <c r="CA40" s="9">
        <v>65.78</v>
      </c>
      <c r="CB40" s="9">
        <v>36.972000000000001</v>
      </c>
      <c r="CC40" s="9">
        <v>28.808</v>
      </c>
      <c r="CD40" s="9">
        <v>31.966999999999999</v>
      </c>
      <c r="CE40" s="9">
        <v>22.434000000000001</v>
      </c>
      <c r="CF40" s="9">
        <v>9.532</v>
      </c>
      <c r="CG40" s="9">
        <v>16.917999999999999</v>
      </c>
      <c r="CH40" s="9">
        <v>12.002000000000001</v>
      </c>
      <c r="CI40" s="9">
        <v>4.9160000000000004</v>
      </c>
      <c r="CJ40" s="9">
        <v>15.048999999999999</v>
      </c>
      <c r="CK40" s="9">
        <v>10.432</v>
      </c>
      <c r="CL40" s="9">
        <v>4.617</v>
      </c>
      <c r="CM40" s="9">
        <v>33.814</v>
      </c>
      <c r="CN40" s="9">
        <v>14.538</v>
      </c>
      <c r="CO40" s="9">
        <v>19.276</v>
      </c>
      <c r="CP40" s="9">
        <v>273.54500000000002</v>
      </c>
      <c r="CQ40" s="9">
        <v>134.875</v>
      </c>
      <c r="CR40" s="9">
        <v>138.66999999999999</v>
      </c>
      <c r="CS40" s="9">
        <v>117.944</v>
      </c>
      <c r="CT40" s="9">
        <v>86.608999999999995</v>
      </c>
      <c r="CU40" s="9">
        <v>31.335000000000001</v>
      </c>
      <c r="CV40" s="9">
        <v>155.601</v>
      </c>
      <c r="CW40" s="9">
        <v>48.265999999999998</v>
      </c>
      <c r="CX40" s="9">
        <v>107.33499999999999</v>
      </c>
      <c r="CY40" s="9">
        <v>142.88800000000001</v>
      </c>
      <c r="CZ40" s="9">
        <v>103.57</v>
      </c>
      <c r="DA40" s="9">
        <v>39.317999999999998</v>
      </c>
      <c r="DB40" s="9">
        <v>173.154</v>
      </c>
      <c r="DC40" s="9">
        <v>53.286000000000001</v>
      </c>
      <c r="DD40" s="9">
        <v>119.867</v>
      </c>
      <c r="DE40" s="9">
        <v>172.518</v>
      </c>
      <c r="DF40" s="9">
        <v>60.268000000000001</v>
      </c>
      <c r="DG40" s="9">
        <v>112.25</v>
      </c>
      <c r="DH40" s="9">
        <v>2230.2020000000002</v>
      </c>
      <c r="DI40" s="9">
        <v>1231.3510000000001</v>
      </c>
      <c r="DJ40" s="9">
        <v>998.85</v>
      </c>
      <c r="DK40" s="9">
        <v>1400.92</v>
      </c>
      <c r="DL40" s="9">
        <v>938.08699999999999</v>
      </c>
      <c r="DM40" s="9">
        <v>462.83199999999999</v>
      </c>
      <c r="DN40" s="9">
        <v>829.28200000000004</v>
      </c>
      <c r="DO40" s="9">
        <v>293.26400000000001</v>
      </c>
      <c r="DP40" s="9">
        <v>536.01800000000003</v>
      </c>
      <c r="DQ40" s="9">
        <v>242.82</v>
      </c>
      <c r="DR40" s="9">
        <v>140.82</v>
      </c>
      <c r="DS40" s="9">
        <v>102</v>
      </c>
      <c r="DT40" s="9">
        <v>68.474000000000004</v>
      </c>
      <c r="DU40" s="9">
        <v>42.587000000000003</v>
      </c>
      <c r="DV40" s="9">
        <v>25.887</v>
      </c>
      <c r="DW40" s="9">
        <v>24.376000000000001</v>
      </c>
      <c r="DX40" s="9">
        <v>20.03</v>
      </c>
      <c r="DY40" s="9">
        <v>4.3460000000000001</v>
      </c>
      <c r="DZ40" s="9">
        <v>15.391999999999999</v>
      </c>
      <c r="EA40" s="9">
        <v>13.022</v>
      </c>
      <c r="EB40" s="9">
        <v>2.37</v>
      </c>
      <c r="EC40" s="9">
        <v>8.984</v>
      </c>
      <c r="ED40" s="9">
        <v>7.008</v>
      </c>
      <c r="EE40" s="9">
        <v>1.976</v>
      </c>
      <c r="EF40" s="9">
        <v>44.097999999999999</v>
      </c>
      <c r="EG40" s="9">
        <v>22.556999999999999</v>
      </c>
      <c r="EH40" s="9">
        <v>21.542000000000002</v>
      </c>
      <c r="EI40" s="9">
        <v>198.71899999999999</v>
      </c>
      <c r="EJ40" s="9">
        <v>115.004</v>
      </c>
      <c r="EK40" s="9">
        <v>83.715000000000003</v>
      </c>
      <c r="EL40" s="9">
        <v>67.954999999999998</v>
      </c>
      <c r="EM40" s="9">
        <v>51.784999999999997</v>
      </c>
      <c r="EN40" s="9">
        <v>16.170000000000002</v>
      </c>
      <c r="EO40" s="9">
        <v>130.76499999999999</v>
      </c>
      <c r="EP40" s="9">
        <v>63.219000000000001</v>
      </c>
      <c r="EQ40" s="9">
        <v>67.546000000000006</v>
      </c>
      <c r="ER40" s="9">
        <v>88.412000000000006</v>
      </c>
      <c r="ES40" s="9">
        <v>67.923000000000002</v>
      </c>
      <c r="ET40" s="9">
        <v>20.49</v>
      </c>
      <c r="EU40" s="9">
        <v>154.40799999999999</v>
      </c>
      <c r="EV40" s="9">
        <v>72.897999999999996</v>
      </c>
      <c r="EW40" s="9">
        <v>81.510000000000005</v>
      </c>
      <c r="EX40" s="9">
        <v>146.15700000000001</v>
      </c>
      <c r="EY40" s="9">
        <v>76.241</v>
      </c>
      <c r="EZ40" s="9">
        <v>69.915999999999997</v>
      </c>
      <c r="FA40" s="9">
        <v>1763.4580000000001</v>
      </c>
      <c r="FB40" s="9">
        <v>942.40499999999997</v>
      </c>
      <c r="FC40" s="9">
        <v>821.05399999999997</v>
      </c>
      <c r="FD40" s="9">
        <v>1191.354</v>
      </c>
      <c r="FE40" s="9">
        <v>780.11</v>
      </c>
      <c r="FF40" s="9">
        <v>411.24299999999999</v>
      </c>
      <c r="FG40" s="9">
        <v>572.10400000000004</v>
      </c>
      <c r="FH40" s="9">
        <v>162.29400000000001</v>
      </c>
      <c r="FI40" s="9">
        <v>409.81</v>
      </c>
      <c r="FJ40" s="9">
        <v>199.34299999999999</v>
      </c>
      <c r="FK40" s="9">
        <v>111.455</v>
      </c>
      <c r="FL40" s="9">
        <v>87.888000000000005</v>
      </c>
      <c r="FM40" s="9">
        <v>51.726999999999997</v>
      </c>
      <c r="FN40" s="9">
        <v>31.43</v>
      </c>
      <c r="FO40" s="9">
        <v>20.297999999999998</v>
      </c>
      <c r="FP40" s="9">
        <v>20.686</v>
      </c>
      <c r="FQ40" s="9">
        <v>16.756</v>
      </c>
      <c r="FR40" s="9">
        <v>3.93</v>
      </c>
      <c r="FS40" s="9">
        <v>13.516999999999999</v>
      </c>
      <c r="FT40" s="9">
        <v>11.15</v>
      </c>
      <c r="FU40" s="9">
        <v>2.3660000000000001</v>
      </c>
      <c r="FV40" s="9">
        <v>7.1689999999999996</v>
      </c>
      <c r="FW40" s="9">
        <v>5.6059999999999999</v>
      </c>
      <c r="FX40" s="9">
        <v>1.5640000000000001</v>
      </c>
      <c r="FY40" s="9">
        <v>31.041</v>
      </c>
      <c r="FZ40" s="9">
        <v>14.673999999999999</v>
      </c>
      <c r="GA40" s="9">
        <v>16.367000000000001</v>
      </c>
      <c r="GB40" s="9">
        <v>166.90799999999999</v>
      </c>
      <c r="GC40" s="9">
        <v>93.108999999999995</v>
      </c>
      <c r="GD40" s="9">
        <v>73.799000000000007</v>
      </c>
      <c r="GE40" s="9">
        <v>62.39</v>
      </c>
      <c r="GF40" s="9">
        <v>47.225000000000001</v>
      </c>
      <c r="GG40" s="9">
        <v>15.164999999999999</v>
      </c>
      <c r="GH40" s="9">
        <v>104.518</v>
      </c>
      <c r="GI40" s="9">
        <v>45.884</v>
      </c>
      <c r="GJ40" s="9">
        <v>58.634</v>
      </c>
      <c r="GK40" s="9">
        <v>79.998000000000005</v>
      </c>
      <c r="GL40" s="9">
        <v>60.926000000000002</v>
      </c>
      <c r="GM40" s="9">
        <v>19.071000000000002</v>
      </c>
      <c r="GN40" s="9">
        <v>119.345</v>
      </c>
      <c r="GO40" s="9">
        <v>50.529000000000003</v>
      </c>
      <c r="GP40" s="9">
        <v>68.816000000000003</v>
      </c>
      <c r="GQ40" s="9">
        <v>118.035</v>
      </c>
      <c r="GR40" s="9">
        <v>57.033999999999999</v>
      </c>
      <c r="GS40" s="9">
        <v>61</v>
      </c>
      <c r="GT40" s="9">
        <v>466.74400000000003</v>
      </c>
      <c r="GU40" s="9">
        <v>288.947</v>
      </c>
      <c r="GV40" s="9">
        <v>177.797</v>
      </c>
      <c r="GW40" s="9">
        <v>209.566</v>
      </c>
      <c r="GX40" s="9">
        <v>157.977</v>
      </c>
      <c r="GY40" s="9">
        <v>51.588999999999999</v>
      </c>
      <c r="GZ40" s="9">
        <v>257.178</v>
      </c>
      <c r="HA40" s="9">
        <v>130.97</v>
      </c>
      <c r="HB40" s="9">
        <v>126.208</v>
      </c>
      <c r="HC40" s="9">
        <v>43.476999999999997</v>
      </c>
      <c r="HD40" s="9">
        <v>29.364999999999998</v>
      </c>
      <c r="HE40" s="9">
        <v>14.112</v>
      </c>
      <c r="HF40" s="9">
        <v>16.747</v>
      </c>
      <c r="HG40" s="9">
        <v>11.157</v>
      </c>
      <c r="HH40" s="9">
        <v>5.59</v>
      </c>
      <c r="HI40" s="9">
        <v>3.69</v>
      </c>
      <c r="HJ40" s="9">
        <v>3.274</v>
      </c>
      <c r="HK40" s="9">
        <v>0.41599999999999998</v>
      </c>
      <c r="HL40" s="9">
        <v>1.875</v>
      </c>
      <c r="HM40" s="9">
        <v>1.8720000000000001</v>
      </c>
      <c r="HN40" s="9">
        <v>4.0000000000000001E-3</v>
      </c>
      <c r="HO40" s="9">
        <v>1.8140000000000001</v>
      </c>
      <c r="HP40" s="9">
        <v>1.403</v>
      </c>
      <c r="HQ40" s="9">
        <v>0.41199999999999998</v>
      </c>
      <c r="HR40" s="9">
        <v>13.057</v>
      </c>
      <c r="HS40" s="9">
        <v>7.883</v>
      </c>
      <c r="HT40" s="9">
        <v>5.1740000000000004</v>
      </c>
      <c r="HU40" s="9">
        <v>31.812000000000001</v>
      </c>
      <c r="HV40" s="9">
        <v>21.895</v>
      </c>
      <c r="HW40" s="9">
        <v>9.9160000000000004</v>
      </c>
      <c r="HX40" s="9">
        <v>5.5650000000000004</v>
      </c>
      <c r="HY40" s="9">
        <v>4.5599999999999996</v>
      </c>
      <c r="HZ40" s="9">
        <v>1.0049999999999999</v>
      </c>
      <c r="IA40" s="9">
        <v>26.247</v>
      </c>
      <c r="IB40" s="9">
        <v>17.335000000000001</v>
      </c>
      <c r="IC40" s="9">
        <v>8.9120000000000008</v>
      </c>
      <c r="ID40" s="9">
        <v>8.4149999999999991</v>
      </c>
      <c r="IE40" s="9">
        <v>6.9960000000000004</v>
      </c>
      <c r="IF40" s="9">
        <v>1.419</v>
      </c>
      <c r="IG40" s="9">
        <v>35.061999999999998</v>
      </c>
      <c r="IH40" s="9">
        <v>22.369</v>
      </c>
      <c r="II40" s="9">
        <v>12.693</v>
      </c>
      <c r="IJ40" s="9">
        <v>28.122</v>
      </c>
      <c r="IK40" s="9">
        <v>19.207000000000001</v>
      </c>
      <c r="IL40" s="9">
        <v>8.9149999999999991</v>
      </c>
      <c r="IM40" s="9">
        <v>3834.9830000000002</v>
      </c>
      <c r="IN40" s="9">
        <v>2046.2159999999999</v>
      </c>
      <c r="IO40" s="9">
        <v>1788.7670000000001</v>
      </c>
      <c r="IP40" s="9">
        <v>2657.58</v>
      </c>
      <c r="IQ40" s="9">
        <v>1667.808</v>
      </c>
    </row>
    <row r="41" spans="1:251">
      <c r="A41" s="10">
        <v>42736</v>
      </c>
      <c r="B41" s="9">
        <v>12.425000000000001</v>
      </c>
      <c r="C41" s="9">
        <v>21.161999999999999</v>
      </c>
      <c r="D41" s="9">
        <v>380.66199999999998</v>
      </c>
      <c r="E41" s="9">
        <v>210.46799999999999</v>
      </c>
      <c r="F41" s="9">
        <v>170.19300000000001</v>
      </c>
      <c r="G41" s="9">
        <v>175.684</v>
      </c>
      <c r="H41" s="9">
        <v>132.846</v>
      </c>
      <c r="I41" s="9">
        <v>42.837000000000003</v>
      </c>
      <c r="J41" s="9">
        <v>204.97800000000001</v>
      </c>
      <c r="K41" s="9">
        <v>77.622</v>
      </c>
      <c r="L41" s="9">
        <v>127.35599999999999</v>
      </c>
      <c r="M41" s="9">
        <v>204.55500000000001</v>
      </c>
      <c r="N41" s="9">
        <v>154.453</v>
      </c>
      <c r="O41" s="9">
        <v>50.101999999999997</v>
      </c>
      <c r="P41" s="9">
        <v>217.27</v>
      </c>
      <c r="Q41" s="9">
        <v>82.492000000000004</v>
      </c>
      <c r="R41" s="9">
        <v>134.77799999999999</v>
      </c>
      <c r="S41" s="9">
        <v>225.114</v>
      </c>
      <c r="T41" s="9">
        <v>92.218000000000004</v>
      </c>
      <c r="U41" s="9">
        <v>132.89500000000001</v>
      </c>
      <c r="V41" s="9">
        <v>2547.741</v>
      </c>
      <c r="W41" s="9">
        <v>1397.682</v>
      </c>
      <c r="X41" s="9">
        <v>1150.059</v>
      </c>
      <c r="Y41" s="9">
        <v>1892.329</v>
      </c>
      <c r="Z41" s="9">
        <v>1270.5350000000001</v>
      </c>
      <c r="AA41" s="9">
        <v>621.79499999999996</v>
      </c>
      <c r="AB41" s="9">
        <v>655.41200000000003</v>
      </c>
      <c r="AC41" s="9">
        <v>127.148</v>
      </c>
      <c r="AD41" s="9">
        <v>528.26400000000001</v>
      </c>
      <c r="AE41" s="9">
        <v>328.471</v>
      </c>
      <c r="AF41" s="9">
        <v>172.72200000000001</v>
      </c>
      <c r="AG41" s="9">
        <v>155.749</v>
      </c>
      <c r="AH41" s="9">
        <v>58.835999999999999</v>
      </c>
      <c r="AI41" s="9">
        <v>34.225000000000001</v>
      </c>
      <c r="AJ41" s="9">
        <v>24.611000000000001</v>
      </c>
      <c r="AK41" s="9">
        <v>33.932000000000002</v>
      </c>
      <c r="AL41" s="9">
        <v>25.745999999999999</v>
      </c>
      <c r="AM41" s="9">
        <v>8.1869999999999994</v>
      </c>
      <c r="AN41" s="9">
        <v>17.721</v>
      </c>
      <c r="AO41" s="9">
        <v>13.581</v>
      </c>
      <c r="AP41" s="9">
        <v>4.1399999999999997</v>
      </c>
      <c r="AQ41" s="9">
        <v>16.212</v>
      </c>
      <c r="AR41" s="9">
        <v>12.164999999999999</v>
      </c>
      <c r="AS41" s="9">
        <v>4.0469999999999997</v>
      </c>
      <c r="AT41" s="9">
        <v>24.904</v>
      </c>
      <c r="AU41" s="9">
        <v>8.48</v>
      </c>
      <c r="AV41" s="9">
        <v>16.423999999999999</v>
      </c>
      <c r="AW41" s="9">
        <v>290.52499999999998</v>
      </c>
      <c r="AX41" s="9">
        <v>149.68799999999999</v>
      </c>
      <c r="AY41" s="9">
        <v>140.83699999999999</v>
      </c>
      <c r="AZ41" s="9">
        <v>131.66900000000001</v>
      </c>
      <c r="BA41" s="9">
        <v>100.959</v>
      </c>
      <c r="BB41" s="9">
        <v>30.71</v>
      </c>
      <c r="BC41" s="9">
        <v>158.857</v>
      </c>
      <c r="BD41" s="9">
        <v>48.728999999999999</v>
      </c>
      <c r="BE41" s="9">
        <v>110.127</v>
      </c>
      <c r="BF41" s="9">
        <v>158.82900000000001</v>
      </c>
      <c r="BG41" s="9">
        <v>120.41500000000001</v>
      </c>
      <c r="BH41" s="9">
        <v>38.414000000000001</v>
      </c>
      <c r="BI41" s="9">
        <v>169.642</v>
      </c>
      <c r="BJ41" s="9">
        <v>52.307000000000002</v>
      </c>
      <c r="BK41" s="9">
        <v>117.334</v>
      </c>
      <c r="BL41" s="9">
        <v>176.577</v>
      </c>
      <c r="BM41" s="9">
        <v>62.31</v>
      </c>
      <c r="BN41" s="9">
        <v>114.267</v>
      </c>
      <c r="BO41" s="9">
        <v>2474.134</v>
      </c>
      <c r="BP41" s="9">
        <v>1282.711</v>
      </c>
      <c r="BQ41" s="9">
        <v>1191.423</v>
      </c>
      <c r="BR41" s="9">
        <v>1819.5840000000001</v>
      </c>
      <c r="BS41" s="9">
        <v>1146.95</v>
      </c>
      <c r="BT41" s="9">
        <v>672.63400000000001</v>
      </c>
      <c r="BU41" s="9">
        <v>654.54999999999995</v>
      </c>
      <c r="BV41" s="9">
        <v>135.761</v>
      </c>
      <c r="BW41" s="9">
        <v>518.78899999999999</v>
      </c>
      <c r="BX41" s="9">
        <v>307.53500000000003</v>
      </c>
      <c r="BY41" s="9">
        <v>151.62100000000001</v>
      </c>
      <c r="BZ41" s="9">
        <v>155.91399999999999</v>
      </c>
      <c r="CA41" s="9">
        <v>61.305</v>
      </c>
      <c r="CB41" s="9">
        <v>35.277000000000001</v>
      </c>
      <c r="CC41" s="9">
        <v>26.029</v>
      </c>
      <c r="CD41" s="9">
        <v>32.465000000000003</v>
      </c>
      <c r="CE41" s="9">
        <v>23.361000000000001</v>
      </c>
      <c r="CF41" s="9">
        <v>9.1039999999999992</v>
      </c>
      <c r="CG41" s="9">
        <v>16.545999999999999</v>
      </c>
      <c r="CH41" s="9">
        <v>9.9830000000000005</v>
      </c>
      <c r="CI41" s="9">
        <v>6.5620000000000003</v>
      </c>
      <c r="CJ41" s="9">
        <v>15.919</v>
      </c>
      <c r="CK41" s="9">
        <v>13.377000000000001</v>
      </c>
      <c r="CL41" s="9">
        <v>2.5419999999999998</v>
      </c>
      <c r="CM41" s="9">
        <v>28.84</v>
      </c>
      <c r="CN41" s="9">
        <v>11.916</v>
      </c>
      <c r="CO41" s="9">
        <v>16.923999999999999</v>
      </c>
      <c r="CP41" s="9">
        <v>270.18299999999999</v>
      </c>
      <c r="CQ41" s="9">
        <v>127.791</v>
      </c>
      <c r="CR41" s="9">
        <v>142.39099999999999</v>
      </c>
      <c r="CS41" s="9">
        <v>100.706</v>
      </c>
      <c r="CT41" s="9">
        <v>71.551000000000002</v>
      </c>
      <c r="CU41" s="9">
        <v>29.155000000000001</v>
      </c>
      <c r="CV41" s="9">
        <v>169.477</v>
      </c>
      <c r="CW41" s="9">
        <v>56.24</v>
      </c>
      <c r="CX41" s="9">
        <v>113.236</v>
      </c>
      <c r="CY41" s="9">
        <v>127.321</v>
      </c>
      <c r="CZ41" s="9">
        <v>91.253</v>
      </c>
      <c r="DA41" s="9">
        <v>36.067999999999998</v>
      </c>
      <c r="DB41" s="9">
        <v>180.21299999999999</v>
      </c>
      <c r="DC41" s="9">
        <v>60.366999999999997</v>
      </c>
      <c r="DD41" s="9">
        <v>119.846</v>
      </c>
      <c r="DE41" s="9">
        <v>186.02199999999999</v>
      </c>
      <c r="DF41" s="9">
        <v>66.224000000000004</v>
      </c>
      <c r="DG41" s="9">
        <v>119.798</v>
      </c>
      <c r="DH41" s="9">
        <v>2175.0949999999998</v>
      </c>
      <c r="DI41" s="9">
        <v>1198.5930000000001</v>
      </c>
      <c r="DJ41" s="9">
        <v>976.50099999999998</v>
      </c>
      <c r="DK41" s="9">
        <v>1361.17</v>
      </c>
      <c r="DL41" s="9">
        <v>917.02300000000002</v>
      </c>
      <c r="DM41" s="9">
        <v>444.14699999999999</v>
      </c>
      <c r="DN41" s="9">
        <v>813.92499999999995</v>
      </c>
      <c r="DO41" s="9">
        <v>281.57100000000003</v>
      </c>
      <c r="DP41" s="9">
        <v>532.35400000000004</v>
      </c>
      <c r="DQ41" s="9">
        <v>235.42099999999999</v>
      </c>
      <c r="DR41" s="9">
        <v>136.24600000000001</v>
      </c>
      <c r="DS41" s="9">
        <v>99.174999999999997</v>
      </c>
      <c r="DT41" s="9">
        <v>75.974999999999994</v>
      </c>
      <c r="DU41" s="9">
        <v>48.109000000000002</v>
      </c>
      <c r="DV41" s="9">
        <v>27.866</v>
      </c>
      <c r="DW41" s="9">
        <v>25.896000000000001</v>
      </c>
      <c r="DX41" s="9">
        <v>20.638000000000002</v>
      </c>
      <c r="DY41" s="9">
        <v>5.2590000000000003</v>
      </c>
      <c r="DZ41" s="9">
        <v>18.521000000000001</v>
      </c>
      <c r="EA41" s="9">
        <v>15.077999999999999</v>
      </c>
      <c r="EB41" s="9">
        <v>3.4430000000000001</v>
      </c>
      <c r="EC41" s="9">
        <v>7.3760000000000003</v>
      </c>
      <c r="ED41" s="9">
        <v>5.56</v>
      </c>
      <c r="EE41" s="9">
        <v>1.8160000000000001</v>
      </c>
      <c r="EF41" s="9">
        <v>50.079000000000001</v>
      </c>
      <c r="EG41" s="9">
        <v>27.471</v>
      </c>
      <c r="EH41" s="9">
        <v>22.606999999999999</v>
      </c>
      <c r="EI41" s="9">
        <v>186.08600000000001</v>
      </c>
      <c r="EJ41" s="9">
        <v>105.854</v>
      </c>
      <c r="EK41" s="9">
        <v>80.230999999999995</v>
      </c>
      <c r="EL41" s="9">
        <v>56.314999999999998</v>
      </c>
      <c r="EM41" s="9">
        <v>42.545000000000002</v>
      </c>
      <c r="EN41" s="9">
        <v>13.77</v>
      </c>
      <c r="EO41" s="9">
        <v>129.77000000000001</v>
      </c>
      <c r="EP41" s="9">
        <v>63.308999999999997</v>
      </c>
      <c r="EQ41" s="9">
        <v>66.460999999999999</v>
      </c>
      <c r="ER41" s="9">
        <v>78.498000000000005</v>
      </c>
      <c r="ES41" s="9">
        <v>60.95</v>
      </c>
      <c r="ET41" s="9">
        <v>17.547999999999998</v>
      </c>
      <c r="EU41" s="9">
        <v>156.923</v>
      </c>
      <c r="EV41" s="9">
        <v>75.296000000000006</v>
      </c>
      <c r="EW41" s="9">
        <v>81.626999999999995</v>
      </c>
      <c r="EX41" s="9">
        <v>148.291</v>
      </c>
      <c r="EY41" s="9">
        <v>78.387</v>
      </c>
      <c r="EZ41" s="9">
        <v>69.903999999999996</v>
      </c>
      <c r="FA41" s="9">
        <v>1731.098</v>
      </c>
      <c r="FB41" s="9">
        <v>925.15499999999997</v>
      </c>
      <c r="FC41" s="9">
        <v>805.94299999999998</v>
      </c>
      <c r="FD41" s="9">
        <v>1160.8320000000001</v>
      </c>
      <c r="FE41" s="9">
        <v>767.89700000000005</v>
      </c>
      <c r="FF41" s="9">
        <v>392.935</v>
      </c>
      <c r="FG41" s="9">
        <v>570.26599999999996</v>
      </c>
      <c r="FH41" s="9">
        <v>157.25800000000001</v>
      </c>
      <c r="FI41" s="9">
        <v>413.00799999999998</v>
      </c>
      <c r="FJ41" s="9">
        <v>194.773</v>
      </c>
      <c r="FK41" s="9">
        <v>104.596</v>
      </c>
      <c r="FL41" s="9">
        <v>90.177000000000007</v>
      </c>
      <c r="FM41" s="9">
        <v>55.356999999999999</v>
      </c>
      <c r="FN41" s="9">
        <v>30.838999999999999</v>
      </c>
      <c r="FO41" s="9">
        <v>24.516999999999999</v>
      </c>
      <c r="FP41" s="9">
        <v>20.071999999999999</v>
      </c>
      <c r="FQ41" s="9">
        <v>14.83</v>
      </c>
      <c r="FR41" s="9">
        <v>5.242</v>
      </c>
      <c r="FS41" s="9">
        <v>14.37</v>
      </c>
      <c r="FT41" s="9">
        <v>10.932</v>
      </c>
      <c r="FU41" s="9">
        <v>3.4380000000000002</v>
      </c>
      <c r="FV41" s="9">
        <v>5.702</v>
      </c>
      <c r="FW41" s="9">
        <v>3.8980000000000001</v>
      </c>
      <c r="FX41" s="9">
        <v>1.804</v>
      </c>
      <c r="FY41" s="9">
        <v>35.284999999999997</v>
      </c>
      <c r="FZ41" s="9">
        <v>16.009</v>
      </c>
      <c r="GA41" s="9">
        <v>19.274999999999999</v>
      </c>
      <c r="GB41" s="9">
        <v>158.82599999999999</v>
      </c>
      <c r="GC41" s="9">
        <v>85.183000000000007</v>
      </c>
      <c r="GD41" s="9">
        <v>73.643000000000001</v>
      </c>
      <c r="GE41" s="9">
        <v>54.448</v>
      </c>
      <c r="GF41" s="9">
        <v>40.807000000000002</v>
      </c>
      <c r="GG41" s="9">
        <v>13.641</v>
      </c>
      <c r="GH41" s="9">
        <v>104.378</v>
      </c>
      <c r="GI41" s="9">
        <v>44.375999999999998</v>
      </c>
      <c r="GJ41" s="9">
        <v>60.002000000000002</v>
      </c>
      <c r="GK41" s="9">
        <v>71.403000000000006</v>
      </c>
      <c r="GL41" s="9">
        <v>53.997999999999998</v>
      </c>
      <c r="GM41" s="9">
        <v>17.404</v>
      </c>
      <c r="GN41" s="9">
        <v>123.37</v>
      </c>
      <c r="GO41" s="9">
        <v>50.597000000000001</v>
      </c>
      <c r="GP41" s="9">
        <v>72.772999999999996</v>
      </c>
      <c r="GQ41" s="9">
        <v>118.748</v>
      </c>
      <c r="GR41" s="9">
        <v>55.308</v>
      </c>
      <c r="GS41" s="9">
        <v>63.44</v>
      </c>
      <c r="GT41" s="9">
        <v>443.99700000000001</v>
      </c>
      <c r="GU41" s="9">
        <v>273.43900000000002</v>
      </c>
      <c r="GV41" s="9">
        <v>170.55799999999999</v>
      </c>
      <c r="GW41" s="9">
        <v>200.33799999999999</v>
      </c>
      <c r="GX41" s="9">
        <v>149.126</v>
      </c>
      <c r="GY41" s="9">
        <v>51.212000000000003</v>
      </c>
      <c r="GZ41" s="9">
        <v>243.65899999999999</v>
      </c>
      <c r="HA41" s="9">
        <v>124.313</v>
      </c>
      <c r="HB41" s="9">
        <v>119.346</v>
      </c>
      <c r="HC41" s="9">
        <v>40.648000000000003</v>
      </c>
      <c r="HD41" s="9">
        <v>31.65</v>
      </c>
      <c r="HE41" s="9">
        <v>8.9979999999999993</v>
      </c>
      <c r="HF41" s="9">
        <v>20.617999999999999</v>
      </c>
      <c r="HG41" s="9">
        <v>17.27</v>
      </c>
      <c r="HH41" s="9">
        <v>3.3479999999999999</v>
      </c>
      <c r="HI41" s="9">
        <v>5.8239999999999998</v>
      </c>
      <c r="HJ41" s="9">
        <v>5.8079999999999998</v>
      </c>
      <c r="HK41" s="9">
        <v>1.6E-2</v>
      </c>
      <c r="HL41" s="9">
        <v>4.1500000000000004</v>
      </c>
      <c r="HM41" s="9">
        <v>4.1459999999999999</v>
      </c>
      <c r="HN41" s="9">
        <v>5.0000000000000001E-3</v>
      </c>
      <c r="HO41" s="9">
        <v>1.6739999999999999</v>
      </c>
      <c r="HP41" s="9">
        <v>1.6619999999999999</v>
      </c>
      <c r="HQ41" s="9">
        <v>1.2E-2</v>
      </c>
      <c r="HR41" s="9">
        <v>14.794</v>
      </c>
      <c r="HS41" s="9">
        <v>11.462</v>
      </c>
      <c r="HT41" s="9">
        <v>3.3319999999999999</v>
      </c>
      <c r="HU41" s="9">
        <v>27.259</v>
      </c>
      <c r="HV41" s="9">
        <v>20.670999999999999</v>
      </c>
      <c r="HW41" s="9">
        <v>6.5880000000000001</v>
      </c>
      <c r="HX41" s="9">
        <v>1.867</v>
      </c>
      <c r="HY41" s="9">
        <v>1.7370000000000001</v>
      </c>
      <c r="HZ41" s="9">
        <v>0.13</v>
      </c>
      <c r="IA41" s="9">
        <v>25.391999999999999</v>
      </c>
      <c r="IB41" s="9">
        <v>18.934000000000001</v>
      </c>
      <c r="IC41" s="9">
        <v>6.4589999999999996</v>
      </c>
      <c r="ID41" s="9">
        <v>7.0949999999999998</v>
      </c>
      <c r="IE41" s="9">
        <v>6.952</v>
      </c>
      <c r="IF41" s="9">
        <v>0.14399999999999999</v>
      </c>
      <c r="IG41" s="9">
        <v>33.552999999999997</v>
      </c>
      <c r="IH41" s="9">
        <v>24.698</v>
      </c>
      <c r="II41" s="9">
        <v>8.8550000000000004</v>
      </c>
      <c r="IJ41" s="9">
        <v>29.542999999999999</v>
      </c>
      <c r="IK41" s="9">
        <v>23.08</v>
      </c>
      <c r="IL41" s="9">
        <v>6.4630000000000001</v>
      </c>
      <c r="IM41" s="9">
        <v>3728.8719999999998</v>
      </c>
      <c r="IN41" s="9">
        <v>1997</v>
      </c>
      <c r="IO41" s="9">
        <v>1731.8720000000001</v>
      </c>
      <c r="IP41" s="9">
        <v>2592.578</v>
      </c>
      <c r="IQ41" s="9">
        <v>1641.404</v>
      </c>
    </row>
    <row r="42" spans="1:251">
      <c r="A42" s="10">
        <v>42767</v>
      </c>
      <c r="B42" s="9">
        <v>12.255000000000001</v>
      </c>
      <c r="C42" s="9">
        <v>19.212</v>
      </c>
      <c r="D42" s="9">
        <v>384.93700000000001</v>
      </c>
      <c r="E42" s="9">
        <v>220.941</v>
      </c>
      <c r="F42" s="9">
        <v>163.99700000000001</v>
      </c>
      <c r="G42" s="9">
        <v>182.239</v>
      </c>
      <c r="H42" s="9">
        <v>137.88900000000001</v>
      </c>
      <c r="I42" s="9">
        <v>44.35</v>
      </c>
      <c r="J42" s="9">
        <v>202.69800000000001</v>
      </c>
      <c r="K42" s="9">
        <v>83.052000000000007</v>
      </c>
      <c r="L42" s="9">
        <v>119.646</v>
      </c>
      <c r="M42" s="9">
        <v>214.31299999999999</v>
      </c>
      <c r="N42" s="9">
        <v>157.858</v>
      </c>
      <c r="O42" s="9">
        <v>56.454999999999998</v>
      </c>
      <c r="P42" s="9">
        <v>210.14400000000001</v>
      </c>
      <c r="Q42" s="9">
        <v>85.260999999999996</v>
      </c>
      <c r="R42" s="9">
        <v>124.883</v>
      </c>
      <c r="S42" s="9">
        <v>222.36500000000001</v>
      </c>
      <c r="T42" s="9">
        <v>96.340999999999994</v>
      </c>
      <c r="U42" s="9">
        <v>126.024</v>
      </c>
      <c r="V42" s="9">
        <v>2604.7800000000002</v>
      </c>
      <c r="W42" s="9">
        <v>1417.5350000000001</v>
      </c>
      <c r="X42" s="9">
        <v>1187.2460000000001</v>
      </c>
      <c r="Y42" s="9">
        <v>1931.4570000000001</v>
      </c>
      <c r="Z42" s="9">
        <v>1291.6679999999999</v>
      </c>
      <c r="AA42" s="9">
        <v>639.78899999999999</v>
      </c>
      <c r="AB42" s="9">
        <v>673.32299999999998</v>
      </c>
      <c r="AC42" s="9">
        <v>125.867</v>
      </c>
      <c r="AD42" s="9">
        <v>547.45699999999999</v>
      </c>
      <c r="AE42" s="9">
        <v>348.61399999999998</v>
      </c>
      <c r="AF42" s="9">
        <v>179.04300000000001</v>
      </c>
      <c r="AG42" s="9">
        <v>169.572</v>
      </c>
      <c r="AH42" s="9">
        <v>62.192999999999998</v>
      </c>
      <c r="AI42" s="9">
        <v>32.496000000000002</v>
      </c>
      <c r="AJ42" s="9">
        <v>29.696999999999999</v>
      </c>
      <c r="AK42" s="9">
        <v>31.641999999999999</v>
      </c>
      <c r="AL42" s="9">
        <v>23.161000000000001</v>
      </c>
      <c r="AM42" s="9">
        <v>8.4819999999999993</v>
      </c>
      <c r="AN42" s="9">
        <v>14.234999999999999</v>
      </c>
      <c r="AO42" s="9">
        <v>9.86</v>
      </c>
      <c r="AP42" s="9">
        <v>4.375</v>
      </c>
      <c r="AQ42" s="9">
        <v>17.407</v>
      </c>
      <c r="AR42" s="9">
        <v>13.301</v>
      </c>
      <c r="AS42" s="9">
        <v>4.1070000000000002</v>
      </c>
      <c r="AT42" s="9">
        <v>30.550999999999998</v>
      </c>
      <c r="AU42" s="9">
        <v>9.3350000000000009</v>
      </c>
      <c r="AV42" s="9">
        <v>21.216000000000001</v>
      </c>
      <c r="AW42" s="9">
        <v>313.36799999999999</v>
      </c>
      <c r="AX42" s="9">
        <v>159.042</v>
      </c>
      <c r="AY42" s="9">
        <v>154.32599999999999</v>
      </c>
      <c r="AZ42" s="9">
        <v>143.75800000000001</v>
      </c>
      <c r="BA42" s="9">
        <v>107.259</v>
      </c>
      <c r="BB42" s="9">
        <v>36.499000000000002</v>
      </c>
      <c r="BC42" s="9">
        <v>169.61</v>
      </c>
      <c r="BD42" s="9">
        <v>51.783000000000001</v>
      </c>
      <c r="BE42" s="9">
        <v>117.827</v>
      </c>
      <c r="BF42" s="9">
        <v>166.87</v>
      </c>
      <c r="BG42" s="9">
        <v>124.26900000000001</v>
      </c>
      <c r="BH42" s="9">
        <v>42.600999999999999</v>
      </c>
      <c r="BI42" s="9">
        <v>181.745</v>
      </c>
      <c r="BJ42" s="9">
        <v>54.774000000000001</v>
      </c>
      <c r="BK42" s="9">
        <v>126.971</v>
      </c>
      <c r="BL42" s="9">
        <v>183.845</v>
      </c>
      <c r="BM42" s="9">
        <v>61.643000000000001</v>
      </c>
      <c r="BN42" s="9">
        <v>122.202</v>
      </c>
      <c r="BO42" s="9">
        <v>2537.192</v>
      </c>
      <c r="BP42" s="9">
        <v>1319.3579999999999</v>
      </c>
      <c r="BQ42" s="9">
        <v>1217.8340000000001</v>
      </c>
      <c r="BR42" s="9">
        <v>1876.1569999999999</v>
      </c>
      <c r="BS42" s="9">
        <v>1185.665</v>
      </c>
      <c r="BT42" s="9">
        <v>690.49199999999996</v>
      </c>
      <c r="BU42" s="9">
        <v>661.03499999999997</v>
      </c>
      <c r="BV42" s="9">
        <v>133.69300000000001</v>
      </c>
      <c r="BW42" s="9">
        <v>527.34199999999998</v>
      </c>
      <c r="BX42" s="9">
        <v>318.82900000000001</v>
      </c>
      <c r="BY42" s="9">
        <v>157.97</v>
      </c>
      <c r="BZ42" s="9">
        <v>160.85900000000001</v>
      </c>
      <c r="CA42" s="9">
        <v>74.498999999999995</v>
      </c>
      <c r="CB42" s="9">
        <v>43.491</v>
      </c>
      <c r="CC42" s="9">
        <v>31.009</v>
      </c>
      <c r="CD42" s="9">
        <v>37.835000000000001</v>
      </c>
      <c r="CE42" s="9">
        <v>27.408999999999999</v>
      </c>
      <c r="CF42" s="9">
        <v>10.426</v>
      </c>
      <c r="CG42" s="9">
        <v>20.324000000000002</v>
      </c>
      <c r="CH42" s="9">
        <v>14.111000000000001</v>
      </c>
      <c r="CI42" s="9">
        <v>6.2130000000000001</v>
      </c>
      <c r="CJ42" s="9">
        <v>17.510999999999999</v>
      </c>
      <c r="CK42" s="9">
        <v>13.298999999999999</v>
      </c>
      <c r="CL42" s="9">
        <v>4.2119999999999997</v>
      </c>
      <c r="CM42" s="9">
        <v>36.664000000000001</v>
      </c>
      <c r="CN42" s="9">
        <v>16.081</v>
      </c>
      <c r="CO42" s="9">
        <v>20.582999999999998</v>
      </c>
      <c r="CP42" s="9">
        <v>276.07299999999998</v>
      </c>
      <c r="CQ42" s="9">
        <v>133.29400000000001</v>
      </c>
      <c r="CR42" s="9">
        <v>142.78</v>
      </c>
      <c r="CS42" s="9">
        <v>106.488</v>
      </c>
      <c r="CT42" s="9">
        <v>80.421999999999997</v>
      </c>
      <c r="CU42" s="9">
        <v>26.065999999999999</v>
      </c>
      <c r="CV42" s="9">
        <v>169.58500000000001</v>
      </c>
      <c r="CW42" s="9">
        <v>52.871000000000002</v>
      </c>
      <c r="CX42" s="9">
        <v>116.714</v>
      </c>
      <c r="CY42" s="9">
        <v>135.58699999999999</v>
      </c>
      <c r="CZ42" s="9">
        <v>102.377</v>
      </c>
      <c r="DA42" s="9">
        <v>33.21</v>
      </c>
      <c r="DB42" s="9">
        <v>183.24199999999999</v>
      </c>
      <c r="DC42" s="9">
        <v>55.593000000000004</v>
      </c>
      <c r="DD42" s="9">
        <v>127.649</v>
      </c>
      <c r="DE42" s="9">
        <v>189.90899999999999</v>
      </c>
      <c r="DF42" s="9">
        <v>66.981999999999999</v>
      </c>
      <c r="DG42" s="9">
        <v>122.92700000000001</v>
      </c>
      <c r="DH42" s="9">
        <v>2233.4850000000001</v>
      </c>
      <c r="DI42" s="9">
        <v>1227.2249999999999</v>
      </c>
      <c r="DJ42" s="9">
        <v>1006.26</v>
      </c>
      <c r="DK42" s="9">
        <v>1398.8440000000001</v>
      </c>
      <c r="DL42" s="9">
        <v>935.01</v>
      </c>
      <c r="DM42" s="9">
        <v>463.834</v>
      </c>
      <c r="DN42" s="9">
        <v>834.64200000000005</v>
      </c>
      <c r="DO42" s="9">
        <v>292.21499999999997</v>
      </c>
      <c r="DP42" s="9">
        <v>542.42700000000002</v>
      </c>
      <c r="DQ42" s="9">
        <v>232.09100000000001</v>
      </c>
      <c r="DR42" s="9">
        <v>130.26599999999999</v>
      </c>
      <c r="DS42" s="9">
        <v>101.825</v>
      </c>
      <c r="DT42" s="9">
        <v>80.456000000000003</v>
      </c>
      <c r="DU42" s="9">
        <v>46.628</v>
      </c>
      <c r="DV42" s="9">
        <v>33.828000000000003</v>
      </c>
      <c r="DW42" s="9">
        <v>28.736999999999998</v>
      </c>
      <c r="DX42" s="9">
        <v>23.263000000000002</v>
      </c>
      <c r="DY42" s="9">
        <v>5.4740000000000002</v>
      </c>
      <c r="DZ42" s="9">
        <v>15.726000000000001</v>
      </c>
      <c r="EA42" s="9">
        <v>11.23</v>
      </c>
      <c r="EB42" s="9">
        <v>4.4960000000000004</v>
      </c>
      <c r="EC42" s="9">
        <v>13.010999999999999</v>
      </c>
      <c r="ED42" s="9">
        <v>12.032999999999999</v>
      </c>
      <c r="EE42" s="9">
        <v>0.97799999999999998</v>
      </c>
      <c r="EF42" s="9">
        <v>51.719000000000001</v>
      </c>
      <c r="EG42" s="9">
        <v>23.364999999999998</v>
      </c>
      <c r="EH42" s="9">
        <v>28.353999999999999</v>
      </c>
      <c r="EI42" s="9">
        <v>178.68600000000001</v>
      </c>
      <c r="EJ42" s="9">
        <v>98.638999999999996</v>
      </c>
      <c r="EK42" s="9">
        <v>80.046000000000006</v>
      </c>
      <c r="EL42" s="9">
        <v>55.524999999999999</v>
      </c>
      <c r="EM42" s="9">
        <v>43.621000000000002</v>
      </c>
      <c r="EN42" s="9">
        <v>11.904</v>
      </c>
      <c r="EO42" s="9">
        <v>123.161</v>
      </c>
      <c r="EP42" s="9">
        <v>55.018000000000001</v>
      </c>
      <c r="EQ42" s="9">
        <v>68.143000000000001</v>
      </c>
      <c r="ER42" s="9">
        <v>78.141000000000005</v>
      </c>
      <c r="ES42" s="9">
        <v>62.07</v>
      </c>
      <c r="ET42" s="9">
        <v>16.07</v>
      </c>
      <c r="EU42" s="9">
        <v>153.94999999999999</v>
      </c>
      <c r="EV42" s="9">
        <v>68.194999999999993</v>
      </c>
      <c r="EW42" s="9">
        <v>85.754000000000005</v>
      </c>
      <c r="EX42" s="9">
        <v>138.887</v>
      </c>
      <c r="EY42" s="9">
        <v>66.248000000000005</v>
      </c>
      <c r="EZ42" s="9">
        <v>72.638000000000005</v>
      </c>
      <c r="FA42" s="9">
        <v>1762.924</v>
      </c>
      <c r="FB42" s="9">
        <v>943.75699999999995</v>
      </c>
      <c r="FC42" s="9">
        <v>819.16700000000003</v>
      </c>
      <c r="FD42" s="9">
        <v>1193.136</v>
      </c>
      <c r="FE42" s="9">
        <v>781.322</v>
      </c>
      <c r="FF42" s="9">
        <v>411.81400000000002</v>
      </c>
      <c r="FG42" s="9">
        <v>569.78800000000001</v>
      </c>
      <c r="FH42" s="9">
        <v>162.434</v>
      </c>
      <c r="FI42" s="9">
        <v>407.35300000000001</v>
      </c>
      <c r="FJ42" s="9">
        <v>191.82499999999999</v>
      </c>
      <c r="FK42" s="9">
        <v>103.309</v>
      </c>
      <c r="FL42" s="9">
        <v>88.516999999999996</v>
      </c>
      <c r="FM42" s="9">
        <v>58.134</v>
      </c>
      <c r="FN42" s="9">
        <v>31.481999999999999</v>
      </c>
      <c r="FO42" s="9">
        <v>26.652000000000001</v>
      </c>
      <c r="FP42" s="9">
        <v>23.13</v>
      </c>
      <c r="FQ42" s="9">
        <v>18.472000000000001</v>
      </c>
      <c r="FR42" s="9">
        <v>4.6580000000000004</v>
      </c>
      <c r="FS42" s="9">
        <v>13.465</v>
      </c>
      <c r="FT42" s="9">
        <v>9.3680000000000003</v>
      </c>
      <c r="FU42" s="9">
        <v>4.0970000000000004</v>
      </c>
      <c r="FV42" s="9">
        <v>9.6649999999999991</v>
      </c>
      <c r="FW42" s="9">
        <v>9.1039999999999992</v>
      </c>
      <c r="FX42" s="9">
        <v>0.56100000000000005</v>
      </c>
      <c r="FY42" s="9">
        <v>35.003999999999998</v>
      </c>
      <c r="FZ42" s="9">
        <v>13.01</v>
      </c>
      <c r="GA42" s="9">
        <v>21.994</v>
      </c>
      <c r="GB42" s="9">
        <v>155.81399999999999</v>
      </c>
      <c r="GC42" s="9">
        <v>83.644000000000005</v>
      </c>
      <c r="GD42" s="9">
        <v>72.171000000000006</v>
      </c>
      <c r="GE42" s="9">
        <v>52.405000000000001</v>
      </c>
      <c r="GF42" s="9">
        <v>40.630000000000003</v>
      </c>
      <c r="GG42" s="9">
        <v>11.775</v>
      </c>
      <c r="GH42" s="9">
        <v>103.40900000000001</v>
      </c>
      <c r="GI42" s="9">
        <v>43.014000000000003</v>
      </c>
      <c r="GJ42" s="9">
        <v>60.395000000000003</v>
      </c>
      <c r="GK42" s="9">
        <v>69.971000000000004</v>
      </c>
      <c r="GL42" s="9">
        <v>54.841999999999999</v>
      </c>
      <c r="GM42" s="9">
        <v>15.129</v>
      </c>
      <c r="GN42" s="9">
        <v>121.854</v>
      </c>
      <c r="GO42" s="9">
        <v>48.466999999999999</v>
      </c>
      <c r="GP42" s="9">
        <v>73.387</v>
      </c>
      <c r="GQ42" s="9">
        <v>116.875</v>
      </c>
      <c r="GR42" s="9">
        <v>52.381999999999998</v>
      </c>
      <c r="GS42" s="9">
        <v>64.492999999999995</v>
      </c>
      <c r="GT42" s="9">
        <v>470.56099999999998</v>
      </c>
      <c r="GU42" s="9">
        <v>283.46800000000002</v>
      </c>
      <c r="GV42" s="9">
        <v>187.09299999999999</v>
      </c>
      <c r="GW42" s="9">
        <v>205.70699999999999</v>
      </c>
      <c r="GX42" s="9">
        <v>153.68700000000001</v>
      </c>
      <c r="GY42" s="9">
        <v>52.02</v>
      </c>
      <c r="GZ42" s="9">
        <v>264.85399999999998</v>
      </c>
      <c r="HA42" s="9">
        <v>129.78100000000001</v>
      </c>
      <c r="HB42" s="9">
        <v>135.07300000000001</v>
      </c>
      <c r="HC42" s="9">
        <v>40.265999999999998</v>
      </c>
      <c r="HD42" s="9">
        <v>26.957000000000001</v>
      </c>
      <c r="HE42" s="9">
        <v>13.308</v>
      </c>
      <c r="HF42" s="9">
        <v>22.321999999999999</v>
      </c>
      <c r="HG42" s="9">
        <v>15.146000000000001</v>
      </c>
      <c r="HH42" s="9">
        <v>7.1760000000000002</v>
      </c>
      <c r="HI42" s="9">
        <v>5.6059999999999999</v>
      </c>
      <c r="HJ42" s="9">
        <v>4.7910000000000004</v>
      </c>
      <c r="HK42" s="9">
        <v>0.81599999999999995</v>
      </c>
      <c r="HL42" s="9">
        <v>2.2610000000000001</v>
      </c>
      <c r="HM42" s="9">
        <v>1.8620000000000001</v>
      </c>
      <c r="HN42" s="9">
        <v>0.39800000000000002</v>
      </c>
      <c r="HO42" s="9">
        <v>3.3460000000000001</v>
      </c>
      <c r="HP42" s="9">
        <v>2.9289999999999998</v>
      </c>
      <c r="HQ42" s="9">
        <v>0.41699999999999998</v>
      </c>
      <c r="HR42" s="9">
        <v>16.716000000000001</v>
      </c>
      <c r="HS42" s="9">
        <v>10.355</v>
      </c>
      <c r="HT42" s="9">
        <v>6.36</v>
      </c>
      <c r="HU42" s="9">
        <v>22.870999999999999</v>
      </c>
      <c r="HV42" s="9">
        <v>14.994999999999999</v>
      </c>
      <c r="HW42" s="9">
        <v>7.8760000000000003</v>
      </c>
      <c r="HX42" s="9">
        <v>3.12</v>
      </c>
      <c r="HY42" s="9">
        <v>2.9910000000000001</v>
      </c>
      <c r="HZ42" s="9">
        <v>0.129</v>
      </c>
      <c r="IA42" s="9">
        <v>19.751999999999999</v>
      </c>
      <c r="IB42" s="9">
        <v>12.004</v>
      </c>
      <c r="IC42" s="9">
        <v>7.7469999999999999</v>
      </c>
      <c r="ID42" s="9">
        <v>8.17</v>
      </c>
      <c r="IE42" s="9">
        <v>7.2279999999999998</v>
      </c>
      <c r="IF42" s="9">
        <v>0.94099999999999995</v>
      </c>
      <c r="IG42" s="9">
        <v>32.095999999999997</v>
      </c>
      <c r="IH42" s="9">
        <v>19.728999999999999</v>
      </c>
      <c r="II42" s="9">
        <v>12.367000000000001</v>
      </c>
      <c r="IJ42" s="9">
        <v>22.012</v>
      </c>
      <c r="IK42" s="9">
        <v>13.866</v>
      </c>
      <c r="IL42" s="9">
        <v>8.1460000000000008</v>
      </c>
      <c r="IM42" s="9">
        <v>3789.4720000000002</v>
      </c>
      <c r="IN42" s="9">
        <v>2036.1279999999999</v>
      </c>
      <c r="IO42" s="9">
        <v>1753.3440000000001</v>
      </c>
      <c r="IP42" s="9">
        <v>2652.5140000000001</v>
      </c>
      <c r="IQ42" s="9">
        <v>1678.1479999999999</v>
      </c>
    </row>
    <row r="43" spans="1:251">
      <c r="A43" s="10">
        <v>42795</v>
      </c>
      <c r="B43" s="9">
        <v>13.138</v>
      </c>
      <c r="C43" s="9">
        <v>23.225000000000001</v>
      </c>
      <c r="D43" s="9">
        <v>374.26900000000001</v>
      </c>
      <c r="E43" s="9">
        <v>222.78</v>
      </c>
      <c r="F43" s="9">
        <v>151.49</v>
      </c>
      <c r="G43" s="9">
        <v>181.982</v>
      </c>
      <c r="H43" s="9">
        <v>146.92400000000001</v>
      </c>
      <c r="I43" s="9">
        <v>35.058999999999997</v>
      </c>
      <c r="J43" s="9">
        <v>192.28700000000001</v>
      </c>
      <c r="K43" s="9">
        <v>75.855999999999995</v>
      </c>
      <c r="L43" s="9">
        <v>116.431</v>
      </c>
      <c r="M43" s="9">
        <v>198.25299999999999</v>
      </c>
      <c r="N43" s="9">
        <v>158.65199999999999</v>
      </c>
      <c r="O43" s="9">
        <v>39.600999999999999</v>
      </c>
      <c r="P43" s="9">
        <v>208.24199999999999</v>
      </c>
      <c r="Q43" s="9">
        <v>80.215999999999994</v>
      </c>
      <c r="R43" s="9">
        <v>128.02699999999999</v>
      </c>
      <c r="S43" s="9">
        <v>209.553</v>
      </c>
      <c r="T43" s="9">
        <v>89.962999999999994</v>
      </c>
      <c r="U43" s="9">
        <v>119.59</v>
      </c>
      <c r="V43" s="9">
        <v>2607.268</v>
      </c>
      <c r="W43" s="9">
        <v>1412.328</v>
      </c>
      <c r="X43" s="9">
        <v>1194.94</v>
      </c>
      <c r="Y43" s="9">
        <v>1920.5129999999999</v>
      </c>
      <c r="Z43" s="9">
        <v>1285.5989999999999</v>
      </c>
      <c r="AA43" s="9">
        <v>634.91399999999999</v>
      </c>
      <c r="AB43" s="9">
        <v>686.75400000000002</v>
      </c>
      <c r="AC43" s="9">
        <v>126.72799999999999</v>
      </c>
      <c r="AD43" s="9">
        <v>560.02599999999995</v>
      </c>
      <c r="AE43" s="9">
        <v>350.85599999999999</v>
      </c>
      <c r="AF43" s="9">
        <v>178.529</v>
      </c>
      <c r="AG43" s="9">
        <v>172.327</v>
      </c>
      <c r="AH43" s="9">
        <v>68.653999999999996</v>
      </c>
      <c r="AI43" s="9">
        <v>38.627000000000002</v>
      </c>
      <c r="AJ43" s="9">
        <v>30.027000000000001</v>
      </c>
      <c r="AK43" s="9">
        <v>31.364000000000001</v>
      </c>
      <c r="AL43" s="9">
        <v>26.399000000000001</v>
      </c>
      <c r="AM43" s="9">
        <v>4.9649999999999999</v>
      </c>
      <c r="AN43" s="9">
        <v>14.673</v>
      </c>
      <c r="AO43" s="9">
        <v>11.625999999999999</v>
      </c>
      <c r="AP43" s="9">
        <v>3.048</v>
      </c>
      <c r="AQ43" s="9">
        <v>16.690000000000001</v>
      </c>
      <c r="AR43" s="9">
        <v>14.773999999999999</v>
      </c>
      <c r="AS43" s="9">
        <v>1.917</v>
      </c>
      <c r="AT43" s="9">
        <v>37.29</v>
      </c>
      <c r="AU43" s="9">
        <v>12.228</v>
      </c>
      <c r="AV43" s="9">
        <v>25.062000000000001</v>
      </c>
      <c r="AW43" s="9">
        <v>313.75200000000001</v>
      </c>
      <c r="AX43" s="9">
        <v>156.44900000000001</v>
      </c>
      <c r="AY43" s="9">
        <v>157.303</v>
      </c>
      <c r="AZ43" s="9">
        <v>136.31200000000001</v>
      </c>
      <c r="BA43" s="9">
        <v>104.607</v>
      </c>
      <c r="BB43" s="9">
        <v>31.704999999999998</v>
      </c>
      <c r="BC43" s="9">
        <v>177.441</v>
      </c>
      <c r="BD43" s="9">
        <v>51.841999999999999</v>
      </c>
      <c r="BE43" s="9">
        <v>125.599</v>
      </c>
      <c r="BF43" s="9">
        <v>159.11799999999999</v>
      </c>
      <c r="BG43" s="9">
        <v>123.498</v>
      </c>
      <c r="BH43" s="9">
        <v>35.619999999999997</v>
      </c>
      <c r="BI43" s="9">
        <v>191.738</v>
      </c>
      <c r="BJ43" s="9">
        <v>55.031999999999996</v>
      </c>
      <c r="BK43" s="9">
        <v>136.70599999999999</v>
      </c>
      <c r="BL43" s="9">
        <v>192.114</v>
      </c>
      <c r="BM43" s="9">
        <v>63.466999999999999</v>
      </c>
      <c r="BN43" s="9">
        <v>128.64699999999999</v>
      </c>
      <c r="BO43" s="9">
        <v>2537.2399999999998</v>
      </c>
      <c r="BP43" s="9">
        <v>1307.462</v>
      </c>
      <c r="BQ43" s="9">
        <v>1229.778</v>
      </c>
      <c r="BR43" s="9">
        <v>1877.5889999999999</v>
      </c>
      <c r="BS43" s="9">
        <v>1171.2470000000001</v>
      </c>
      <c r="BT43" s="9">
        <v>706.34199999999998</v>
      </c>
      <c r="BU43" s="9">
        <v>659.65099999999995</v>
      </c>
      <c r="BV43" s="9">
        <v>136.215</v>
      </c>
      <c r="BW43" s="9">
        <v>523.43499999999995</v>
      </c>
      <c r="BX43" s="9">
        <v>308.08300000000003</v>
      </c>
      <c r="BY43" s="9">
        <v>149.40600000000001</v>
      </c>
      <c r="BZ43" s="9">
        <v>158.67699999999999</v>
      </c>
      <c r="CA43" s="9">
        <v>74.266999999999996</v>
      </c>
      <c r="CB43" s="9">
        <v>42.780999999999999</v>
      </c>
      <c r="CC43" s="9">
        <v>31.486000000000001</v>
      </c>
      <c r="CD43" s="9">
        <v>34.195</v>
      </c>
      <c r="CE43" s="9">
        <v>27.547999999999998</v>
      </c>
      <c r="CF43" s="9">
        <v>6.6470000000000002</v>
      </c>
      <c r="CG43" s="9">
        <v>20.189</v>
      </c>
      <c r="CH43" s="9">
        <v>15.257</v>
      </c>
      <c r="CI43" s="9">
        <v>4.9320000000000004</v>
      </c>
      <c r="CJ43" s="9">
        <v>14.005000000000001</v>
      </c>
      <c r="CK43" s="9">
        <v>12.291</v>
      </c>
      <c r="CL43" s="9">
        <v>1.7150000000000001</v>
      </c>
      <c r="CM43" s="9">
        <v>40.072000000000003</v>
      </c>
      <c r="CN43" s="9">
        <v>15.233000000000001</v>
      </c>
      <c r="CO43" s="9">
        <v>24.838999999999999</v>
      </c>
      <c r="CP43" s="9">
        <v>263.108</v>
      </c>
      <c r="CQ43" s="9">
        <v>123.705</v>
      </c>
      <c r="CR43" s="9">
        <v>139.40299999999999</v>
      </c>
      <c r="CS43" s="9">
        <v>101.929</v>
      </c>
      <c r="CT43" s="9">
        <v>72.596000000000004</v>
      </c>
      <c r="CU43" s="9">
        <v>29.332999999999998</v>
      </c>
      <c r="CV43" s="9">
        <v>161.178</v>
      </c>
      <c r="CW43" s="9">
        <v>51.109000000000002</v>
      </c>
      <c r="CX43" s="9">
        <v>110.07</v>
      </c>
      <c r="CY43" s="9">
        <v>127.46599999999999</v>
      </c>
      <c r="CZ43" s="9">
        <v>93.316999999999993</v>
      </c>
      <c r="DA43" s="9">
        <v>34.148000000000003</v>
      </c>
      <c r="DB43" s="9">
        <v>180.61699999999999</v>
      </c>
      <c r="DC43" s="9">
        <v>56.088999999999999</v>
      </c>
      <c r="DD43" s="9">
        <v>124.52800000000001</v>
      </c>
      <c r="DE43" s="9">
        <v>181.36799999999999</v>
      </c>
      <c r="DF43" s="9">
        <v>66.364999999999995</v>
      </c>
      <c r="DG43" s="9">
        <v>115.002</v>
      </c>
      <c r="DH43" s="9">
        <v>2250.6579999999999</v>
      </c>
      <c r="DI43" s="9">
        <v>1233.0060000000001</v>
      </c>
      <c r="DJ43" s="9">
        <v>1017.652</v>
      </c>
      <c r="DK43" s="9">
        <v>1393.2</v>
      </c>
      <c r="DL43" s="9">
        <v>926.90099999999995</v>
      </c>
      <c r="DM43" s="9">
        <v>466.29899999999998</v>
      </c>
      <c r="DN43" s="9">
        <v>857.45799999999997</v>
      </c>
      <c r="DO43" s="9">
        <v>306.10500000000002</v>
      </c>
      <c r="DP43" s="9">
        <v>551.35299999999995</v>
      </c>
      <c r="DQ43" s="9">
        <v>245.83099999999999</v>
      </c>
      <c r="DR43" s="9">
        <v>138.88999999999999</v>
      </c>
      <c r="DS43" s="9">
        <v>106.941</v>
      </c>
      <c r="DT43" s="9">
        <v>77.819999999999993</v>
      </c>
      <c r="DU43" s="9">
        <v>52.872999999999998</v>
      </c>
      <c r="DV43" s="9">
        <v>24.946999999999999</v>
      </c>
      <c r="DW43" s="9">
        <v>22.367000000000001</v>
      </c>
      <c r="DX43" s="9">
        <v>19.175999999999998</v>
      </c>
      <c r="DY43" s="9">
        <v>3.1909999999999998</v>
      </c>
      <c r="DZ43" s="9">
        <v>10.815</v>
      </c>
      <c r="EA43" s="9">
        <v>9.0760000000000005</v>
      </c>
      <c r="EB43" s="9">
        <v>1.7390000000000001</v>
      </c>
      <c r="EC43" s="9">
        <v>11.552</v>
      </c>
      <c r="ED43" s="9">
        <v>10.1</v>
      </c>
      <c r="EE43" s="9">
        <v>1.452</v>
      </c>
      <c r="EF43" s="9">
        <v>55.453000000000003</v>
      </c>
      <c r="EG43" s="9">
        <v>33.695999999999998</v>
      </c>
      <c r="EH43" s="9">
        <v>21.756</v>
      </c>
      <c r="EI43" s="9">
        <v>192.298</v>
      </c>
      <c r="EJ43" s="9">
        <v>103.444</v>
      </c>
      <c r="EK43" s="9">
        <v>88.855000000000004</v>
      </c>
      <c r="EL43" s="9">
        <v>54.862000000000002</v>
      </c>
      <c r="EM43" s="9">
        <v>41.088000000000001</v>
      </c>
      <c r="EN43" s="9">
        <v>13.775</v>
      </c>
      <c r="EO43" s="9">
        <v>137.43600000000001</v>
      </c>
      <c r="EP43" s="9">
        <v>62.356000000000002</v>
      </c>
      <c r="EQ43" s="9">
        <v>75.08</v>
      </c>
      <c r="ER43" s="9">
        <v>72.519000000000005</v>
      </c>
      <c r="ES43" s="9">
        <v>55.962000000000003</v>
      </c>
      <c r="ET43" s="9">
        <v>16.556999999999999</v>
      </c>
      <c r="EU43" s="9">
        <v>173.31200000000001</v>
      </c>
      <c r="EV43" s="9">
        <v>82.927999999999997</v>
      </c>
      <c r="EW43" s="9">
        <v>90.385000000000005</v>
      </c>
      <c r="EX43" s="9">
        <v>148.251</v>
      </c>
      <c r="EY43" s="9">
        <v>71.432000000000002</v>
      </c>
      <c r="EZ43" s="9">
        <v>76.819000000000003</v>
      </c>
      <c r="FA43" s="9">
        <v>1780.5640000000001</v>
      </c>
      <c r="FB43" s="9">
        <v>950.27300000000002</v>
      </c>
      <c r="FC43" s="9">
        <v>830.29100000000005</v>
      </c>
      <c r="FD43" s="9">
        <v>1192.9780000000001</v>
      </c>
      <c r="FE43" s="9">
        <v>778.97299999999996</v>
      </c>
      <c r="FF43" s="9">
        <v>414.00400000000002</v>
      </c>
      <c r="FG43" s="9">
        <v>587.58600000000001</v>
      </c>
      <c r="FH43" s="9">
        <v>171.29900000000001</v>
      </c>
      <c r="FI43" s="9">
        <v>416.28699999999998</v>
      </c>
      <c r="FJ43" s="9">
        <v>205.28</v>
      </c>
      <c r="FK43" s="9">
        <v>108.38</v>
      </c>
      <c r="FL43" s="9">
        <v>96.9</v>
      </c>
      <c r="FM43" s="9">
        <v>55.064</v>
      </c>
      <c r="FN43" s="9">
        <v>34.076000000000001</v>
      </c>
      <c r="FO43" s="9">
        <v>20.988</v>
      </c>
      <c r="FP43" s="9">
        <v>19.611999999999998</v>
      </c>
      <c r="FQ43" s="9">
        <v>16.443000000000001</v>
      </c>
      <c r="FR43" s="9">
        <v>3.169</v>
      </c>
      <c r="FS43" s="9">
        <v>9.6039999999999992</v>
      </c>
      <c r="FT43" s="9">
        <v>7.8710000000000004</v>
      </c>
      <c r="FU43" s="9">
        <v>1.7330000000000001</v>
      </c>
      <c r="FV43" s="9">
        <v>10.007999999999999</v>
      </c>
      <c r="FW43" s="9">
        <v>8.5719999999999992</v>
      </c>
      <c r="FX43" s="9">
        <v>1.4359999999999999</v>
      </c>
      <c r="FY43" s="9">
        <v>35.451999999999998</v>
      </c>
      <c r="FZ43" s="9">
        <v>17.632999999999999</v>
      </c>
      <c r="GA43" s="9">
        <v>17.818999999999999</v>
      </c>
      <c r="GB43" s="9">
        <v>167.745</v>
      </c>
      <c r="GC43" s="9">
        <v>86.54</v>
      </c>
      <c r="GD43" s="9">
        <v>81.203999999999994</v>
      </c>
      <c r="GE43" s="9">
        <v>51.348999999999997</v>
      </c>
      <c r="GF43" s="9">
        <v>38.090000000000003</v>
      </c>
      <c r="GG43" s="9">
        <v>13.259</v>
      </c>
      <c r="GH43" s="9">
        <v>116.396</v>
      </c>
      <c r="GI43" s="9">
        <v>48.451000000000001</v>
      </c>
      <c r="GJ43" s="9">
        <v>67.944999999999993</v>
      </c>
      <c r="GK43" s="9">
        <v>66.686000000000007</v>
      </c>
      <c r="GL43" s="9">
        <v>50.662999999999997</v>
      </c>
      <c r="GM43" s="9">
        <v>16.023</v>
      </c>
      <c r="GN43" s="9">
        <v>138.59399999999999</v>
      </c>
      <c r="GO43" s="9">
        <v>57.716999999999999</v>
      </c>
      <c r="GP43" s="9">
        <v>80.878</v>
      </c>
      <c r="GQ43" s="9">
        <v>126</v>
      </c>
      <c r="GR43" s="9">
        <v>56.322000000000003</v>
      </c>
      <c r="GS43" s="9">
        <v>69.677999999999997</v>
      </c>
      <c r="GT43" s="9">
        <v>470.09500000000003</v>
      </c>
      <c r="GU43" s="9">
        <v>282.733</v>
      </c>
      <c r="GV43" s="9">
        <v>187.36099999999999</v>
      </c>
      <c r="GW43" s="9">
        <v>200.22300000000001</v>
      </c>
      <c r="GX43" s="9">
        <v>147.928</v>
      </c>
      <c r="GY43" s="9">
        <v>52.295000000000002</v>
      </c>
      <c r="GZ43" s="9">
        <v>269.87200000000001</v>
      </c>
      <c r="HA43" s="9">
        <v>134.80600000000001</v>
      </c>
      <c r="HB43" s="9">
        <v>135.06700000000001</v>
      </c>
      <c r="HC43" s="9">
        <v>40.551000000000002</v>
      </c>
      <c r="HD43" s="9">
        <v>30.51</v>
      </c>
      <c r="HE43" s="9">
        <v>10.041</v>
      </c>
      <c r="HF43" s="9">
        <v>22.756</v>
      </c>
      <c r="HG43" s="9">
        <v>18.795999999999999</v>
      </c>
      <c r="HH43" s="9">
        <v>3.9590000000000001</v>
      </c>
      <c r="HI43" s="9">
        <v>2.7549999999999999</v>
      </c>
      <c r="HJ43" s="9">
        <v>2.7330000000000001</v>
      </c>
      <c r="HK43" s="9">
        <v>2.1999999999999999E-2</v>
      </c>
      <c r="HL43" s="9">
        <v>1.2110000000000001</v>
      </c>
      <c r="HM43" s="9">
        <v>1.2050000000000001</v>
      </c>
      <c r="HN43" s="9">
        <v>6.0000000000000001E-3</v>
      </c>
      <c r="HO43" s="9">
        <v>1.544</v>
      </c>
      <c r="HP43" s="9">
        <v>1.528</v>
      </c>
      <c r="HQ43" s="9">
        <v>1.6E-2</v>
      </c>
      <c r="HR43" s="9">
        <v>20.001000000000001</v>
      </c>
      <c r="HS43" s="9">
        <v>16.062999999999999</v>
      </c>
      <c r="HT43" s="9">
        <v>3.9369999999999998</v>
      </c>
      <c r="HU43" s="9">
        <v>24.553000000000001</v>
      </c>
      <c r="HV43" s="9">
        <v>16.902999999999999</v>
      </c>
      <c r="HW43" s="9">
        <v>7.65</v>
      </c>
      <c r="HX43" s="9">
        <v>3.5139999999999998</v>
      </c>
      <c r="HY43" s="9">
        <v>2.9980000000000002</v>
      </c>
      <c r="HZ43" s="9">
        <v>0.51600000000000001</v>
      </c>
      <c r="IA43" s="9">
        <v>21.04</v>
      </c>
      <c r="IB43" s="9">
        <v>13.904999999999999</v>
      </c>
      <c r="IC43" s="9">
        <v>7.1349999999999998</v>
      </c>
      <c r="ID43" s="9">
        <v>5.8330000000000002</v>
      </c>
      <c r="IE43" s="9">
        <v>5.2990000000000004</v>
      </c>
      <c r="IF43" s="9">
        <v>0.53400000000000003</v>
      </c>
      <c r="IG43" s="9">
        <v>34.718000000000004</v>
      </c>
      <c r="IH43" s="9">
        <v>25.210999999999999</v>
      </c>
      <c r="II43" s="9">
        <v>9.5069999999999997</v>
      </c>
      <c r="IJ43" s="9">
        <v>22.251000000000001</v>
      </c>
      <c r="IK43" s="9">
        <v>15.111000000000001</v>
      </c>
      <c r="IL43" s="9">
        <v>7.141</v>
      </c>
      <c r="IM43" s="9">
        <v>3812.393</v>
      </c>
      <c r="IN43" s="9">
        <v>2039.6790000000001</v>
      </c>
      <c r="IO43" s="9">
        <v>1772.713</v>
      </c>
      <c r="IP43" s="9">
        <v>2626.3150000000001</v>
      </c>
      <c r="IQ43" s="9">
        <v>1664.434</v>
      </c>
    </row>
    <row r="44" spans="1:251">
      <c r="A44" s="10">
        <v>42826</v>
      </c>
      <c r="B44" s="9">
        <v>17.553000000000001</v>
      </c>
      <c r="C44" s="9">
        <v>14.739000000000001</v>
      </c>
      <c r="D44" s="9">
        <v>381.27300000000002</v>
      </c>
      <c r="E44" s="9">
        <v>212.66200000000001</v>
      </c>
      <c r="F44" s="9">
        <v>168.61099999999999</v>
      </c>
      <c r="G44" s="9">
        <v>176.46799999999999</v>
      </c>
      <c r="H44" s="9">
        <v>132.54599999999999</v>
      </c>
      <c r="I44" s="9">
        <v>43.923000000000002</v>
      </c>
      <c r="J44" s="9">
        <v>204.804</v>
      </c>
      <c r="K44" s="9">
        <v>80.116</v>
      </c>
      <c r="L44" s="9">
        <v>124.688</v>
      </c>
      <c r="M44" s="9">
        <v>191.34</v>
      </c>
      <c r="N44" s="9">
        <v>142.399</v>
      </c>
      <c r="O44" s="9">
        <v>48.941000000000003</v>
      </c>
      <c r="P44" s="9">
        <v>217.05099999999999</v>
      </c>
      <c r="Q44" s="9">
        <v>86.296999999999997</v>
      </c>
      <c r="R44" s="9">
        <v>130.755</v>
      </c>
      <c r="S44" s="9">
        <v>219.08600000000001</v>
      </c>
      <c r="T44" s="9">
        <v>90.302999999999997</v>
      </c>
      <c r="U44" s="9">
        <v>128.78299999999999</v>
      </c>
      <c r="V44" s="9">
        <v>2641.5059999999999</v>
      </c>
      <c r="W44" s="9">
        <v>1420.2159999999999</v>
      </c>
      <c r="X44" s="9">
        <v>1221.29</v>
      </c>
      <c r="Y44" s="9">
        <v>1926.135</v>
      </c>
      <c r="Z44" s="9">
        <v>1281.683</v>
      </c>
      <c r="AA44" s="9">
        <v>644.45100000000002</v>
      </c>
      <c r="AB44" s="9">
        <v>715.37099999999998</v>
      </c>
      <c r="AC44" s="9">
        <v>138.53299999999999</v>
      </c>
      <c r="AD44" s="9">
        <v>576.83799999999997</v>
      </c>
      <c r="AE44" s="9">
        <v>340.32100000000003</v>
      </c>
      <c r="AF44" s="9">
        <v>169.66900000000001</v>
      </c>
      <c r="AG44" s="9">
        <v>170.65199999999999</v>
      </c>
      <c r="AH44" s="9">
        <v>50.255000000000003</v>
      </c>
      <c r="AI44" s="9">
        <v>26.948</v>
      </c>
      <c r="AJ44" s="9">
        <v>23.306999999999999</v>
      </c>
      <c r="AK44" s="9">
        <v>19.573</v>
      </c>
      <c r="AL44" s="9">
        <v>15.685</v>
      </c>
      <c r="AM44" s="9">
        <v>3.887</v>
      </c>
      <c r="AN44" s="9">
        <v>10.936999999999999</v>
      </c>
      <c r="AO44" s="9">
        <v>9.26</v>
      </c>
      <c r="AP44" s="9">
        <v>1.677</v>
      </c>
      <c r="AQ44" s="9">
        <v>8.6359999999999992</v>
      </c>
      <c r="AR44" s="9">
        <v>6.4260000000000002</v>
      </c>
      <c r="AS44" s="9">
        <v>2.21</v>
      </c>
      <c r="AT44" s="9">
        <v>30.681999999999999</v>
      </c>
      <c r="AU44" s="9">
        <v>11.263</v>
      </c>
      <c r="AV44" s="9">
        <v>19.420000000000002</v>
      </c>
      <c r="AW44" s="9">
        <v>313.16000000000003</v>
      </c>
      <c r="AX44" s="9">
        <v>156.35499999999999</v>
      </c>
      <c r="AY44" s="9">
        <v>156.80500000000001</v>
      </c>
      <c r="AZ44" s="9">
        <v>134.119</v>
      </c>
      <c r="BA44" s="9">
        <v>101.66800000000001</v>
      </c>
      <c r="BB44" s="9">
        <v>32.450000000000003</v>
      </c>
      <c r="BC44" s="9">
        <v>179.041</v>
      </c>
      <c r="BD44" s="9">
        <v>54.686999999999998</v>
      </c>
      <c r="BE44" s="9">
        <v>124.354</v>
      </c>
      <c r="BF44" s="9">
        <v>148.42400000000001</v>
      </c>
      <c r="BG44" s="9">
        <v>112.599</v>
      </c>
      <c r="BH44" s="9">
        <v>35.825000000000003</v>
      </c>
      <c r="BI44" s="9">
        <v>191.89599999999999</v>
      </c>
      <c r="BJ44" s="9">
        <v>57.07</v>
      </c>
      <c r="BK44" s="9">
        <v>134.827</v>
      </c>
      <c r="BL44" s="9">
        <v>189.97800000000001</v>
      </c>
      <c r="BM44" s="9">
        <v>63.947000000000003</v>
      </c>
      <c r="BN44" s="9">
        <v>126.03100000000001</v>
      </c>
      <c r="BO44" s="9">
        <v>2533.2979999999998</v>
      </c>
      <c r="BP44" s="9">
        <v>1310.403</v>
      </c>
      <c r="BQ44" s="9">
        <v>1222.896</v>
      </c>
      <c r="BR44" s="9">
        <v>1871.8920000000001</v>
      </c>
      <c r="BS44" s="9">
        <v>1171.1179999999999</v>
      </c>
      <c r="BT44" s="9">
        <v>700.774</v>
      </c>
      <c r="BU44" s="9">
        <v>661.40599999999995</v>
      </c>
      <c r="BV44" s="9">
        <v>139.28399999999999</v>
      </c>
      <c r="BW44" s="9">
        <v>522.12199999999996</v>
      </c>
      <c r="BX44" s="9">
        <v>300.88200000000001</v>
      </c>
      <c r="BY44" s="9">
        <v>148.33000000000001</v>
      </c>
      <c r="BZ44" s="9">
        <v>152.55099999999999</v>
      </c>
      <c r="CA44" s="9">
        <v>45.865000000000002</v>
      </c>
      <c r="CB44" s="9">
        <v>24.649000000000001</v>
      </c>
      <c r="CC44" s="9">
        <v>21.216000000000001</v>
      </c>
      <c r="CD44" s="9">
        <v>19.744</v>
      </c>
      <c r="CE44" s="9">
        <v>14.986000000000001</v>
      </c>
      <c r="CF44" s="9">
        <v>4.758</v>
      </c>
      <c r="CG44" s="9">
        <v>10.412000000000001</v>
      </c>
      <c r="CH44" s="9">
        <v>7.4249999999999998</v>
      </c>
      <c r="CI44" s="9">
        <v>2.9870000000000001</v>
      </c>
      <c r="CJ44" s="9">
        <v>9.3320000000000007</v>
      </c>
      <c r="CK44" s="9">
        <v>7.5609999999999999</v>
      </c>
      <c r="CL44" s="9">
        <v>1.7709999999999999</v>
      </c>
      <c r="CM44" s="9">
        <v>26.120999999999999</v>
      </c>
      <c r="CN44" s="9">
        <v>9.6630000000000003</v>
      </c>
      <c r="CO44" s="9">
        <v>16.457999999999998</v>
      </c>
      <c r="CP44" s="9">
        <v>276.755</v>
      </c>
      <c r="CQ44" s="9">
        <v>135.92400000000001</v>
      </c>
      <c r="CR44" s="9">
        <v>140.83099999999999</v>
      </c>
      <c r="CS44" s="9">
        <v>120.316</v>
      </c>
      <c r="CT44" s="9">
        <v>88.120999999999995</v>
      </c>
      <c r="CU44" s="9">
        <v>32.195</v>
      </c>
      <c r="CV44" s="9">
        <v>156.43799999999999</v>
      </c>
      <c r="CW44" s="9">
        <v>47.802999999999997</v>
      </c>
      <c r="CX44" s="9">
        <v>108.636</v>
      </c>
      <c r="CY44" s="9">
        <v>134.4</v>
      </c>
      <c r="CZ44" s="9">
        <v>98.206999999999994</v>
      </c>
      <c r="DA44" s="9">
        <v>36.192</v>
      </c>
      <c r="DB44" s="9">
        <v>166.482</v>
      </c>
      <c r="DC44" s="9">
        <v>50.122999999999998</v>
      </c>
      <c r="DD44" s="9">
        <v>116.35899999999999</v>
      </c>
      <c r="DE44" s="9">
        <v>166.851</v>
      </c>
      <c r="DF44" s="9">
        <v>55.226999999999997</v>
      </c>
      <c r="DG44" s="9">
        <v>111.623</v>
      </c>
      <c r="DH44" s="9">
        <v>2263.8510000000001</v>
      </c>
      <c r="DI44" s="9">
        <v>1254.8589999999999</v>
      </c>
      <c r="DJ44" s="9">
        <v>1008.992</v>
      </c>
      <c r="DK44" s="9">
        <v>1424.442</v>
      </c>
      <c r="DL44" s="9">
        <v>953.65300000000002</v>
      </c>
      <c r="DM44" s="9">
        <v>470.78899999999999</v>
      </c>
      <c r="DN44" s="9">
        <v>839.40899999999999</v>
      </c>
      <c r="DO44" s="9">
        <v>301.20600000000002</v>
      </c>
      <c r="DP44" s="9">
        <v>538.20299999999997</v>
      </c>
      <c r="DQ44" s="9">
        <v>251.56800000000001</v>
      </c>
      <c r="DR44" s="9">
        <v>131.887</v>
      </c>
      <c r="DS44" s="9">
        <v>119.681</v>
      </c>
      <c r="DT44" s="9">
        <v>64.802000000000007</v>
      </c>
      <c r="DU44" s="9">
        <v>37.164999999999999</v>
      </c>
      <c r="DV44" s="9">
        <v>27.638000000000002</v>
      </c>
      <c r="DW44" s="9">
        <v>18.626999999999999</v>
      </c>
      <c r="DX44" s="9">
        <v>14.638</v>
      </c>
      <c r="DY44" s="9">
        <v>3.9889999999999999</v>
      </c>
      <c r="DZ44" s="9">
        <v>8.7119999999999997</v>
      </c>
      <c r="EA44" s="9">
        <v>7.657</v>
      </c>
      <c r="EB44" s="9">
        <v>1.0549999999999999</v>
      </c>
      <c r="EC44" s="9">
        <v>9.9149999999999991</v>
      </c>
      <c r="ED44" s="9">
        <v>6.9809999999999999</v>
      </c>
      <c r="EE44" s="9">
        <v>2.9340000000000002</v>
      </c>
      <c r="EF44" s="9">
        <v>46.176000000000002</v>
      </c>
      <c r="EG44" s="9">
        <v>22.527000000000001</v>
      </c>
      <c r="EH44" s="9">
        <v>23.649000000000001</v>
      </c>
      <c r="EI44" s="9">
        <v>206.982</v>
      </c>
      <c r="EJ44" s="9">
        <v>106.92100000000001</v>
      </c>
      <c r="EK44" s="9">
        <v>100.06100000000001</v>
      </c>
      <c r="EL44" s="9">
        <v>59.1</v>
      </c>
      <c r="EM44" s="9">
        <v>43.411999999999999</v>
      </c>
      <c r="EN44" s="9">
        <v>15.688000000000001</v>
      </c>
      <c r="EO44" s="9">
        <v>147.88200000000001</v>
      </c>
      <c r="EP44" s="9">
        <v>63.509</v>
      </c>
      <c r="EQ44" s="9">
        <v>84.373000000000005</v>
      </c>
      <c r="ER44" s="9">
        <v>75.08</v>
      </c>
      <c r="ES44" s="9">
        <v>56.116999999999997</v>
      </c>
      <c r="ET44" s="9">
        <v>18.963000000000001</v>
      </c>
      <c r="EU44" s="9">
        <v>176.488</v>
      </c>
      <c r="EV44" s="9">
        <v>75.77</v>
      </c>
      <c r="EW44" s="9">
        <v>100.718</v>
      </c>
      <c r="EX44" s="9">
        <v>156.59399999999999</v>
      </c>
      <c r="EY44" s="9">
        <v>71.167000000000002</v>
      </c>
      <c r="EZ44" s="9">
        <v>85.427999999999997</v>
      </c>
      <c r="FA44" s="9">
        <v>1791.5440000000001</v>
      </c>
      <c r="FB44" s="9">
        <v>960.76900000000001</v>
      </c>
      <c r="FC44" s="9">
        <v>830.77499999999998</v>
      </c>
      <c r="FD44" s="9">
        <v>1215.3009999999999</v>
      </c>
      <c r="FE44" s="9">
        <v>794.46</v>
      </c>
      <c r="FF44" s="9">
        <v>420.84199999999998</v>
      </c>
      <c r="FG44" s="9">
        <v>576.24300000000005</v>
      </c>
      <c r="FH44" s="9">
        <v>166.309</v>
      </c>
      <c r="FI44" s="9">
        <v>409.93400000000003</v>
      </c>
      <c r="FJ44" s="9">
        <v>207.54900000000001</v>
      </c>
      <c r="FK44" s="9">
        <v>106.48099999999999</v>
      </c>
      <c r="FL44" s="9">
        <v>101.068</v>
      </c>
      <c r="FM44" s="9">
        <v>45.712000000000003</v>
      </c>
      <c r="FN44" s="9">
        <v>25.238</v>
      </c>
      <c r="FO44" s="9">
        <v>20.474</v>
      </c>
      <c r="FP44" s="9">
        <v>15.183999999999999</v>
      </c>
      <c r="FQ44" s="9">
        <v>12.175000000000001</v>
      </c>
      <c r="FR44" s="9">
        <v>3.0089999999999999</v>
      </c>
      <c r="FS44" s="9">
        <v>7.3170000000000002</v>
      </c>
      <c r="FT44" s="9">
        <v>6.2679999999999998</v>
      </c>
      <c r="FU44" s="9">
        <v>1.0489999999999999</v>
      </c>
      <c r="FV44" s="9">
        <v>7.867</v>
      </c>
      <c r="FW44" s="9">
        <v>5.907</v>
      </c>
      <c r="FX44" s="9">
        <v>1.96</v>
      </c>
      <c r="FY44" s="9">
        <v>30.527999999999999</v>
      </c>
      <c r="FZ44" s="9">
        <v>13.063000000000001</v>
      </c>
      <c r="GA44" s="9">
        <v>17.466000000000001</v>
      </c>
      <c r="GB44" s="9">
        <v>179.40299999999999</v>
      </c>
      <c r="GC44" s="9">
        <v>91.662000000000006</v>
      </c>
      <c r="GD44" s="9">
        <v>87.741</v>
      </c>
      <c r="GE44" s="9">
        <v>56.186</v>
      </c>
      <c r="GF44" s="9">
        <v>41.639000000000003</v>
      </c>
      <c r="GG44" s="9">
        <v>14.547000000000001</v>
      </c>
      <c r="GH44" s="9">
        <v>123.21599999999999</v>
      </c>
      <c r="GI44" s="9">
        <v>50.023000000000003</v>
      </c>
      <c r="GJ44" s="9">
        <v>73.194000000000003</v>
      </c>
      <c r="GK44" s="9">
        <v>68.748999999999995</v>
      </c>
      <c r="GL44" s="9">
        <v>51.902999999999999</v>
      </c>
      <c r="GM44" s="9">
        <v>16.846</v>
      </c>
      <c r="GN44" s="9">
        <v>138.80000000000001</v>
      </c>
      <c r="GO44" s="9">
        <v>54.579000000000001</v>
      </c>
      <c r="GP44" s="9">
        <v>84.221000000000004</v>
      </c>
      <c r="GQ44" s="9">
        <v>130.53299999999999</v>
      </c>
      <c r="GR44" s="9">
        <v>56.29</v>
      </c>
      <c r="GS44" s="9">
        <v>74.242999999999995</v>
      </c>
      <c r="GT44" s="9">
        <v>472.30700000000002</v>
      </c>
      <c r="GU44" s="9">
        <v>294.09100000000001</v>
      </c>
      <c r="GV44" s="9">
        <v>178.21600000000001</v>
      </c>
      <c r="GW44" s="9">
        <v>209.14099999999999</v>
      </c>
      <c r="GX44" s="9">
        <v>159.19399999999999</v>
      </c>
      <c r="GY44" s="9">
        <v>49.947000000000003</v>
      </c>
      <c r="GZ44" s="9">
        <v>263.166</v>
      </c>
      <c r="HA44" s="9">
        <v>134.89699999999999</v>
      </c>
      <c r="HB44" s="9">
        <v>128.26900000000001</v>
      </c>
      <c r="HC44" s="9">
        <v>44.018999999999998</v>
      </c>
      <c r="HD44" s="9">
        <v>25.405000000000001</v>
      </c>
      <c r="HE44" s="9">
        <v>18.613</v>
      </c>
      <c r="HF44" s="9">
        <v>19.09</v>
      </c>
      <c r="HG44" s="9">
        <v>11.927</v>
      </c>
      <c r="HH44" s="9">
        <v>7.1630000000000003</v>
      </c>
      <c r="HI44" s="9">
        <v>3.4430000000000001</v>
      </c>
      <c r="HJ44" s="9">
        <v>2.4630000000000001</v>
      </c>
      <c r="HK44" s="9">
        <v>0.98</v>
      </c>
      <c r="HL44" s="9">
        <v>1.3959999999999999</v>
      </c>
      <c r="HM44" s="9">
        <v>1.39</v>
      </c>
      <c r="HN44" s="9">
        <v>6.0000000000000001E-3</v>
      </c>
      <c r="HO44" s="9">
        <v>2.0470000000000002</v>
      </c>
      <c r="HP44" s="9">
        <v>1.073</v>
      </c>
      <c r="HQ44" s="9">
        <v>0.97399999999999998</v>
      </c>
      <c r="HR44" s="9">
        <v>15.647</v>
      </c>
      <c r="HS44" s="9">
        <v>9.4640000000000004</v>
      </c>
      <c r="HT44" s="9">
        <v>6.1829999999999998</v>
      </c>
      <c r="HU44" s="9">
        <v>27.579000000000001</v>
      </c>
      <c r="HV44" s="9">
        <v>15.26</v>
      </c>
      <c r="HW44" s="9">
        <v>12.319000000000001</v>
      </c>
      <c r="HX44" s="9">
        <v>2.9129999999999998</v>
      </c>
      <c r="HY44" s="9">
        <v>1.7729999999999999</v>
      </c>
      <c r="HZ44" s="9">
        <v>1.1399999999999999</v>
      </c>
      <c r="IA44" s="9">
        <v>24.666</v>
      </c>
      <c r="IB44" s="9">
        <v>13.487</v>
      </c>
      <c r="IC44" s="9">
        <v>11.179</v>
      </c>
      <c r="ID44" s="9">
        <v>6.3310000000000004</v>
      </c>
      <c r="IE44" s="9">
        <v>4.2140000000000004</v>
      </c>
      <c r="IF44" s="9">
        <v>2.117</v>
      </c>
      <c r="IG44" s="9">
        <v>37.688000000000002</v>
      </c>
      <c r="IH44" s="9">
        <v>21.192</v>
      </c>
      <c r="II44" s="9">
        <v>16.495999999999999</v>
      </c>
      <c r="IJ44" s="9">
        <v>26.061</v>
      </c>
      <c r="IK44" s="9">
        <v>14.875999999999999</v>
      </c>
      <c r="IL44" s="9">
        <v>11.185</v>
      </c>
      <c r="IM44" s="9">
        <v>3828.9009999999998</v>
      </c>
      <c r="IN44" s="9">
        <v>2058.616</v>
      </c>
      <c r="IO44" s="9">
        <v>1770.2850000000001</v>
      </c>
      <c r="IP44" s="9">
        <v>2616.9340000000002</v>
      </c>
      <c r="IQ44" s="9">
        <v>1659.2619999999999</v>
      </c>
    </row>
    <row r="45" spans="1:251">
      <c r="A45" s="10">
        <v>42856</v>
      </c>
      <c r="B45" s="9">
        <v>18.279</v>
      </c>
      <c r="C45" s="9">
        <v>21.105</v>
      </c>
      <c r="D45" s="9">
        <v>388.77499999999998</v>
      </c>
      <c r="E45" s="9">
        <v>220.614</v>
      </c>
      <c r="F45" s="9">
        <v>168.161</v>
      </c>
      <c r="G45" s="9">
        <v>181.44800000000001</v>
      </c>
      <c r="H45" s="9">
        <v>135.19900000000001</v>
      </c>
      <c r="I45" s="9">
        <v>46.249000000000002</v>
      </c>
      <c r="J45" s="9">
        <v>207.327</v>
      </c>
      <c r="K45" s="9">
        <v>85.415000000000006</v>
      </c>
      <c r="L45" s="9">
        <v>121.91200000000001</v>
      </c>
      <c r="M45" s="9">
        <v>200.24700000000001</v>
      </c>
      <c r="N45" s="9">
        <v>146.28800000000001</v>
      </c>
      <c r="O45" s="9">
        <v>53.959000000000003</v>
      </c>
      <c r="P45" s="9">
        <v>220.49100000000001</v>
      </c>
      <c r="Q45" s="9">
        <v>88.153000000000006</v>
      </c>
      <c r="R45" s="9">
        <v>132.33799999999999</v>
      </c>
      <c r="S45" s="9">
        <v>221.91800000000001</v>
      </c>
      <c r="T45" s="9">
        <v>96.56</v>
      </c>
      <c r="U45" s="9">
        <v>125.358</v>
      </c>
      <c r="V45" s="9">
        <v>2651.5659999999998</v>
      </c>
      <c r="W45" s="9">
        <v>1426.4010000000001</v>
      </c>
      <c r="X45" s="9">
        <v>1225.165</v>
      </c>
      <c r="Y45" s="9">
        <v>1952.79</v>
      </c>
      <c r="Z45" s="9">
        <v>1303.2180000000001</v>
      </c>
      <c r="AA45" s="9">
        <v>649.57100000000003</v>
      </c>
      <c r="AB45" s="9">
        <v>698.77599999999995</v>
      </c>
      <c r="AC45" s="9">
        <v>123.182</v>
      </c>
      <c r="AD45" s="9">
        <v>575.59299999999996</v>
      </c>
      <c r="AE45" s="9">
        <v>323.70600000000002</v>
      </c>
      <c r="AF45" s="9">
        <v>168.00399999999999</v>
      </c>
      <c r="AG45" s="9">
        <v>155.702</v>
      </c>
      <c r="AH45" s="9">
        <v>59.691000000000003</v>
      </c>
      <c r="AI45" s="9">
        <v>32.988999999999997</v>
      </c>
      <c r="AJ45" s="9">
        <v>26.702000000000002</v>
      </c>
      <c r="AK45" s="9">
        <v>26.64</v>
      </c>
      <c r="AL45" s="9">
        <v>21.434999999999999</v>
      </c>
      <c r="AM45" s="9">
        <v>5.2039999999999997</v>
      </c>
      <c r="AN45" s="9">
        <v>16.779</v>
      </c>
      <c r="AO45" s="9">
        <v>14.236000000000001</v>
      </c>
      <c r="AP45" s="9">
        <v>2.5430000000000001</v>
      </c>
      <c r="AQ45" s="9">
        <v>9.8610000000000007</v>
      </c>
      <c r="AR45" s="9">
        <v>7.1989999999999998</v>
      </c>
      <c r="AS45" s="9">
        <v>2.661</v>
      </c>
      <c r="AT45" s="9">
        <v>33.052</v>
      </c>
      <c r="AU45" s="9">
        <v>11.554</v>
      </c>
      <c r="AV45" s="9">
        <v>21.498000000000001</v>
      </c>
      <c r="AW45" s="9">
        <v>288.654</v>
      </c>
      <c r="AX45" s="9">
        <v>148.047</v>
      </c>
      <c r="AY45" s="9">
        <v>140.608</v>
      </c>
      <c r="AZ45" s="9">
        <v>127.047</v>
      </c>
      <c r="BA45" s="9">
        <v>98.706999999999994</v>
      </c>
      <c r="BB45" s="9">
        <v>28.34</v>
      </c>
      <c r="BC45" s="9">
        <v>161.607</v>
      </c>
      <c r="BD45" s="9">
        <v>49.338999999999999</v>
      </c>
      <c r="BE45" s="9">
        <v>112.268</v>
      </c>
      <c r="BF45" s="9">
        <v>148.55000000000001</v>
      </c>
      <c r="BG45" s="9">
        <v>115.39100000000001</v>
      </c>
      <c r="BH45" s="9">
        <v>33.158999999999999</v>
      </c>
      <c r="BI45" s="9">
        <v>175.15600000000001</v>
      </c>
      <c r="BJ45" s="9">
        <v>52.613</v>
      </c>
      <c r="BK45" s="9">
        <v>122.54300000000001</v>
      </c>
      <c r="BL45" s="9">
        <v>178.386</v>
      </c>
      <c r="BM45" s="9">
        <v>63.575000000000003</v>
      </c>
      <c r="BN45" s="9">
        <v>114.81100000000001</v>
      </c>
      <c r="BO45" s="9">
        <v>2551.154</v>
      </c>
      <c r="BP45" s="9">
        <v>1318.0319999999999</v>
      </c>
      <c r="BQ45" s="9">
        <v>1233.1220000000001</v>
      </c>
      <c r="BR45" s="9">
        <v>1884.88</v>
      </c>
      <c r="BS45" s="9">
        <v>1174.5550000000001</v>
      </c>
      <c r="BT45" s="9">
        <v>710.32600000000002</v>
      </c>
      <c r="BU45" s="9">
        <v>666.274</v>
      </c>
      <c r="BV45" s="9">
        <v>143.477</v>
      </c>
      <c r="BW45" s="9">
        <v>522.79700000000003</v>
      </c>
      <c r="BX45" s="9">
        <v>327.43299999999999</v>
      </c>
      <c r="BY45" s="9">
        <v>155.39699999999999</v>
      </c>
      <c r="BZ45" s="9">
        <v>172.035</v>
      </c>
      <c r="CA45" s="9">
        <v>69.022999999999996</v>
      </c>
      <c r="CB45" s="9">
        <v>39.177999999999997</v>
      </c>
      <c r="CC45" s="9">
        <v>29.844999999999999</v>
      </c>
      <c r="CD45" s="9">
        <v>32.624000000000002</v>
      </c>
      <c r="CE45" s="9">
        <v>24.265000000000001</v>
      </c>
      <c r="CF45" s="9">
        <v>8.359</v>
      </c>
      <c r="CG45" s="9">
        <v>15.242000000000001</v>
      </c>
      <c r="CH45" s="9">
        <v>11.63</v>
      </c>
      <c r="CI45" s="9">
        <v>3.613</v>
      </c>
      <c r="CJ45" s="9">
        <v>17.382000000000001</v>
      </c>
      <c r="CK45" s="9">
        <v>12.635</v>
      </c>
      <c r="CL45" s="9">
        <v>4.7460000000000004</v>
      </c>
      <c r="CM45" s="9">
        <v>36.399000000000001</v>
      </c>
      <c r="CN45" s="9">
        <v>14.913</v>
      </c>
      <c r="CO45" s="9">
        <v>21.486000000000001</v>
      </c>
      <c r="CP45" s="9">
        <v>285.62700000000001</v>
      </c>
      <c r="CQ45" s="9">
        <v>130.601</v>
      </c>
      <c r="CR45" s="9">
        <v>155.02600000000001</v>
      </c>
      <c r="CS45" s="9">
        <v>116.51900000000001</v>
      </c>
      <c r="CT45" s="9">
        <v>79.772999999999996</v>
      </c>
      <c r="CU45" s="9">
        <v>36.746000000000002</v>
      </c>
      <c r="CV45" s="9">
        <v>169.108</v>
      </c>
      <c r="CW45" s="9">
        <v>50.828000000000003</v>
      </c>
      <c r="CX45" s="9">
        <v>118.28</v>
      </c>
      <c r="CY45" s="9">
        <v>143.363</v>
      </c>
      <c r="CZ45" s="9">
        <v>98.777000000000001</v>
      </c>
      <c r="DA45" s="9">
        <v>44.585000000000001</v>
      </c>
      <c r="DB45" s="9">
        <v>184.07</v>
      </c>
      <c r="DC45" s="9">
        <v>56.62</v>
      </c>
      <c r="DD45" s="9">
        <v>127.45</v>
      </c>
      <c r="DE45" s="9">
        <v>184.35</v>
      </c>
      <c r="DF45" s="9">
        <v>62.457000000000001</v>
      </c>
      <c r="DG45" s="9">
        <v>121.893</v>
      </c>
      <c r="DH45" s="9">
        <v>2312.2199999999998</v>
      </c>
      <c r="DI45" s="9">
        <v>1268.9349999999999</v>
      </c>
      <c r="DJ45" s="9">
        <v>1043.2850000000001</v>
      </c>
      <c r="DK45" s="9">
        <v>1457.8130000000001</v>
      </c>
      <c r="DL45" s="9">
        <v>971.92200000000003</v>
      </c>
      <c r="DM45" s="9">
        <v>485.89100000000002</v>
      </c>
      <c r="DN45" s="9">
        <v>854.40700000000004</v>
      </c>
      <c r="DO45" s="9">
        <v>297.01299999999998</v>
      </c>
      <c r="DP45" s="9">
        <v>557.39400000000001</v>
      </c>
      <c r="DQ45" s="9">
        <v>258.09300000000002</v>
      </c>
      <c r="DR45" s="9">
        <v>138.191</v>
      </c>
      <c r="DS45" s="9">
        <v>119.902</v>
      </c>
      <c r="DT45" s="9">
        <v>81.245999999999995</v>
      </c>
      <c r="DU45" s="9">
        <v>48.908000000000001</v>
      </c>
      <c r="DV45" s="9">
        <v>32.338000000000001</v>
      </c>
      <c r="DW45" s="9">
        <v>23.215</v>
      </c>
      <c r="DX45" s="9">
        <v>17.042000000000002</v>
      </c>
      <c r="DY45" s="9">
        <v>6.1740000000000004</v>
      </c>
      <c r="DZ45" s="9">
        <v>13.084</v>
      </c>
      <c r="EA45" s="9">
        <v>9.7289999999999992</v>
      </c>
      <c r="EB45" s="9">
        <v>3.355</v>
      </c>
      <c r="EC45" s="9">
        <v>10.132</v>
      </c>
      <c r="ED45" s="9">
        <v>7.3120000000000003</v>
      </c>
      <c r="EE45" s="9">
        <v>2.819</v>
      </c>
      <c r="EF45" s="9">
        <v>58.03</v>
      </c>
      <c r="EG45" s="9">
        <v>31.866</v>
      </c>
      <c r="EH45" s="9">
        <v>26.164000000000001</v>
      </c>
      <c r="EI45" s="9">
        <v>205.67099999999999</v>
      </c>
      <c r="EJ45" s="9">
        <v>107.544</v>
      </c>
      <c r="EK45" s="9">
        <v>98.126999999999995</v>
      </c>
      <c r="EL45" s="9">
        <v>64.918999999999997</v>
      </c>
      <c r="EM45" s="9">
        <v>46.701000000000001</v>
      </c>
      <c r="EN45" s="9">
        <v>18.218</v>
      </c>
      <c r="EO45" s="9">
        <v>140.75200000000001</v>
      </c>
      <c r="EP45" s="9">
        <v>60.843000000000004</v>
      </c>
      <c r="EQ45" s="9">
        <v>79.909000000000006</v>
      </c>
      <c r="ER45" s="9">
        <v>85.320999999999998</v>
      </c>
      <c r="ES45" s="9">
        <v>61.491999999999997</v>
      </c>
      <c r="ET45" s="9">
        <v>23.829000000000001</v>
      </c>
      <c r="EU45" s="9">
        <v>172.773</v>
      </c>
      <c r="EV45" s="9">
        <v>76.7</v>
      </c>
      <c r="EW45" s="9">
        <v>96.072999999999993</v>
      </c>
      <c r="EX45" s="9">
        <v>153.83500000000001</v>
      </c>
      <c r="EY45" s="9">
        <v>70.572000000000003</v>
      </c>
      <c r="EZ45" s="9">
        <v>83.263999999999996</v>
      </c>
      <c r="FA45" s="9">
        <v>1820.665</v>
      </c>
      <c r="FB45" s="9">
        <v>966.52700000000004</v>
      </c>
      <c r="FC45" s="9">
        <v>854.13800000000003</v>
      </c>
      <c r="FD45" s="9">
        <v>1236.5309999999999</v>
      </c>
      <c r="FE45" s="9">
        <v>807.51400000000001</v>
      </c>
      <c r="FF45" s="9">
        <v>429.017</v>
      </c>
      <c r="FG45" s="9">
        <v>584.13400000000001</v>
      </c>
      <c r="FH45" s="9">
        <v>159.01300000000001</v>
      </c>
      <c r="FI45" s="9">
        <v>425.12200000000001</v>
      </c>
      <c r="FJ45" s="9">
        <v>218.11699999999999</v>
      </c>
      <c r="FK45" s="9">
        <v>110.95399999999999</v>
      </c>
      <c r="FL45" s="9">
        <v>107.163</v>
      </c>
      <c r="FM45" s="9">
        <v>63.332000000000001</v>
      </c>
      <c r="FN45" s="9">
        <v>35.860999999999997</v>
      </c>
      <c r="FO45" s="9">
        <v>27.471</v>
      </c>
      <c r="FP45" s="9">
        <v>21.64</v>
      </c>
      <c r="FQ45" s="9">
        <v>15.488</v>
      </c>
      <c r="FR45" s="9">
        <v>6.1520000000000001</v>
      </c>
      <c r="FS45" s="9">
        <v>12.113</v>
      </c>
      <c r="FT45" s="9">
        <v>8.7639999999999993</v>
      </c>
      <c r="FU45" s="9">
        <v>3.3479999999999999</v>
      </c>
      <c r="FV45" s="9">
        <v>9.5269999999999992</v>
      </c>
      <c r="FW45" s="9">
        <v>6.7240000000000002</v>
      </c>
      <c r="FX45" s="9">
        <v>2.8029999999999999</v>
      </c>
      <c r="FY45" s="9">
        <v>41.692</v>
      </c>
      <c r="FZ45" s="9">
        <v>20.373000000000001</v>
      </c>
      <c r="GA45" s="9">
        <v>21.318999999999999</v>
      </c>
      <c r="GB45" s="9">
        <v>178.56</v>
      </c>
      <c r="GC45" s="9">
        <v>89.87</v>
      </c>
      <c r="GD45" s="9">
        <v>88.69</v>
      </c>
      <c r="GE45" s="9">
        <v>59.2</v>
      </c>
      <c r="GF45" s="9">
        <v>41.773000000000003</v>
      </c>
      <c r="GG45" s="9">
        <v>17.427</v>
      </c>
      <c r="GH45" s="9">
        <v>119.35899999999999</v>
      </c>
      <c r="GI45" s="9">
        <v>48.097000000000001</v>
      </c>
      <c r="GJ45" s="9">
        <v>71.262</v>
      </c>
      <c r="GK45" s="9">
        <v>78.052000000000007</v>
      </c>
      <c r="GL45" s="9">
        <v>55.031999999999996</v>
      </c>
      <c r="GM45" s="9">
        <v>23.02</v>
      </c>
      <c r="GN45" s="9">
        <v>140.066</v>
      </c>
      <c r="GO45" s="9">
        <v>55.921999999999997</v>
      </c>
      <c r="GP45" s="9">
        <v>84.143000000000001</v>
      </c>
      <c r="GQ45" s="9">
        <v>131.47200000000001</v>
      </c>
      <c r="GR45" s="9">
        <v>56.860999999999997</v>
      </c>
      <c r="GS45" s="9">
        <v>74.611000000000004</v>
      </c>
      <c r="GT45" s="9">
        <v>491.55500000000001</v>
      </c>
      <c r="GU45" s="9">
        <v>302.40899999999999</v>
      </c>
      <c r="GV45" s="9">
        <v>189.14699999999999</v>
      </c>
      <c r="GW45" s="9">
        <v>221.28200000000001</v>
      </c>
      <c r="GX45" s="9">
        <v>164.40799999999999</v>
      </c>
      <c r="GY45" s="9">
        <v>56.874000000000002</v>
      </c>
      <c r="GZ45" s="9">
        <v>270.27300000000002</v>
      </c>
      <c r="HA45" s="9">
        <v>138</v>
      </c>
      <c r="HB45" s="9">
        <v>132.273</v>
      </c>
      <c r="HC45" s="9">
        <v>39.975999999999999</v>
      </c>
      <c r="HD45" s="9">
        <v>27.236999999999998</v>
      </c>
      <c r="HE45" s="9">
        <v>12.739000000000001</v>
      </c>
      <c r="HF45" s="9">
        <v>17.914000000000001</v>
      </c>
      <c r="HG45" s="9">
        <v>13.047000000000001</v>
      </c>
      <c r="HH45" s="9">
        <v>4.867</v>
      </c>
      <c r="HI45" s="9">
        <v>1.5760000000000001</v>
      </c>
      <c r="HJ45" s="9">
        <v>1.554</v>
      </c>
      <c r="HK45" s="9">
        <v>2.1999999999999999E-2</v>
      </c>
      <c r="HL45" s="9">
        <v>0.97099999999999997</v>
      </c>
      <c r="HM45" s="9">
        <v>0.96499999999999997</v>
      </c>
      <c r="HN45" s="9">
        <v>6.0000000000000001E-3</v>
      </c>
      <c r="HO45" s="9">
        <v>0.60499999999999998</v>
      </c>
      <c r="HP45" s="9">
        <v>0.58899999999999997</v>
      </c>
      <c r="HQ45" s="9">
        <v>1.6E-2</v>
      </c>
      <c r="HR45" s="9">
        <v>16.338000000000001</v>
      </c>
      <c r="HS45" s="9">
        <v>11.493</v>
      </c>
      <c r="HT45" s="9">
        <v>4.8449999999999998</v>
      </c>
      <c r="HU45" s="9">
        <v>27.111000000000001</v>
      </c>
      <c r="HV45" s="9">
        <v>17.673999999999999</v>
      </c>
      <c r="HW45" s="9">
        <v>9.4369999999999994</v>
      </c>
      <c r="HX45" s="9">
        <v>5.7190000000000003</v>
      </c>
      <c r="HY45" s="9">
        <v>4.9279999999999999</v>
      </c>
      <c r="HZ45" s="9">
        <v>0.79</v>
      </c>
      <c r="IA45" s="9">
        <v>21.391999999999999</v>
      </c>
      <c r="IB45" s="9">
        <v>12.746</v>
      </c>
      <c r="IC45" s="9">
        <v>8.6470000000000002</v>
      </c>
      <c r="ID45" s="9">
        <v>7.2690000000000001</v>
      </c>
      <c r="IE45" s="9">
        <v>6.46</v>
      </c>
      <c r="IF45" s="9">
        <v>0.80900000000000005</v>
      </c>
      <c r="IG45" s="9">
        <v>32.707000000000001</v>
      </c>
      <c r="IH45" s="9">
        <v>20.777000000000001</v>
      </c>
      <c r="II45" s="9">
        <v>11.93</v>
      </c>
      <c r="IJ45" s="9">
        <v>22.363</v>
      </c>
      <c r="IK45" s="9">
        <v>13.711</v>
      </c>
      <c r="IL45" s="9">
        <v>8.6530000000000005</v>
      </c>
      <c r="IM45" s="9">
        <v>3849.277</v>
      </c>
      <c r="IN45" s="9">
        <v>2051.7199999999998</v>
      </c>
      <c r="IO45" s="9">
        <v>1797.556</v>
      </c>
      <c r="IP45" s="9">
        <v>2670.1260000000002</v>
      </c>
      <c r="IQ45" s="9">
        <v>1671.586</v>
      </c>
    </row>
    <row r="46" spans="1:251">
      <c r="A46" s="10">
        <v>42887</v>
      </c>
      <c r="B46" s="9">
        <v>14.670999999999999</v>
      </c>
      <c r="C46" s="9">
        <v>18.459</v>
      </c>
      <c r="D46" s="9">
        <v>378.59500000000003</v>
      </c>
      <c r="E46" s="9">
        <v>225.471</v>
      </c>
      <c r="F46" s="9">
        <v>153.124</v>
      </c>
      <c r="G46" s="9">
        <v>183.268</v>
      </c>
      <c r="H46" s="9">
        <v>143.578</v>
      </c>
      <c r="I46" s="9">
        <v>39.69</v>
      </c>
      <c r="J46" s="9">
        <v>195.327</v>
      </c>
      <c r="K46" s="9">
        <v>81.893000000000001</v>
      </c>
      <c r="L46" s="9">
        <v>113.434</v>
      </c>
      <c r="M46" s="9">
        <v>205.821</v>
      </c>
      <c r="N46" s="9">
        <v>161.49</v>
      </c>
      <c r="O46" s="9">
        <v>44.331000000000003</v>
      </c>
      <c r="P46" s="9">
        <v>204.523</v>
      </c>
      <c r="Q46" s="9">
        <v>83.923000000000002</v>
      </c>
      <c r="R46" s="9">
        <v>120.6</v>
      </c>
      <c r="S46" s="9">
        <v>210.971</v>
      </c>
      <c r="T46" s="9">
        <v>94.742000000000004</v>
      </c>
      <c r="U46" s="9">
        <v>116.229</v>
      </c>
      <c r="V46" s="9">
        <v>2652.2469999999998</v>
      </c>
      <c r="W46" s="9">
        <v>1425.4659999999999</v>
      </c>
      <c r="X46" s="9">
        <v>1226.7809999999999</v>
      </c>
      <c r="Y46" s="9">
        <v>1953.423</v>
      </c>
      <c r="Z46" s="9">
        <v>1292.5999999999999</v>
      </c>
      <c r="AA46" s="9">
        <v>660.82299999999998</v>
      </c>
      <c r="AB46" s="9">
        <v>698.82399999999996</v>
      </c>
      <c r="AC46" s="9">
        <v>132.86600000000001</v>
      </c>
      <c r="AD46" s="9">
        <v>565.95799999999997</v>
      </c>
      <c r="AE46" s="9">
        <v>335.16699999999997</v>
      </c>
      <c r="AF46" s="9">
        <v>169.15899999999999</v>
      </c>
      <c r="AG46" s="9">
        <v>166.00800000000001</v>
      </c>
      <c r="AH46" s="9">
        <v>56.750999999999998</v>
      </c>
      <c r="AI46" s="9">
        <v>29.395</v>
      </c>
      <c r="AJ46" s="9">
        <v>27.356000000000002</v>
      </c>
      <c r="AK46" s="9">
        <v>27.324000000000002</v>
      </c>
      <c r="AL46" s="9">
        <v>20.465</v>
      </c>
      <c r="AM46" s="9">
        <v>6.859</v>
      </c>
      <c r="AN46" s="9">
        <v>14.58</v>
      </c>
      <c r="AO46" s="9">
        <v>11.054</v>
      </c>
      <c r="AP46" s="9">
        <v>3.5270000000000001</v>
      </c>
      <c r="AQ46" s="9">
        <v>12.744</v>
      </c>
      <c r="AR46" s="9">
        <v>9.4109999999999996</v>
      </c>
      <c r="AS46" s="9">
        <v>3.3319999999999999</v>
      </c>
      <c r="AT46" s="9">
        <v>29.427</v>
      </c>
      <c r="AU46" s="9">
        <v>8.93</v>
      </c>
      <c r="AV46" s="9">
        <v>20.497</v>
      </c>
      <c r="AW46" s="9">
        <v>298.98399999999998</v>
      </c>
      <c r="AX46" s="9">
        <v>150.601</v>
      </c>
      <c r="AY46" s="9">
        <v>148.38300000000001</v>
      </c>
      <c r="AZ46" s="9">
        <v>131.50899999999999</v>
      </c>
      <c r="BA46" s="9">
        <v>100.694</v>
      </c>
      <c r="BB46" s="9">
        <v>30.815000000000001</v>
      </c>
      <c r="BC46" s="9">
        <v>167.47499999999999</v>
      </c>
      <c r="BD46" s="9">
        <v>49.906999999999996</v>
      </c>
      <c r="BE46" s="9">
        <v>117.568</v>
      </c>
      <c r="BF46" s="9">
        <v>153.291</v>
      </c>
      <c r="BG46" s="9">
        <v>116.63500000000001</v>
      </c>
      <c r="BH46" s="9">
        <v>36.656999999999996</v>
      </c>
      <c r="BI46" s="9">
        <v>181.875</v>
      </c>
      <c r="BJ46" s="9">
        <v>52.524000000000001</v>
      </c>
      <c r="BK46" s="9">
        <v>129.351</v>
      </c>
      <c r="BL46" s="9">
        <v>182.05600000000001</v>
      </c>
      <c r="BM46" s="9">
        <v>60.960999999999999</v>
      </c>
      <c r="BN46" s="9">
        <v>121.095</v>
      </c>
      <c r="BO46" s="9">
        <v>2546.9119999999998</v>
      </c>
      <c r="BP46" s="9">
        <v>1319.6089999999999</v>
      </c>
      <c r="BQ46" s="9">
        <v>1227.3030000000001</v>
      </c>
      <c r="BR46" s="9">
        <v>1885.7439999999999</v>
      </c>
      <c r="BS46" s="9">
        <v>1181.0730000000001</v>
      </c>
      <c r="BT46" s="9">
        <v>704.67100000000005</v>
      </c>
      <c r="BU46" s="9">
        <v>661.16800000000001</v>
      </c>
      <c r="BV46" s="9">
        <v>138.536</v>
      </c>
      <c r="BW46" s="9">
        <v>522.63199999999995</v>
      </c>
      <c r="BX46" s="9">
        <v>331.89</v>
      </c>
      <c r="BY46" s="9">
        <v>161.58600000000001</v>
      </c>
      <c r="BZ46" s="9">
        <v>170.30500000000001</v>
      </c>
      <c r="CA46" s="9">
        <v>63.113</v>
      </c>
      <c r="CB46" s="9">
        <v>35.134</v>
      </c>
      <c r="CC46" s="9">
        <v>27.98</v>
      </c>
      <c r="CD46" s="9">
        <v>26.161999999999999</v>
      </c>
      <c r="CE46" s="9">
        <v>18.477</v>
      </c>
      <c r="CF46" s="9">
        <v>7.6849999999999996</v>
      </c>
      <c r="CG46" s="9">
        <v>12.257999999999999</v>
      </c>
      <c r="CH46" s="9">
        <v>9.1790000000000003</v>
      </c>
      <c r="CI46" s="9">
        <v>3.0790000000000002</v>
      </c>
      <c r="CJ46" s="9">
        <v>13.903</v>
      </c>
      <c r="CK46" s="9">
        <v>9.2970000000000006</v>
      </c>
      <c r="CL46" s="9">
        <v>4.6059999999999999</v>
      </c>
      <c r="CM46" s="9">
        <v>36.951999999999998</v>
      </c>
      <c r="CN46" s="9">
        <v>16.657</v>
      </c>
      <c r="CO46" s="9">
        <v>20.295000000000002</v>
      </c>
      <c r="CP46" s="9">
        <v>295.23899999999998</v>
      </c>
      <c r="CQ46" s="9">
        <v>141.54900000000001</v>
      </c>
      <c r="CR46" s="9">
        <v>153.69</v>
      </c>
      <c r="CS46" s="9">
        <v>118.05800000000001</v>
      </c>
      <c r="CT46" s="9">
        <v>84.981999999999999</v>
      </c>
      <c r="CU46" s="9">
        <v>33.076000000000001</v>
      </c>
      <c r="CV46" s="9">
        <v>177.18100000000001</v>
      </c>
      <c r="CW46" s="9">
        <v>56.567</v>
      </c>
      <c r="CX46" s="9">
        <v>120.614</v>
      </c>
      <c r="CY46" s="9">
        <v>137.72800000000001</v>
      </c>
      <c r="CZ46" s="9">
        <v>99.078999999999994</v>
      </c>
      <c r="DA46" s="9">
        <v>38.648000000000003</v>
      </c>
      <c r="DB46" s="9">
        <v>194.16200000000001</v>
      </c>
      <c r="DC46" s="9">
        <v>62.506</v>
      </c>
      <c r="DD46" s="9">
        <v>131.65600000000001</v>
      </c>
      <c r="DE46" s="9">
        <v>189.43899999999999</v>
      </c>
      <c r="DF46" s="9">
        <v>65.747</v>
      </c>
      <c r="DG46" s="9">
        <v>123.693</v>
      </c>
      <c r="DH46" s="9">
        <v>2321.5279999999998</v>
      </c>
      <c r="DI46" s="9">
        <v>1270.3230000000001</v>
      </c>
      <c r="DJ46" s="9">
        <v>1051.2049999999999</v>
      </c>
      <c r="DK46" s="9">
        <v>1482.16</v>
      </c>
      <c r="DL46" s="9">
        <v>986.05100000000004</v>
      </c>
      <c r="DM46" s="9">
        <v>496.10899999999998</v>
      </c>
      <c r="DN46" s="9">
        <v>839.36800000000005</v>
      </c>
      <c r="DO46" s="9">
        <v>284.27199999999999</v>
      </c>
      <c r="DP46" s="9">
        <v>555.09699999999998</v>
      </c>
      <c r="DQ46" s="9">
        <v>251.87799999999999</v>
      </c>
      <c r="DR46" s="9">
        <v>136.727</v>
      </c>
      <c r="DS46" s="9">
        <v>115.151</v>
      </c>
      <c r="DT46" s="9">
        <v>68.599000000000004</v>
      </c>
      <c r="DU46" s="9">
        <v>41.192999999999998</v>
      </c>
      <c r="DV46" s="9">
        <v>27.405999999999999</v>
      </c>
      <c r="DW46" s="9">
        <v>26.353000000000002</v>
      </c>
      <c r="DX46" s="9">
        <v>19.850000000000001</v>
      </c>
      <c r="DY46" s="9">
        <v>6.5030000000000001</v>
      </c>
      <c r="DZ46" s="9">
        <v>14.218999999999999</v>
      </c>
      <c r="EA46" s="9">
        <v>10.765000000000001</v>
      </c>
      <c r="EB46" s="9">
        <v>3.4540000000000002</v>
      </c>
      <c r="EC46" s="9">
        <v>12.132999999999999</v>
      </c>
      <c r="ED46" s="9">
        <v>9.0850000000000009</v>
      </c>
      <c r="EE46" s="9">
        <v>3.0489999999999999</v>
      </c>
      <c r="EF46" s="9">
        <v>42.247</v>
      </c>
      <c r="EG46" s="9">
        <v>21.343</v>
      </c>
      <c r="EH46" s="9">
        <v>20.902999999999999</v>
      </c>
      <c r="EI46" s="9">
        <v>209.72</v>
      </c>
      <c r="EJ46" s="9">
        <v>110.45699999999999</v>
      </c>
      <c r="EK46" s="9">
        <v>99.263000000000005</v>
      </c>
      <c r="EL46" s="9">
        <v>70.641999999999996</v>
      </c>
      <c r="EM46" s="9">
        <v>50.808999999999997</v>
      </c>
      <c r="EN46" s="9">
        <v>19.832999999999998</v>
      </c>
      <c r="EO46" s="9">
        <v>139.07900000000001</v>
      </c>
      <c r="EP46" s="9">
        <v>59.648000000000003</v>
      </c>
      <c r="EQ46" s="9">
        <v>79.430999999999997</v>
      </c>
      <c r="ER46" s="9">
        <v>94.224999999999994</v>
      </c>
      <c r="ES46" s="9">
        <v>68.695999999999998</v>
      </c>
      <c r="ET46" s="9">
        <v>25.529</v>
      </c>
      <c r="EU46" s="9">
        <v>157.65299999999999</v>
      </c>
      <c r="EV46" s="9">
        <v>68.031000000000006</v>
      </c>
      <c r="EW46" s="9">
        <v>89.622</v>
      </c>
      <c r="EX46" s="9">
        <v>153.298</v>
      </c>
      <c r="EY46" s="9">
        <v>70.412999999999997</v>
      </c>
      <c r="EZ46" s="9">
        <v>82.885000000000005</v>
      </c>
      <c r="FA46" s="9">
        <v>1824.973</v>
      </c>
      <c r="FB46" s="9">
        <v>964.90700000000004</v>
      </c>
      <c r="FC46" s="9">
        <v>860.06600000000003</v>
      </c>
      <c r="FD46" s="9">
        <v>1256.327</v>
      </c>
      <c r="FE46" s="9">
        <v>815.99400000000003</v>
      </c>
      <c r="FF46" s="9">
        <v>440.33300000000003</v>
      </c>
      <c r="FG46" s="9">
        <v>568.64599999999996</v>
      </c>
      <c r="FH46" s="9">
        <v>148.91300000000001</v>
      </c>
      <c r="FI46" s="9">
        <v>419.733</v>
      </c>
      <c r="FJ46" s="9">
        <v>213.46899999999999</v>
      </c>
      <c r="FK46" s="9">
        <v>111.687</v>
      </c>
      <c r="FL46" s="9">
        <v>101.782</v>
      </c>
      <c r="FM46" s="9">
        <v>53.17</v>
      </c>
      <c r="FN46" s="9">
        <v>31.343</v>
      </c>
      <c r="FO46" s="9">
        <v>21.827000000000002</v>
      </c>
      <c r="FP46" s="9">
        <v>22.86</v>
      </c>
      <c r="FQ46" s="9">
        <v>16.963000000000001</v>
      </c>
      <c r="FR46" s="9">
        <v>5.8970000000000002</v>
      </c>
      <c r="FS46" s="9">
        <v>12.465</v>
      </c>
      <c r="FT46" s="9">
        <v>9.6010000000000009</v>
      </c>
      <c r="FU46" s="9">
        <v>2.8639999999999999</v>
      </c>
      <c r="FV46" s="9">
        <v>10.394</v>
      </c>
      <c r="FW46" s="9">
        <v>7.3620000000000001</v>
      </c>
      <c r="FX46" s="9">
        <v>3.032</v>
      </c>
      <c r="FY46" s="9">
        <v>30.31</v>
      </c>
      <c r="FZ46" s="9">
        <v>14.38</v>
      </c>
      <c r="GA46" s="9">
        <v>15.930999999999999</v>
      </c>
      <c r="GB46" s="9">
        <v>182.88200000000001</v>
      </c>
      <c r="GC46" s="9">
        <v>92.936999999999998</v>
      </c>
      <c r="GD46" s="9">
        <v>89.944999999999993</v>
      </c>
      <c r="GE46" s="9">
        <v>63.540999999999997</v>
      </c>
      <c r="GF46" s="9">
        <v>45.384999999999998</v>
      </c>
      <c r="GG46" s="9">
        <v>18.155999999999999</v>
      </c>
      <c r="GH46" s="9">
        <v>119.34099999999999</v>
      </c>
      <c r="GI46" s="9">
        <v>47.552</v>
      </c>
      <c r="GJ46" s="9">
        <v>71.789000000000001</v>
      </c>
      <c r="GK46" s="9">
        <v>83.656999999999996</v>
      </c>
      <c r="GL46" s="9">
        <v>60.406999999999996</v>
      </c>
      <c r="GM46" s="9">
        <v>23.25</v>
      </c>
      <c r="GN46" s="9">
        <v>129.81200000000001</v>
      </c>
      <c r="GO46" s="9">
        <v>51.28</v>
      </c>
      <c r="GP46" s="9">
        <v>78.531999999999996</v>
      </c>
      <c r="GQ46" s="9">
        <v>131.80699999999999</v>
      </c>
      <c r="GR46" s="9">
        <v>57.152999999999999</v>
      </c>
      <c r="GS46" s="9">
        <v>74.653999999999996</v>
      </c>
      <c r="GT46" s="9">
        <v>496.55500000000001</v>
      </c>
      <c r="GU46" s="9">
        <v>305.416</v>
      </c>
      <c r="GV46" s="9">
        <v>191.14</v>
      </c>
      <c r="GW46" s="9">
        <v>225.833</v>
      </c>
      <c r="GX46" s="9">
        <v>170.05699999999999</v>
      </c>
      <c r="GY46" s="9">
        <v>55.776000000000003</v>
      </c>
      <c r="GZ46" s="9">
        <v>270.72300000000001</v>
      </c>
      <c r="HA46" s="9">
        <v>135.35900000000001</v>
      </c>
      <c r="HB46" s="9">
        <v>135.364</v>
      </c>
      <c r="HC46" s="9">
        <v>38.408999999999999</v>
      </c>
      <c r="HD46" s="9">
        <v>25.04</v>
      </c>
      <c r="HE46" s="9">
        <v>13.369</v>
      </c>
      <c r="HF46" s="9">
        <v>15.429</v>
      </c>
      <c r="HG46" s="9">
        <v>9.85</v>
      </c>
      <c r="HH46" s="9">
        <v>5.5789999999999997</v>
      </c>
      <c r="HI46" s="9">
        <v>3.4929999999999999</v>
      </c>
      <c r="HJ46" s="9">
        <v>2.887</v>
      </c>
      <c r="HK46" s="9">
        <v>0.60599999999999998</v>
      </c>
      <c r="HL46" s="9">
        <v>1.754</v>
      </c>
      <c r="HM46" s="9">
        <v>1.1639999999999999</v>
      </c>
      <c r="HN46" s="9">
        <v>0.59</v>
      </c>
      <c r="HO46" s="9">
        <v>1.7390000000000001</v>
      </c>
      <c r="HP46" s="9">
        <v>1.7230000000000001</v>
      </c>
      <c r="HQ46" s="9">
        <v>1.6E-2</v>
      </c>
      <c r="HR46" s="9">
        <v>11.936</v>
      </c>
      <c r="HS46" s="9">
        <v>6.9640000000000004</v>
      </c>
      <c r="HT46" s="9">
        <v>4.9729999999999999</v>
      </c>
      <c r="HU46" s="9">
        <v>26.838000000000001</v>
      </c>
      <c r="HV46" s="9">
        <v>17.52</v>
      </c>
      <c r="HW46" s="9">
        <v>9.3179999999999996</v>
      </c>
      <c r="HX46" s="9">
        <v>7.101</v>
      </c>
      <c r="HY46" s="9">
        <v>5.4249999999999998</v>
      </c>
      <c r="HZ46" s="9">
        <v>1.6759999999999999</v>
      </c>
      <c r="IA46" s="9">
        <v>19.736999999999998</v>
      </c>
      <c r="IB46" s="9">
        <v>12.095000000000001</v>
      </c>
      <c r="IC46" s="9">
        <v>7.6420000000000003</v>
      </c>
      <c r="ID46" s="9">
        <v>10.568</v>
      </c>
      <c r="IE46" s="9">
        <v>8.2889999999999997</v>
      </c>
      <c r="IF46" s="9">
        <v>2.2789999999999999</v>
      </c>
      <c r="IG46" s="9">
        <v>27.841000000000001</v>
      </c>
      <c r="IH46" s="9">
        <v>16.751000000000001</v>
      </c>
      <c r="II46" s="9">
        <v>11.09</v>
      </c>
      <c r="IJ46" s="9">
        <v>21.491</v>
      </c>
      <c r="IK46" s="9">
        <v>13.259</v>
      </c>
      <c r="IL46" s="9">
        <v>8.2319999999999993</v>
      </c>
      <c r="IM46" s="9">
        <v>3855.4569999999999</v>
      </c>
      <c r="IN46" s="9">
        <v>2040.731</v>
      </c>
      <c r="IO46" s="9">
        <v>1814.7260000000001</v>
      </c>
      <c r="IP46" s="9">
        <v>2686.4769999999999</v>
      </c>
      <c r="IQ46" s="9">
        <v>1683.248</v>
      </c>
    </row>
    <row r="47" spans="1:251">
      <c r="A47" s="10">
        <v>42917</v>
      </c>
      <c r="B47" s="9">
        <v>13.712999999999999</v>
      </c>
      <c r="C47" s="9">
        <v>24.13</v>
      </c>
      <c r="D47" s="9">
        <v>386.35399999999998</v>
      </c>
      <c r="E47" s="9">
        <v>227.91399999999999</v>
      </c>
      <c r="F47" s="9">
        <v>158.44</v>
      </c>
      <c r="G47" s="9">
        <v>191.04</v>
      </c>
      <c r="H47" s="9">
        <v>143.59399999999999</v>
      </c>
      <c r="I47" s="9">
        <v>47.445999999999998</v>
      </c>
      <c r="J47" s="9">
        <v>195.31399999999999</v>
      </c>
      <c r="K47" s="9">
        <v>84.32</v>
      </c>
      <c r="L47" s="9">
        <v>110.994</v>
      </c>
      <c r="M47" s="9">
        <v>212.518</v>
      </c>
      <c r="N47" s="9">
        <v>156.64500000000001</v>
      </c>
      <c r="O47" s="9">
        <v>55.872999999999998</v>
      </c>
      <c r="P47" s="9">
        <v>208.93100000000001</v>
      </c>
      <c r="Q47" s="9">
        <v>88.65</v>
      </c>
      <c r="R47" s="9">
        <v>120.282</v>
      </c>
      <c r="S47" s="9">
        <v>213.70500000000001</v>
      </c>
      <c r="T47" s="9">
        <v>97.5</v>
      </c>
      <c r="U47" s="9">
        <v>116.20399999999999</v>
      </c>
      <c r="V47" s="9">
        <v>2646.2910000000002</v>
      </c>
      <c r="W47" s="9">
        <v>1424.0350000000001</v>
      </c>
      <c r="X47" s="9">
        <v>1222.2560000000001</v>
      </c>
      <c r="Y47" s="9">
        <v>1938.2470000000001</v>
      </c>
      <c r="Z47" s="9">
        <v>1286.846</v>
      </c>
      <c r="AA47" s="9">
        <v>651.40099999999995</v>
      </c>
      <c r="AB47" s="9">
        <v>708.04399999999998</v>
      </c>
      <c r="AC47" s="9">
        <v>137.18899999999999</v>
      </c>
      <c r="AD47" s="9">
        <v>570.85500000000002</v>
      </c>
      <c r="AE47" s="9">
        <v>338.56099999999998</v>
      </c>
      <c r="AF47" s="9">
        <v>181.7</v>
      </c>
      <c r="AG47" s="9">
        <v>156.86099999999999</v>
      </c>
      <c r="AH47" s="9">
        <v>63.112000000000002</v>
      </c>
      <c r="AI47" s="9">
        <v>36.442999999999998</v>
      </c>
      <c r="AJ47" s="9">
        <v>26.669</v>
      </c>
      <c r="AK47" s="9">
        <v>32.609000000000002</v>
      </c>
      <c r="AL47" s="9">
        <v>25.167999999999999</v>
      </c>
      <c r="AM47" s="9">
        <v>7.4409999999999998</v>
      </c>
      <c r="AN47" s="9">
        <v>17.12</v>
      </c>
      <c r="AO47" s="9">
        <v>13.911</v>
      </c>
      <c r="AP47" s="9">
        <v>3.2090000000000001</v>
      </c>
      <c r="AQ47" s="9">
        <v>15.489000000000001</v>
      </c>
      <c r="AR47" s="9">
        <v>11.257</v>
      </c>
      <c r="AS47" s="9">
        <v>4.2320000000000002</v>
      </c>
      <c r="AT47" s="9">
        <v>30.504000000000001</v>
      </c>
      <c r="AU47" s="9">
        <v>11.276</v>
      </c>
      <c r="AV47" s="9">
        <v>19.228000000000002</v>
      </c>
      <c r="AW47" s="9">
        <v>297.45499999999998</v>
      </c>
      <c r="AX47" s="9">
        <v>156.26400000000001</v>
      </c>
      <c r="AY47" s="9">
        <v>141.191</v>
      </c>
      <c r="AZ47" s="9">
        <v>131.458</v>
      </c>
      <c r="BA47" s="9">
        <v>103.886</v>
      </c>
      <c r="BB47" s="9">
        <v>27.573</v>
      </c>
      <c r="BC47" s="9">
        <v>165.99700000000001</v>
      </c>
      <c r="BD47" s="9">
        <v>52.378</v>
      </c>
      <c r="BE47" s="9">
        <v>113.619</v>
      </c>
      <c r="BF47" s="9">
        <v>159.28200000000001</v>
      </c>
      <c r="BG47" s="9">
        <v>125.001</v>
      </c>
      <c r="BH47" s="9">
        <v>34.281999999999996</v>
      </c>
      <c r="BI47" s="9">
        <v>179.27799999999999</v>
      </c>
      <c r="BJ47" s="9">
        <v>56.698999999999998</v>
      </c>
      <c r="BK47" s="9">
        <v>122.57899999999999</v>
      </c>
      <c r="BL47" s="9">
        <v>183.11600000000001</v>
      </c>
      <c r="BM47" s="9">
        <v>66.289000000000001</v>
      </c>
      <c r="BN47" s="9">
        <v>116.828</v>
      </c>
      <c r="BO47" s="9">
        <v>2548.9780000000001</v>
      </c>
      <c r="BP47" s="9">
        <v>1313.8920000000001</v>
      </c>
      <c r="BQ47" s="9">
        <v>1235.086</v>
      </c>
      <c r="BR47" s="9">
        <v>1897.9490000000001</v>
      </c>
      <c r="BS47" s="9">
        <v>1186.0820000000001</v>
      </c>
      <c r="BT47" s="9">
        <v>711.86699999999996</v>
      </c>
      <c r="BU47" s="9">
        <v>651.029</v>
      </c>
      <c r="BV47" s="9">
        <v>127.81</v>
      </c>
      <c r="BW47" s="9">
        <v>523.21900000000005</v>
      </c>
      <c r="BX47" s="9">
        <v>327.05700000000002</v>
      </c>
      <c r="BY47" s="9">
        <v>160.411</v>
      </c>
      <c r="BZ47" s="9">
        <v>166.64500000000001</v>
      </c>
      <c r="CA47" s="9">
        <v>70.635000000000005</v>
      </c>
      <c r="CB47" s="9">
        <v>42.680999999999997</v>
      </c>
      <c r="CC47" s="9">
        <v>27.954000000000001</v>
      </c>
      <c r="CD47" s="9">
        <v>30.928000000000001</v>
      </c>
      <c r="CE47" s="9">
        <v>24.606999999999999</v>
      </c>
      <c r="CF47" s="9">
        <v>6.3209999999999997</v>
      </c>
      <c r="CG47" s="9">
        <v>15.726000000000001</v>
      </c>
      <c r="CH47" s="9">
        <v>12.688000000000001</v>
      </c>
      <c r="CI47" s="9">
        <v>3.0379999999999998</v>
      </c>
      <c r="CJ47" s="9">
        <v>15.202</v>
      </c>
      <c r="CK47" s="9">
        <v>11.919</v>
      </c>
      <c r="CL47" s="9">
        <v>3.2829999999999999</v>
      </c>
      <c r="CM47" s="9">
        <v>39.707000000000001</v>
      </c>
      <c r="CN47" s="9">
        <v>18.074000000000002</v>
      </c>
      <c r="CO47" s="9">
        <v>21.632999999999999</v>
      </c>
      <c r="CP47" s="9">
        <v>285.685</v>
      </c>
      <c r="CQ47" s="9">
        <v>135.791</v>
      </c>
      <c r="CR47" s="9">
        <v>149.89400000000001</v>
      </c>
      <c r="CS47" s="9">
        <v>112.501</v>
      </c>
      <c r="CT47" s="9">
        <v>81.516999999999996</v>
      </c>
      <c r="CU47" s="9">
        <v>30.984000000000002</v>
      </c>
      <c r="CV47" s="9">
        <v>173.184</v>
      </c>
      <c r="CW47" s="9">
        <v>54.274000000000001</v>
      </c>
      <c r="CX47" s="9">
        <v>118.90900000000001</v>
      </c>
      <c r="CY47" s="9">
        <v>137.97300000000001</v>
      </c>
      <c r="CZ47" s="9">
        <v>101.748</v>
      </c>
      <c r="DA47" s="9">
        <v>36.225000000000001</v>
      </c>
      <c r="DB47" s="9">
        <v>189.084</v>
      </c>
      <c r="DC47" s="9">
        <v>58.664000000000001</v>
      </c>
      <c r="DD47" s="9">
        <v>130.41999999999999</v>
      </c>
      <c r="DE47" s="9">
        <v>188.91</v>
      </c>
      <c r="DF47" s="9">
        <v>66.962999999999994</v>
      </c>
      <c r="DG47" s="9">
        <v>121.947</v>
      </c>
      <c r="DH47" s="9">
        <v>2308.9740000000002</v>
      </c>
      <c r="DI47" s="9">
        <v>1279.6600000000001</v>
      </c>
      <c r="DJ47" s="9">
        <v>1029.3150000000001</v>
      </c>
      <c r="DK47" s="9">
        <v>1468.6690000000001</v>
      </c>
      <c r="DL47" s="9">
        <v>976.94100000000003</v>
      </c>
      <c r="DM47" s="9">
        <v>491.72800000000001</v>
      </c>
      <c r="DN47" s="9">
        <v>840.30499999999995</v>
      </c>
      <c r="DO47" s="9">
        <v>302.71899999999999</v>
      </c>
      <c r="DP47" s="9">
        <v>537.58600000000001</v>
      </c>
      <c r="DQ47" s="9">
        <v>239.76400000000001</v>
      </c>
      <c r="DR47" s="9">
        <v>129.751</v>
      </c>
      <c r="DS47" s="9">
        <v>110.01300000000001</v>
      </c>
      <c r="DT47" s="9">
        <v>67.456000000000003</v>
      </c>
      <c r="DU47" s="9">
        <v>40.134999999999998</v>
      </c>
      <c r="DV47" s="9">
        <v>27.321000000000002</v>
      </c>
      <c r="DW47" s="9">
        <v>21.265000000000001</v>
      </c>
      <c r="DX47" s="9">
        <v>18.391999999999999</v>
      </c>
      <c r="DY47" s="9">
        <v>2.8730000000000002</v>
      </c>
      <c r="DZ47" s="9">
        <v>13.856</v>
      </c>
      <c r="EA47" s="9">
        <v>11.486000000000001</v>
      </c>
      <c r="EB47" s="9">
        <v>2.3690000000000002</v>
      </c>
      <c r="EC47" s="9">
        <v>7.41</v>
      </c>
      <c r="ED47" s="9">
        <v>6.9059999999999997</v>
      </c>
      <c r="EE47" s="9">
        <v>0.504</v>
      </c>
      <c r="EF47" s="9">
        <v>46.191000000000003</v>
      </c>
      <c r="EG47" s="9">
        <v>21.742999999999999</v>
      </c>
      <c r="EH47" s="9">
        <v>24.448</v>
      </c>
      <c r="EI47" s="9">
        <v>200.79</v>
      </c>
      <c r="EJ47" s="9">
        <v>106.669</v>
      </c>
      <c r="EK47" s="9">
        <v>94.120999999999995</v>
      </c>
      <c r="EL47" s="9">
        <v>64.003</v>
      </c>
      <c r="EM47" s="9">
        <v>45.46</v>
      </c>
      <c r="EN47" s="9">
        <v>18.542000000000002</v>
      </c>
      <c r="EO47" s="9">
        <v>136.78700000000001</v>
      </c>
      <c r="EP47" s="9">
        <v>61.207999999999998</v>
      </c>
      <c r="EQ47" s="9">
        <v>75.578999999999994</v>
      </c>
      <c r="ER47" s="9">
        <v>79.436999999999998</v>
      </c>
      <c r="ES47" s="9">
        <v>58.603999999999999</v>
      </c>
      <c r="ET47" s="9">
        <v>20.832999999999998</v>
      </c>
      <c r="EU47" s="9">
        <v>160.327</v>
      </c>
      <c r="EV47" s="9">
        <v>71.147999999999996</v>
      </c>
      <c r="EW47" s="9">
        <v>89.18</v>
      </c>
      <c r="EX47" s="9">
        <v>150.642</v>
      </c>
      <c r="EY47" s="9">
        <v>72.694000000000003</v>
      </c>
      <c r="EZ47" s="9">
        <v>77.947999999999993</v>
      </c>
      <c r="FA47" s="9">
        <v>1805.43</v>
      </c>
      <c r="FB47" s="9">
        <v>970.65099999999995</v>
      </c>
      <c r="FC47" s="9">
        <v>834.78</v>
      </c>
      <c r="FD47" s="9">
        <v>1241.3630000000001</v>
      </c>
      <c r="FE47" s="9">
        <v>804.43600000000004</v>
      </c>
      <c r="FF47" s="9">
        <v>436.92700000000002</v>
      </c>
      <c r="FG47" s="9">
        <v>564.06700000000001</v>
      </c>
      <c r="FH47" s="9">
        <v>166.215</v>
      </c>
      <c r="FI47" s="9">
        <v>397.85300000000001</v>
      </c>
      <c r="FJ47" s="9">
        <v>203.31899999999999</v>
      </c>
      <c r="FK47" s="9">
        <v>106.34699999999999</v>
      </c>
      <c r="FL47" s="9">
        <v>96.971999999999994</v>
      </c>
      <c r="FM47" s="9">
        <v>49.563000000000002</v>
      </c>
      <c r="FN47" s="9">
        <v>28.192</v>
      </c>
      <c r="FO47" s="9">
        <v>21.370999999999999</v>
      </c>
      <c r="FP47" s="9">
        <v>18.210999999999999</v>
      </c>
      <c r="FQ47" s="9">
        <v>15.818</v>
      </c>
      <c r="FR47" s="9">
        <v>2.3919999999999999</v>
      </c>
      <c r="FS47" s="9">
        <v>11.634</v>
      </c>
      <c r="FT47" s="9">
        <v>9.7289999999999992</v>
      </c>
      <c r="FU47" s="9">
        <v>1.905</v>
      </c>
      <c r="FV47" s="9">
        <v>6.577</v>
      </c>
      <c r="FW47" s="9">
        <v>6.0890000000000004</v>
      </c>
      <c r="FX47" s="9">
        <v>0.48799999999999999</v>
      </c>
      <c r="FY47" s="9">
        <v>31.352</v>
      </c>
      <c r="FZ47" s="9">
        <v>12.372999999999999</v>
      </c>
      <c r="GA47" s="9">
        <v>18.978999999999999</v>
      </c>
      <c r="GB47" s="9">
        <v>177.298</v>
      </c>
      <c r="GC47" s="9">
        <v>91.531999999999996</v>
      </c>
      <c r="GD47" s="9">
        <v>85.766000000000005</v>
      </c>
      <c r="GE47" s="9">
        <v>57.372</v>
      </c>
      <c r="GF47" s="9">
        <v>40.292999999999999</v>
      </c>
      <c r="GG47" s="9">
        <v>17.079000000000001</v>
      </c>
      <c r="GH47" s="9">
        <v>119.926</v>
      </c>
      <c r="GI47" s="9">
        <v>51.238999999999997</v>
      </c>
      <c r="GJ47" s="9">
        <v>68.686000000000007</v>
      </c>
      <c r="GK47" s="9">
        <v>70.183000000000007</v>
      </c>
      <c r="GL47" s="9">
        <v>51.289000000000001</v>
      </c>
      <c r="GM47" s="9">
        <v>18.893000000000001</v>
      </c>
      <c r="GN47" s="9">
        <v>133.137</v>
      </c>
      <c r="GO47" s="9">
        <v>55.057000000000002</v>
      </c>
      <c r="GP47" s="9">
        <v>78.078999999999994</v>
      </c>
      <c r="GQ47" s="9">
        <v>131.56</v>
      </c>
      <c r="GR47" s="9">
        <v>60.969000000000001</v>
      </c>
      <c r="GS47" s="9">
        <v>70.590999999999994</v>
      </c>
      <c r="GT47" s="9">
        <v>503.54399999999998</v>
      </c>
      <c r="GU47" s="9">
        <v>309.00900000000001</v>
      </c>
      <c r="GV47" s="9">
        <v>194.535</v>
      </c>
      <c r="GW47" s="9">
        <v>227.30600000000001</v>
      </c>
      <c r="GX47" s="9">
        <v>172.505</v>
      </c>
      <c r="GY47" s="9">
        <v>54.801000000000002</v>
      </c>
      <c r="GZ47" s="9">
        <v>276.238</v>
      </c>
      <c r="HA47" s="9">
        <v>136.50399999999999</v>
      </c>
      <c r="HB47" s="9">
        <v>139.73400000000001</v>
      </c>
      <c r="HC47" s="9">
        <v>36.445</v>
      </c>
      <c r="HD47" s="9">
        <v>23.405000000000001</v>
      </c>
      <c r="HE47" s="9">
        <v>13.041</v>
      </c>
      <c r="HF47" s="9">
        <v>17.893000000000001</v>
      </c>
      <c r="HG47" s="9">
        <v>11.943</v>
      </c>
      <c r="HH47" s="9">
        <v>5.95</v>
      </c>
      <c r="HI47" s="9">
        <v>3.0550000000000002</v>
      </c>
      <c r="HJ47" s="9">
        <v>2.5739999999999998</v>
      </c>
      <c r="HK47" s="9">
        <v>0.48099999999999998</v>
      </c>
      <c r="HL47" s="9">
        <v>2.222</v>
      </c>
      <c r="HM47" s="9">
        <v>1.7569999999999999</v>
      </c>
      <c r="HN47" s="9">
        <v>0.46500000000000002</v>
      </c>
      <c r="HO47" s="9">
        <v>0.83299999999999996</v>
      </c>
      <c r="HP47" s="9">
        <v>0.81699999999999995</v>
      </c>
      <c r="HQ47" s="9">
        <v>1.6E-2</v>
      </c>
      <c r="HR47" s="9">
        <v>14.839</v>
      </c>
      <c r="HS47" s="9">
        <v>9.3699999999999992</v>
      </c>
      <c r="HT47" s="9">
        <v>5.4690000000000003</v>
      </c>
      <c r="HU47" s="9">
        <v>23.492000000000001</v>
      </c>
      <c r="HV47" s="9">
        <v>15.137</v>
      </c>
      <c r="HW47" s="9">
        <v>8.3550000000000004</v>
      </c>
      <c r="HX47" s="9">
        <v>6.6310000000000002</v>
      </c>
      <c r="HY47" s="9">
        <v>5.1680000000000001</v>
      </c>
      <c r="HZ47" s="9">
        <v>1.4630000000000001</v>
      </c>
      <c r="IA47" s="9">
        <v>16.861000000000001</v>
      </c>
      <c r="IB47" s="9">
        <v>9.9689999999999994</v>
      </c>
      <c r="IC47" s="9">
        <v>6.8920000000000003</v>
      </c>
      <c r="ID47" s="9">
        <v>9.2539999999999996</v>
      </c>
      <c r="IE47" s="9">
        <v>7.3140000000000001</v>
      </c>
      <c r="IF47" s="9">
        <v>1.94</v>
      </c>
      <c r="IG47" s="9">
        <v>27.190999999999999</v>
      </c>
      <c r="IH47" s="9">
        <v>16.09</v>
      </c>
      <c r="II47" s="9">
        <v>11.1</v>
      </c>
      <c r="IJ47" s="9">
        <v>19.082999999999998</v>
      </c>
      <c r="IK47" s="9">
        <v>11.726000000000001</v>
      </c>
      <c r="IL47" s="9">
        <v>7.3570000000000002</v>
      </c>
      <c r="IM47" s="9">
        <v>3855.3209999999999</v>
      </c>
      <c r="IN47" s="9">
        <v>2064.5160000000001</v>
      </c>
      <c r="IO47" s="9">
        <v>1790.8050000000001</v>
      </c>
      <c r="IP47" s="9">
        <v>2698.6869999999999</v>
      </c>
      <c r="IQ47" s="9">
        <v>1693.4749999999999</v>
      </c>
    </row>
    <row r="48" spans="1:251">
      <c r="A48" s="10">
        <v>42948</v>
      </c>
      <c r="B48" s="9">
        <v>14.554</v>
      </c>
      <c r="C48" s="9">
        <v>17.547999999999998</v>
      </c>
      <c r="D48" s="9">
        <v>363.80399999999997</v>
      </c>
      <c r="E48" s="9">
        <v>210.35900000000001</v>
      </c>
      <c r="F48" s="9">
        <v>153.44499999999999</v>
      </c>
      <c r="G48" s="9">
        <v>178.44</v>
      </c>
      <c r="H48" s="9">
        <v>133.52500000000001</v>
      </c>
      <c r="I48" s="9">
        <v>44.914000000000001</v>
      </c>
      <c r="J48" s="9">
        <v>185.364</v>
      </c>
      <c r="K48" s="9">
        <v>76.834000000000003</v>
      </c>
      <c r="L48" s="9">
        <v>108.53100000000001</v>
      </c>
      <c r="M48" s="9">
        <v>199.422</v>
      </c>
      <c r="N48" s="9">
        <v>147.79499999999999</v>
      </c>
      <c r="O48" s="9">
        <v>51.627000000000002</v>
      </c>
      <c r="P48" s="9">
        <v>196.357</v>
      </c>
      <c r="Q48" s="9">
        <v>79.87</v>
      </c>
      <c r="R48" s="9">
        <v>116.48699999999999</v>
      </c>
      <c r="S48" s="9">
        <v>201.13800000000001</v>
      </c>
      <c r="T48" s="9">
        <v>88.721999999999994</v>
      </c>
      <c r="U48" s="9">
        <v>112.416</v>
      </c>
      <c r="V48" s="9">
        <v>2650.067</v>
      </c>
      <c r="W48" s="9">
        <v>1420.184</v>
      </c>
      <c r="X48" s="9">
        <v>1229.883</v>
      </c>
      <c r="Y48" s="9">
        <v>1932.934</v>
      </c>
      <c r="Z48" s="9">
        <v>1276.788</v>
      </c>
      <c r="AA48" s="9">
        <v>656.14599999999996</v>
      </c>
      <c r="AB48" s="9">
        <v>717.13300000000004</v>
      </c>
      <c r="AC48" s="9">
        <v>143.39599999999999</v>
      </c>
      <c r="AD48" s="9">
        <v>573.73800000000006</v>
      </c>
      <c r="AE48" s="9">
        <v>323.44400000000002</v>
      </c>
      <c r="AF48" s="9">
        <v>168.87799999999999</v>
      </c>
      <c r="AG48" s="9">
        <v>154.566</v>
      </c>
      <c r="AH48" s="9">
        <v>58.043999999999997</v>
      </c>
      <c r="AI48" s="9">
        <v>34.987000000000002</v>
      </c>
      <c r="AJ48" s="9">
        <v>23.056000000000001</v>
      </c>
      <c r="AK48" s="9">
        <v>29.152000000000001</v>
      </c>
      <c r="AL48" s="9">
        <v>21.969000000000001</v>
      </c>
      <c r="AM48" s="9">
        <v>7.1829999999999998</v>
      </c>
      <c r="AN48" s="9">
        <v>14.083</v>
      </c>
      <c r="AO48" s="9">
        <v>11.603999999999999</v>
      </c>
      <c r="AP48" s="9">
        <v>2.4790000000000001</v>
      </c>
      <c r="AQ48" s="9">
        <v>15.069000000000001</v>
      </c>
      <c r="AR48" s="9">
        <v>10.364000000000001</v>
      </c>
      <c r="AS48" s="9">
        <v>4.7039999999999997</v>
      </c>
      <c r="AT48" s="9">
        <v>28.891999999999999</v>
      </c>
      <c r="AU48" s="9">
        <v>13.019</v>
      </c>
      <c r="AV48" s="9">
        <v>15.872999999999999</v>
      </c>
      <c r="AW48" s="9">
        <v>289.23599999999999</v>
      </c>
      <c r="AX48" s="9">
        <v>146.97900000000001</v>
      </c>
      <c r="AY48" s="9">
        <v>142.25700000000001</v>
      </c>
      <c r="AZ48" s="9">
        <v>123.038</v>
      </c>
      <c r="BA48" s="9">
        <v>93.257999999999996</v>
      </c>
      <c r="BB48" s="9">
        <v>29.78</v>
      </c>
      <c r="BC48" s="9">
        <v>166.19800000000001</v>
      </c>
      <c r="BD48" s="9">
        <v>53.72</v>
      </c>
      <c r="BE48" s="9">
        <v>112.47799999999999</v>
      </c>
      <c r="BF48" s="9">
        <v>146.821</v>
      </c>
      <c r="BG48" s="9">
        <v>110.383</v>
      </c>
      <c r="BH48" s="9">
        <v>36.438000000000002</v>
      </c>
      <c r="BI48" s="9">
        <v>176.62299999999999</v>
      </c>
      <c r="BJ48" s="9">
        <v>58.494</v>
      </c>
      <c r="BK48" s="9">
        <v>118.129</v>
      </c>
      <c r="BL48" s="9">
        <v>180.28100000000001</v>
      </c>
      <c r="BM48" s="9">
        <v>65.325000000000003</v>
      </c>
      <c r="BN48" s="9">
        <v>114.956</v>
      </c>
      <c r="BO48" s="9">
        <v>2546.0479999999998</v>
      </c>
      <c r="BP48" s="9">
        <v>1312.375</v>
      </c>
      <c r="BQ48" s="9">
        <v>1233.673</v>
      </c>
      <c r="BR48" s="9">
        <v>1893.627</v>
      </c>
      <c r="BS48" s="9">
        <v>1188.788</v>
      </c>
      <c r="BT48" s="9">
        <v>704.83900000000006</v>
      </c>
      <c r="BU48" s="9">
        <v>652.42200000000003</v>
      </c>
      <c r="BV48" s="9">
        <v>123.587</v>
      </c>
      <c r="BW48" s="9">
        <v>528.83399999999995</v>
      </c>
      <c r="BX48" s="9">
        <v>331.916</v>
      </c>
      <c r="BY48" s="9">
        <v>161.57</v>
      </c>
      <c r="BZ48" s="9">
        <v>170.346</v>
      </c>
      <c r="CA48" s="9">
        <v>70.438000000000002</v>
      </c>
      <c r="CB48" s="9">
        <v>36.503</v>
      </c>
      <c r="CC48" s="9">
        <v>33.935000000000002</v>
      </c>
      <c r="CD48" s="9">
        <v>37.773000000000003</v>
      </c>
      <c r="CE48" s="9">
        <v>24.873000000000001</v>
      </c>
      <c r="CF48" s="9">
        <v>12.898999999999999</v>
      </c>
      <c r="CG48" s="9">
        <v>16.651</v>
      </c>
      <c r="CH48" s="9">
        <v>10.795</v>
      </c>
      <c r="CI48" s="9">
        <v>5.8559999999999999</v>
      </c>
      <c r="CJ48" s="9">
        <v>21.120999999999999</v>
      </c>
      <c r="CK48" s="9">
        <v>14.077999999999999</v>
      </c>
      <c r="CL48" s="9">
        <v>7.0430000000000001</v>
      </c>
      <c r="CM48" s="9">
        <v>32.664999999999999</v>
      </c>
      <c r="CN48" s="9">
        <v>11.629</v>
      </c>
      <c r="CO48" s="9">
        <v>21.035</v>
      </c>
      <c r="CP48" s="9">
        <v>287.62200000000001</v>
      </c>
      <c r="CQ48" s="9">
        <v>138.779</v>
      </c>
      <c r="CR48" s="9">
        <v>148.84299999999999</v>
      </c>
      <c r="CS48" s="9">
        <v>113.06</v>
      </c>
      <c r="CT48" s="9">
        <v>87.543999999999997</v>
      </c>
      <c r="CU48" s="9">
        <v>25.515999999999998</v>
      </c>
      <c r="CV48" s="9">
        <v>174.56200000000001</v>
      </c>
      <c r="CW48" s="9">
        <v>51.234999999999999</v>
      </c>
      <c r="CX48" s="9">
        <v>123.327</v>
      </c>
      <c r="CY48" s="9">
        <v>144.12200000000001</v>
      </c>
      <c r="CZ48" s="9">
        <v>107.08</v>
      </c>
      <c r="DA48" s="9">
        <v>37.040999999999997</v>
      </c>
      <c r="DB48" s="9">
        <v>187.79499999999999</v>
      </c>
      <c r="DC48" s="9">
        <v>54.49</v>
      </c>
      <c r="DD48" s="9">
        <v>133.30500000000001</v>
      </c>
      <c r="DE48" s="9">
        <v>191.21299999999999</v>
      </c>
      <c r="DF48" s="9">
        <v>62.03</v>
      </c>
      <c r="DG48" s="9">
        <v>129.18299999999999</v>
      </c>
      <c r="DH48" s="9">
        <v>2318.4699999999998</v>
      </c>
      <c r="DI48" s="9">
        <v>1278.317</v>
      </c>
      <c r="DJ48" s="9">
        <v>1040.152</v>
      </c>
      <c r="DK48" s="9">
        <v>1477.06</v>
      </c>
      <c r="DL48" s="9">
        <v>982.53599999999994</v>
      </c>
      <c r="DM48" s="9">
        <v>494.524</v>
      </c>
      <c r="DN48" s="9">
        <v>841.41</v>
      </c>
      <c r="DO48" s="9">
        <v>295.78100000000001</v>
      </c>
      <c r="DP48" s="9">
        <v>545.62900000000002</v>
      </c>
      <c r="DQ48" s="9">
        <v>262.411</v>
      </c>
      <c r="DR48" s="9">
        <v>148.91300000000001</v>
      </c>
      <c r="DS48" s="9">
        <v>113.498</v>
      </c>
      <c r="DT48" s="9">
        <v>75.822000000000003</v>
      </c>
      <c r="DU48" s="9">
        <v>48.533999999999999</v>
      </c>
      <c r="DV48" s="9">
        <v>27.288</v>
      </c>
      <c r="DW48" s="9">
        <v>27.655000000000001</v>
      </c>
      <c r="DX48" s="9">
        <v>22.928000000000001</v>
      </c>
      <c r="DY48" s="9">
        <v>4.7270000000000003</v>
      </c>
      <c r="DZ48" s="9">
        <v>15.35</v>
      </c>
      <c r="EA48" s="9">
        <v>13.866</v>
      </c>
      <c r="EB48" s="9">
        <v>1.484</v>
      </c>
      <c r="EC48" s="9">
        <v>12.305</v>
      </c>
      <c r="ED48" s="9">
        <v>9.0619999999999994</v>
      </c>
      <c r="EE48" s="9">
        <v>3.2429999999999999</v>
      </c>
      <c r="EF48" s="9">
        <v>48.167999999999999</v>
      </c>
      <c r="EG48" s="9">
        <v>25.606000000000002</v>
      </c>
      <c r="EH48" s="9">
        <v>22.561</v>
      </c>
      <c r="EI48" s="9">
        <v>211.76499999999999</v>
      </c>
      <c r="EJ48" s="9">
        <v>116.96599999999999</v>
      </c>
      <c r="EK48" s="9">
        <v>94.799000000000007</v>
      </c>
      <c r="EL48" s="9">
        <v>71.451999999999998</v>
      </c>
      <c r="EM48" s="9">
        <v>56.13</v>
      </c>
      <c r="EN48" s="9">
        <v>15.321999999999999</v>
      </c>
      <c r="EO48" s="9">
        <v>140.31299999999999</v>
      </c>
      <c r="EP48" s="9">
        <v>60.835999999999999</v>
      </c>
      <c r="EQ48" s="9">
        <v>79.477000000000004</v>
      </c>
      <c r="ER48" s="9">
        <v>92.637</v>
      </c>
      <c r="ES48" s="9">
        <v>72.706000000000003</v>
      </c>
      <c r="ET48" s="9">
        <v>19.93</v>
      </c>
      <c r="EU48" s="9">
        <v>169.77500000000001</v>
      </c>
      <c r="EV48" s="9">
        <v>76.206999999999994</v>
      </c>
      <c r="EW48" s="9">
        <v>93.567999999999998</v>
      </c>
      <c r="EX48" s="9">
        <v>155.66300000000001</v>
      </c>
      <c r="EY48" s="9">
        <v>74.700999999999993</v>
      </c>
      <c r="EZ48" s="9">
        <v>80.960999999999999</v>
      </c>
      <c r="FA48" s="9">
        <v>1818.56</v>
      </c>
      <c r="FB48" s="9">
        <v>971.83399999999995</v>
      </c>
      <c r="FC48" s="9">
        <v>846.72500000000002</v>
      </c>
      <c r="FD48" s="9">
        <v>1246.3209999999999</v>
      </c>
      <c r="FE48" s="9">
        <v>808.76800000000003</v>
      </c>
      <c r="FF48" s="9">
        <v>437.553</v>
      </c>
      <c r="FG48" s="9">
        <v>572.23900000000003</v>
      </c>
      <c r="FH48" s="9">
        <v>163.06700000000001</v>
      </c>
      <c r="FI48" s="9">
        <v>409.17200000000003</v>
      </c>
      <c r="FJ48" s="9">
        <v>220.2</v>
      </c>
      <c r="FK48" s="9">
        <v>119.28400000000001</v>
      </c>
      <c r="FL48" s="9">
        <v>100.916</v>
      </c>
      <c r="FM48" s="9">
        <v>53.186</v>
      </c>
      <c r="FN48" s="9">
        <v>31.035</v>
      </c>
      <c r="FO48" s="9">
        <v>22.151</v>
      </c>
      <c r="FP48" s="9">
        <v>23.087</v>
      </c>
      <c r="FQ48" s="9">
        <v>18.844999999999999</v>
      </c>
      <c r="FR48" s="9">
        <v>4.242</v>
      </c>
      <c r="FS48" s="9">
        <v>12.56</v>
      </c>
      <c r="FT48" s="9">
        <v>11.295</v>
      </c>
      <c r="FU48" s="9">
        <v>1.2649999999999999</v>
      </c>
      <c r="FV48" s="9">
        <v>10.526999999999999</v>
      </c>
      <c r="FW48" s="9">
        <v>7.55</v>
      </c>
      <c r="FX48" s="9">
        <v>2.9769999999999999</v>
      </c>
      <c r="FY48" s="9">
        <v>30.099</v>
      </c>
      <c r="FZ48" s="9">
        <v>12.189</v>
      </c>
      <c r="GA48" s="9">
        <v>17.91</v>
      </c>
      <c r="GB48" s="9">
        <v>186.66300000000001</v>
      </c>
      <c r="GC48" s="9">
        <v>100.97</v>
      </c>
      <c r="GD48" s="9">
        <v>85.692999999999998</v>
      </c>
      <c r="GE48" s="9">
        <v>67.010000000000005</v>
      </c>
      <c r="GF48" s="9">
        <v>52.036999999999999</v>
      </c>
      <c r="GG48" s="9">
        <v>14.973000000000001</v>
      </c>
      <c r="GH48" s="9">
        <v>119.652</v>
      </c>
      <c r="GI48" s="9">
        <v>48.932000000000002</v>
      </c>
      <c r="GJ48" s="9">
        <v>70.72</v>
      </c>
      <c r="GK48" s="9">
        <v>83.653000000000006</v>
      </c>
      <c r="GL48" s="9">
        <v>64.552999999999997</v>
      </c>
      <c r="GM48" s="9">
        <v>19.100000000000001</v>
      </c>
      <c r="GN48" s="9">
        <v>136.547</v>
      </c>
      <c r="GO48" s="9">
        <v>54.731000000000002</v>
      </c>
      <c r="GP48" s="9">
        <v>81.816000000000003</v>
      </c>
      <c r="GQ48" s="9">
        <v>132.21199999999999</v>
      </c>
      <c r="GR48" s="9">
        <v>60.226999999999997</v>
      </c>
      <c r="GS48" s="9">
        <v>71.984999999999999</v>
      </c>
      <c r="GT48" s="9">
        <v>499.91</v>
      </c>
      <c r="GU48" s="9">
        <v>306.483</v>
      </c>
      <c r="GV48" s="9">
        <v>193.42699999999999</v>
      </c>
      <c r="GW48" s="9">
        <v>230.739</v>
      </c>
      <c r="GX48" s="9">
        <v>173.768</v>
      </c>
      <c r="GY48" s="9">
        <v>56.970999999999997</v>
      </c>
      <c r="GZ48" s="9">
        <v>269.17099999999999</v>
      </c>
      <c r="HA48" s="9">
        <v>132.715</v>
      </c>
      <c r="HB48" s="9">
        <v>136.45599999999999</v>
      </c>
      <c r="HC48" s="9">
        <v>42.210999999999999</v>
      </c>
      <c r="HD48" s="9">
        <v>29.629000000000001</v>
      </c>
      <c r="HE48" s="9">
        <v>12.582000000000001</v>
      </c>
      <c r="HF48" s="9">
        <v>22.635999999999999</v>
      </c>
      <c r="HG48" s="9">
        <v>17.5</v>
      </c>
      <c r="HH48" s="9">
        <v>5.1369999999999996</v>
      </c>
      <c r="HI48" s="9">
        <v>4.5679999999999996</v>
      </c>
      <c r="HJ48" s="9">
        <v>4.0830000000000002</v>
      </c>
      <c r="HK48" s="9">
        <v>0.48499999999999999</v>
      </c>
      <c r="HL48" s="9">
        <v>2.79</v>
      </c>
      <c r="HM48" s="9">
        <v>2.57</v>
      </c>
      <c r="HN48" s="9">
        <v>0.22</v>
      </c>
      <c r="HO48" s="9">
        <v>1.778</v>
      </c>
      <c r="HP48" s="9">
        <v>1.512</v>
      </c>
      <c r="HQ48" s="9">
        <v>0.26600000000000001</v>
      </c>
      <c r="HR48" s="9">
        <v>18.068999999999999</v>
      </c>
      <c r="HS48" s="9">
        <v>13.417</v>
      </c>
      <c r="HT48" s="9">
        <v>4.6520000000000001</v>
      </c>
      <c r="HU48" s="9">
        <v>25.102</v>
      </c>
      <c r="HV48" s="9">
        <v>15.997</v>
      </c>
      <c r="HW48" s="9">
        <v>9.1050000000000004</v>
      </c>
      <c r="HX48" s="9">
        <v>4.4420000000000002</v>
      </c>
      <c r="HY48" s="9">
        <v>4.093</v>
      </c>
      <c r="HZ48" s="9">
        <v>0.34899999999999998</v>
      </c>
      <c r="IA48" s="9">
        <v>20.66</v>
      </c>
      <c r="IB48" s="9">
        <v>11.904</v>
      </c>
      <c r="IC48" s="9">
        <v>8.7569999999999997</v>
      </c>
      <c r="ID48" s="9">
        <v>8.984</v>
      </c>
      <c r="IE48" s="9">
        <v>8.1530000000000005</v>
      </c>
      <c r="IF48" s="9">
        <v>0.83</v>
      </c>
      <c r="IG48" s="9">
        <v>33.226999999999997</v>
      </c>
      <c r="IH48" s="9">
        <v>21.475999999999999</v>
      </c>
      <c r="II48" s="9">
        <v>11.750999999999999</v>
      </c>
      <c r="IJ48" s="9">
        <v>23.45</v>
      </c>
      <c r="IK48" s="9">
        <v>14.474</v>
      </c>
      <c r="IL48" s="9">
        <v>8.9760000000000009</v>
      </c>
      <c r="IM48" s="9">
        <v>3845.15</v>
      </c>
      <c r="IN48" s="9">
        <v>2041.7560000000001</v>
      </c>
      <c r="IO48" s="9">
        <v>1803.394</v>
      </c>
      <c r="IP48" s="9">
        <v>2692.4</v>
      </c>
      <c r="IQ48" s="9">
        <v>1674.5989999999999</v>
      </c>
    </row>
    <row r="49" spans="1:251">
      <c r="A49" s="10">
        <v>42979</v>
      </c>
      <c r="B49" s="9">
        <v>12.753</v>
      </c>
      <c r="C49" s="9">
        <v>15.667</v>
      </c>
      <c r="D49" s="9">
        <v>344.98399999999998</v>
      </c>
      <c r="E49" s="9">
        <v>198.01499999999999</v>
      </c>
      <c r="F49" s="9">
        <v>146.96899999999999</v>
      </c>
      <c r="G49" s="9">
        <v>163.11600000000001</v>
      </c>
      <c r="H49" s="9">
        <v>124.521</v>
      </c>
      <c r="I49" s="9">
        <v>38.594999999999999</v>
      </c>
      <c r="J49" s="9">
        <v>181.86799999999999</v>
      </c>
      <c r="K49" s="9">
        <v>73.492999999999995</v>
      </c>
      <c r="L49" s="9">
        <v>108.374</v>
      </c>
      <c r="M49" s="9">
        <v>182.631</v>
      </c>
      <c r="N49" s="9">
        <v>138.709</v>
      </c>
      <c r="O49" s="9">
        <v>43.921999999999997</v>
      </c>
      <c r="P49" s="9">
        <v>190.446</v>
      </c>
      <c r="Q49" s="9">
        <v>75.945999999999998</v>
      </c>
      <c r="R49" s="9">
        <v>114.5</v>
      </c>
      <c r="S49" s="9">
        <v>198.97300000000001</v>
      </c>
      <c r="T49" s="9">
        <v>87.861000000000004</v>
      </c>
      <c r="U49" s="9">
        <v>111.11199999999999</v>
      </c>
      <c r="V49" s="9">
        <v>2658.6109999999999</v>
      </c>
      <c r="W49" s="9">
        <v>1421.528</v>
      </c>
      <c r="X49" s="9">
        <v>1237.0830000000001</v>
      </c>
      <c r="Y49" s="9">
        <v>1957.2929999999999</v>
      </c>
      <c r="Z49" s="9">
        <v>1279.164</v>
      </c>
      <c r="AA49" s="9">
        <v>678.12900000000002</v>
      </c>
      <c r="AB49" s="9">
        <v>701.31799999999998</v>
      </c>
      <c r="AC49" s="9">
        <v>142.364</v>
      </c>
      <c r="AD49" s="9">
        <v>558.95399999999995</v>
      </c>
      <c r="AE49" s="9">
        <v>320.411</v>
      </c>
      <c r="AF49" s="9">
        <v>170.04599999999999</v>
      </c>
      <c r="AG49" s="9">
        <v>150.364</v>
      </c>
      <c r="AH49" s="9">
        <v>54.372999999999998</v>
      </c>
      <c r="AI49" s="9">
        <v>30.358000000000001</v>
      </c>
      <c r="AJ49" s="9">
        <v>24.015000000000001</v>
      </c>
      <c r="AK49" s="9">
        <v>25.940999999999999</v>
      </c>
      <c r="AL49" s="9">
        <v>21.201000000000001</v>
      </c>
      <c r="AM49" s="9">
        <v>4.74</v>
      </c>
      <c r="AN49" s="9">
        <v>10.999000000000001</v>
      </c>
      <c r="AO49" s="9">
        <v>7.7450000000000001</v>
      </c>
      <c r="AP49" s="9">
        <v>3.254</v>
      </c>
      <c r="AQ49" s="9">
        <v>14.942</v>
      </c>
      <c r="AR49" s="9">
        <v>13.456</v>
      </c>
      <c r="AS49" s="9">
        <v>1.4870000000000001</v>
      </c>
      <c r="AT49" s="9">
        <v>28.431999999999999</v>
      </c>
      <c r="AU49" s="9">
        <v>9.157</v>
      </c>
      <c r="AV49" s="9">
        <v>19.274999999999999</v>
      </c>
      <c r="AW49" s="9">
        <v>288.471</v>
      </c>
      <c r="AX49" s="9">
        <v>150.61600000000001</v>
      </c>
      <c r="AY49" s="9">
        <v>137.85499999999999</v>
      </c>
      <c r="AZ49" s="9">
        <v>124.584</v>
      </c>
      <c r="BA49" s="9">
        <v>95.965999999999994</v>
      </c>
      <c r="BB49" s="9">
        <v>28.617999999999999</v>
      </c>
      <c r="BC49" s="9">
        <v>163.887</v>
      </c>
      <c r="BD49" s="9">
        <v>54.65</v>
      </c>
      <c r="BE49" s="9">
        <v>109.23699999999999</v>
      </c>
      <c r="BF49" s="9">
        <v>143.779</v>
      </c>
      <c r="BG49" s="9">
        <v>111.642</v>
      </c>
      <c r="BH49" s="9">
        <v>32.137</v>
      </c>
      <c r="BI49" s="9">
        <v>176.63200000000001</v>
      </c>
      <c r="BJ49" s="9">
        <v>58.404000000000003</v>
      </c>
      <c r="BK49" s="9">
        <v>118.22799999999999</v>
      </c>
      <c r="BL49" s="9">
        <v>174.886</v>
      </c>
      <c r="BM49" s="9">
        <v>62.395000000000003</v>
      </c>
      <c r="BN49" s="9">
        <v>112.491</v>
      </c>
      <c r="BO49" s="9">
        <v>2573.424</v>
      </c>
      <c r="BP49" s="9">
        <v>1325.934</v>
      </c>
      <c r="BQ49" s="9">
        <v>1247.49</v>
      </c>
      <c r="BR49" s="9">
        <v>1907.3530000000001</v>
      </c>
      <c r="BS49" s="9">
        <v>1197.933</v>
      </c>
      <c r="BT49" s="9">
        <v>709.42</v>
      </c>
      <c r="BU49" s="9">
        <v>666.07100000000003</v>
      </c>
      <c r="BV49" s="9">
        <v>128.001</v>
      </c>
      <c r="BW49" s="9">
        <v>538.07000000000005</v>
      </c>
      <c r="BX49" s="9">
        <v>319.077</v>
      </c>
      <c r="BY49" s="9">
        <v>155.92400000000001</v>
      </c>
      <c r="BZ49" s="9">
        <v>163.15299999999999</v>
      </c>
      <c r="CA49" s="9">
        <v>66.138999999999996</v>
      </c>
      <c r="CB49" s="9">
        <v>37.755000000000003</v>
      </c>
      <c r="CC49" s="9">
        <v>28.382999999999999</v>
      </c>
      <c r="CD49" s="9">
        <v>32.783999999999999</v>
      </c>
      <c r="CE49" s="9">
        <v>25.521000000000001</v>
      </c>
      <c r="CF49" s="9">
        <v>7.2619999999999996</v>
      </c>
      <c r="CG49" s="9">
        <v>14.472</v>
      </c>
      <c r="CH49" s="9">
        <v>10.066000000000001</v>
      </c>
      <c r="CI49" s="9">
        <v>4.407</v>
      </c>
      <c r="CJ49" s="9">
        <v>18.311</v>
      </c>
      <c r="CK49" s="9">
        <v>15.455</v>
      </c>
      <c r="CL49" s="9">
        <v>2.8559999999999999</v>
      </c>
      <c r="CM49" s="9">
        <v>33.354999999999997</v>
      </c>
      <c r="CN49" s="9">
        <v>12.234</v>
      </c>
      <c r="CO49" s="9">
        <v>21.120999999999999</v>
      </c>
      <c r="CP49" s="9">
        <v>277.33800000000002</v>
      </c>
      <c r="CQ49" s="9">
        <v>130.03200000000001</v>
      </c>
      <c r="CR49" s="9">
        <v>147.30600000000001</v>
      </c>
      <c r="CS49" s="9">
        <v>112.20699999999999</v>
      </c>
      <c r="CT49" s="9">
        <v>84.507999999999996</v>
      </c>
      <c r="CU49" s="9">
        <v>27.699000000000002</v>
      </c>
      <c r="CV49" s="9">
        <v>165.13200000000001</v>
      </c>
      <c r="CW49" s="9">
        <v>45.524000000000001</v>
      </c>
      <c r="CX49" s="9">
        <v>119.607</v>
      </c>
      <c r="CY49" s="9">
        <v>137.09399999999999</v>
      </c>
      <c r="CZ49" s="9">
        <v>103.77800000000001</v>
      </c>
      <c r="DA49" s="9">
        <v>33.314999999999998</v>
      </c>
      <c r="DB49" s="9">
        <v>181.98400000000001</v>
      </c>
      <c r="DC49" s="9">
        <v>52.146000000000001</v>
      </c>
      <c r="DD49" s="9">
        <v>129.83799999999999</v>
      </c>
      <c r="DE49" s="9">
        <v>179.60400000000001</v>
      </c>
      <c r="DF49" s="9">
        <v>55.59</v>
      </c>
      <c r="DG49" s="9">
        <v>124.014</v>
      </c>
      <c r="DH49" s="9">
        <v>2324.8960000000002</v>
      </c>
      <c r="DI49" s="9">
        <v>1280.3699999999999</v>
      </c>
      <c r="DJ49" s="9">
        <v>1044.5250000000001</v>
      </c>
      <c r="DK49" s="9">
        <v>1489.6</v>
      </c>
      <c r="DL49" s="9">
        <v>994.86300000000006</v>
      </c>
      <c r="DM49" s="9">
        <v>494.738</v>
      </c>
      <c r="DN49" s="9">
        <v>835.29499999999996</v>
      </c>
      <c r="DO49" s="9">
        <v>285.50799999999998</v>
      </c>
      <c r="DP49" s="9">
        <v>549.78800000000001</v>
      </c>
      <c r="DQ49" s="9">
        <v>246.31</v>
      </c>
      <c r="DR49" s="9">
        <v>132.357</v>
      </c>
      <c r="DS49" s="9">
        <v>113.953</v>
      </c>
      <c r="DT49" s="9">
        <v>73.162000000000006</v>
      </c>
      <c r="DU49" s="9">
        <v>42.662999999999997</v>
      </c>
      <c r="DV49" s="9">
        <v>30.498999999999999</v>
      </c>
      <c r="DW49" s="9">
        <v>24.553000000000001</v>
      </c>
      <c r="DX49" s="9">
        <v>18.585000000000001</v>
      </c>
      <c r="DY49" s="9">
        <v>5.968</v>
      </c>
      <c r="DZ49" s="9">
        <v>14.241</v>
      </c>
      <c r="EA49" s="9">
        <v>11.327999999999999</v>
      </c>
      <c r="EB49" s="9">
        <v>2.9129999999999998</v>
      </c>
      <c r="EC49" s="9">
        <v>10.311999999999999</v>
      </c>
      <c r="ED49" s="9">
        <v>7.2569999999999997</v>
      </c>
      <c r="EE49" s="9">
        <v>3.0550000000000002</v>
      </c>
      <c r="EF49" s="9">
        <v>48.61</v>
      </c>
      <c r="EG49" s="9">
        <v>24.077999999999999</v>
      </c>
      <c r="EH49" s="9">
        <v>24.530999999999999</v>
      </c>
      <c r="EI49" s="9">
        <v>202.75399999999999</v>
      </c>
      <c r="EJ49" s="9">
        <v>106.209</v>
      </c>
      <c r="EK49" s="9">
        <v>96.545000000000002</v>
      </c>
      <c r="EL49" s="9">
        <v>63.966000000000001</v>
      </c>
      <c r="EM49" s="9">
        <v>46.454999999999998</v>
      </c>
      <c r="EN49" s="9">
        <v>17.510999999999999</v>
      </c>
      <c r="EO49" s="9">
        <v>138.78800000000001</v>
      </c>
      <c r="EP49" s="9">
        <v>59.753</v>
      </c>
      <c r="EQ49" s="9">
        <v>79.034999999999997</v>
      </c>
      <c r="ER49" s="9">
        <v>85.052000000000007</v>
      </c>
      <c r="ES49" s="9">
        <v>62.378999999999998</v>
      </c>
      <c r="ET49" s="9">
        <v>22.672999999999998</v>
      </c>
      <c r="EU49" s="9">
        <v>161.25800000000001</v>
      </c>
      <c r="EV49" s="9">
        <v>69.978999999999999</v>
      </c>
      <c r="EW49" s="9">
        <v>91.278999999999996</v>
      </c>
      <c r="EX49" s="9">
        <v>153.029</v>
      </c>
      <c r="EY49" s="9">
        <v>71.081000000000003</v>
      </c>
      <c r="EZ49" s="9">
        <v>81.947999999999993</v>
      </c>
      <c r="FA49" s="9">
        <v>1829.511</v>
      </c>
      <c r="FB49" s="9">
        <v>977.351</v>
      </c>
      <c r="FC49" s="9">
        <v>852.16</v>
      </c>
      <c r="FD49" s="9">
        <v>1257.454</v>
      </c>
      <c r="FE49" s="9">
        <v>819.40499999999997</v>
      </c>
      <c r="FF49" s="9">
        <v>438.05</v>
      </c>
      <c r="FG49" s="9">
        <v>572.05700000000002</v>
      </c>
      <c r="FH49" s="9">
        <v>157.947</v>
      </c>
      <c r="FI49" s="9">
        <v>414.11</v>
      </c>
      <c r="FJ49" s="9">
        <v>207.93299999999999</v>
      </c>
      <c r="FK49" s="9">
        <v>103.64100000000001</v>
      </c>
      <c r="FL49" s="9">
        <v>104.29300000000001</v>
      </c>
      <c r="FM49" s="9">
        <v>58.402000000000001</v>
      </c>
      <c r="FN49" s="9">
        <v>31.504000000000001</v>
      </c>
      <c r="FO49" s="9">
        <v>26.898</v>
      </c>
      <c r="FP49" s="9">
        <v>21.4</v>
      </c>
      <c r="FQ49" s="9">
        <v>15.832000000000001</v>
      </c>
      <c r="FR49" s="9">
        <v>5.569</v>
      </c>
      <c r="FS49" s="9">
        <v>13.032</v>
      </c>
      <c r="FT49" s="9">
        <v>10.502000000000001</v>
      </c>
      <c r="FU49" s="9">
        <v>2.5299999999999998</v>
      </c>
      <c r="FV49" s="9">
        <v>8.3689999999999998</v>
      </c>
      <c r="FW49" s="9">
        <v>5.33</v>
      </c>
      <c r="FX49" s="9">
        <v>3.0379999999999998</v>
      </c>
      <c r="FY49" s="9">
        <v>37.000999999999998</v>
      </c>
      <c r="FZ49" s="9">
        <v>15.672000000000001</v>
      </c>
      <c r="GA49" s="9">
        <v>21.329000000000001</v>
      </c>
      <c r="GB49" s="9">
        <v>175.98099999999999</v>
      </c>
      <c r="GC49" s="9">
        <v>86.896000000000001</v>
      </c>
      <c r="GD49" s="9">
        <v>89.084999999999994</v>
      </c>
      <c r="GE49" s="9">
        <v>57.457000000000001</v>
      </c>
      <c r="GF49" s="9">
        <v>41.655999999999999</v>
      </c>
      <c r="GG49" s="9">
        <v>15.801</v>
      </c>
      <c r="GH49" s="9">
        <v>118.523</v>
      </c>
      <c r="GI49" s="9">
        <v>45.24</v>
      </c>
      <c r="GJ49" s="9">
        <v>73.283000000000001</v>
      </c>
      <c r="GK49" s="9">
        <v>75.417000000000002</v>
      </c>
      <c r="GL49" s="9">
        <v>54.847999999999999</v>
      </c>
      <c r="GM49" s="9">
        <v>20.568999999999999</v>
      </c>
      <c r="GN49" s="9">
        <v>132.51599999999999</v>
      </c>
      <c r="GO49" s="9">
        <v>48.792000000000002</v>
      </c>
      <c r="GP49" s="9">
        <v>83.724000000000004</v>
      </c>
      <c r="GQ49" s="9">
        <v>131.55500000000001</v>
      </c>
      <c r="GR49" s="9">
        <v>55.741999999999997</v>
      </c>
      <c r="GS49" s="9">
        <v>75.813999999999993</v>
      </c>
      <c r="GT49" s="9">
        <v>495.38400000000001</v>
      </c>
      <c r="GU49" s="9">
        <v>303.01900000000001</v>
      </c>
      <c r="GV49" s="9">
        <v>192.36500000000001</v>
      </c>
      <c r="GW49" s="9">
        <v>232.14599999999999</v>
      </c>
      <c r="GX49" s="9">
        <v>175.458</v>
      </c>
      <c r="GY49" s="9">
        <v>56.688000000000002</v>
      </c>
      <c r="GZ49" s="9">
        <v>263.238</v>
      </c>
      <c r="HA49" s="9">
        <v>127.56100000000001</v>
      </c>
      <c r="HB49" s="9">
        <v>135.67699999999999</v>
      </c>
      <c r="HC49" s="9">
        <v>38.377000000000002</v>
      </c>
      <c r="HD49" s="9">
        <v>28.716999999999999</v>
      </c>
      <c r="HE49" s="9">
        <v>9.66</v>
      </c>
      <c r="HF49" s="9">
        <v>14.760999999999999</v>
      </c>
      <c r="HG49" s="9">
        <v>11.159000000000001</v>
      </c>
      <c r="HH49" s="9">
        <v>3.601</v>
      </c>
      <c r="HI49" s="9">
        <v>3.1520000000000001</v>
      </c>
      <c r="HJ49" s="9">
        <v>2.7530000000000001</v>
      </c>
      <c r="HK49" s="9">
        <v>0.39900000000000002</v>
      </c>
      <c r="HL49" s="9">
        <v>1.2090000000000001</v>
      </c>
      <c r="HM49" s="9">
        <v>0.82599999999999996</v>
      </c>
      <c r="HN49" s="9">
        <v>0.38300000000000001</v>
      </c>
      <c r="HO49" s="9">
        <v>1.9430000000000001</v>
      </c>
      <c r="HP49" s="9">
        <v>1.927</v>
      </c>
      <c r="HQ49" s="9">
        <v>1.6E-2</v>
      </c>
      <c r="HR49" s="9">
        <v>11.608000000000001</v>
      </c>
      <c r="HS49" s="9">
        <v>8.4060000000000006</v>
      </c>
      <c r="HT49" s="9">
        <v>3.202</v>
      </c>
      <c r="HU49" s="9">
        <v>26.773</v>
      </c>
      <c r="HV49" s="9">
        <v>19.312000000000001</v>
      </c>
      <c r="HW49" s="9">
        <v>7.4610000000000003</v>
      </c>
      <c r="HX49" s="9">
        <v>6.5090000000000003</v>
      </c>
      <c r="HY49" s="9">
        <v>4.7990000000000004</v>
      </c>
      <c r="HZ49" s="9">
        <v>1.7090000000000001</v>
      </c>
      <c r="IA49" s="9">
        <v>20.263999999999999</v>
      </c>
      <c r="IB49" s="9">
        <v>14.513</v>
      </c>
      <c r="IC49" s="9">
        <v>5.7510000000000003</v>
      </c>
      <c r="ID49" s="9">
        <v>9.6349999999999998</v>
      </c>
      <c r="IE49" s="9">
        <v>7.53</v>
      </c>
      <c r="IF49" s="9">
        <v>2.105</v>
      </c>
      <c r="IG49" s="9">
        <v>28.741</v>
      </c>
      <c r="IH49" s="9">
        <v>21.186</v>
      </c>
      <c r="II49" s="9">
        <v>7.5549999999999997</v>
      </c>
      <c r="IJ49" s="9">
        <v>21.474</v>
      </c>
      <c r="IK49" s="9">
        <v>15.339</v>
      </c>
      <c r="IL49" s="9">
        <v>6.1340000000000003</v>
      </c>
      <c r="IM49" s="9">
        <v>3890.9319999999998</v>
      </c>
      <c r="IN49" s="9">
        <v>2068.9699999999998</v>
      </c>
      <c r="IO49" s="9">
        <v>1821.961</v>
      </c>
      <c r="IP49" s="9">
        <v>2720.232</v>
      </c>
      <c r="IQ49" s="9">
        <v>1705.16</v>
      </c>
    </row>
    <row r="50" spans="1:251">
      <c r="A50" s="10">
        <v>43009</v>
      </c>
      <c r="B50" s="9">
        <v>15.962999999999999</v>
      </c>
      <c r="C50" s="9">
        <v>12.845000000000001</v>
      </c>
      <c r="D50" s="9">
        <v>357.29300000000001</v>
      </c>
      <c r="E50" s="9">
        <v>214.58199999999999</v>
      </c>
      <c r="F50" s="9">
        <v>142.71100000000001</v>
      </c>
      <c r="G50" s="9">
        <v>170.55199999999999</v>
      </c>
      <c r="H50" s="9">
        <v>135.20400000000001</v>
      </c>
      <c r="I50" s="9">
        <v>35.347999999999999</v>
      </c>
      <c r="J50" s="9">
        <v>186.74199999999999</v>
      </c>
      <c r="K50" s="9">
        <v>79.378</v>
      </c>
      <c r="L50" s="9">
        <v>107.363</v>
      </c>
      <c r="M50" s="9">
        <v>187.13900000000001</v>
      </c>
      <c r="N50" s="9">
        <v>148.61000000000001</v>
      </c>
      <c r="O50" s="9">
        <v>38.527999999999999</v>
      </c>
      <c r="P50" s="9">
        <v>198.499</v>
      </c>
      <c r="Q50" s="9">
        <v>85.234999999999999</v>
      </c>
      <c r="R50" s="9">
        <v>113.264</v>
      </c>
      <c r="S50" s="9">
        <v>197.602</v>
      </c>
      <c r="T50" s="9">
        <v>88.15</v>
      </c>
      <c r="U50" s="9">
        <v>109.452</v>
      </c>
      <c r="V50" s="9">
        <v>2668.962</v>
      </c>
      <c r="W50" s="9">
        <v>1427.248</v>
      </c>
      <c r="X50" s="9">
        <v>1241.7139999999999</v>
      </c>
      <c r="Y50" s="9">
        <v>1964.847</v>
      </c>
      <c r="Z50" s="9">
        <v>1295.4469999999999</v>
      </c>
      <c r="AA50" s="9">
        <v>669.399</v>
      </c>
      <c r="AB50" s="9">
        <v>704.11500000000001</v>
      </c>
      <c r="AC50" s="9">
        <v>131.80000000000001</v>
      </c>
      <c r="AD50" s="9">
        <v>572.31500000000005</v>
      </c>
      <c r="AE50" s="9">
        <v>322.36900000000003</v>
      </c>
      <c r="AF50" s="9">
        <v>154.94800000000001</v>
      </c>
      <c r="AG50" s="9">
        <v>167.42</v>
      </c>
      <c r="AH50" s="9">
        <v>49.390999999999998</v>
      </c>
      <c r="AI50" s="9">
        <v>23.818000000000001</v>
      </c>
      <c r="AJ50" s="9">
        <v>25.573</v>
      </c>
      <c r="AK50" s="9">
        <v>18.963999999999999</v>
      </c>
      <c r="AL50" s="9">
        <v>15.492000000000001</v>
      </c>
      <c r="AM50" s="9">
        <v>3.472</v>
      </c>
      <c r="AN50" s="9">
        <v>10.743</v>
      </c>
      <c r="AO50" s="9">
        <v>8.4009999999999998</v>
      </c>
      <c r="AP50" s="9">
        <v>2.3420000000000001</v>
      </c>
      <c r="AQ50" s="9">
        <v>8.2210000000000001</v>
      </c>
      <c r="AR50" s="9">
        <v>7.0910000000000002</v>
      </c>
      <c r="AS50" s="9">
        <v>1.1299999999999999</v>
      </c>
      <c r="AT50" s="9">
        <v>30.428000000000001</v>
      </c>
      <c r="AU50" s="9">
        <v>8.3260000000000005</v>
      </c>
      <c r="AV50" s="9">
        <v>22.100999999999999</v>
      </c>
      <c r="AW50" s="9">
        <v>294.637</v>
      </c>
      <c r="AX50" s="9">
        <v>140.57499999999999</v>
      </c>
      <c r="AY50" s="9">
        <v>154.06200000000001</v>
      </c>
      <c r="AZ50" s="9">
        <v>123.733</v>
      </c>
      <c r="BA50" s="9">
        <v>89.983999999999995</v>
      </c>
      <c r="BB50" s="9">
        <v>33.749000000000002</v>
      </c>
      <c r="BC50" s="9">
        <v>170.904</v>
      </c>
      <c r="BD50" s="9">
        <v>50.591000000000001</v>
      </c>
      <c r="BE50" s="9">
        <v>120.313</v>
      </c>
      <c r="BF50" s="9">
        <v>139.33600000000001</v>
      </c>
      <c r="BG50" s="9">
        <v>102.749</v>
      </c>
      <c r="BH50" s="9">
        <v>36.588000000000001</v>
      </c>
      <c r="BI50" s="9">
        <v>183.03200000000001</v>
      </c>
      <c r="BJ50" s="9">
        <v>52.2</v>
      </c>
      <c r="BK50" s="9">
        <v>130.833</v>
      </c>
      <c r="BL50" s="9">
        <v>181.64699999999999</v>
      </c>
      <c r="BM50" s="9">
        <v>58.991999999999997</v>
      </c>
      <c r="BN50" s="9">
        <v>122.655</v>
      </c>
      <c r="BO50" s="9">
        <v>2569.279</v>
      </c>
      <c r="BP50" s="9">
        <v>1322.8530000000001</v>
      </c>
      <c r="BQ50" s="9">
        <v>1246.425</v>
      </c>
      <c r="BR50" s="9">
        <v>1913.3979999999999</v>
      </c>
      <c r="BS50" s="9">
        <v>1196.32</v>
      </c>
      <c r="BT50" s="9">
        <v>717.07799999999997</v>
      </c>
      <c r="BU50" s="9">
        <v>655.88099999999997</v>
      </c>
      <c r="BV50" s="9">
        <v>126.53400000000001</v>
      </c>
      <c r="BW50" s="9">
        <v>529.34699999999998</v>
      </c>
      <c r="BX50" s="9">
        <v>306.47500000000002</v>
      </c>
      <c r="BY50" s="9">
        <v>136.10300000000001</v>
      </c>
      <c r="BZ50" s="9">
        <v>170.37200000000001</v>
      </c>
      <c r="CA50" s="9">
        <v>54.661000000000001</v>
      </c>
      <c r="CB50" s="9">
        <v>30.844999999999999</v>
      </c>
      <c r="CC50" s="9">
        <v>23.815999999999999</v>
      </c>
      <c r="CD50" s="9">
        <v>25.15</v>
      </c>
      <c r="CE50" s="9">
        <v>18.428999999999998</v>
      </c>
      <c r="CF50" s="9">
        <v>6.7210000000000001</v>
      </c>
      <c r="CG50" s="9">
        <v>8.9469999999999992</v>
      </c>
      <c r="CH50" s="9">
        <v>7.3490000000000002</v>
      </c>
      <c r="CI50" s="9">
        <v>1.5980000000000001</v>
      </c>
      <c r="CJ50" s="9">
        <v>16.202999999999999</v>
      </c>
      <c r="CK50" s="9">
        <v>11.08</v>
      </c>
      <c r="CL50" s="9">
        <v>5.1239999999999997</v>
      </c>
      <c r="CM50" s="9">
        <v>29.510999999999999</v>
      </c>
      <c r="CN50" s="9">
        <v>12.416</v>
      </c>
      <c r="CO50" s="9">
        <v>17.094999999999999</v>
      </c>
      <c r="CP50" s="9">
        <v>273.71499999999997</v>
      </c>
      <c r="CQ50" s="9">
        <v>120.008</v>
      </c>
      <c r="CR50" s="9">
        <v>153.70699999999999</v>
      </c>
      <c r="CS50" s="9">
        <v>104.121</v>
      </c>
      <c r="CT50" s="9">
        <v>69.338999999999999</v>
      </c>
      <c r="CU50" s="9">
        <v>34.781999999999996</v>
      </c>
      <c r="CV50" s="9">
        <v>169.59299999999999</v>
      </c>
      <c r="CW50" s="9">
        <v>50.668999999999997</v>
      </c>
      <c r="CX50" s="9">
        <v>118.925</v>
      </c>
      <c r="CY50" s="9">
        <v>123.381</v>
      </c>
      <c r="CZ50" s="9">
        <v>82.825999999999993</v>
      </c>
      <c r="DA50" s="9">
        <v>40.555</v>
      </c>
      <c r="DB50" s="9">
        <v>183.09399999999999</v>
      </c>
      <c r="DC50" s="9">
        <v>53.276000000000003</v>
      </c>
      <c r="DD50" s="9">
        <v>129.81700000000001</v>
      </c>
      <c r="DE50" s="9">
        <v>178.54</v>
      </c>
      <c r="DF50" s="9">
        <v>58.018000000000001</v>
      </c>
      <c r="DG50" s="9">
        <v>120.52200000000001</v>
      </c>
      <c r="DH50" s="9">
        <v>2330.41</v>
      </c>
      <c r="DI50" s="9">
        <v>1290.0340000000001</v>
      </c>
      <c r="DJ50" s="9">
        <v>1040.376</v>
      </c>
      <c r="DK50" s="9">
        <v>1483.165</v>
      </c>
      <c r="DL50" s="9">
        <v>993.27200000000005</v>
      </c>
      <c r="DM50" s="9">
        <v>489.89299999999997</v>
      </c>
      <c r="DN50" s="9">
        <v>847.245</v>
      </c>
      <c r="DO50" s="9">
        <v>296.762</v>
      </c>
      <c r="DP50" s="9">
        <v>550.48299999999995</v>
      </c>
      <c r="DQ50" s="9">
        <v>247.529</v>
      </c>
      <c r="DR50" s="9">
        <v>131.91900000000001</v>
      </c>
      <c r="DS50" s="9">
        <v>115.61</v>
      </c>
      <c r="DT50" s="9">
        <v>71.361999999999995</v>
      </c>
      <c r="DU50" s="9">
        <v>41.758000000000003</v>
      </c>
      <c r="DV50" s="9">
        <v>29.605</v>
      </c>
      <c r="DW50" s="9">
        <v>21.765000000000001</v>
      </c>
      <c r="DX50" s="9">
        <v>18.457999999999998</v>
      </c>
      <c r="DY50" s="9">
        <v>3.3079999999999998</v>
      </c>
      <c r="DZ50" s="9">
        <v>13.669</v>
      </c>
      <c r="EA50" s="9">
        <v>12.366</v>
      </c>
      <c r="EB50" s="9">
        <v>1.3029999999999999</v>
      </c>
      <c r="EC50" s="9">
        <v>8.0960000000000001</v>
      </c>
      <c r="ED50" s="9">
        <v>6.0910000000000002</v>
      </c>
      <c r="EE50" s="9">
        <v>2.0049999999999999</v>
      </c>
      <c r="EF50" s="9">
        <v>49.597000000000001</v>
      </c>
      <c r="EG50" s="9">
        <v>23.3</v>
      </c>
      <c r="EH50" s="9">
        <v>26.297000000000001</v>
      </c>
      <c r="EI50" s="9">
        <v>203.55</v>
      </c>
      <c r="EJ50" s="9">
        <v>107.447</v>
      </c>
      <c r="EK50" s="9">
        <v>96.102999999999994</v>
      </c>
      <c r="EL50" s="9">
        <v>69.680999999999997</v>
      </c>
      <c r="EM50" s="9">
        <v>51.326999999999998</v>
      </c>
      <c r="EN50" s="9">
        <v>18.353999999999999</v>
      </c>
      <c r="EO50" s="9">
        <v>133.869</v>
      </c>
      <c r="EP50" s="9">
        <v>56.12</v>
      </c>
      <c r="EQ50" s="9">
        <v>77.748999999999995</v>
      </c>
      <c r="ER50" s="9">
        <v>85.138000000000005</v>
      </c>
      <c r="ES50" s="9">
        <v>63.518000000000001</v>
      </c>
      <c r="ET50" s="9">
        <v>21.62</v>
      </c>
      <c r="EU50" s="9">
        <v>162.39099999999999</v>
      </c>
      <c r="EV50" s="9">
        <v>68.400999999999996</v>
      </c>
      <c r="EW50" s="9">
        <v>93.99</v>
      </c>
      <c r="EX50" s="9">
        <v>147.53800000000001</v>
      </c>
      <c r="EY50" s="9">
        <v>68.486999999999995</v>
      </c>
      <c r="EZ50" s="9">
        <v>79.052000000000007</v>
      </c>
      <c r="FA50" s="9">
        <v>1824.422</v>
      </c>
      <c r="FB50" s="9">
        <v>979.61</v>
      </c>
      <c r="FC50" s="9">
        <v>844.81200000000001</v>
      </c>
      <c r="FD50" s="9">
        <v>1244.5650000000001</v>
      </c>
      <c r="FE50" s="9">
        <v>813.93700000000001</v>
      </c>
      <c r="FF50" s="9">
        <v>430.62799999999999</v>
      </c>
      <c r="FG50" s="9">
        <v>579.85799999999995</v>
      </c>
      <c r="FH50" s="9">
        <v>165.673</v>
      </c>
      <c r="FI50" s="9">
        <v>414.18400000000003</v>
      </c>
      <c r="FJ50" s="9">
        <v>202.94</v>
      </c>
      <c r="FK50" s="9">
        <v>101.851</v>
      </c>
      <c r="FL50" s="9">
        <v>101.089</v>
      </c>
      <c r="FM50" s="9">
        <v>53.097000000000001</v>
      </c>
      <c r="FN50" s="9">
        <v>28.936</v>
      </c>
      <c r="FO50" s="9">
        <v>24.161000000000001</v>
      </c>
      <c r="FP50" s="9">
        <v>17.297000000000001</v>
      </c>
      <c r="FQ50" s="9">
        <v>14.435</v>
      </c>
      <c r="FR50" s="9">
        <v>2.863</v>
      </c>
      <c r="FS50" s="9">
        <v>11.856999999999999</v>
      </c>
      <c r="FT50" s="9">
        <v>10.984</v>
      </c>
      <c r="FU50" s="9">
        <v>0.874</v>
      </c>
      <c r="FV50" s="9">
        <v>5.44</v>
      </c>
      <c r="FW50" s="9">
        <v>3.4510000000000001</v>
      </c>
      <c r="FX50" s="9">
        <v>1.9890000000000001</v>
      </c>
      <c r="FY50" s="9">
        <v>35.799999999999997</v>
      </c>
      <c r="FZ50" s="9">
        <v>14.502000000000001</v>
      </c>
      <c r="GA50" s="9">
        <v>21.297999999999998</v>
      </c>
      <c r="GB50" s="9">
        <v>171.542</v>
      </c>
      <c r="GC50" s="9">
        <v>85.709000000000003</v>
      </c>
      <c r="GD50" s="9">
        <v>85.834000000000003</v>
      </c>
      <c r="GE50" s="9">
        <v>59.366</v>
      </c>
      <c r="GF50" s="9">
        <v>42.203000000000003</v>
      </c>
      <c r="GG50" s="9">
        <v>17.164000000000001</v>
      </c>
      <c r="GH50" s="9">
        <v>112.176</v>
      </c>
      <c r="GI50" s="9">
        <v>43.506</v>
      </c>
      <c r="GJ50" s="9">
        <v>68.67</v>
      </c>
      <c r="GK50" s="9">
        <v>71.713999999999999</v>
      </c>
      <c r="GL50" s="9">
        <v>51.725999999999999</v>
      </c>
      <c r="GM50" s="9">
        <v>19.988</v>
      </c>
      <c r="GN50" s="9">
        <v>131.226</v>
      </c>
      <c r="GO50" s="9">
        <v>50.125</v>
      </c>
      <c r="GP50" s="9">
        <v>81.100999999999999</v>
      </c>
      <c r="GQ50" s="9">
        <v>124.033</v>
      </c>
      <c r="GR50" s="9">
        <v>54.49</v>
      </c>
      <c r="GS50" s="9">
        <v>69.543999999999997</v>
      </c>
      <c r="GT50" s="9">
        <v>505.988</v>
      </c>
      <c r="GU50" s="9">
        <v>310.42399999999998</v>
      </c>
      <c r="GV50" s="9">
        <v>195.56399999999999</v>
      </c>
      <c r="GW50" s="9">
        <v>238.6</v>
      </c>
      <c r="GX50" s="9">
        <v>179.33500000000001</v>
      </c>
      <c r="GY50" s="9">
        <v>59.265000000000001</v>
      </c>
      <c r="GZ50" s="9">
        <v>267.387</v>
      </c>
      <c r="HA50" s="9">
        <v>131.08799999999999</v>
      </c>
      <c r="HB50" s="9">
        <v>136.29900000000001</v>
      </c>
      <c r="HC50" s="9">
        <v>44.588999999999999</v>
      </c>
      <c r="HD50" s="9">
        <v>30.068000000000001</v>
      </c>
      <c r="HE50" s="9">
        <v>14.52</v>
      </c>
      <c r="HF50" s="9">
        <v>18.265000000000001</v>
      </c>
      <c r="HG50" s="9">
        <v>12.821</v>
      </c>
      <c r="HH50" s="9">
        <v>5.444</v>
      </c>
      <c r="HI50" s="9">
        <v>4.468</v>
      </c>
      <c r="HJ50" s="9">
        <v>4.0229999999999997</v>
      </c>
      <c r="HK50" s="9">
        <v>0.44500000000000001</v>
      </c>
      <c r="HL50" s="9">
        <v>1.8120000000000001</v>
      </c>
      <c r="HM50" s="9">
        <v>1.383</v>
      </c>
      <c r="HN50" s="9">
        <v>0.42899999999999999</v>
      </c>
      <c r="HO50" s="9">
        <v>2.6560000000000001</v>
      </c>
      <c r="HP50" s="9">
        <v>2.64</v>
      </c>
      <c r="HQ50" s="9">
        <v>1.6E-2</v>
      </c>
      <c r="HR50" s="9">
        <v>13.797000000000001</v>
      </c>
      <c r="HS50" s="9">
        <v>8.798</v>
      </c>
      <c r="HT50" s="9">
        <v>4.9989999999999997</v>
      </c>
      <c r="HU50" s="9">
        <v>32.008000000000003</v>
      </c>
      <c r="HV50" s="9">
        <v>21.738</v>
      </c>
      <c r="HW50" s="9">
        <v>10.269</v>
      </c>
      <c r="HX50" s="9">
        <v>10.314</v>
      </c>
      <c r="HY50" s="9">
        <v>9.1240000000000006</v>
      </c>
      <c r="HZ50" s="9">
        <v>1.19</v>
      </c>
      <c r="IA50" s="9">
        <v>21.693000000000001</v>
      </c>
      <c r="IB50" s="9">
        <v>12.614000000000001</v>
      </c>
      <c r="IC50" s="9">
        <v>9.0790000000000006</v>
      </c>
      <c r="ID50" s="9">
        <v>13.423999999999999</v>
      </c>
      <c r="IE50" s="9">
        <v>11.792999999999999</v>
      </c>
      <c r="IF50" s="9">
        <v>1.6319999999999999</v>
      </c>
      <c r="IG50" s="9">
        <v>31.164999999999999</v>
      </c>
      <c r="IH50" s="9">
        <v>18.276</v>
      </c>
      <c r="II50" s="9">
        <v>12.888999999999999</v>
      </c>
      <c r="IJ50" s="9">
        <v>23.504999999999999</v>
      </c>
      <c r="IK50" s="9">
        <v>13.997</v>
      </c>
      <c r="IL50" s="9">
        <v>9.5079999999999991</v>
      </c>
      <c r="IM50" s="9">
        <v>3887.692</v>
      </c>
      <c r="IN50" s="9">
        <v>2067.0880000000002</v>
      </c>
      <c r="IO50" s="9">
        <v>1820.604</v>
      </c>
      <c r="IP50" s="9">
        <v>2730.15</v>
      </c>
      <c r="IQ50" s="9">
        <v>1702.732</v>
      </c>
    </row>
    <row r="51" spans="1:251">
      <c r="A51" s="10">
        <v>43040</v>
      </c>
      <c r="B51" s="9">
        <v>10.699</v>
      </c>
      <c r="C51" s="9">
        <v>14.914999999999999</v>
      </c>
      <c r="D51" s="9">
        <v>372.46800000000002</v>
      </c>
      <c r="E51" s="9">
        <v>214.94399999999999</v>
      </c>
      <c r="F51" s="9">
        <v>157.524</v>
      </c>
      <c r="G51" s="9">
        <v>180.42</v>
      </c>
      <c r="H51" s="9">
        <v>134.488</v>
      </c>
      <c r="I51" s="9">
        <v>45.932000000000002</v>
      </c>
      <c r="J51" s="9">
        <v>192.047</v>
      </c>
      <c r="K51" s="9">
        <v>80.454999999999998</v>
      </c>
      <c r="L51" s="9">
        <v>111.592</v>
      </c>
      <c r="M51" s="9">
        <v>199.197</v>
      </c>
      <c r="N51" s="9">
        <v>149.23099999999999</v>
      </c>
      <c r="O51" s="9">
        <v>49.965000000000003</v>
      </c>
      <c r="P51" s="9">
        <v>201.38</v>
      </c>
      <c r="Q51" s="9">
        <v>83.867000000000004</v>
      </c>
      <c r="R51" s="9">
        <v>117.51300000000001</v>
      </c>
      <c r="S51" s="9">
        <v>202.90100000000001</v>
      </c>
      <c r="T51" s="9">
        <v>88.545000000000002</v>
      </c>
      <c r="U51" s="9">
        <v>114.35599999999999</v>
      </c>
      <c r="V51" s="9">
        <v>2690.1660000000002</v>
      </c>
      <c r="W51" s="9">
        <v>1437.6110000000001</v>
      </c>
      <c r="X51" s="9">
        <v>1252.5550000000001</v>
      </c>
      <c r="Y51" s="9">
        <v>1988.9259999999999</v>
      </c>
      <c r="Z51" s="9">
        <v>1304.4829999999999</v>
      </c>
      <c r="AA51" s="9">
        <v>684.44299999999998</v>
      </c>
      <c r="AB51" s="9">
        <v>701.24</v>
      </c>
      <c r="AC51" s="9">
        <v>133.12799999999999</v>
      </c>
      <c r="AD51" s="9">
        <v>568.11199999999997</v>
      </c>
      <c r="AE51" s="9">
        <v>317.56299999999999</v>
      </c>
      <c r="AF51" s="9">
        <v>168.67400000000001</v>
      </c>
      <c r="AG51" s="9">
        <v>148.88900000000001</v>
      </c>
      <c r="AH51" s="9">
        <v>54.042999999999999</v>
      </c>
      <c r="AI51" s="9">
        <v>32.738</v>
      </c>
      <c r="AJ51" s="9">
        <v>21.303999999999998</v>
      </c>
      <c r="AK51" s="9">
        <v>27.088000000000001</v>
      </c>
      <c r="AL51" s="9">
        <v>22.129000000000001</v>
      </c>
      <c r="AM51" s="9">
        <v>4.9589999999999996</v>
      </c>
      <c r="AN51" s="9">
        <v>11.465999999999999</v>
      </c>
      <c r="AO51" s="9">
        <v>9.23</v>
      </c>
      <c r="AP51" s="9">
        <v>2.2360000000000002</v>
      </c>
      <c r="AQ51" s="9">
        <v>15.622</v>
      </c>
      <c r="AR51" s="9">
        <v>12.898999999999999</v>
      </c>
      <c r="AS51" s="9">
        <v>2.7240000000000002</v>
      </c>
      <c r="AT51" s="9">
        <v>26.954999999999998</v>
      </c>
      <c r="AU51" s="9">
        <v>10.61</v>
      </c>
      <c r="AV51" s="9">
        <v>16.344999999999999</v>
      </c>
      <c r="AW51" s="9">
        <v>284.04500000000002</v>
      </c>
      <c r="AX51" s="9">
        <v>147.87</v>
      </c>
      <c r="AY51" s="9">
        <v>136.17500000000001</v>
      </c>
      <c r="AZ51" s="9">
        <v>122.622</v>
      </c>
      <c r="BA51" s="9">
        <v>96.188000000000002</v>
      </c>
      <c r="BB51" s="9">
        <v>26.434000000000001</v>
      </c>
      <c r="BC51" s="9">
        <v>161.42400000000001</v>
      </c>
      <c r="BD51" s="9">
        <v>51.682000000000002</v>
      </c>
      <c r="BE51" s="9">
        <v>109.741</v>
      </c>
      <c r="BF51" s="9">
        <v>144.69</v>
      </c>
      <c r="BG51" s="9">
        <v>114.179</v>
      </c>
      <c r="BH51" s="9">
        <v>30.512</v>
      </c>
      <c r="BI51" s="9">
        <v>172.87299999999999</v>
      </c>
      <c r="BJ51" s="9">
        <v>54.494999999999997</v>
      </c>
      <c r="BK51" s="9">
        <v>118.378</v>
      </c>
      <c r="BL51" s="9">
        <v>172.88900000000001</v>
      </c>
      <c r="BM51" s="9">
        <v>60.911999999999999</v>
      </c>
      <c r="BN51" s="9">
        <v>111.977</v>
      </c>
      <c r="BO51" s="9">
        <v>2575.9940000000001</v>
      </c>
      <c r="BP51" s="9">
        <v>1323.549</v>
      </c>
      <c r="BQ51" s="9">
        <v>1252.4449999999999</v>
      </c>
      <c r="BR51" s="9">
        <v>1921.9179999999999</v>
      </c>
      <c r="BS51" s="9">
        <v>1197.146</v>
      </c>
      <c r="BT51" s="9">
        <v>724.77200000000005</v>
      </c>
      <c r="BU51" s="9">
        <v>654.07600000000002</v>
      </c>
      <c r="BV51" s="9">
        <v>126.40300000000001</v>
      </c>
      <c r="BW51" s="9">
        <v>527.673</v>
      </c>
      <c r="BX51" s="9">
        <v>327.22800000000001</v>
      </c>
      <c r="BY51" s="9">
        <v>148.32499999999999</v>
      </c>
      <c r="BZ51" s="9">
        <v>178.90299999999999</v>
      </c>
      <c r="CA51" s="9">
        <v>63.143000000000001</v>
      </c>
      <c r="CB51" s="9">
        <v>31.568000000000001</v>
      </c>
      <c r="CC51" s="9">
        <v>31.574999999999999</v>
      </c>
      <c r="CD51" s="9">
        <v>26.135000000000002</v>
      </c>
      <c r="CE51" s="9">
        <v>19.736999999999998</v>
      </c>
      <c r="CF51" s="9">
        <v>6.3979999999999997</v>
      </c>
      <c r="CG51" s="9">
        <v>11.92</v>
      </c>
      <c r="CH51" s="9">
        <v>8.2010000000000005</v>
      </c>
      <c r="CI51" s="9">
        <v>3.7189999999999999</v>
      </c>
      <c r="CJ51" s="9">
        <v>14.215</v>
      </c>
      <c r="CK51" s="9">
        <v>11.536</v>
      </c>
      <c r="CL51" s="9">
        <v>2.6789999999999998</v>
      </c>
      <c r="CM51" s="9">
        <v>37.006999999999998</v>
      </c>
      <c r="CN51" s="9">
        <v>11.831</v>
      </c>
      <c r="CO51" s="9">
        <v>25.177</v>
      </c>
      <c r="CP51" s="9">
        <v>296.92</v>
      </c>
      <c r="CQ51" s="9">
        <v>130.46</v>
      </c>
      <c r="CR51" s="9">
        <v>166.46100000000001</v>
      </c>
      <c r="CS51" s="9">
        <v>112.767</v>
      </c>
      <c r="CT51" s="9">
        <v>79.468000000000004</v>
      </c>
      <c r="CU51" s="9">
        <v>33.298999999999999</v>
      </c>
      <c r="CV51" s="9">
        <v>184.15299999999999</v>
      </c>
      <c r="CW51" s="9">
        <v>50.991999999999997</v>
      </c>
      <c r="CX51" s="9">
        <v>133.161</v>
      </c>
      <c r="CY51" s="9">
        <v>130.50200000000001</v>
      </c>
      <c r="CZ51" s="9">
        <v>93.869</v>
      </c>
      <c r="DA51" s="9">
        <v>36.633000000000003</v>
      </c>
      <c r="DB51" s="9">
        <v>196.726</v>
      </c>
      <c r="DC51" s="9">
        <v>54.456000000000003</v>
      </c>
      <c r="DD51" s="9">
        <v>142.27000000000001</v>
      </c>
      <c r="DE51" s="9">
        <v>196.07300000000001</v>
      </c>
      <c r="DF51" s="9">
        <v>59.192999999999998</v>
      </c>
      <c r="DG51" s="9">
        <v>136.88</v>
      </c>
      <c r="DH51" s="9">
        <v>2360.7150000000001</v>
      </c>
      <c r="DI51" s="9">
        <v>1305.981</v>
      </c>
      <c r="DJ51" s="9">
        <v>1054.7339999999999</v>
      </c>
      <c r="DK51" s="9">
        <v>1508.0930000000001</v>
      </c>
      <c r="DL51" s="9">
        <v>1001.278</v>
      </c>
      <c r="DM51" s="9">
        <v>506.815</v>
      </c>
      <c r="DN51" s="9">
        <v>852.62099999999998</v>
      </c>
      <c r="DO51" s="9">
        <v>304.70299999999997</v>
      </c>
      <c r="DP51" s="9">
        <v>547.91899999999998</v>
      </c>
      <c r="DQ51" s="9">
        <v>232.226</v>
      </c>
      <c r="DR51" s="9">
        <v>128.97</v>
      </c>
      <c r="DS51" s="9">
        <v>103.256</v>
      </c>
      <c r="DT51" s="9">
        <v>67.801000000000002</v>
      </c>
      <c r="DU51" s="9">
        <v>41.691000000000003</v>
      </c>
      <c r="DV51" s="9">
        <v>26.11</v>
      </c>
      <c r="DW51" s="9">
        <v>24.597999999999999</v>
      </c>
      <c r="DX51" s="9">
        <v>21.466000000000001</v>
      </c>
      <c r="DY51" s="9">
        <v>3.1320000000000001</v>
      </c>
      <c r="DZ51" s="9">
        <v>14.045</v>
      </c>
      <c r="EA51" s="9">
        <v>11.2</v>
      </c>
      <c r="EB51" s="9">
        <v>2.8450000000000002</v>
      </c>
      <c r="EC51" s="9">
        <v>10.553000000000001</v>
      </c>
      <c r="ED51" s="9">
        <v>10.266</v>
      </c>
      <c r="EE51" s="9">
        <v>0.28699999999999998</v>
      </c>
      <c r="EF51" s="9">
        <v>43.201999999999998</v>
      </c>
      <c r="EG51" s="9">
        <v>20.224</v>
      </c>
      <c r="EH51" s="9">
        <v>22.978000000000002</v>
      </c>
      <c r="EI51" s="9">
        <v>185.68600000000001</v>
      </c>
      <c r="EJ51" s="9">
        <v>100.21</v>
      </c>
      <c r="EK51" s="9">
        <v>85.475999999999999</v>
      </c>
      <c r="EL51" s="9">
        <v>60.921999999999997</v>
      </c>
      <c r="EM51" s="9">
        <v>42.628</v>
      </c>
      <c r="EN51" s="9">
        <v>18.294</v>
      </c>
      <c r="EO51" s="9">
        <v>124.764</v>
      </c>
      <c r="EP51" s="9">
        <v>57.582000000000001</v>
      </c>
      <c r="EQ51" s="9">
        <v>67.182000000000002</v>
      </c>
      <c r="ER51" s="9">
        <v>80.216999999999999</v>
      </c>
      <c r="ES51" s="9">
        <v>60.009</v>
      </c>
      <c r="ET51" s="9">
        <v>20.207999999999998</v>
      </c>
      <c r="EU51" s="9">
        <v>152.00899999999999</v>
      </c>
      <c r="EV51" s="9">
        <v>68.960999999999999</v>
      </c>
      <c r="EW51" s="9">
        <v>83.048000000000002</v>
      </c>
      <c r="EX51" s="9">
        <v>138.809</v>
      </c>
      <c r="EY51" s="9">
        <v>68.781999999999996</v>
      </c>
      <c r="EZ51" s="9">
        <v>70.027000000000001</v>
      </c>
      <c r="FA51" s="9">
        <v>1846.165</v>
      </c>
      <c r="FB51" s="9">
        <v>992.8</v>
      </c>
      <c r="FC51" s="9">
        <v>853.36500000000001</v>
      </c>
      <c r="FD51" s="9">
        <v>1273.4159999999999</v>
      </c>
      <c r="FE51" s="9">
        <v>825.37300000000005</v>
      </c>
      <c r="FF51" s="9">
        <v>448.04300000000001</v>
      </c>
      <c r="FG51" s="9">
        <v>572.74900000000002</v>
      </c>
      <c r="FH51" s="9">
        <v>167.42699999999999</v>
      </c>
      <c r="FI51" s="9">
        <v>405.322</v>
      </c>
      <c r="FJ51" s="9">
        <v>196.82</v>
      </c>
      <c r="FK51" s="9">
        <v>105.10299999999999</v>
      </c>
      <c r="FL51" s="9">
        <v>91.716999999999999</v>
      </c>
      <c r="FM51" s="9">
        <v>51.988</v>
      </c>
      <c r="FN51" s="9">
        <v>31.634</v>
      </c>
      <c r="FO51" s="9">
        <v>20.353999999999999</v>
      </c>
      <c r="FP51" s="9">
        <v>22.524000000000001</v>
      </c>
      <c r="FQ51" s="9">
        <v>19.588000000000001</v>
      </c>
      <c r="FR51" s="9">
        <v>2.9359999999999999</v>
      </c>
      <c r="FS51" s="9">
        <v>12.750999999999999</v>
      </c>
      <c r="FT51" s="9">
        <v>9.9120000000000008</v>
      </c>
      <c r="FU51" s="9">
        <v>2.839</v>
      </c>
      <c r="FV51" s="9">
        <v>9.7739999999999991</v>
      </c>
      <c r="FW51" s="9">
        <v>9.6760000000000002</v>
      </c>
      <c r="FX51" s="9">
        <v>9.8000000000000004E-2</v>
      </c>
      <c r="FY51" s="9">
        <v>29.463000000000001</v>
      </c>
      <c r="FZ51" s="9">
        <v>12.045999999999999</v>
      </c>
      <c r="GA51" s="9">
        <v>17.417000000000002</v>
      </c>
      <c r="GB51" s="9">
        <v>162.67099999999999</v>
      </c>
      <c r="GC51" s="9">
        <v>84.527000000000001</v>
      </c>
      <c r="GD51" s="9">
        <v>78.144000000000005</v>
      </c>
      <c r="GE51" s="9">
        <v>54.968000000000004</v>
      </c>
      <c r="GF51" s="9">
        <v>37.935000000000002</v>
      </c>
      <c r="GG51" s="9">
        <v>17.033000000000001</v>
      </c>
      <c r="GH51" s="9">
        <v>107.703</v>
      </c>
      <c r="GI51" s="9">
        <v>46.591999999999999</v>
      </c>
      <c r="GJ51" s="9">
        <v>61.112000000000002</v>
      </c>
      <c r="GK51" s="9">
        <v>72.215000000000003</v>
      </c>
      <c r="GL51" s="9">
        <v>53.46</v>
      </c>
      <c r="GM51" s="9">
        <v>18.754999999999999</v>
      </c>
      <c r="GN51" s="9">
        <v>124.605</v>
      </c>
      <c r="GO51" s="9">
        <v>51.643000000000001</v>
      </c>
      <c r="GP51" s="9">
        <v>72.962000000000003</v>
      </c>
      <c r="GQ51" s="9">
        <v>120.45399999999999</v>
      </c>
      <c r="GR51" s="9">
        <v>56.503999999999998</v>
      </c>
      <c r="GS51" s="9">
        <v>63.95</v>
      </c>
      <c r="GT51" s="9">
        <v>514.54999999999995</v>
      </c>
      <c r="GU51" s="9">
        <v>313.18099999999998</v>
      </c>
      <c r="GV51" s="9">
        <v>201.369</v>
      </c>
      <c r="GW51" s="9">
        <v>234.67699999999999</v>
      </c>
      <c r="GX51" s="9">
        <v>175.905</v>
      </c>
      <c r="GY51" s="9">
        <v>58.771999999999998</v>
      </c>
      <c r="GZ51" s="9">
        <v>279.87200000000001</v>
      </c>
      <c r="HA51" s="9">
        <v>137.27500000000001</v>
      </c>
      <c r="HB51" s="9">
        <v>142.59700000000001</v>
      </c>
      <c r="HC51" s="9">
        <v>35.405999999999999</v>
      </c>
      <c r="HD51" s="9">
        <v>23.867000000000001</v>
      </c>
      <c r="HE51" s="9">
        <v>11.54</v>
      </c>
      <c r="HF51" s="9">
        <v>15.813000000000001</v>
      </c>
      <c r="HG51" s="9">
        <v>10.057</v>
      </c>
      <c r="HH51" s="9">
        <v>5.7560000000000002</v>
      </c>
      <c r="HI51" s="9">
        <v>2.0739999999999998</v>
      </c>
      <c r="HJ51" s="9">
        <v>1.8779999999999999</v>
      </c>
      <c r="HK51" s="9">
        <v>0.19600000000000001</v>
      </c>
      <c r="HL51" s="9">
        <v>1.294</v>
      </c>
      <c r="HM51" s="9">
        <v>1.288</v>
      </c>
      <c r="HN51" s="9">
        <v>6.0000000000000001E-3</v>
      </c>
      <c r="HO51" s="9">
        <v>0.78</v>
      </c>
      <c r="HP51" s="9">
        <v>0.59</v>
      </c>
      <c r="HQ51" s="9">
        <v>0.19</v>
      </c>
      <c r="HR51" s="9">
        <v>13.739000000000001</v>
      </c>
      <c r="HS51" s="9">
        <v>8.1780000000000008</v>
      </c>
      <c r="HT51" s="9">
        <v>5.56</v>
      </c>
      <c r="HU51" s="9">
        <v>23.015000000000001</v>
      </c>
      <c r="HV51" s="9">
        <v>15.683</v>
      </c>
      <c r="HW51" s="9">
        <v>7.3319999999999999</v>
      </c>
      <c r="HX51" s="9">
        <v>5.9539999999999997</v>
      </c>
      <c r="HY51" s="9">
        <v>4.6929999999999996</v>
      </c>
      <c r="HZ51" s="9">
        <v>1.2609999999999999</v>
      </c>
      <c r="IA51" s="9">
        <v>17.061</v>
      </c>
      <c r="IB51" s="9">
        <v>10.99</v>
      </c>
      <c r="IC51" s="9">
        <v>6.0709999999999997</v>
      </c>
      <c r="ID51" s="9">
        <v>8.0020000000000007</v>
      </c>
      <c r="IE51" s="9">
        <v>6.5490000000000004</v>
      </c>
      <c r="IF51" s="9">
        <v>1.4530000000000001</v>
      </c>
      <c r="IG51" s="9">
        <v>27.404</v>
      </c>
      <c r="IH51" s="9">
        <v>17.318000000000001</v>
      </c>
      <c r="II51" s="9">
        <v>10.086</v>
      </c>
      <c r="IJ51" s="9">
        <v>18.355</v>
      </c>
      <c r="IK51" s="9">
        <v>12.278</v>
      </c>
      <c r="IL51" s="9">
        <v>6.077</v>
      </c>
      <c r="IM51" s="9">
        <v>3927.444</v>
      </c>
      <c r="IN51" s="9">
        <v>2083.9690000000001</v>
      </c>
      <c r="IO51" s="9">
        <v>1843.4739999999999</v>
      </c>
      <c r="IP51" s="9">
        <v>2751.8960000000002</v>
      </c>
      <c r="IQ51" s="9">
        <v>1718.3879999999999</v>
      </c>
    </row>
    <row r="52" spans="1:251">
      <c r="A52" s="10">
        <v>43070</v>
      </c>
      <c r="B52" s="9">
        <v>12.923</v>
      </c>
      <c r="C52" s="9">
        <v>19.870999999999999</v>
      </c>
      <c r="D52" s="9">
        <v>388.55900000000003</v>
      </c>
      <c r="E52" s="9">
        <v>212.19</v>
      </c>
      <c r="F52" s="9">
        <v>176.369</v>
      </c>
      <c r="G52" s="9">
        <v>178.22300000000001</v>
      </c>
      <c r="H52" s="9">
        <v>133.13999999999999</v>
      </c>
      <c r="I52" s="9">
        <v>45.084000000000003</v>
      </c>
      <c r="J52" s="9">
        <v>210.33500000000001</v>
      </c>
      <c r="K52" s="9">
        <v>79.05</v>
      </c>
      <c r="L52" s="9">
        <v>131.285</v>
      </c>
      <c r="M52" s="9">
        <v>204.21199999999999</v>
      </c>
      <c r="N52" s="9">
        <v>151.33799999999999</v>
      </c>
      <c r="O52" s="9">
        <v>52.874000000000002</v>
      </c>
      <c r="P52" s="9">
        <v>222.91499999999999</v>
      </c>
      <c r="Q52" s="9">
        <v>83.683000000000007</v>
      </c>
      <c r="R52" s="9">
        <v>139.233</v>
      </c>
      <c r="S52" s="9">
        <v>224.00399999999999</v>
      </c>
      <c r="T52" s="9">
        <v>89.144000000000005</v>
      </c>
      <c r="U52" s="9">
        <v>134.86000000000001</v>
      </c>
      <c r="V52" s="9">
        <v>2675.1790000000001</v>
      </c>
      <c r="W52" s="9">
        <v>1424.252</v>
      </c>
      <c r="X52" s="9">
        <v>1250.9269999999999</v>
      </c>
      <c r="Y52" s="9">
        <v>2003.3389999999999</v>
      </c>
      <c r="Z52" s="9">
        <v>1299.9290000000001</v>
      </c>
      <c r="AA52" s="9">
        <v>703.41</v>
      </c>
      <c r="AB52" s="9">
        <v>671.84</v>
      </c>
      <c r="AC52" s="9">
        <v>124.32299999999999</v>
      </c>
      <c r="AD52" s="9">
        <v>547.51700000000005</v>
      </c>
      <c r="AE52" s="9">
        <v>325</v>
      </c>
      <c r="AF52" s="9">
        <v>165.35900000000001</v>
      </c>
      <c r="AG52" s="9">
        <v>159.64099999999999</v>
      </c>
      <c r="AH52" s="9">
        <v>52.734000000000002</v>
      </c>
      <c r="AI52" s="9">
        <v>29.119</v>
      </c>
      <c r="AJ52" s="9">
        <v>23.614999999999998</v>
      </c>
      <c r="AK52" s="9">
        <v>25.234999999999999</v>
      </c>
      <c r="AL52" s="9">
        <v>20.016999999999999</v>
      </c>
      <c r="AM52" s="9">
        <v>5.218</v>
      </c>
      <c r="AN52" s="9">
        <v>12.894</v>
      </c>
      <c r="AO52" s="9">
        <v>10.923</v>
      </c>
      <c r="AP52" s="9">
        <v>1.9710000000000001</v>
      </c>
      <c r="AQ52" s="9">
        <v>12.340999999999999</v>
      </c>
      <c r="AR52" s="9">
        <v>9.0939999999999994</v>
      </c>
      <c r="AS52" s="9">
        <v>3.2469999999999999</v>
      </c>
      <c r="AT52" s="9">
        <v>27.498999999999999</v>
      </c>
      <c r="AU52" s="9">
        <v>9.1020000000000003</v>
      </c>
      <c r="AV52" s="9">
        <v>18.396999999999998</v>
      </c>
      <c r="AW52" s="9">
        <v>294.01600000000002</v>
      </c>
      <c r="AX52" s="9">
        <v>147.72</v>
      </c>
      <c r="AY52" s="9">
        <v>146.29599999999999</v>
      </c>
      <c r="AZ52" s="9">
        <v>128.66399999999999</v>
      </c>
      <c r="BA52" s="9">
        <v>97.64</v>
      </c>
      <c r="BB52" s="9">
        <v>31.024000000000001</v>
      </c>
      <c r="BC52" s="9">
        <v>165.352</v>
      </c>
      <c r="BD52" s="9">
        <v>50.08</v>
      </c>
      <c r="BE52" s="9">
        <v>115.273</v>
      </c>
      <c r="BF52" s="9">
        <v>150.16800000000001</v>
      </c>
      <c r="BG52" s="9">
        <v>113.949</v>
      </c>
      <c r="BH52" s="9">
        <v>36.219000000000001</v>
      </c>
      <c r="BI52" s="9">
        <v>174.83199999999999</v>
      </c>
      <c r="BJ52" s="9">
        <v>51.41</v>
      </c>
      <c r="BK52" s="9">
        <v>123.422</v>
      </c>
      <c r="BL52" s="9">
        <v>178.24700000000001</v>
      </c>
      <c r="BM52" s="9">
        <v>61.003</v>
      </c>
      <c r="BN52" s="9">
        <v>117.244</v>
      </c>
      <c r="BO52" s="9">
        <v>2584.1489999999999</v>
      </c>
      <c r="BP52" s="9">
        <v>1330.6130000000001</v>
      </c>
      <c r="BQ52" s="9">
        <v>1253.5350000000001</v>
      </c>
      <c r="BR52" s="9">
        <v>1930.4760000000001</v>
      </c>
      <c r="BS52" s="9">
        <v>1202.355</v>
      </c>
      <c r="BT52" s="9">
        <v>728.12099999999998</v>
      </c>
      <c r="BU52" s="9">
        <v>653.673</v>
      </c>
      <c r="BV52" s="9">
        <v>128.25800000000001</v>
      </c>
      <c r="BW52" s="9">
        <v>525.41499999999996</v>
      </c>
      <c r="BX52" s="9">
        <v>311.92700000000002</v>
      </c>
      <c r="BY52" s="9">
        <v>137.72200000000001</v>
      </c>
      <c r="BZ52" s="9">
        <v>174.20400000000001</v>
      </c>
      <c r="CA52" s="9">
        <v>63.112000000000002</v>
      </c>
      <c r="CB52" s="9">
        <v>33.08</v>
      </c>
      <c r="CC52" s="9">
        <v>30.032</v>
      </c>
      <c r="CD52" s="9">
        <v>25.98</v>
      </c>
      <c r="CE52" s="9">
        <v>19.440999999999999</v>
      </c>
      <c r="CF52" s="9">
        <v>6.5389999999999997</v>
      </c>
      <c r="CG52" s="9">
        <v>14.331</v>
      </c>
      <c r="CH52" s="9">
        <v>10.509</v>
      </c>
      <c r="CI52" s="9">
        <v>3.8220000000000001</v>
      </c>
      <c r="CJ52" s="9">
        <v>11.648</v>
      </c>
      <c r="CK52" s="9">
        <v>8.9320000000000004</v>
      </c>
      <c r="CL52" s="9">
        <v>2.7160000000000002</v>
      </c>
      <c r="CM52" s="9">
        <v>37.131999999999998</v>
      </c>
      <c r="CN52" s="9">
        <v>13.64</v>
      </c>
      <c r="CO52" s="9">
        <v>23.492999999999999</v>
      </c>
      <c r="CP52" s="9">
        <v>276.49200000000002</v>
      </c>
      <c r="CQ52" s="9">
        <v>118.214</v>
      </c>
      <c r="CR52" s="9">
        <v>158.27799999999999</v>
      </c>
      <c r="CS52" s="9">
        <v>103.88200000000001</v>
      </c>
      <c r="CT52" s="9">
        <v>72.393000000000001</v>
      </c>
      <c r="CU52" s="9">
        <v>31.489000000000001</v>
      </c>
      <c r="CV52" s="9">
        <v>172.61</v>
      </c>
      <c r="CW52" s="9">
        <v>45.820999999999998</v>
      </c>
      <c r="CX52" s="9">
        <v>126.789</v>
      </c>
      <c r="CY52" s="9">
        <v>124.91800000000001</v>
      </c>
      <c r="CZ52" s="9">
        <v>87.879000000000005</v>
      </c>
      <c r="DA52" s="9">
        <v>37.039000000000001</v>
      </c>
      <c r="DB52" s="9">
        <v>187.00899999999999</v>
      </c>
      <c r="DC52" s="9">
        <v>49.843000000000004</v>
      </c>
      <c r="DD52" s="9">
        <v>137.166</v>
      </c>
      <c r="DE52" s="9">
        <v>186.941</v>
      </c>
      <c r="DF52" s="9">
        <v>56.33</v>
      </c>
      <c r="DG52" s="9">
        <v>130.61099999999999</v>
      </c>
      <c r="DH52" s="9">
        <v>2358.326</v>
      </c>
      <c r="DI52" s="9">
        <v>1305.5930000000001</v>
      </c>
      <c r="DJ52" s="9">
        <v>1052.7329999999999</v>
      </c>
      <c r="DK52" s="9">
        <v>1505.3230000000001</v>
      </c>
      <c r="DL52" s="9">
        <v>1000.678</v>
      </c>
      <c r="DM52" s="9">
        <v>504.64600000000002</v>
      </c>
      <c r="DN52" s="9">
        <v>853.00300000000004</v>
      </c>
      <c r="DO52" s="9">
        <v>304.916</v>
      </c>
      <c r="DP52" s="9">
        <v>548.08699999999999</v>
      </c>
      <c r="DQ52" s="9">
        <v>249.73500000000001</v>
      </c>
      <c r="DR52" s="9">
        <v>141.27799999999999</v>
      </c>
      <c r="DS52" s="9">
        <v>108.45699999999999</v>
      </c>
      <c r="DT52" s="9">
        <v>74.363</v>
      </c>
      <c r="DU52" s="9">
        <v>48.454999999999998</v>
      </c>
      <c r="DV52" s="9">
        <v>25.908000000000001</v>
      </c>
      <c r="DW52" s="9">
        <v>24.882999999999999</v>
      </c>
      <c r="DX52" s="9">
        <v>21.210999999999999</v>
      </c>
      <c r="DY52" s="9">
        <v>3.6720000000000002</v>
      </c>
      <c r="DZ52" s="9">
        <v>14.694000000000001</v>
      </c>
      <c r="EA52" s="9">
        <v>12.602</v>
      </c>
      <c r="EB52" s="9">
        <v>2.0920000000000001</v>
      </c>
      <c r="EC52" s="9">
        <v>10.19</v>
      </c>
      <c r="ED52" s="9">
        <v>8.609</v>
      </c>
      <c r="EE52" s="9">
        <v>1.581</v>
      </c>
      <c r="EF52" s="9">
        <v>49.48</v>
      </c>
      <c r="EG52" s="9">
        <v>27.244</v>
      </c>
      <c r="EH52" s="9">
        <v>22.234999999999999</v>
      </c>
      <c r="EI52" s="9">
        <v>195.56700000000001</v>
      </c>
      <c r="EJ52" s="9">
        <v>106.995</v>
      </c>
      <c r="EK52" s="9">
        <v>88.572000000000003</v>
      </c>
      <c r="EL52" s="9">
        <v>77.751000000000005</v>
      </c>
      <c r="EM52" s="9">
        <v>56.03</v>
      </c>
      <c r="EN52" s="9">
        <v>21.721</v>
      </c>
      <c r="EO52" s="9">
        <v>117.816</v>
      </c>
      <c r="EP52" s="9">
        <v>50.965000000000003</v>
      </c>
      <c r="EQ52" s="9">
        <v>66.850999999999999</v>
      </c>
      <c r="ER52" s="9">
        <v>97.283000000000001</v>
      </c>
      <c r="ES52" s="9">
        <v>71.930999999999997</v>
      </c>
      <c r="ET52" s="9">
        <v>25.352</v>
      </c>
      <c r="EU52" s="9">
        <v>152.452</v>
      </c>
      <c r="EV52" s="9">
        <v>69.346999999999994</v>
      </c>
      <c r="EW52" s="9">
        <v>83.105000000000004</v>
      </c>
      <c r="EX52" s="9">
        <v>132.51</v>
      </c>
      <c r="EY52" s="9">
        <v>63.567</v>
      </c>
      <c r="EZ52" s="9">
        <v>68.942999999999998</v>
      </c>
      <c r="FA52" s="9">
        <v>1833.252</v>
      </c>
      <c r="FB52" s="9">
        <v>990.63900000000001</v>
      </c>
      <c r="FC52" s="9">
        <v>842.61300000000006</v>
      </c>
      <c r="FD52" s="9">
        <v>1260.204</v>
      </c>
      <c r="FE52" s="9">
        <v>823.62900000000002</v>
      </c>
      <c r="FF52" s="9">
        <v>436.57499999999999</v>
      </c>
      <c r="FG52" s="9">
        <v>573.048</v>
      </c>
      <c r="FH52" s="9">
        <v>167.01</v>
      </c>
      <c r="FI52" s="9">
        <v>406.03800000000001</v>
      </c>
      <c r="FJ52" s="9">
        <v>208.072</v>
      </c>
      <c r="FK52" s="9">
        <v>113.3</v>
      </c>
      <c r="FL52" s="9">
        <v>94.771000000000001</v>
      </c>
      <c r="FM52" s="9">
        <v>55.835000000000001</v>
      </c>
      <c r="FN52" s="9">
        <v>34.344999999999999</v>
      </c>
      <c r="FO52" s="9">
        <v>21.49</v>
      </c>
      <c r="FP52" s="9">
        <v>20.413</v>
      </c>
      <c r="FQ52" s="9">
        <v>17.053000000000001</v>
      </c>
      <c r="FR52" s="9">
        <v>3.36</v>
      </c>
      <c r="FS52" s="9">
        <v>11.429</v>
      </c>
      <c r="FT52" s="9">
        <v>9.6340000000000003</v>
      </c>
      <c r="FU52" s="9">
        <v>1.7949999999999999</v>
      </c>
      <c r="FV52" s="9">
        <v>8.984</v>
      </c>
      <c r="FW52" s="9">
        <v>7.4189999999999996</v>
      </c>
      <c r="FX52" s="9">
        <v>1.5649999999999999</v>
      </c>
      <c r="FY52" s="9">
        <v>35.421999999999997</v>
      </c>
      <c r="FZ52" s="9">
        <v>17.292000000000002</v>
      </c>
      <c r="GA52" s="9">
        <v>18.131</v>
      </c>
      <c r="GB52" s="9">
        <v>168.904</v>
      </c>
      <c r="GC52" s="9">
        <v>90.453999999999994</v>
      </c>
      <c r="GD52" s="9">
        <v>78.45</v>
      </c>
      <c r="GE52" s="9">
        <v>67.826999999999998</v>
      </c>
      <c r="GF52" s="9">
        <v>49.29</v>
      </c>
      <c r="GG52" s="9">
        <v>18.536999999999999</v>
      </c>
      <c r="GH52" s="9">
        <v>101.078</v>
      </c>
      <c r="GI52" s="9">
        <v>41.164999999999999</v>
      </c>
      <c r="GJ52" s="9">
        <v>59.912999999999997</v>
      </c>
      <c r="GK52" s="9">
        <v>83.54</v>
      </c>
      <c r="GL52" s="9">
        <v>61.68</v>
      </c>
      <c r="GM52" s="9">
        <v>21.859000000000002</v>
      </c>
      <c r="GN52" s="9">
        <v>124.532</v>
      </c>
      <c r="GO52" s="9">
        <v>51.62</v>
      </c>
      <c r="GP52" s="9">
        <v>72.912000000000006</v>
      </c>
      <c r="GQ52" s="9">
        <v>112.50700000000001</v>
      </c>
      <c r="GR52" s="9">
        <v>50.798999999999999</v>
      </c>
      <c r="GS52" s="9">
        <v>61.707999999999998</v>
      </c>
      <c r="GT52" s="9">
        <v>525.07399999999996</v>
      </c>
      <c r="GU52" s="9">
        <v>314.95400000000001</v>
      </c>
      <c r="GV52" s="9">
        <v>210.12</v>
      </c>
      <c r="GW52" s="9">
        <v>245.119</v>
      </c>
      <c r="GX52" s="9">
        <v>177.04900000000001</v>
      </c>
      <c r="GY52" s="9">
        <v>68.070999999999998</v>
      </c>
      <c r="GZ52" s="9">
        <v>279.95499999999998</v>
      </c>
      <c r="HA52" s="9">
        <v>137.90600000000001</v>
      </c>
      <c r="HB52" s="9">
        <v>142.04900000000001</v>
      </c>
      <c r="HC52" s="9">
        <v>41.662999999999997</v>
      </c>
      <c r="HD52" s="9">
        <v>27.978000000000002</v>
      </c>
      <c r="HE52" s="9">
        <v>13.685</v>
      </c>
      <c r="HF52" s="9">
        <v>18.527999999999999</v>
      </c>
      <c r="HG52" s="9">
        <v>14.111000000000001</v>
      </c>
      <c r="HH52" s="9">
        <v>4.4180000000000001</v>
      </c>
      <c r="HI52" s="9">
        <v>4.4710000000000001</v>
      </c>
      <c r="HJ52" s="9">
        <v>4.1580000000000004</v>
      </c>
      <c r="HK52" s="9">
        <v>0.313</v>
      </c>
      <c r="HL52" s="9">
        <v>3.2650000000000001</v>
      </c>
      <c r="HM52" s="9">
        <v>2.968</v>
      </c>
      <c r="HN52" s="9">
        <v>0.29699999999999999</v>
      </c>
      <c r="HO52" s="9">
        <v>1.206</v>
      </c>
      <c r="HP52" s="9">
        <v>1.19</v>
      </c>
      <c r="HQ52" s="9">
        <v>1.6E-2</v>
      </c>
      <c r="HR52" s="9">
        <v>14.058</v>
      </c>
      <c r="HS52" s="9">
        <v>9.9529999999999994</v>
      </c>
      <c r="HT52" s="9">
        <v>4.1050000000000004</v>
      </c>
      <c r="HU52" s="9">
        <v>26.661999999999999</v>
      </c>
      <c r="HV52" s="9">
        <v>16.54</v>
      </c>
      <c r="HW52" s="9">
        <v>10.122</v>
      </c>
      <c r="HX52" s="9">
        <v>9.9239999999999995</v>
      </c>
      <c r="HY52" s="9">
        <v>6.74</v>
      </c>
      <c r="HZ52" s="9">
        <v>3.1829999999999998</v>
      </c>
      <c r="IA52" s="9">
        <v>16.739000000000001</v>
      </c>
      <c r="IB52" s="9">
        <v>9.8000000000000007</v>
      </c>
      <c r="IC52" s="9">
        <v>6.9390000000000001</v>
      </c>
      <c r="ID52" s="9">
        <v>13.744</v>
      </c>
      <c r="IE52" s="9">
        <v>10.250999999999999</v>
      </c>
      <c r="IF52" s="9">
        <v>3.4929999999999999</v>
      </c>
      <c r="IG52" s="9">
        <v>27.92</v>
      </c>
      <c r="IH52" s="9">
        <v>17.727</v>
      </c>
      <c r="II52" s="9">
        <v>10.193</v>
      </c>
      <c r="IJ52" s="9">
        <v>20.003</v>
      </c>
      <c r="IK52" s="9">
        <v>12.768000000000001</v>
      </c>
      <c r="IL52" s="9">
        <v>7.2350000000000003</v>
      </c>
      <c r="IM52" s="9">
        <v>3964.6129999999998</v>
      </c>
      <c r="IN52" s="9">
        <v>2090.8429999999998</v>
      </c>
      <c r="IO52" s="9">
        <v>1873.77</v>
      </c>
      <c r="IP52" s="9">
        <v>2787.2020000000002</v>
      </c>
      <c r="IQ52" s="9">
        <v>1727.3340000000001</v>
      </c>
    </row>
    <row r="53" spans="1:251">
      <c r="A53" s="10">
        <v>43101</v>
      </c>
      <c r="B53" s="9">
        <v>13.12</v>
      </c>
      <c r="C53" s="9">
        <v>18.669</v>
      </c>
      <c r="D53" s="9">
        <v>405.24799999999999</v>
      </c>
      <c r="E53" s="9">
        <v>224.08600000000001</v>
      </c>
      <c r="F53" s="9">
        <v>181.161</v>
      </c>
      <c r="G53" s="9">
        <v>197.042</v>
      </c>
      <c r="H53" s="9">
        <v>147.08799999999999</v>
      </c>
      <c r="I53" s="9">
        <v>49.954000000000001</v>
      </c>
      <c r="J53" s="9">
        <v>208.20599999999999</v>
      </c>
      <c r="K53" s="9">
        <v>76.998999999999995</v>
      </c>
      <c r="L53" s="9">
        <v>131.20699999999999</v>
      </c>
      <c r="M53" s="9">
        <v>220.51599999999999</v>
      </c>
      <c r="N53" s="9">
        <v>162.958</v>
      </c>
      <c r="O53" s="9">
        <v>57.558999999999997</v>
      </c>
      <c r="P53" s="9">
        <v>221.345</v>
      </c>
      <c r="Q53" s="9">
        <v>81.816999999999993</v>
      </c>
      <c r="R53" s="9">
        <v>139.52799999999999</v>
      </c>
      <c r="S53" s="9">
        <v>226.54599999999999</v>
      </c>
      <c r="T53" s="9">
        <v>90.192999999999998</v>
      </c>
      <c r="U53" s="9">
        <v>136.35300000000001</v>
      </c>
      <c r="V53" s="9">
        <v>2623.2930000000001</v>
      </c>
      <c r="W53" s="9">
        <v>1412.761</v>
      </c>
      <c r="X53" s="9">
        <v>1210.5319999999999</v>
      </c>
      <c r="Y53" s="9">
        <v>1941.328</v>
      </c>
      <c r="Z53" s="9">
        <v>1277.049</v>
      </c>
      <c r="AA53" s="9">
        <v>664.279</v>
      </c>
      <c r="AB53" s="9">
        <v>681.96500000000003</v>
      </c>
      <c r="AC53" s="9">
        <v>135.71199999999999</v>
      </c>
      <c r="AD53" s="9">
        <v>546.25199999999995</v>
      </c>
      <c r="AE53" s="9">
        <v>330.69600000000003</v>
      </c>
      <c r="AF53" s="9">
        <v>176.03</v>
      </c>
      <c r="AG53" s="9">
        <v>154.666</v>
      </c>
      <c r="AH53" s="9">
        <v>65.989000000000004</v>
      </c>
      <c r="AI53" s="9">
        <v>40.68</v>
      </c>
      <c r="AJ53" s="9">
        <v>25.309000000000001</v>
      </c>
      <c r="AK53" s="9">
        <v>34.619</v>
      </c>
      <c r="AL53" s="9">
        <v>26.552</v>
      </c>
      <c r="AM53" s="9">
        <v>8.0679999999999996</v>
      </c>
      <c r="AN53" s="9">
        <v>19.687000000000001</v>
      </c>
      <c r="AO53" s="9">
        <v>15.53</v>
      </c>
      <c r="AP53" s="9">
        <v>4.157</v>
      </c>
      <c r="AQ53" s="9">
        <v>14.932</v>
      </c>
      <c r="AR53" s="9">
        <v>11.021000000000001</v>
      </c>
      <c r="AS53" s="9">
        <v>3.91</v>
      </c>
      <c r="AT53" s="9">
        <v>31.369</v>
      </c>
      <c r="AU53" s="9">
        <v>14.129</v>
      </c>
      <c r="AV53" s="9">
        <v>17.241</v>
      </c>
      <c r="AW53" s="9">
        <v>287.45</v>
      </c>
      <c r="AX53" s="9">
        <v>148.107</v>
      </c>
      <c r="AY53" s="9">
        <v>139.34299999999999</v>
      </c>
      <c r="AZ53" s="9">
        <v>130.066</v>
      </c>
      <c r="BA53" s="9">
        <v>97.460999999999999</v>
      </c>
      <c r="BB53" s="9">
        <v>32.604999999999997</v>
      </c>
      <c r="BC53" s="9">
        <v>157.38399999999999</v>
      </c>
      <c r="BD53" s="9">
        <v>50.646000000000001</v>
      </c>
      <c r="BE53" s="9">
        <v>106.739</v>
      </c>
      <c r="BF53" s="9">
        <v>158.65899999999999</v>
      </c>
      <c r="BG53" s="9">
        <v>119.498</v>
      </c>
      <c r="BH53" s="9">
        <v>39.161000000000001</v>
      </c>
      <c r="BI53" s="9">
        <v>172.03700000000001</v>
      </c>
      <c r="BJ53" s="9">
        <v>56.533000000000001</v>
      </c>
      <c r="BK53" s="9">
        <v>115.504</v>
      </c>
      <c r="BL53" s="9">
        <v>177.071</v>
      </c>
      <c r="BM53" s="9">
        <v>66.176000000000002</v>
      </c>
      <c r="BN53" s="9">
        <v>110.896</v>
      </c>
      <c r="BO53" s="9">
        <v>2532.5340000000001</v>
      </c>
      <c r="BP53" s="9">
        <v>1311.7919999999999</v>
      </c>
      <c r="BQ53" s="9">
        <v>1220.742</v>
      </c>
      <c r="BR53" s="9">
        <v>1873.662</v>
      </c>
      <c r="BS53" s="9">
        <v>1172.951</v>
      </c>
      <c r="BT53" s="9">
        <v>700.71100000000001</v>
      </c>
      <c r="BU53" s="9">
        <v>658.87099999999998</v>
      </c>
      <c r="BV53" s="9">
        <v>138.84</v>
      </c>
      <c r="BW53" s="9">
        <v>520.03099999999995</v>
      </c>
      <c r="BX53" s="9">
        <v>330.29399999999998</v>
      </c>
      <c r="BY53" s="9">
        <v>152.07300000000001</v>
      </c>
      <c r="BZ53" s="9">
        <v>178.22</v>
      </c>
      <c r="CA53" s="9">
        <v>71.674999999999997</v>
      </c>
      <c r="CB53" s="9">
        <v>39.521000000000001</v>
      </c>
      <c r="CC53" s="9">
        <v>32.154000000000003</v>
      </c>
      <c r="CD53" s="9">
        <v>35.755000000000003</v>
      </c>
      <c r="CE53" s="9">
        <v>26.556999999999999</v>
      </c>
      <c r="CF53" s="9">
        <v>9.1980000000000004</v>
      </c>
      <c r="CG53" s="9">
        <v>19.484000000000002</v>
      </c>
      <c r="CH53" s="9">
        <v>14.756</v>
      </c>
      <c r="CI53" s="9">
        <v>4.7279999999999998</v>
      </c>
      <c r="CJ53" s="9">
        <v>16.271000000000001</v>
      </c>
      <c r="CK53" s="9">
        <v>11.801</v>
      </c>
      <c r="CL53" s="9">
        <v>4.47</v>
      </c>
      <c r="CM53" s="9">
        <v>35.92</v>
      </c>
      <c r="CN53" s="9">
        <v>12.964</v>
      </c>
      <c r="CO53" s="9">
        <v>22.956</v>
      </c>
      <c r="CP53" s="9">
        <v>285.71499999999997</v>
      </c>
      <c r="CQ53" s="9">
        <v>126.306</v>
      </c>
      <c r="CR53" s="9">
        <v>159.40799999999999</v>
      </c>
      <c r="CS53" s="9">
        <v>105.07299999999999</v>
      </c>
      <c r="CT53" s="9">
        <v>73.62</v>
      </c>
      <c r="CU53" s="9">
        <v>31.452999999999999</v>
      </c>
      <c r="CV53" s="9">
        <v>180.642</v>
      </c>
      <c r="CW53" s="9">
        <v>52.686</v>
      </c>
      <c r="CX53" s="9">
        <v>127.956</v>
      </c>
      <c r="CY53" s="9">
        <v>136.172</v>
      </c>
      <c r="CZ53" s="9">
        <v>96.105000000000004</v>
      </c>
      <c r="DA53" s="9">
        <v>40.067</v>
      </c>
      <c r="DB53" s="9">
        <v>194.12100000000001</v>
      </c>
      <c r="DC53" s="9">
        <v>55.968000000000004</v>
      </c>
      <c r="DD53" s="9">
        <v>138.15299999999999</v>
      </c>
      <c r="DE53" s="9">
        <v>200.126</v>
      </c>
      <c r="DF53" s="9">
        <v>67.441999999999993</v>
      </c>
      <c r="DG53" s="9">
        <v>132.684</v>
      </c>
      <c r="DH53" s="9">
        <v>2292.2429999999999</v>
      </c>
      <c r="DI53" s="9">
        <v>1281.796</v>
      </c>
      <c r="DJ53" s="9">
        <v>1010.447</v>
      </c>
      <c r="DK53" s="9">
        <v>1445.693</v>
      </c>
      <c r="DL53" s="9">
        <v>961.66</v>
      </c>
      <c r="DM53" s="9">
        <v>484.03300000000002</v>
      </c>
      <c r="DN53" s="9">
        <v>846.55</v>
      </c>
      <c r="DO53" s="9">
        <v>320.13600000000002</v>
      </c>
      <c r="DP53" s="9">
        <v>526.41399999999999</v>
      </c>
      <c r="DQ53" s="9">
        <v>235.857</v>
      </c>
      <c r="DR53" s="9">
        <v>131.43299999999999</v>
      </c>
      <c r="DS53" s="9">
        <v>104.42400000000001</v>
      </c>
      <c r="DT53" s="9">
        <v>65.905000000000001</v>
      </c>
      <c r="DU53" s="9">
        <v>36.909999999999997</v>
      </c>
      <c r="DV53" s="9">
        <v>28.995000000000001</v>
      </c>
      <c r="DW53" s="9">
        <v>21.295999999999999</v>
      </c>
      <c r="DX53" s="9">
        <v>14.763999999999999</v>
      </c>
      <c r="DY53" s="9">
        <v>6.532</v>
      </c>
      <c r="DZ53" s="9">
        <v>13.535</v>
      </c>
      <c r="EA53" s="9">
        <v>8.6660000000000004</v>
      </c>
      <c r="EB53" s="9">
        <v>4.8680000000000003</v>
      </c>
      <c r="EC53" s="9">
        <v>7.7610000000000001</v>
      </c>
      <c r="ED53" s="9">
        <v>6.0979999999999999</v>
      </c>
      <c r="EE53" s="9">
        <v>1.663</v>
      </c>
      <c r="EF53" s="9">
        <v>44.609000000000002</v>
      </c>
      <c r="EG53" s="9">
        <v>22.146000000000001</v>
      </c>
      <c r="EH53" s="9">
        <v>22.463000000000001</v>
      </c>
      <c r="EI53" s="9">
        <v>188.38800000000001</v>
      </c>
      <c r="EJ53" s="9">
        <v>104.908</v>
      </c>
      <c r="EK53" s="9">
        <v>83.48</v>
      </c>
      <c r="EL53" s="9">
        <v>59.305999999999997</v>
      </c>
      <c r="EM53" s="9">
        <v>45.601999999999997</v>
      </c>
      <c r="EN53" s="9">
        <v>13.704000000000001</v>
      </c>
      <c r="EO53" s="9">
        <v>129.08199999999999</v>
      </c>
      <c r="EP53" s="9">
        <v>59.305999999999997</v>
      </c>
      <c r="EQ53" s="9">
        <v>69.775999999999996</v>
      </c>
      <c r="ER53" s="9">
        <v>78.260000000000005</v>
      </c>
      <c r="ES53" s="9">
        <v>58.506999999999998</v>
      </c>
      <c r="ET53" s="9">
        <v>19.753</v>
      </c>
      <c r="EU53" s="9">
        <v>157.59700000000001</v>
      </c>
      <c r="EV53" s="9">
        <v>72.926000000000002</v>
      </c>
      <c r="EW53" s="9">
        <v>84.671000000000006</v>
      </c>
      <c r="EX53" s="9">
        <v>142.61699999999999</v>
      </c>
      <c r="EY53" s="9">
        <v>67.971999999999994</v>
      </c>
      <c r="EZ53" s="9">
        <v>74.644000000000005</v>
      </c>
      <c r="FA53" s="9">
        <v>1790.4459999999999</v>
      </c>
      <c r="FB53" s="9">
        <v>976.346</v>
      </c>
      <c r="FC53" s="9">
        <v>814.09900000000005</v>
      </c>
      <c r="FD53" s="9">
        <v>1220.646</v>
      </c>
      <c r="FE53" s="9">
        <v>796.51700000000005</v>
      </c>
      <c r="FF53" s="9">
        <v>424.12900000000002</v>
      </c>
      <c r="FG53" s="9">
        <v>569.79899999999998</v>
      </c>
      <c r="FH53" s="9">
        <v>179.82900000000001</v>
      </c>
      <c r="FI53" s="9">
        <v>389.97</v>
      </c>
      <c r="FJ53" s="9">
        <v>192.87</v>
      </c>
      <c r="FK53" s="9">
        <v>104.461</v>
      </c>
      <c r="FL53" s="9">
        <v>88.409000000000006</v>
      </c>
      <c r="FM53" s="9">
        <v>46.43</v>
      </c>
      <c r="FN53" s="9">
        <v>24.684999999999999</v>
      </c>
      <c r="FO53" s="9">
        <v>21.745000000000001</v>
      </c>
      <c r="FP53" s="9">
        <v>15.217000000000001</v>
      </c>
      <c r="FQ53" s="9">
        <v>10.009</v>
      </c>
      <c r="FR53" s="9">
        <v>5.2069999999999999</v>
      </c>
      <c r="FS53" s="9">
        <v>10.515000000000001</v>
      </c>
      <c r="FT53" s="9">
        <v>6.9550000000000001</v>
      </c>
      <c r="FU53" s="9">
        <v>3.56</v>
      </c>
      <c r="FV53" s="9">
        <v>4.7009999999999996</v>
      </c>
      <c r="FW53" s="9">
        <v>3.0539999999999998</v>
      </c>
      <c r="FX53" s="9">
        <v>1.647</v>
      </c>
      <c r="FY53" s="9">
        <v>31.213000000000001</v>
      </c>
      <c r="FZ53" s="9">
        <v>14.675000000000001</v>
      </c>
      <c r="GA53" s="9">
        <v>16.538</v>
      </c>
      <c r="GB53" s="9">
        <v>161.92400000000001</v>
      </c>
      <c r="GC53" s="9">
        <v>88.218000000000004</v>
      </c>
      <c r="GD53" s="9">
        <v>73.706999999999994</v>
      </c>
      <c r="GE53" s="9">
        <v>51.332000000000001</v>
      </c>
      <c r="GF53" s="9">
        <v>39.512</v>
      </c>
      <c r="GG53" s="9">
        <v>11.82</v>
      </c>
      <c r="GH53" s="9">
        <v>110.592</v>
      </c>
      <c r="GI53" s="9">
        <v>48.706000000000003</v>
      </c>
      <c r="GJ53" s="9">
        <v>61.887</v>
      </c>
      <c r="GK53" s="9">
        <v>64.233000000000004</v>
      </c>
      <c r="GL53" s="9">
        <v>47.685000000000002</v>
      </c>
      <c r="GM53" s="9">
        <v>16.548999999999999</v>
      </c>
      <c r="GN53" s="9">
        <v>128.637</v>
      </c>
      <c r="GO53" s="9">
        <v>56.777000000000001</v>
      </c>
      <c r="GP53" s="9">
        <v>71.86</v>
      </c>
      <c r="GQ53" s="9">
        <v>121.108</v>
      </c>
      <c r="GR53" s="9">
        <v>55.661000000000001</v>
      </c>
      <c r="GS53" s="9">
        <v>65.447000000000003</v>
      </c>
      <c r="GT53" s="9">
        <v>501.798</v>
      </c>
      <c r="GU53" s="9">
        <v>305.45</v>
      </c>
      <c r="GV53" s="9">
        <v>196.34800000000001</v>
      </c>
      <c r="GW53" s="9">
        <v>225.047</v>
      </c>
      <c r="GX53" s="9">
        <v>165.143</v>
      </c>
      <c r="GY53" s="9">
        <v>59.904000000000003</v>
      </c>
      <c r="GZ53" s="9">
        <v>276.75099999999998</v>
      </c>
      <c r="HA53" s="9">
        <v>140.30699999999999</v>
      </c>
      <c r="HB53" s="9">
        <v>136.44399999999999</v>
      </c>
      <c r="HC53" s="9">
        <v>42.987000000000002</v>
      </c>
      <c r="HD53" s="9">
        <v>26.972000000000001</v>
      </c>
      <c r="HE53" s="9">
        <v>16.015000000000001</v>
      </c>
      <c r="HF53" s="9">
        <v>19.475000000000001</v>
      </c>
      <c r="HG53" s="9">
        <v>12.225</v>
      </c>
      <c r="HH53" s="9">
        <v>7.25</v>
      </c>
      <c r="HI53" s="9">
        <v>6.0789999999999997</v>
      </c>
      <c r="HJ53" s="9">
        <v>4.7539999999999996</v>
      </c>
      <c r="HK53" s="9">
        <v>1.325</v>
      </c>
      <c r="HL53" s="9">
        <v>3.0190000000000001</v>
      </c>
      <c r="HM53" s="9">
        <v>1.7110000000000001</v>
      </c>
      <c r="HN53" s="9">
        <v>1.3080000000000001</v>
      </c>
      <c r="HO53" s="9">
        <v>3.06</v>
      </c>
      <c r="HP53" s="9">
        <v>3.044</v>
      </c>
      <c r="HQ53" s="9">
        <v>1.6E-2</v>
      </c>
      <c r="HR53" s="9">
        <v>13.396000000000001</v>
      </c>
      <c r="HS53" s="9">
        <v>7.4710000000000001</v>
      </c>
      <c r="HT53" s="9">
        <v>5.9249999999999998</v>
      </c>
      <c r="HU53" s="9">
        <v>26.463000000000001</v>
      </c>
      <c r="HV53" s="9">
        <v>16.690000000000001</v>
      </c>
      <c r="HW53" s="9">
        <v>9.7729999999999997</v>
      </c>
      <c r="HX53" s="9">
        <v>7.9729999999999999</v>
      </c>
      <c r="HY53" s="9">
        <v>6.09</v>
      </c>
      <c r="HZ53" s="9">
        <v>1.883</v>
      </c>
      <c r="IA53" s="9">
        <v>18.489999999999998</v>
      </c>
      <c r="IB53" s="9">
        <v>10.6</v>
      </c>
      <c r="IC53" s="9">
        <v>7.8890000000000002</v>
      </c>
      <c r="ID53" s="9">
        <v>14.026999999999999</v>
      </c>
      <c r="IE53" s="9">
        <v>10.821999999999999</v>
      </c>
      <c r="IF53" s="9">
        <v>3.2040000000000002</v>
      </c>
      <c r="IG53" s="9">
        <v>28.96</v>
      </c>
      <c r="IH53" s="9">
        <v>16.149000000000001</v>
      </c>
      <c r="II53" s="9">
        <v>12.81</v>
      </c>
      <c r="IJ53" s="9">
        <v>21.509</v>
      </c>
      <c r="IK53" s="9">
        <v>12.311</v>
      </c>
      <c r="IL53" s="9">
        <v>9.1980000000000004</v>
      </c>
      <c r="IM53" s="9">
        <v>3850.66</v>
      </c>
      <c r="IN53" s="9">
        <v>2057.056</v>
      </c>
      <c r="IO53" s="9">
        <v>1793.604</v>
      </c>
      <c r="IP53" s="9">
        <v>2705.3919999999998</v>
      </c>
      <c r="IQ53" s="9">
        <v>1690.5409999999999</v>
      </c>
    </row>
    <row r="54" spans="1:251">
      <c r="A54" s="10">
        <v>43132</v>
      </c>
      <c r="B54" s="9">
        <v>10.237</v>
      </c>
      <c r="C54" s="9">
        <v>27.992999999999999</v>
      </c>
      <c r="D54" s="9">
        <v>381.74200000000002</v>
      </c>
      <c r="E54" s="9">
        <v>218.19200000000001</v>
      </c>
      <c r="F54" s="9">
        <v>163.54900000000001</v>
      </c>
      <c r="G54" s="9">
        <v>192.952</v>
      </c>
      <c r="H54" s="9">
        <v>144.90700000000001</v>
      </c>
      <c r="I54" s="9">
        <v>48.045000000000002</v>
      </c>
      <c r="J54" s="9">
        <v>188.78899999999999</v>
      </c>
      <c r="K54" s="9">
        <v>73.284999999999997</v>
      </c>
      <c r="L54" s="9">
        <v>115.504</v>
      </c>
      <c r="M54" s="9">
        <v>215.19900000000001</v>
      </c>
      <c r="N54" s="9">
        <v>162.41300000000001</v>
      </c>
      <c r="O54" s="9">
        <v>52.786000000000001</v>
      </c>
      <c r="P54" s="9">
        <v>202.41399999999999</v>
      </c>
      <c r="Q54" s="9">
        <v>76.465000000000003</v>
      </c>
      <c r="R54" s="9">
        <v>125.94799999999999</v>
      </c>
      <c r="S54" s="9">
        <v>206.43</v>
      </c>
      <c r="T54" s="9">
        <v>88.063000000000002</v>
      </c>
      <c r="U54" s="9">
        <v>118.367</v>
      </c>
      <c r="V54" s="9">
        <v>2676.23</v>
      </c>
      <c r="W54" s="9">
        <v>1428.2429999999999</v>
      </c>
      <c r="X54" s="9">
        <v>1247.9870000000001</v>
      </c>
      <c r="Y54" s="9">
        <v>1981.104</v>
      </c>
      <c r="Z54" s="9">
        <v>1291.5509999999999</v>
      </c>
      <c r="AA54" s="9">
        <v>689.553</v>
      </c>
      <c r="AB54" s="9">
        <v>695.12599999999998</v>
      </c>
      <c r="AC54" s="9">
        <v>136.69200000000001</v>
      </c>
      <c r="AD54" s="9">
        <v>558.43399999999997</v>
      </c>
      <c r="AE54" s="9">
        <v>330.71899999999999</v>
      </c>
      <c r="AF54" s="9">
        <v>168.56899999999999</v>
      </c>
      <c r="AG54" s="9">
        <v>162.15</v>
      </c>
      <c r="AH54" s="9">
        <v>75.986999999999995</v>
      </c>
      <c r="AI54" s="9">
        <v>41.375999999999998</v>
      </c>
      <c r="AJ54" s="9">
        <v>34.610999999999997</v>
      </c>
      <c r="AK54" s="9">
        <v>32.792000000000002</v>
      </c>
      <c r="AL54" s="9">
        <v>26.390999999999998</v>
      </c>
      <c r="AM54" s="9">
        <v>6.4009999999999998</v>
      </c>
      <c r="AN54" s="9">
        <v>17.684000000000001</v>
      </c>
      <c r="AO54" s="9">
        <v>15.436</v>
      </c>
      <c r="AP54" s="9">
        <v>2.2480000000000002</v>
      </c>
      <c r="AQ54" s="9">
        <v>15.108000000000001</v>
      </c>
      <c r="AR54" s="9">
        <v>10.955</v>
      </c>
      <c r="AS54" s="9">
        <v>4.1529999999999996</v>
      </c>
      <c r="AT54" s="9">
        <v>43.195</v>
      </c>
      <c r="AU54" s="9">
        <v>14.984999999999999</v>
      </c>
      <c r="AV54" s="9">
        <v>28.21</v>
      </c>
      <c r="AW54" s="9">
        <v>289.50400000000002</v>
      </c>
      <c r="AX54" s="9">
        <v>146.82599999999999</v>
      </c>
      <c r="AY54" s="9">
        <v>142.678</v>
      </c>
      <c r="AZ54" s="9">
        <v>122.962</v>
      </c>
      <c r="BA54" s="9">
        <v>93.376999999999995</v>
      </c>
      <c r="BB54" s="9">
        <v>29.585000000000001</v>
      </c>
      <c r="BC54" s="9">
        <v>166.542</v>
      </c>
      <c r="BD54" s="9">
        <v>53.448999999999998</v>
      </c>
      <c r="BE54" s="9">
        <v>113.093</v>
      </c>
      <c r="BF54" s="9">
        <v>148.202</v>
      </c>
      <c r="BG54" s="9">
        <v>112.238</v>
      </c>
      <c r="BH54" s="9">
        <v>35.963999999999999</v>
      </c>
      <c r="BI54" s="9">
        <v>182.517</v>
      </c>
      <c r="BJ54" s="9">
        <v>56.33</v>
      </c>
      <c r="BK54" s="9">
        <v>126.187</v>
      </c>
      <c r="BL54" s="9">
        <v>184.226</v>
      </c>
      <c r="BM54" s="9">
        <v>68.885000000000005</v>
      </c>
      <c r="BN54" s="9">
        <v>115.34099999999999</v>
      </c>
      <c r="BO54" s="9">
        <v>2575.6680000000001</v>
      </c>
      <c r="BP54" s="9">
        <v>1330.491</v>
      </c>
      <c r="BQ54" s="9">
        <v>1245.1759999999999</v>
      </c>
      <c r="BR54" s="9">
        <v>1918.6289999999999</v>
      </c>
      <c r="BS54" s="9">
        <v>1196.2380000000001</v>
      </c>
      <c r="BT54" s="9">
        <v>722.39099999999996</v>
      </c>
      <c r="BU54" s="9">
        <v>657.03800000000001</v>
      </c>
      <c r="BV54" s="9">
        <v>134.25399999999999</v>
      </c>
      <c r="BW54" s="9">
        <v>522.78499999999997</v>
      </c>
      <c r="BX54" s="9">
        <v>331.87200000000001</v>
      </c>
      <c r="BY54" s="9">
        <v>149.63999999999999</v>
      </c>
      <c r="BZ54" s="9">
        <v>182.232</v>
      </c>
      <c r="CA54" s="9">
        <v>75.409000000000006</v>
      </c>
      <c r="CB54" s="9">
        <v>42.723999999999997</v>
      </c>
      <c r="CC54" s="9">
        <v>32.685000000000002</v>
      </c>
      <c r="CD54" s="9">
        <v>34.468000000000004</v>
      </c>
      <c r="CE54" s="9">
        <v>26.271000000000001</v>
      </c>
      <c r="CF54" s="9">
        <v>8.1969999999999992</v>
      </c>
      <c r="CG54" s="9">
        <v>16.776</v>
      </c>
      <c r="CH54" s="9">
        <v>12.534000000000001</v>
      </c>
      <c r="CI54" s="9">
        <v>4.242</v>
      </c>
      <c r="CJ54" s="9">
        <v>17.692</v>
      </c>
      <c r="CK54" s="9">
        <v>13.737</v>
      </c>
      <c r="CL54" s="9">
        <v>3.9550000000000001</v>
      </c>
      <c r="CM54" s="9">
        <v>40.941000000000003</v>
      </c>
      <c r="CN54" s="9">
        <v>16.452000000000002</v>
      </c>
      <c r="CO54" s="9">
        <v>24.489000000000001</v>
      </c>
      <c r="CP54" s="9">
        <v>283.77800000000002</v>
      </c>
      <c r="CQ54" s="9">
        <v>122.646</v>
      </c>
      <c r="CR54" s="9">
        <v>161.13200000000001</v>
      </c>
      <c r="CS54" s="9">
        <v>103.001</v>
      </c>
      <c r="CT54" s="9">
        <v>72.537999999999997</v>
      </c>
      <c r="CU54" s="9">
        <v>30.463000000000001</v>
      </c>
      <c r="CV54" s="9">
        <v>180.77699999999999</v>
      </c>
      <c r="CW54" s="9">
        <v>50.107999999999997</v>
      </c>
      <c r="CX54" s="9">
        <v>130.66900000000001</v>
      </c>
      <c r="CY54" s="9">
        <v>130.52099999999999</v>
      </c>
      <c r="CZ54" s="9">
        <v>92.998000000000005</v>
      </c>
      <c r="DA54" s="9">
        <v>37.521999999999998</v>
      </c>
      <c r="DB54" s="9">
        <v>201.352</v>
      </c>
      <c r="DC54" s="9">
        <v>56.642000000000003</v>
      </c>
      <c r="DD54" s="9">
        <v>144.71</v>
      </c>
      <c r="DE54" s="9">
        <v>197.553</v>
      </c>
      <c r="DF54" s="9">
        <v>62.642000000000003</v>
      </c>
      <c r="DG54" s="9">
        <v>134.911</v>
      </c>
      <c r="DH54" s="9">
        <v>2369.6579999999999</v>
      </c>
      <c r="DI54" s="9">
        <v>1308.759</v>
      </c>
      <c r="DJ54" s="9">
        <v>1060.8989999999999</v>
      </c>
      <c r="DK54" s="9">
        <v>1496.2260000000001</v>
      </c>
      <c r="DL54" s="9">
        <v>997.26900000000001</v>
      </c>
      <c r="DM54" s="9">
        <v>498.95699999999999</v>
      </c>
      <c r="DN54" s="9">
        <v>873.43200000000002</v>
      </c>
      <c r="DO54" s="9">
        <v>311.49</v>
      </c>
      <c r="DP54" s="9">
        <v>561.94200000000001</v>
      </c>
      <c r="DQ54" s="9">
        <v>252.20400000000001</v>
      </c>
      <c r="DR54" s="9">
        <v>147.94</v>
      </c>
      <c r="DS54" s="9">
        <v>104.264</v>
      </c>
      <c r="DT54" s="9">
        <v>86.528000000000006</v>
      </c>
      <c r="DU54" s="9">
        <v>55.491999999999997</v>
      </c>
      <c r="DV54" s="9">
        <v>31.036000000000001</v>
      </c>
      <c r="DW54" s="9">
        <v>31.658000000000001</v>
      </c>
      <c r="DX54" s="9">
        <v>24.876999999999999</v>
      </c>
      <c r="DY54" s="9">
        <v>6.7809999999999997</v>
      </c>
      <c r="DZ54" s="9">
        <v>18.123000000000001</v>
      </c>
      <c r="EA54" s="9">
        <v>14.14</v>
      </c>
      <c r="EB54" s="9">
        <v>3.984</v>
      </c>
      <c r="EC54" s="9">
        <v>13.534000000000001</v>
      </c>
      <c r="ED54" s="9">
        <v>10.737</v>
      </c>
      <c r="EE54" s="9">
        <v>2.7970000000000002</v>
      </c>
      <c r="EF54" s="9">
        <v>54.871000000000002</v>
      </c>
      <c r="EG54" s="9">
        <v>30.616</v>
      </c>
      <c r="EH54" s="9">
        <v>24.254999999999999</v>
      </c>
      <c r="EI54" s="9">
        <v>189.387</v>
      </c>
      <c r="EJ54" s="9">
        <v>107.443</v>
      </c>
      <c r="EK54" s="9">
        <v>81.944000000000003</v>
      </c>
      <c r="EL54" s="9">
        <v>63.844000000000001</v>
      </c>
      <c r="EM54" s="9">
        <v>46.274000000000001</v>
      </c>
      <c r="EN54" s="9">
        <v>17.57</v>
      </c>
      <c r="EO54" s="9">
        <v>125.54300000000001</v>
      </c>
      <c r="EP54" s="9">
        <v>61.168999999999997</v>
      </c>
      <c r="EQ54" s="9">
        <v>64.373999999999995</v>
      </c>
      <c r="ER54" s="9">
        <v>91.37</v>
      </c>
      <c r="ES54" s="9">
        <v>67.716999999999999</v>
      </c>
      <c r="ET54" s="9">
        <v>23.652999999999999</v>
      </c>
      <c r="EU54" s="9">
        <v>160.834</v>
      </c>
      <c r="EV54" s="9">
        <v>80.222999999999999</v>
      </c>
      <c r="EW54" s="9">
        <v>80.611000000000004</v>
      </c>
      <c r="EX54" s="9">
        <v>143.666</v>
      </c>
      <c r="EY54" s="9">
        <v>75.308999999999997</v>
      </c>
      <c r="EZ54" s="9">
        <v>68.358000000000004</v>
      </c>
      <c r="FA54" s="9">
        <v>1837.5650000000001</v>
      </c>
      <c r="FB54" s="9">
        <v>987.02800000000002</v>
      </c>
      <c r="FC54" s="9">
        <v>850.53700000000003</v>
      </c>
      <c r="FD54" s="9">
        <v>1250.548</v>
      </c>
      <c r="FE54" s="9">
        <v>819.24800000000005</v>
      </c>
      <c r="FF54" s="9">
        <v>431.30099999999999</v>
      </c>
      <c r="FG54" s="9">
        <v>587.01599999999996</v>
      </c>
      <c r="FH54" s="9">
        <v>167.78</v>
      </c>
      <c r="FI54" s="9">
        <v>419.23599999999999</v>
      </c>
      <c r="FJ54" s="9">
        <v>199.47399999999999</v>
      </c>
      <c r="FK54" s="9">
        <v>110.794</v>
      </c>
      <c r="FL54" s="9">
        <v>88.68</v>
      </c>
      <c r="FM54" s="9">
        <v>58.255000000000003</v>
      </c>
      <c r="FN54" s="9">
        <v>34.869999999999997</v>
      </c>
      <c r="FO54" s="9">
        <v>23.384</v>
      </c>
      <c r="FP54" s="9">
        <v>23.710999999999999</v>
      </c>
      <c r="FQ54" s="9">
        <v>17.805</v>
      </c>
      <c r="FR54" s="9">
        <v>5.9059999999999997</v>
      </c>
      <c r="FS54" s="9">
        <v>13.381</v>
      </c>
      <c r="FT54" s="9">
        <v>10.256</v>
      </c>
      <c r="FU54" s="9">
        <v>3.1240000000000001</v>
      </c>
      <c r="FV54" s="9">
        <v>10.33</v>
      </c>
      <c r="FW54" s="9">
        <v>7.5490000000000004</v>
      </c>
      <c r="FX54" s="9">
        <v>2.7810000000000001</v>
      </c>
      <c r="FY54" s="9">
        <v>34.543999999999997</v>
      </c>
      <c r="FZ54" s="9">
        <v>17.065000000000001</v>
      </c>
      <c r="GA54" s="9">
        <v>17.478000000000002</v>
      </c>
      <c r="GB54" s="9">
        <v>159.15100000000001</v>
      </c>
      <c r="GC54" s="9">
        <v>86.325999999999993</v>
      </c>
      <c r="GD54" s="9">
        <v>72.825000000000003</v>
      </c>
      <c r="GE54" s="9">
        <v>56.429000000000002</v>
      </c>
      <c r="GF54" s="9">
        <v>40.338000000000001</v>
      </c>
      <c r="GG54" s="9">
        <v>16.091000000000001</v>
      </c>
      <c r="GH54" s="9">
        <v>102.72199999999999</v>
      </c>
      <c r="GI54" s="9">
        <v>45.988</v>
      </c>
      <c r="GJ54" s="9">
        <v>56.734000000000002</v>
      </c>
      <c r="GK54" s="9">
        <v>77.001999999999995</v>
      </c>
      <c r="GL54" s="9">
        <v>55.7</v>
      </c>
      <c r="GM54" s="9">
        <v>21.302</v>
      </c>
      <c r="GN54" s="9">
        <v>122.47199999999999</v>
      </c>
      <c r="GO54" s="9">
        <v>55.094000000000001</v>
      </c>
      <c r="GP54" s="9">
        <v>67.378</v>
      </c>
      <c r="GQ54" s="9">
        <v>116.10299999999999</v>
      </c>
      <c r="GR54" s="9">
        <v>56.244999999999997</v>
      </c>
      <c r="GS54" s="9">
        <v>59.857999999999997</v>
      </c>
      <c r="GT54" s="9">
        <v>532.09299999999996</v>
      </c>
      <c r="GU54" s="9">
        <v>321.73099999999999</v>
      </c>
      <c r="GV54" s="9">
        <v>210.36199999999999</v>
      </c>
      <c r="GW54" s="9">
        <v>245.678</v>
      </c>
      <c r="GX54" s="9">
        <v>178.02099999999999</v>
      </c>
      <c r="GY54" s="9">
        <v>67.656000000000006</v>
      </c>
      <c r="GZ54" s="9">
        <v>286.41500000000002</v>
      </c>
      <c r="HA54" s="9">
        <v>143.71</v>
      </c>
      <c r="HB54" s="9">
        <v>142.70599999999999</v>
      </c>
      <c r="HC54" s="9">
        <v>52.73</v>
      </c>
      <c r="HD54" s="9">
        <v>37.146000000000001</v>
      </c>
      <c r="HE54" s="9">
        <v>15.584</v>
      </c>
      <c r="HF54" s="9">
        <v>28.274000000000001</v>
      </c>
      <c r="HG54" s="9">
        <v>20.622</v>
      </c>
      <c r="HH54" s="9">
        <v>7.6520000000000001</v>
      </c>
      <c r="HI54" s="9">
        <v>7.9470000000000001</v>
      </c>
      <c r="HJ54" s="9">
        <v>7.0709999999999997</v>
      </c>
      <c r="HK54" s="9">
        <v>0.876</v>
      </c>
      <c r="HL54" s="9">
        <v>4.7430000000000003</v>
      </c>
      <c r="HM54" s="9">
        <v>3.883</v>
      </c>
      <c r="HN54" s="9">
        <v>0.85899999999999999</v>
      </c>
      <c r="HO54" s="9">
        <v>3.2040000000000002</v>
      </c>
      <c r="HP54" s="9">
        <v>3.1880000000000002</v>
      </c>
      <c r="HQ54" s="9">
        <v>1.6E-2</v>
      </c>
      <c r="HR54" s="9">
        <v>20.327000000000002</v>
      </c>
      <c r="HS54" s="9">
        <v>13.55</v>
      </c>
      <c r="HT54" s="9">
        <v>6.7759999999999998</v>
      </c>
      <c r="HU54" s="9">
        <v>30.234999999999999</v>
      </c>
      <c r="HV54" s="9">
        <v>21.116</v>
      </c>
      <c r="HW54" s="9">
        <v>9.1189999999999998</v>
      </c>
      <c r="HX54" s="9">
        <v>7.415</v>
      </c>
      <c r="HY54" s="9">
        <v>5.9359999999999999</v>
      </c>
      <c r="HZ54" s="9">
        <v>1.4790000000000001</v>
      </c>
      <c r="IA54" s="9">
        <v>22.821000000000002</v>
      </c>
      <c r="IB54" s="9">
        <v>15.180999999999999</v>
      </c>
      <c r="IC54" s="9">
        <v>7.64</v>
      </c>
      <c r="ID54" s="9">
        <v>14.368</v>
      </c>
      <c r="IE54" s="9">
        <v>12.016999999999999</v>
      </c>
      <c r="IF54" s="9">
        <v>2.351</v>
      </c>
      <c r="IG54" s="9">
        <v>38.362000000000002</v>
      </c>
      <c r="IH54" s="9">
        <v>25.129000000000001</v>
      </c>
      <c r="II54" s="9">
        <v>13.233000000000001</v>
      </c>
      <c r="IJ54" s="9">
        <v>27.562999999999999</v>
      </c>
      <c r="IK54" s="9">
        <v>19.064</v>
      </c>
      <c r="IL54" s="9">
        <v>8.4990000000000006</v>
      </c>
      <c r="IM54" s="9">
        <v>3941.8989999999999</v>
      </c>
      <c r="IN54" s="9">
        <v>2100.5079999999998</v>
      </c>
      <c r="IO54" s="9">
        <v>1841.3910000000001</v>
      </c>
      <c r="IP54" s="9">
        <v>2754.424</v>
      </c>
      <c r="IQ54" s="9">
        <v>1732.875</v>
      </c>
    </row>
    <row r="55" spans="1:251">
      <c r="A55" s="10">
        <v>43160</v>
      </c>
      <c r="B55" s="9">
        <v>15.647</v>
      </c>
      <c r="C55" s="9">
        <v>18.030999999999999</v>
      </c>
      <c r="D55" s="9">
        <v>392.94400000000002</v>
      </c>
      <c r="E55" s="9">
        <v>217.42699999999999</v>
      </c>
      <c r="F55" s="9">
        <v>175.517</v>
      </c>
      <c r="G55" s="9">
        <v>187.38200000000001</v>
      </c>
      <c r="H55" s="9">
        <v>133.59</v>
      </c>
      <c r="I55" s="9">
        <v>53.792000000000002</v>
      </c>
      <c r="J55" s="9">
        <v>205.56200000000001</v>
      </c>
      <c r="K55" s="9">
        <v>83.837000000000003</v>
      </c>
      <c r="L55" s="9">
        <v>121.72499999999999</v>
      </c>
      <c r="M55" s="9">
        <v>210.8</v>
      </c>
      <c r="N55" s="9">
        <v>149.92500000000001</v>
      </c>
      <c r="O55" s="9">
        <v>60.875</v>
      </c>
      <c r="P55" s="9">
        <v>219.18199999999999</v>
      </c>
      <c r="Q55" s="9">
        <v>88.317999999999998</v>
      </c>
      <c r="R55" s="9">
        <v>130.864</v>
      </c>
      <c r="S55" s="9">
        <v>221.96299999999999</v>
      </c>
      <c r="T55" s="9">
        <v>94.647000000000006</v>
      </c>
      <c r="U55" s="9">
        <v>127.316</v>
      </c>
      <c r="V55" s="9">
        <v>2681.9189999999999</v>
      </c>
      <c r="W55" s="9">
        <v>1438.1369999999999</v>
      </c>
      <c r="X55" s="9">
        <v>1243.7819999999999</v>
      </c>
      <c r="Y55" s="9">
        <v>1989.6880000000001</v>
      </c>
      <c r="Z55" s="9">
        <v>1301.5350000000001</v>
      </c>
      <c r="AA55" s="9">
        <v>688.15300000000002</v>
      </c>
      <c r="AB55" s="9">
        <v>692.23099999999999</v>
      </c>
      <c r="AC55" s="9">
        <v>136.602</v>
      </c>
      <c r="AD55" s="9">
        <v>555.62900000000002</v>
      </c>
      <c r="AE55" s="9">
        <v>321.51499999999999</v>
      </c>
      <c r="AF55" s="9">
        <v>163.209</v>
      </c>
      <c r="AG55" s="9">
        <v>158.30500000000001</v>
      </c>
      <c r="AH55" s="9">
        <v>57.031999999999996</v>
      </c>
      <c r="AI55" s="9">
        <v>31.140999999999998</v>
      </c>
      <c r="AJ55" s="9">
        <v>25.89</v>
      </c>
      <c r="AK55" s="9">
        <v>31.225000000000001</v>
      </c>
      <c r="AL55" s="9">
        <v>22.76</v>
      </c>
      <c r="AM55" s="9">
        <v>8.4649999999999999</v>
      </c>
      <c r="AN55" s="9">
        <v>17.238</v>
      </c>
      <c r="AO55" s="9">
        <v>11.08</v>
      </c>
      <c r="AP55" s="9">
        <v>6.1580000000000004</v>
      </c>
      <c r="AQ55" s="9">
        <v>13.987</v>
      </c>
      <c r="AR55" s="9">
        <v>11.680999999999999</v>
      </c>
      <c r="AS55" s="9">
        <v>2.3069999999999999</v>
      </c>
      <c r="AT55" s="9">
        <v>25.806000000000001</v>
      </c>
      <c r="AU55" s="9">
        <v>8.3810000000000002</v>
      </c>
      <c r="AV55" s="9">
        <v>17.425000000000001</v>
      </c>
      <c r="AW55" s="9">
        <v>286.76</v>
      </c>
      <c r="AX55" s="9">
        <v>144.65700000000001</v>
      </c>
      <c r="AY55" s="9">
        <v>142.10300000000001</v>
      </c>
      <c r="AZ55" s="9">
        <v>126.91800000000001</v>
      </c>
      <c r="BA55" s="9">
        <v>96.915000000000006</v>
      </c>
      <c r="BB55" s="9">
        <v>30.003</v>
      </c>
      <c r="BC55" s="9">
        <v>159.84200000000001</v>
      </c>
      <c r="BD55" s="9">
        <v>47.741999999999997</v>
      </c>
      <c r="BE55" s="9">
        <v>112.1</v>
      </c>
      <c r="BF55" s="9">
        <v>149.739</v>
      </c>
      <c r="BG55" s="9">
        <v>113.075</v>
      </c>
      <c r="BH55" s="9">
        <v>36.664000000000001</v>
      </c>
      <c r="BI55" s="9">
        <v>171.77500000000001</v>
      </c>
      <c r="BJ55" s="9">
        <v>50.134</v>
      </c>
      <c r="BK55" s="9">
        <v>121.64100000000001</v>
      </c>
      <c r="BL55" s="9">
        <v>177.08</v>
      </c>
      <c r="BM55" s="9">
        <v>58.820999999999998</v>
      </c>
      <c r="BN55" s="9">
        <v>118.259</v>
      </c>
      <c r="BO55" s="9">
        <v>2569.7950000000001</v>
      </c>
      <c r="BP55" s="9">
        <v>1324.9939999999999</v>
      </c>
      <c r="BQ55" s="9">
        <v>1244.8009999999999</v>
      </c>
      <c r="BR55" s="9">
        <v>1901.9659999999999</v>
      </c>
      <c r="BS55" s="9">
        <v>1188.25</v>
      </c>
      <c r="BT55" s="9">
        <v>713.71600000000001</v>
      </c>
      <c r="BU55" s="9">
        <v>667.82899999999995</v>
      </c>
      <c r="BV55" s="9">
        <v>136.744</v>
      </c>
      <c r="BW55" s="9">
        <v>531.08500000000004</v>
      </c>
      <c r="BX55" s="9">
        <v>315.726</v>
      </c>
      <c r="BY55" s="9">
        <v>147.08199999999999</v>
      </c>
      <c r="BZ55" s="9">
        <v>168.64500000000001</v>
      </c>
      <c r="CA55" s="9">
        <v>59.923999999999999</v>
      </c>
      <c r="CB55" s="9">
        <v>34.365000000000002</v>
      </c>
      <c r="CC55" s="9">
        <v>25.559000000000001</v>
      </c>
      <c r="CD55" s="9">
        <v>31.835000000000001</v>
      </c>
      <c r="CE55" s="9">
        <v>24.969000000000001</v>
      </c>
      <c r="CF55" s="9">
        <v>6.8650000000000002</v>
      </c>
      <c r="CG55" s="9">
        <v>19.809000000000001</v>
      </c>
      <c r="CH55" s="9">
        <v>15.11</v>
      </c>
      <c r="CI55" s="9">
        <v>4.6980000000000004</v>
      </c>
      <c r="CJ55" s="9">
        <v>12.026</v>
      </c>
      <c r="CK55" s="9">
        <v>9.859</v>
      </c>
      <c r="CL55" s="9">
        <v>2.1669999999999998</v>
      </c>
      <c r="CM55" s="9">
        <v>28.09</v>
      </c>
      <c r="CN55" s="9">
        <v>9.3960000000000008</v>
      </c>
      <c r="CO55" s="9">
        <v>18.693999999999999</v>
      </c>
      <c r="CP55" s="9">
        <v>278.64</v>
      </c>
      <c r="CQ55" s="9">
        <v>124.14700000000001</v>
      </c>
      <c r="CR55" s="9">
        <v>154.49299999999999</v>
      </c>
      <c r="CS55" s="9">
        <v>96.557000000000002</v>
      </c>
      <c r="CT55" s="9">
        <v>71.84</v>
      </c>
      <c r="CU55" s="9">
        <v>24.718</v>
      </c>
      <c r="CV55" s="9">
        <v>182.083</v>
      </c>
      <c r="CW55" s="9">
        <v>52.307000000000002</v>
      </c>
      <c r="CX55" s="9">
        <v>129.77500000000001</v>
      </c>
      <c r="CY55" s="9">
        <v>121.992</v>
      </c>
      <c r="CZ55" s="9">
        <v>91.46</v>
      </c>
      <c r="DA55" s="9">
        <v>30.532</v>
      </c>
      <c r="DB55" s="9">
        <v>193.73400000000001</v>
      </c>
      <c r="DC55" s="9">
        <v>55.621000000000002</v>
      </c>
      <c r="DD55" s="9">
        <v>138.113</v>
      </c>
      <c r="DE55" s="9">
        <v>201.89099999999999</v>
      </c>
      <c r="DF55" s="9">
        <v>67.418000000000006</v>
      </c>
      <c r="DG55" s="9">
        <v>134.47399999999999</v>
      </c>
      <c r="DH55" s="9">
        <v>2349.8020000000001</v>
      </c>
      <c r="DI55" s="9">
        <v>1292.9000000000001</v>
      </c>
      <c r="DJ55" s="9">
        <v>1056.903</v>
      </c>
      <c r="DK55" s="9">
        <v>1463.7159999999999</v>
      </c>
      <c r="DL55" s="9">
        <v>974.149</v>
      </c>
      <c r="DM55" s="9">
        <v>489.56700000000001</v>
      </c>
      <c r="DN55" s="9">
        <v>886.08699999999999</v>
      </c>
      <c r="DO55" s="9">
        <v>318.75099999999998</v>
      </c>
      <c r="DP55" s="9">
        <v>567.33600000000001</v>
      </c>
      <c r="DQ55" s="9">
        <v>238.19300000000001</v>
      </c>
      <c r="DR55" s="9">
        <v>126.852</v>
      </c>
      <c r="DS55" s="9">
        <v>111.34099999999999</v>
      </c>
      <c r="DT55" s="9">
        <v>69.813999999999993</v>
      </c>
      <c r="DU55" s="9">
        <v>42.137</v>
      </c>
      <c r="DV55" s="9">
        <v>27.677</v>
      </c>
      <c r="DW55" s="9">
        <v>17.984000000000002</v>
      </c>
      <c r="DX55" s="9">
        <v>14.868</v>
      </c>
      <c r="DY55" s="9">
        <v>3.1160000000000001</v>
      </c>
      <c r="DZ55" s="9">
        <v>10.765000000000001</v>
      </c>
      <c r="EA55" s="9">
        <v>8.5879999999999992</v>
      </c>
      <c r="EB55" s="9">
        <v>2.177</v>
      </c>
      <c r="EC55" s="9">
        <v>7.22</v>
      </c>
      <c r="ED55" s="9">
        <v>6.28</v>
      </c>
      <c r="EE55" s="9">
        <v>0.93899999999999995</v>
      </c>
      <c r="EF55" s="9">
        <v>51.829000000000001</v>
      </c>
      <c r="EG55" s="9">
        <v>27.268999999999998</v>
      </c>
      <c r="EH55" s="9">
        <v>24.561</v>
      </c>
      <c r="EI55" s="9">
        <v>190.595</v>
      </c>
      <c r="EJ55" s="9">
        <v>97.93</v>
      </c>
      <c r="EK55" s="9">
        <v>92.665999999999997</v>
      </c>
      <c r="EL55" s="9">
        <v>57.116999999999997</v>
      </c>
      <c r="EM55" s="9">
        <v>40.929000000000002</v>
      </c>
      <c r="EN55" s="9">
        <v>16.187999999999999</v>
      </c>
      <c r="EO55" s="9">
        <v>133.47800000000001</v>
      </c>
      <c r="EP55" s="9">
        <v>57.000999999999998</v>
      </c>
      <c r="EQ55" s="9">
        <v>76.477999999999994</v>
      </c>
      <c r="ER55" s="9">
        <v>73.802000000000007</v>
      </c>
      <c r="ES55" s="9">
        <v>54.54</v>
      </c>
      <c r="ET55" s="9">
        <v>19.263000000000002</v>
      </c>
      <c r="EU55" s="9">
        <v>164.39</v>
      </c>
      <c r="EV55" s="9">
        <v>72.311999999999998</v>
      </c>
      <c r="EW55" s="9">
        <v>92.078999999999994</v>
      </c>
      <c r="EX55" s="9">
        <v>144.24299999999999</v>
      </c>
      <c r="EY55" s="9">
        <v>65.588999999999999</v>
      </c>
      <c r="EZ55" s="9">
        <v>78.655000000000001</v>
      </c>
      <c r="FA55" s="9">
        <v>1821.8620000000001</v>
      </c>
      <c r="FB55" s="9">
        <v>976.86900000000003</v>
      </c>
      <c r="FC55" s="9">
        <v>844.99300000000005</v>
      </c>
      <c r="FD55" s="9">
        <v>1229.0940000000001</v>
      </c>
      <c r="FE55" s="9">
        <v>802.37699999999995</v>
      </c>
      <c r="FF55" s="9">
        <v>426.71699999999998</v>
      </c>
      <c r="FG55" s="9">
        <v>592.76700000000005</v>
      </c>
      <c r="FH55" s="9">
        <v>174.49199999999999</v>
      </c>
      <c r="FI55" s="9">
        <v>418.27499999999998</v>
      </c>
      <c r="FJ55" s="9">
        <v>187.65600000000001</v>
      </c>
      <c r="FK55" s="9">
        <v>98.543999999999997</v>
      </c>
      <c r="FL55" s="9">
        <v>89.111999999999995</v>
      </c>
      <c r="FM55" s="9">
        <v>50.731999999999999</v>
      </c>
      <c r="FN55" s="9">
        <v>30.512</v>
      </c>
      <c r="FO55" s="9">
        <v>20.221</v>
      </c>
      <c r="FP55" s="9">
        <v>15.218999999999999</v>
      </c>
      <c r="FQ55" s="9">
        <v>12.771000000000001</v>
      </c>
      <c r="FR55" s="9">
        <v>2.448</v>
      </c>
      <c r="FS55" s="9">
        <v>9.4870000000000001</v>
      </c>
      <c r="FT55" s="9">
        <v>7.6319999999999997</v>
      </c>
      <c r="FU55" s="9">
        <v>1.855</v>
      </c>
      <c r="FV55" s="9">
        <v>5.7320000000000002</v>
      </c>
      <c r="FW55" s="9">
        <v>5.1379999999999999</v>
      </c>
      <c r="FX55" s="9">
        <v>0.59299999999999997</v>
      </c>
      <c r="FY55" s="9">
        <v>35.512999999999998</v>
      </c>
      <c r="FZ55" s="9">
        <v>17.741</v>
      </c>
      <c r="GA55" s="9">
        <v>17.773</v>
      </c>
      <c r="GB55" s="9">
        <v>154.845</v>
      </c>
      <c r="GC55" s="9">
        <v>78.126999999999995</v>
      </c>
      <c r="GD55" s="9">
        <v>76.718000000000004</v>
      </c>
      <c r="GE55" s="9">
        <v>49.951000000000001</v>
      </c>
      <c r="GF55" s="9">
        <v>35.765000000000001</v>
      </c>
      <c r="GG55" s="9">
        <v>14.186999999999999</v>
      </c>
      <c r="GH55" s="9">
        <v>104.89400000000001</v>
      </c>
      <c r="GI55" s="9">
        <v>42.362000000000002</v>
      </c>
      <c r="GJ55" s="9">
        <v>62.531999999999996</v>
      </c>
      <c r="GK55" s="9">
        <v>63.896999999999998</v>
      </c>
      <c r="GL55" s="9">
        <v>47.3</v>
      </c>
      <c r="GM55" s="9">
        <v>16.597000000000001</v>
      </c>
      <c r="GN55" s="9">
        <v>123.759</v>
      </c>
      <c r="GO55" s="9">
        <v>51.244</v>
      </c>
      <c r="GP55" s="9">
        <v>72.515000000000001</v>
      </c>
      <c r="GQ55" s="9">
        <v>114.381</v>
      </c>
      <c r="GR55" s="9">
        <v>49.994</v>
      </c>
      <c r="GS55" s="9">
        <v>64.387</v>
      </c>
      <c r="GT55" s="9">
        <v>527.94100000000003</v>
      </c>
      <c r="GU55" s="9">
        <v>316.02999999999997</v>
      </c>
      <c r="GV55" s="9">
        <v>211.91</v>
      </c>
      <c r="GW55" s="9">
        <v>234.62100000000001</v>
      </c>
      <c r="GX55" s="9">
        <v>171.77099999999999</v>
      </c>
      <c r="GY55" s="9">
        <v>62.85</v>
      </c>
      <c r="GZ55" s="9">
        <v>293.31900000000002</v>
      </c>
      <c r="HA55" s="9">
        <v>144.25899999999999</v>
      </c>
      <c r="HB55" s="9">
        <v>149.06</v>
      </c>
      <c r="HC55" s="9">
        <v>50.536999999999999</v>
      </c>
      <c r="HD55" s="9">
        <v>28.308</v>
      </c>
      <c r="HE55" s="9">
        <v>22.228999999999999</v>
      </c>
      <c r="HF55" s="9">
        <v>19.081</v>
      </c>
      <c r="HG55" s="9">
        <v>11.625</v>
      </c>
      <c r="HH55" s="9">
        <v>7.4560000000000004</v>
      </c>
      <c r="HI55" s="9">
        <v>2.7650000000000001</v>
      </c>
      <c r="HJ55" s="9">
        <v>2.0979999999999999</v>
      </c>
      <c r="HK55" s="9">
        <v>0.66800000000000004</v>
      </c>
      <c r="HL55" s="9">
        <v>1.278</v>
      </c>
      <c r="HM55" s="9">
        <v>0.95499999999999996</v>
      </c>
      <c r="HN55" s="9">
        <v>0.32200000000000001</v>
      </c>
      <c r="HO55" s="9">
        <v>1.488</v>
      </c>
      <c r="HP55" s="9">
        <v>1.1419999999999999</v>
      </c>
      <c r="HQ55" s="9">
        <v>0.34599999999999997</v>
      </c>
      <c r="HR55" s="9">
        <v>16.315999999999999</v>
      </c>
      <c r="HS55" s="9">
        <v>9.5280000000000005</v>
      </c>
      <c r="HT55" s="9">
        <v>6.7880000000000003</v>
      </c>
      <c r="HU55" s="9">
        <v>35.75</v>
      </c>
      <c r="HV55" s="9">
        <v>19.803000000000001</v>
      </c>
      <c r="HW55" s="9">
        <v>15.946999999999999</v>
      </c>
      <c r="HX55" s="9">
        <v>7.1660000000000004</v>
      </c>
      <c r="HY55" s="9">
        <v>5.1639999999999997</v>
      </c>
      <c r="HZ55" s="9">
        <v>2.0009999999999999</v>
      </c>
      <c r="IA55" s="9">
        <v>28.585000000000001</v>
      </c>
      <c r="IB55" s="9">
        <v>14.638999999999999</v>
      </c>
      <c r="IC55" s="9">
        <v>13.946</v>
      </c>
      <c r="ID55" s="9">
        <v>9.9049999999999994</v>
      </c>
      <c r="IE55" s="9">
        <v>7.24</v>
      </c>
      <c r="IF55" s="9">
        <v>2.6659999999999999</v>
      </c>
      <c r="IG55" s="9">
        <v>40.631</v>
      </c>
      <c r="IH55" s="9">
        <v>21.068000000000001</v>
      </c>
      <c r="II55" s="9">
        <v>19.562999999999999</v>
      </c>
      <c r="IJ55" s="9">
        <v>29.861999999999998</v>
      </c>
      <c r="IK55" s="9">
        <v>15.593999999999999</v>
      </c>
      <c r="IL55" s="9">
        <v>14.268000000000001</v>
      </c>
      <c r="IM55" s="9">
        <v>3936.7089999999998</v>
      </c>
      <c r="IN55" s="9">
        <v>2089.1680000000001</v>
      </c>
      <c r="IO55" s="9">
        <v>1847.5419999999999</v>
      </c>
      <c r="IP55" s="9">
        <v>2726.8440000000001</v>
      </c>
      <c r="IQ55" s="9">
        <v>1713.433</v>
      </c>
    </row>
    <row r="56" spans="1:251">
      <c r="A56" s="10">
        <v>43191</v>
      </c>
      <c r="B56" s="9">
        <v>14.91</v>
      </c>
      <c r="C56" s="9">
        <v>19.091000000000001</v>
      </c>
      <c r="D56" s="9">
        <v>403.548</v>
      </c>
      <c r="E56" s="9">
        <v>232.34399999999999</v>
      </c>
      <c r="F56" s="9">
        <v>171.20400000000001</v>
      </c>
      <c r="G56" s="9">
        <v>194.089</v>
      </c>
      <c r="H56" s="9">
        <v>145.51499999999999</v>
      </c>
      <c r="I56" s="9">
        <v>48.573999999999998</v>
      </c>
      <c r="J56" s="9">
        <v>209.459</v>
      </c>
      <c r="K56" s="9">
        <v>86.828000000000003</v>
      </c>
      <c r="L56" s="9">
        <v>122.631</v>
      </c>
      <c r="M56" s="9">
        <v>208.40199999999999</v>
      </c>
      <c r="N56" s="9">
        <v>156.00299999999999</v>
      </c>
      <c r="O56" s="9">
        <v>52.399000000000001</v>
      </c>
      <c r="P56" s="9">
        <v>221.626</v>
      </c>
      <c r="Q56" s="9">
        <v>90.908000000000001</v>
      </c>
      <c r="R56" s="9">
        <v>130.71899999999999</v>
      </c>
      <c r="S56" s="9">
        <v>220.52500000000001</v>
      </c>
      <c r="T56" s="9">
        <v>93.695999999999998</v>
      </c>
      <c r="U56" s="9">
        <v>126.82899999999999</v>
      </c>
      <c r="V56" s="9">
        <v>2683.5</v>
      </c>
      <c r="W56" s="9">
        <v>1443.3209999999999</v>
      </c>
      <c r="X56" s="9">
        <v>1240.1790000000001</v>
      </c>
      <c r="Y56" s="9">
        <v>1989.1890000000001</v>
      </c>
      <c r="Z56" s="9">
        <v>1308.126</v>
      </c>
      <c r="AA56" s="9">
        <v>681.06299999999999</v>
      </c>
      <c r="AB56" s="9">
        <v>694.31100000000004</v>
      </c>
      <c r="AC56" s="9">
        <v>135.19499999999999</v>
      </c>
      <c r="AD56" s="9">
        <v>559.11599999999999</v>
      </c>
      <c r="AE56" s="9">
        <v>322.93200000000002</v>
      </c>
      <c r="AF56" s="9">
        <v>161.774</v>
      </c>
      <c r="AG56" s="9">
        <v>161.15899999999999</v>
      </c>
      <c r="AH56" s="9">
        <v>49.41</v>
      </c>
      <c r="AI56" s="9">
        <v>29.963000000000001</v>
      </c>
      <c r="AJ56" s="9">
        <v>19.446999999999999</v>
      </c>
      <c r="AK56" s="9">
        <v>21.263000000000002</v>
      </c>
      <c r="AL56" s="9">
        <v>18.073</v>
      </c>
      <c r="AM56" s="9">
        <v>3.19</v>
      </c>
      <c r="AN56" s="9">
        <v>11.582000000000001</v>
      </c>
      <c r="AO56" s="9">
        <v>10.433</v>
      </c>
      <c r="AP56" s="9">
        <v>1.1479999999999999</v>
      </c>
      <c r="AQ56" s="9">
        <v>9.6820000000000004</v>
      </c>
      <c r="AR56" s="9">
        <v>7.6390000000000002</v>
      </c>
      <c r="AS56" s="9">
        <v>2.0419999999999998</v>
      </c>
      <c r="AT56" s="9">
        <v>28.146999999999998</v>
      </c>
      <c r="AU56" s="9">
        <v>11.89</v>
      </c>
      <c r="AV56" s="9">
        <v>16.257000000000001</v>
      </c>
      <c r="AW56" s="9">
        <v>298.13499999999999</v>
      </c>
      <c r="AX56" s="9">
        <v>146.036</v>
      </c>
      <c r="AY56" s="9">
        <v>152.09800000000001</v>
      </c>
      <c r="AZ56" s="9">
        <v>132.09</v>
      </c>
      <c r="BA56" s="9">
        <v>99.21</v>
      </c>
      <c r="BB56" s="9">
        <v>32.880000000000003</v>
      </c>
      <c r="BC56" s="9">
        <v>166.04499999999999</v>
      </c>
      <c r="BD56" s="9">
        <v>46.826999999999998</v>
      </c>
      <c r="BE56" s="9">
        <v>119.218</v>
      </c>
      <c r="BF56" s="9">
        <v>149.221</v>
      </c>
      <c r="BG56" s="9">
        <v>113.47499999999999</v>
      </c>
      <c r="BH56" s="9">
        <v>35.746000000000002</v>
      </c>
      <c r="BI56" s="9">
        <v>173.71199999999999</v>
      </c>
      <c r="BJ56" s="9">
        <v>48.298999999999999</v>
      </c>
      <c r="BK56" s="9">
        <v>125.413</v>
      </c>
      <c r="BL56" s="9">
        <v>177.626</v>
      </c>
      <c r="BM56" s="9">
        <v>57.26</v>
      </c>
      <c r="BN56" s="9">
        <v>120.366</v>
      </c>
      <c r="BO56" s="9">
        <v>2571.1379999999999</v>
      </c>
      <c r="BP56" s="9">
        <v>1321.114</v>
      </c>
      <c r="BQ56" s="9">
        <v>1250.0239999999999</v>
      </c>
      <c r="BR56" s="9">
        <v>1915.57</v>
      </c>
      <c r="BS56" s="9">
        <v>1182.8900000000001</v>
      </c>
      <c r="BT56" s="9">
        <v>732.68</v>
      </c>
      <c r="BU56" s="9">
        <v>655.56799999999998</v>
      </c>
      <c r="BV56" s="9">
        <v>138.22399999999999</v>
      </c>
      <c r="BW56" s="9">
        <v>517.34500000000003</v>
      </c>
      <c r="BX56" s="9">
        <v>300.17899999999997</v>
      </c>
      <c r="BY56" s="9">
        <v>134.51900000000001</v>
      </c>
      <c r="BZ56" s="9">
        <v>165.65899999999999</v>
      </c>
      <c r="CA56" s="9">
        <v>60.36</v>
      </c>
      <c r="CB56" s="9">
        <v>34.634</v>
      </c>
      <c r="CC56" s="9">
        <v>25.725999999999999</v>
      </c>
      <c r="CD56" s="9">
        <v>25.048999999999999</v>
      </c>
      <c r="CE56" s="9">
        <v>18.847999999999999</v>
      </c>
      <c r="CF56" s="9">
        <v>6.2</v>
      </c>
      <c r="CG56" s="9">
        <v>14.952999999999999</v>
      </c>
      <c r="CH56" s="9">
        <v>11.464</v>
      </c>
      <c r="CI56" s="9">
        <v>3.4889999999999999</v>
      </c>
      <c r="CJ56" s="9">
        <v>10.095000000000001</v>
      </c>
      <c r="CK56" s="9">
        <v>7.3840000000000003</v>
      </c>
      <c r="CL56" s="9">
        <v>2.7109999999999999</v>
      </c>
      <c r="CM56" s="9">
        <v>35.311999999999998</v>
      </c>
      <c r="CN56" s="9">
        <v>15.786</v>
      </c>
      <c r="CO56" s="9">
        <v>19.524999999999999</v>
      </c>
      <c r="CP56" s="9">
        <v>266.87099999999998</v>
      </c>
      <c r="CQ56" s="9">
        <v>114.315</v>
      </c>
      <c r="CR56" s="9">
        <v>152.55600000000001</v>
      </c>
      <c r="CS56" s="9">
        <v>99.613</v>
      </c>
      <c r="CT56" s="9">
        <v>72.245000000000005</v>
      </c>
      <c r="CU56" s="9">
        <v>27.367999999999999</v>
      </c>
      <c r="CV56" s="9">
        <v>167.25800000000001</v>
      </c>
      <c r="CW56" s="9">
        <v>42.07</v>
      </c>
      <c r="CX56" s="9">
        <v>125.188</v>
      </c>
      <c r="CY56" s="9">
        <v>119.01900000000001</v>
      </c>
      <c r="CZ56" s="9">
        <v>86.225999999999999</v>
      </c>
      <c r="DA56" s="9">
        <v>32.792999999999999</v>
      </c>
      <c r="DB56" s="9">
        <v>181.16</v>
      </c>
      <c r="DC56" s="9">
        <v>48.292999999999999</v>
      </c>
      <c r="DD56" s="9">
        <v>132.86699999999999</v>
      </c>
      <c r="DE56" s="9">
        <v>182.21100000000001</v>
      </c>
      <c r="DF56" s="9">
        <v>53.533999999999999</v>
      </c>
      <c r="DG56" s="9">
        <v>128.67699999999999</v>
      </c>
      <c r="DH56" s="9">
        <v>2349.6419999999998</v>
      </c>
      <c r="DI56" s="9">
        <v>1289.021</v>
      </c>
      <c r="DJ56" s="9">
        <v>1060.6210000000001</v>
      </c>
      <c r="DK56" s="9">
        <v>1472.549</v>
      </c>
      <c r="DL56" s="9">
        <v>970.64300000000003</v>
      </c>
      <c r="DM56" s="9">
        <v>501.90600000000001</v>
      </c>
      <c r="DN56" s="9">
        <v>877.09299999999996</v>
      </c>
      <c r="DO56" s="9">
        <v>318.37799999999999</v>
      </c>
      <c r="DP56" s="9">
        <v>558.71500000000003</v>
      </c>
      <c r="DQ56" s="9">
        <v>235.87200000000001</v>
      </c>
      <c r="DR56" s="9">
        <v>125.35599999999999</v>
      </c>
      <c r="DS56" s="9">
        <v>110.51600000000001</v>
      </c>
      <c r="DT56" s="9">
        <v>67.665999999999997</v>
      </c>
      <c r="DU56" s="9">
        <v>38.783999999999999</v>
      </c>
      <c r="DV56" s="9">
        <v>28.882000000000001</v>
      </c>
      <c r="DW56" s="9">
        <v>20.335999999999999</v>
      </c>
      <c r="DX56" s="9">
        <v>15.430999999999999</v>
      </c>
      <c r="DY56" s="9">
        <v>4.9039999999999999</v>
      </c>
      <c r="DZ56" s="9">
        <v>13.523</v>
      </c>
      <c r="EA56" s="9">
        <v>10.750999999999999</v>
      </c>
      <c r="EB56" s="9">
        <v>2.7709999999999999</v>
      </c>
      <c r="EC56" s="9">
        <v>6.8129999999999997</v>
      </c>
      <c r="ED56" s="9">
        <v>4.68</v>
      </c>
      <c r="EE56" s="9">
        <v>2.133</v>
      </c>
      <c r="EF56" s="9">
        <v>47.33</v>
      </c>
      <c r="EG56" s="9">
        <v>23.353000000000002</v>
      </c>
      <c r="EH56" s="9">
        <v>23.977</v>
      </c>
      <c r="EI56" s="9">
        <v>190.93700000000001</v>
      </c>
      <c r="EJ56" s="9">
        <v>99.98</v>
      </c>
      <c r="EK56" s="9">
        <v>90.956999999999994</v>
      </c>
      <c r="EL56" s="9">
        <v>56.125999999999998</v>
      </c>
      <c r="EM56" s="9">
        <v>42.040999999999997</v>
      </c>
      <c r="EN56" s="9">
        <v>14.085000000000001</v>
      </c>
      <c r="EO56" s="9">
        <v>134.81100000000001</v>
      </c>
      <c r="EP56" s="9">
        <v>57.939</v>
      </c>
      <c r="EQ56" s="9">
        <v>76.872</v>
      </c>
      <c r="ER56" s="9">
        <v>73.277000000000001</v>
      </c>
      <c r="ES56" s="9">
        <v>54.753999999999998</v>
      </c>
      <c r="ET56" s="9">
        <v>18.523</v>
      </c>
      <c r="EU56" s="9">
        <v>162.595</v>
      </c>
      <c r="EV56" s="9">
        <v>70.602000000000004</v>
      </c>
      <c r="EW56" s="9">
        <v>91.992999999999995</v>
      </c>
      <c r="EX56" s="9">
        <v>148.334</v>
      </c>
      <c r="EY56" s="9">
        <v>68.69</v>
      </c>
      <c r="EZ56" s="9">
        <v>79.643000000000001</v>
      </c>
      <c r="FA56" s="9">
        <v>1816.146</v>
      </c>
      <c r="FB56" s="9">
        <v>966.70399999999995</v>
      </c>
      <c r="FC56" s="9">
        <v>849.44200000000001</v>
      </c>
      <c r="FD56" s="9">
        <v>1234.796</v>
      </c>
      <c r="FE56" s="9">
        <v>796.91399999999999</v>
      </c>
      <c r="FF56" s="9">
        <v>437.88200000000001</v>
      </c>
      <c r="FG56" s="9">
        <v>581.35</v>
      </c>
      <c r="FH56" s="9">
        <v>169.79</v>
      </c>
      <c r="FI56" s="9">
        <v>411.56</v>
      </c>
      <c r="FJ56" s="9">
        <v>184.18600000000001</v>
      </c>
      <c r="FK56" s="9">
        <v>96.775999999999996</v>
      </c>
      <c r="FL56" s="9">
        <v>87.41</v>
      </c>
      <c r="FM56" s="9">
        <v>43.692999999999998</v>
      </c>
      <c r="FN56" s="9">
        <v>25.774999999999999</v>
      </c>
      <c r="FO56" s="9">
        <v>17.917999999999999</v>
      </c>
      <c r="FP56" s="9">
        <v>15.647</v>
      </c>
      <c r="FQ56" s="9">
        <v>12.24</v>
      </c>
      <c r="FR56" s="9">
        <v>3.407</v>
      </c>
      <c r="FS56" s="9">
        <v>9.9710000000000001</v>
      </c>
      <c r="FT56" s="9">
        <v>8.68</v>
      </c>
      <c r="FU56" s="9">
        <v>1.2909999999999999</v>
      </c>
      <c r="FV56" s="9">
        <v>5.6769999999999996</v>
      </c>
      <c r="FW56" s="9">
        <v>3.56</v>
      </c>
      <c r="FX56" s="9">
        <v>2.117</v>
      </c>
      <c r="FY56" s="9">
        <v>28.045999999999999</v>
      </c>
      <c r="FZ56" s="9">
        <v>13.536</v>
      </c>
      <c r="GA56" s="9">
        <v>14.51</v>
      </c>
      <c r="GB56" s="9">
        <v>157.364</v>
      </c>
      <c r="GC56" s="9">
        <v>80.668000000000006</v>
      </c>
      <c r="GD56" s="9">
        <v>76.695999999999998</v>
      </c>
      <c r="GE56" s="9">
        <v>50.209000000000003</v>
      </c>
      <c r="GF56" s="9">
        <v>37.22</v>
      </c>
      <c r="GG56" s="9">
        <v>12.989000000000001</v>
      </c>
      <c r="GH56" s="9">
        <v>107.155</v>
      </c>
      <c r="GI56" s="9">
        <v>43.448</v>
      </c>
      <c r="GJ56" s="9">
        <v>63.707000000000001</v>
      </c>
      <c r="GK56" s="9">
        <v>62.731999999999999</v>
      </c>
      <c r="GL56" s="9">
        <v>46.798999999999999</v>
      </c>
      <c r="GM56" s="9">
        <v>15.933</v>
      </c>
      <c r="GN56" s="9">
        <v>121.45399999999999</v>
      </c>
      <c r="GO56" s="9">
        <v>49.976999999999997</v>
      </c>
      <c r="GP56" s="9">
        <v>71.477000000000004</v>
      </c>
      <c r="GQ56" s="9">
        <v>117.126</v>
      </c>
      <c r="GR56" s="9">
        <v>52.128</v>
      </c>
      <c r="GS56" s="9">
        <v>64.998000000000005</v>
      </c>
      <c r="GT56" s="9">
        <v>533.49599999999998</v>
      </c>
      <c r="GU56" s="9">
        <v>322.31700000000001</v>
      </c>
      <c r="GV56" s="9">
        <v>211.179</v>
      </c>
      <c r="GW56" s="9">
        <v>237.75299999999999</v>
      </c>
      <c r="GX56" s="9">
        <v>173.72900000000001</v>
      </c>
      <c r="GY56" s="9">
        <v>64.024000000000001</v>
      </c>
      <c r="GZ56" s="9">
        <v>295.74299999999999</v>
      </c>
      <c r="HA56" s="9">
        <v>148.58799999999999</v>
      </c>
      <c r="HB56" s="9">
        <v>147.155</v>
      </c>
      <c r="HC56" s="9">
        <v>51.686</v>
      </c>
      <c r="HD56" s="9">
        <v>28.58</v>
      </c>
      <c r="HE56" s="9">
        <v>23.106000000000002</v>
      </c>
      <c r="HF56" s="9">
        <v>23.972000000000001</v>
      </c>
      <c r="HG56" s="9">
        <v>13.009</v>
      </c>
      <c r="HH56" s="9">
        <v>10.964</v>
      </c>
      <c r="HI56" s="9">
        <v>4.6890000000000001</v>
      </c>
      <c r="HJ56" s="9">
        <v>3.1920000000000002</v>
      </c>
      <c r="HK56" s="9">
        <v>1.4970000000000001</v>
      </c>
      <c r="HL56" s="9">
        <v>3.552</v>
      </c>
      <c r="HM56" s="9">
        <v>2.0710000000000002</v>
      </c>
      <c r="HN56" s="9">
        <v>1.4810000000000001</v>
      </c>
      <c r="HO56" s="9">
        <v>1.137</v>
      </c>
      <c r="HP56" s="9">
        <v>1.121</v>
      </c>
      <c r="HQ56" s="9">
        <v>1.6E-2</v>
      </c>
      <c r="HR56" s="9">
        <v>19.283999999999999</v>
      </c>
      <c r="HS56" s="9">
        <v>9.8170000000000002</v>
      </c>
      <c r="HT56" s="9">
        <v>9.4670000000000005</v>
      </c>
      <c r="HU56" s="9">
        <v>33.573</v>
      </c>
      <c r="HV56" s="9">
        <v>19.312000000000001</v>
      </c>
      <c r="HW56" s="9">
        <v>14.260999999999999</v>
      </c>
      <c r="HX56" s="9">
        <v>5.9169999999999998</v>
      </c>
      <c r="HY56" s="9">
        <v>4.8209999999999997</v>
      </c>
      <c r="HZ56" s="9">
        <v>1.0960000000000001</v>
      </c>
      <c r="IA56" s="9">
        <v>27.655999999999999</v>
      </c>
      <c r="IB56" s="9">
        <v>14.491</v>
      </c>
      <c r="IC56" s="9">
        <v>13.164999999999999</v>
      </c>
      <c r="ID56" s="9">
        <v>10.544</v>
      </c>
      <c r="IE56" s="9">
        <v>7.9550000000000001</v>
      </c>
      <c r="IF56" s="9">
        <v>2.59</v>
      </c>
      <c r="IG56" s="9">
        <v>41.140999999999998</v>
      </c>
      <c r="IH56" s="9">
        <v>20.625</v>
      </c>
      <c r="II56" s="9">
        <v>20.515999999999998</v>
      </c>
      <c r="IJ56" s="9">
        <v>31.207999999999998</v>
      </c>
      <c r="IK56" s="9">
        <v>16.562000000000001</v>
      </c>
      <c r="IL56" s="9">
        <v>14.646000000000001</v>
      </c>
      <c r="IM56" s="9">
        <v>3968.4389999999999</v>
      </c>
      <c r="IN56" s="9">
        <v>2101.2069999999999</v>
      </c>
      <c r="IO56" s="9">
        <v>1867.231</v>
      </c>
      <c r="IP56" s="9">
        <v>2748.1550000000002</v>
      </c>
      <c r="IQ56" s="9">
        <v>1709.0409999999999</v>
      </c>
    </row>
    <row r="57" spans="1:251">
      <c r="A57" s="10">
        <v>43221</v>
      </c>
      <c r="B57" s="9">
        <v>11.868</v>
      </c>
      <c r="C57" s="9">
        <v>17.795000000000002</v>
      </c>
      <c r="D57" s="9">
        <v>379.952</v>
      </c>
      <c r="E57" s="9">
        <v>212.154</v>
      </c>
      <c r="F57" s="9">
        <v>167.798</v>
      </c>
      <c r="G57" s="9">
        <v>174.30600000000001</v>
      </c>
      <c r="H57" s="9">
        <v>130.65600000000001</v>
      </c>
      <c r="I57" s="9">
        <v>43.65</v>
      </c>
      <c r="J57" s="9">
        <v>205.64599999999999</v>
      </c>
      <c r="K57" s="9">
        <v>81.498000000000005</v>
      </c>
      <c r="L57" s="9">
        <v>124.148</v>
      </c>
      <c r="M57" s="9">
        <v>194.32400000000001</v>
      </c>
      <c r="N57" s="9">
        <v>143.501</v>
      </c>
      <c r="O57" s="9">
        <v>50.823</v>
      </c>
      <c r="P57" s="9">
        <v>218.952</v>
      </c>
      <c r="Q57" s="9">
        <v>86.912000000000006</v>
      </c>
      <c r="R57" s="9">
        <v>132.04</v>
      </c>
      <c r="S57" s="9">
        <v>218.78200000000001</v>
      </c>
      <c r="T57" s="9">
        <v>91.76</v>
      </c>
      <c r="U57" s="9">
        <v>127.02200000000001</v>
      </c>
      <c r="V57" s="9">
        <v>2701.663</v>
      </c>
      <c r="W57" s="9">
        <v>1447.9559999999999</v>
      </c>
      <c r="X57" s="9">
        <v>1253.7070000000001</v>
      </c>
      <c r="Y57" s="9">
        <v>2003.7529999999999</v>
      </c>
      <c r="Z57" s="9">
        <v>1324.115</v>
      </c>
      <c r="AA57" s="9">
        <v>679.63800000000003</v>
      </c>
      <c r="AB57" s="9">
        <v>697.91</v>
      </c>
      <c r="AC57" s="9">
        <v>123.84099999999999</v>
      </c>
      <c r="AD57" s="9">
        <v>574.06899999999996</v>
      </c>
      <c r="AE57" s="9">
        <v>308.11399999999998</v>
      </c>
      <c r="AF57" s="9">
        <v>157.494</v>
      </c>
      <c r="AG57" s="9">
        <v>150.619</v>
      </c>
      <c r="AH57" s="9">
        <v>50.103999999999999</v>
      </c>
      <c r="AI57" s="9">
        <v>30.166</v>
      </c>
      <c r="AJ57" s="9">
        <v>19.937999999999999</v>
      </c>
      <c r="AK57" s="9">
        <v>25.294</v>
      </c>
      <c r="AL57" s="9">
        <v>19.559000000000001</v>
      </c>
      <c r="AM57" s="9">
        <v>5.7350000000000003</v>
      </c>
      <c r="AN57" s="9">
        <v>13.382999999999999</v>
      </c>
      <c r="AO57" s="9">
        <v>9.1180000000000003</v>
      </c>
      <c r="AP57" s="9">
        <v>4.2649999999999997</v>
      </c>
      <c r="AQ57" s="9">
        <v>11.911</v>
      </c>
      <c r="AR57" s="9">
        <v>10.441000000000001</v>
      </c>
      <c r="AS57" s="9">
        <v>1.47</v>
      </c>
      <c r="AT57" s="9">
        <v>24.81</v>
      </c>
      <c r="AU57" s="9">
        <v>10.606999999999999</v>
      </c>
      <c r="AV57" s="9">
        <v>14.202999999999999</v>
      </c>
      <c r="AW57" s="9">
        <v>275.51400000000001</v>
      </c>
      <c r="AX57" s="9">
        <v>138.65199999999999</v>
      </c>
      <c r="AY57" s="9">
        <v>136.863</v>
      </c>
      <c r="AZ57" s="9">
        <v>126.599</v>
      </c>
      <c r="BA57" s="9">
        <v>98.01</v>
      </c>
      <c r="BB57" s="9">
        <v>28.588999999999999</v>
      </c>
      <c r="BC57" s="9">
        <v>148.91499999999999</v>
      </c>
      <c r="BD57" s="9">
        <v>40.642000000000003</v>
      </c>
      <c r="BE57" s="9">
        <v>108.274</v>
      </c>
      <c r="BF57" s="9">
        <v>147.262</v>
      </c>
      <c r="BG57" s="9">
        <v>113.444</v>
      </c>
      <c r="BH57" s="9">
        <v>33.817999999999998</v>
      </c>
      <c r="BI57" s="9">
        <v>160.851</v>
      </c>
      <c r="BJ57" s="9">
        <v>44.05</v>
      </c>
      <c r="BK57" s="9">
        <v>116.801</v>
      </c>
      <c r="BL57" s="9">
        <v>162.298</v>
      </c>
      <c r="BM57" s="9">
        <v>49.76</v>
      </c>
      <c r="BN57" s="9">
        <v>112.539</v>
      </c>
      <c r="BO57" s="9">
        <v>2577.6750000000002</v>
      </c>
      <c r="BP57" s="9">
        <v>1322.14</v>
      </c>
      <c r="BQ57" s="9">
        <v>1255.5350000000001</v>
      </c>
      <c r="BR57" s="9">
        <v>1927.933</v>
      </c>
      <c r="BS57" s="9">
        <v>1183.595</v>
      </c>
      <c r="BT57" s="9">
        <v>744.33799999999997</v>
      </c>
      <c r="BU57" s="9">
        <v>649.74300000000005</v>
      </c>
      <c r="BV57" s="9">
        <v>138.54499999999999</v>
      </c>
      <c r="BW57" s="9">
        <v>511.19799999999998</v>
      </c>
      <c r="BX57" s="9">
        <v>309.05099999999999</v>
      </c>
      <c r="BY57" s="9">
        <v>146.15799999999999</v>
      </c>
      <c r="BZ57" s="9">
        <v>162.893</v>
      </c>
      <c r="CA57" s="9">
        <v>65.899000000000001</v>
      </c>
      <c r="CB57" s="9">
        <v>37.776000000000003</v>
      </c>
      <c r="CC57" s="9">
        <v>28.123000000000001</v>
      </c>
      <c r="CD57" s="9">
        <v>30.605</v>
      </c>
      <c r="CE57" s="9">
        <v>22.814</v>
      </c>
      <c r="CF57" s="9">
        <v>7.7910000000000004</v>
      </c>
      <c r="CG57" s="9">
        <v>15.026999999999999</v>
      </c>
      <c r="CH57" s="9">
        <v>11.59</v>
      </c>
      <c r="CI57" s="9">
        <v>3.4369999999999998</v>
      </c>
      <c r="CJ57" s="9">
        <v>15.577999999999999</v>
      </c>
      <c r="CK57" s="9">
        <v>11.224</v>
      </c>
      <c r="CL57" s="9">
        <v>4.3540000000000001</v>
      </c>
      <c r="CM57" s="9">
        <v>35.293999999999997</v>
      </c>
      <c r="CN57" s="9">
        <v>14.962</v>
      </c>
      <c r="CO57" s="9">
        <v>20.332000000000001</v>
      </c>
      <c r="CP57" s="9">
        <v>269.322</v>
      </c>
      <c r="CQ57" s="9">
        <v>122.47799999999999</v>
      </c>
      <c r="CR57" s="9">
        <v>146.845</v>
      </c>
      <c r="CS57" s="9">
        <v>99.759</v>
      </c>
      <c r="CT57" s="9">
        <v>71.037000000000006</v>
      </c>
      <c r="CU57" s="9">
        <v>28.722000000000001</v>
      </c>
      <c r="CV57" s="9">
        <v>169.56299999999999</v>
      </c>
      <c r="CW57" s="9">
        <v>51.44</v>
      </c>
      <c r="CX57" s="9">
        <v>118.123</v>
      </c>
      <c r="CY57" s="9">
        <v>123.80800000000001</v>
      </c>
      <c r="CZ57" s="9">
        <v>89.644000000000005</v>
      </c>
      <c r="DA57" s="9">
        <v>34.164000000000001</v>
      </c>
      <c r="DB57" s="9">
        <v>185.24299999999999</v>
      </c>
      <c r="DC57" s="9">
        <v>56.512999999999998</v>
      </c>
      <c r="DD57" s="9">
        <v>128.72900000000001</v>
      </c>
      <c r="DE57" s="9">
        <v>184.59</v>
      </c>
      <c r="DF57" s="9">
        <v>63.03</v>
      </c>
      <c r="DG57" s="9">
        <v>121.56</v>
      </c>
      <c r="DH57" s="9">
        <v>2377.3449999999998</v>
      </c>
      <c r="DI57" s="9">
        <v>1310.8050000000001</v>
      </c>
      <c r="DJ57" s="9">
        <v>1066.54</v>
      </c>
      <c r="DK57" s="9">
        <v>1491.9</v>
      </c>
      <c r="DL57" s="9">
        <v>983.57299999999998</v>
      </c>
      <c r="DM57" s="9">
        <v>508.327</v>
      </c>
      <c r="DN57" s="9">
        <v>885.44500000000005</v>
      </c>
      <c r="DO57" s="9">
        <v>327.23200000000003</v>
      </c>
      <c r="DP57" s="9">
        <v>558.21400000000006</v>
      </c>
      <c r="DQ57" s="9">
        <v>256.94</v>
      </c>
      <c r="DR57" s="9">
        <v>153.23400000000001</v>
      </c>
      <c r="DS57" s="9">
        <v>103.70699999999999</v>
      </c>
      <c r="DT57" s="9">
        <v>91.128</v>
      </c>
      <c r="DU57" s="9">
        <v>58.881999999999998</v>
      </c>
      <c r="DV57" s="9">
        <v>32.246000000000002</v>
      </c>
      <c r="DW57" s="9">
        <v>33.24</v>
      </c>
      <c r="DX57" s="9">
        <v>29.091999999999999</v>
      </c>
      <c r="DY57" s="9">
        <v>4.1479999999999997</v>
      </c>
      <c r="DZ57" s="9">
        <v>20.757999999999999</v>
      </c>
      <c r="EA57" s="9">
        <v>18.358000000000001</v>
      </c>
      <c r="EB57" s="9">
        <v>2.4</v>
      </c>
      <c r="EC57" s="9">
        <v>12.481999999999999</v>
      </c>
      <c r="ED57" s="9">
        <v>10.734</v>
      </c>
      <c r="EE57" s="9">
        <v>1.748</v>
      </c>
      <c r="EF57" s="9">
        <v>57.887999999999998</v>
      </c>
      <c r="EG57" s="9">
        <v>29.79</v>
      </c>
      <c r="EH57" s="9">
        <v>28.097999999999999</v>
      </c>
      <c r="EI57" s="9">
        <v>193.97</v>
      </c>
      <c r="EJ57" s="9">
        <v>114.425</v>
      </c>
      <c r="EK57" s="9">
        <v>79.545000000000002</v>
      </c>
      <c r="EL57" s="9">
        <v>59.076000000000001</v>
      </c>
      <c r="EM57" s="9">
        <v>48.698999999999998</v>
      </c>
      <c r="EN57" s="9">
        <v>10.377000000000001</v>
      </c>
      <c r="EO57" s="9">
        <v>134.89400000000001</v>
      </c>
      <c r="EP57" s="9">
        <v>65.725999999999999</v>
      </c>
      <c r="EQ57" s="9">
        <v>69.168000000000006</v>
      </c>
      <c r="ER57" s="9">
        <v>84.929000000000002</v>
      </c>
      <c r="ES57" s="9">
        <v>71.48</v>
      </c>
      <c r="ET57" s="9">
        <v>13.449</v>
      </c>
      <c r="EU57" s="9">
        <v>172.011</v>
      </c>
      <c r="EV57" s="9">
        <v>81.753</v>
      </c>
      <c r="EW57" s="9">
        <v>90.257999999999996</v>
      </c>
      <c r="EX57" s="9">
        <v>155.65199999999999</v>
      </c>
      <c r="EY57" s="9">
        <v>84.084000000000003</v>
      </c>
      <c r="EZ57" s="9">
        <v>71.567999999999998</v>
      </c>
      <c r="FA57" s="9">
        <v>1840.442</v>
      </c>
      <c r="FB57" s="9">
        <v>982.95399999999995</v>
      </c>
      <c r="FC57" s="9">
        <v>857.48800000000006</v>
      </c>
      <c r="FD57" s="9">
        <v>1252.059</v>
      </c>
      <c r="FE57" s="9">
        <v>810.09100000000001</v>
      </c>
      <c r="FF57" s="9">
        <v>441.96800000000002</v>
      </c>
      <c r="FG57" s="9">
        <v>588.38400000000001</v>
      </c>
      <c r="FH57" s="9">
        <v>172.864</v>
      </c>
      <c r="FI57" s="9">
        <v>415.52</v>
      </c>
      <c r="FJ57" s="9">
        <v>204.983</v>
      </c>
      <c r="FK57" s="9">
        <v>118.712</v>
      </c>
      <c r="FL57" s="9">
        <v>86.271000000000001</v>
      </c>
      <c r="FM57" s="9">
        <v>62.747999999999998</v>
      </c>
      <c r="FN57" s="9">
        <v>40.552999999999997</v>
      </c>
      <c r="FO57" s="9">
        <v>22.195</v>
      </c>
      <c r="FP57" s="9">
        <v>27.327000000000002</v>
      </c>
      <c r="FQ57" s="9">
        <v>23.8</v>
      </c>
      <c r="FR57" s="9">
        <v>3.5270000000000001</v>
      </c>
      <c r="FS57" s="9">
        <v>16.122</v>
      </c>
      <c r="FT57" s="9">
        <v>14.327</v>
      </c>
      <c r="FU57" s="9">
        <v>1.7949999999999999</v>
      </c>
      <c r="FV57" s="9">
        <v>11.205</v>
      </c>
      <c r="FW57" s="9">
        <v>9.4730000000000008</v>
      </c>
      <c r="FX57" s="9">
        <v>1.732</v>
      </c>
      <c r="FY57" s="9">
        <v>35.42</v>
      </c>
      <c r="FZ57" s="9">
        <v>16.751999999999999</v>
      </c>
      <c r="GA57" s="9">
        <v>18.667999999999999</v>
      </c>
      <c r="GB57" s="9">
        <v>165.036</v>
      </c>
      <c r="GC57" s="9">
        <v>94.102999999999994</v>
      </c>
      <c r="GD57" s="9">
        <v>70.933000000000007</v>
      </c>
      <c r="GE57" s="9">
        <v>54.591999999999999</v>
      </c>
      <c r="GF57" s="9">
        <v>44.344000000000001</v>
      </c>
      <c r="GG57" s="9">
        <v>10.247999999999999</v>
      </c>
      <c r="GH57" s="9">
        <v>110.444</v>
      </c>
      <c r="GI57" s="9">
        <v>49.759</v>
      </c>
      <c r="GJ57" s="9">
        <v>60.685000000000002</v>
      </c>
      <c r="GK57" s="9">
        <v>74.558000000000007</v>
      </c>
      <c r="GL57" s="9">
        <v>61.854999999999997</v>
      </c>
      <c r="GM57" s="9">
        <v>12.702999999999999</v>
      </c>
      <c r="GN57" s="9">
        <v>130.42500000000001</v>
      </c>
      <c r="GO57" s="9">
        <v>56.856000000000002</v>
      </c>
      <c r="GP57" s="9">
        <v>73.567999999999998</v>
      </c>
      <c r="GQ57" s="9">
        <v>126.566</v>
      </c>
      <c r="GR57" s="9">
        <v>64.085999999999999</v>
      </c>
      <c r="GS57" s="9">
        <v>62.48</v>
      </c>
      <c r="GT57" s="9">
        <v>536.90300000000002</v>
      </c>
      <c r="GU57" s="9">
        <v>327.851</v>
      </c>
      <c r="GV57" s="9">
        <v>209.05199999999999</v>
      </c>
      <c r="GW57" s="9">
        <v>239.84100000000001</v>
      </c>
      <c r="GX57" s="9">
        <v>173.482</v>
      </c>
      <c r="GY57" s="9">
        <v>66.358000000000004</v>
      </c>
      <c r="GZ57" s="9">
        <v>297.06200000000001</v>
      </c>
      <c r="HA57" s="9">
        <v>154.36799999999999</v>
      </c>
      <c r="HB57" s="9">
        <v>142.69399999999999</v>
      </c>
      <c r="HC57" s="9">
        <v>51.957000000000001</v>
      </c>
      <c r="HD57" s="9">
        <v>34.521999999999998</v>
      </c>
      <c r="HE57" s="9">
        <v>17.434999999999999</v>
      </c>
      <c r="HF57" s="9">
        <v>28.38</v>
      </c>
      <c r="HG57" s="9">
        <v>18.329000000000001</v>
      </c>
      <c r="HH57" s="9">
        <v>10.051</v>
      </c>
      <c r="HI57" s="9">
        <v>5.9130000000000003</v>
      </c>
      <c r="HJ57" s="9">
        <v>5.2919999999999998</v>
      </c>
      <c r="HK57" s="9">
        <v>0.621</v>
      </c>
      <c r="HL57" s="9">
        <v>4.6360000000000001</v>
      </c>
      <c r="HM57" s="9">
        <v>4.0309999999999997</v>
      </c>
      <c r="HN57" s="9">
        <v>0.60499999999999998</v>
      </c>
      <c r="HO57" s="9">
        <v>1.2769999999999999</v>
      </c>
      <c r="HP57" s="9">
        <v>1.2609999999999999</v>
      </c>
      <c r="HQ57" s="9">
        <v>1.6E-2</v>
      </c>
      <c r="HR57" s="9">
        <v>22.466999999999999</v>
      </c>
      <c r="HS57" s="9">
        <v>13.037000000000001</v>
      </c>
      <c r="HT57" s="9">
        <v>9.43</v>
      </c>
      <c r="HU57" s="9">
        <v>28.934000000000001</v>
      </c>
      <c r="HV57" s="9">
        <v>20.321999999999999</v>
      </c>
      <c r="HW57" s="9">
        <v>8.6120000000000001</v>
      </c>
      <c r="HX57" s="9">
        <v>4.484</v>
      </c>
      <c r="HY57" s="9">
        <v>4.3550000000000004</v>
      </c>
      <c r="HZ57" s="9">
        <v>0.128</v>
      </c>
      <c r="IA57" s="9">
        <v>24.45</v>
      </c>
      <c r="IB57" s="9">
        <v>15.967000000000001</v>
      </c>
      <c r="IC57" s="9">
        <v>8.4830000000000005</v>
      </c>
      <c r="ID57" s="9">
        <v>10.371</v>
      </c>
      <c r="IE57" s="9">
        <v>9.625</v>
      </c>
      <c r="IF57" s="9">
        <v>0.746</v>
      </c>
      <c r="IG57" s="9">
        <v>41.587000000000003</v>
      </c>
      <c r="IH57" s="9">
        <v>24.896999999999998</v>
      </c>
      <c r="II57" s="9">
        <v>16.689</v>
      </c>
      <c r="IJ57" s="9">
        <v>29.085999999999999</v>
      </c>
      <c r="IK57" s="9">
        <v>19.998000000000001</v>
      </c>
      <c r="IL57" s="9">
        <v>9.0879999999999992</v>
      </c>
      <c r="IM57" s="9">
        <v>3958.1210000000001</v>
      </c>
      <c r="IN57" s="9">
        <v>2092.9059999999999</v>
      </c>
      <c r="IO57" s="9">
        <v>1865.2149999999999</v>
      </c>
      <c r="IP57" s="9">
        <v>2732.8409999999999</v>
      </c>
      <c r="IQ57" s="9">
        <v>1707.7940000000001</v>
      </c>
    </row>
    <row r="58" spans="1:251">
      <c r="A58" s="10">
        <v>43252</v>
      </c>
      <c r="B58" s="9">
        <v>15.243</v>
      </c>
      <c r="C58" s="9">
        <v>18.927</v>
      </c>
      <c r="D58" s="9">
        <v>393.084</v>
      </c>
      <c r="E58" s="9">
        <v>219.46</v>
      </c>
      <c r="F58" s="9">
        <v>173.624</v>
      </c>
      <c r="G58" s="9">
        <v>185.61799999999999</v>
      </c>
      <c r="H58" s="9">
        <v>139.78700000000001</v>
      </c>
      <c r="I58" s="9">
        <v>45.831000000000003</v>
      </c>
      <c r="J58" s="9">
        <v>207.46600000000001</v>
      </c>
      <c r="K58" s="9">
        <v>79.673000000000002</v>
      </c>
      <c r="L58" s="9">
        <v>127.79300000000001</v>
      </c>
      <c r="M58" s="9">
        <v>203.351</v>
      </c>
      <c r="N58" s="9">
        <v>152.477</v>
      </c>
      <c r="O58" s="9">
        <v>50.874000000000002</v>
      </c>
      <c r="P58" s="9">
        <v>220.089</v>
      </c>
      <c r="Q58" s="9">
        <v>85.126999999999995</v>
      </c>
      <c r="R58" s="9">
        <v>134.96299999999999</v>
      </c>
      <c r="S58" s="9">
        <v>224.46899999999999</v>
      </c>
      <c r="T58" s="9">
        <v>91.460999999999999</v>
      </c>
      <c r="U58" s="9">
        <v>133.00800000000001</v>
      </c>
      <c r="V58" s="9">
        <v>2698.0360000000001</v>
      </c>
      <c r="W58" s="9">
        <v>1445.769</v>
      </c>
      <c r="X58" s="9">
        <v>1252.2670000000001</v>
      </c>
      <c r="Y58" s="9">
        <v>2002.7619999999999</v>
      </c>
      <c r="Z58" s="9">
        <v>1315.8489999999999</v>
      </c>
      <c r="AA58" s="9">
        <v>686.91300000000001</v>
      </c>
      <c r="AB58" s="9">
        <v>695.274</v>
      </c>
      <c r="AC58" s="9">
        <v>129.91999999999999</v>
      </c>
      <c r="AD58" s="9">
        <v>565.35500000000002</v>
      </c>
      <c r="AE58" s="9">
        <v>328.334</v>
      </c>
      <c r="AF58" s="9">
        <v>167.12899999999999</v>
      </c>
      <c r="AG58" s="9">
        <v>161.20500000000001</v>
      </c>
      <c r="AH58" s="9">
        <v>59.235999999999997</v>
      </c>
      <c r="AI58" s="9">
        <v>32.456000000000003</v>
      </c>
      <c r="AJ58" s="9">
        <v>26.779</v>
      </c>
      <c r="AK58" s="9">
        <v>26.581</v>
      </c>
      <c r="AL58" s="9">
        <v>21.565000000000001</v>
      </c>
      <c r="AM58" s="9">
        <v>5.016</v>
      </c>
      <c r="AN58" s="9">
        <v>13.516</v>
      </c>
      <c r="AO58" s="9">
        <v>10.076000000000001</v>
      </c>
      <c r="AP58" s="9">
        <v>3.44</v>
      </c>
      <c r="AQ58" s="9">
        <v>13.065</v>
      </c>
      <c r="AR58" s="9">
        <v>11.489000000000001</v>
      </c>
      <c r="AS58" s="9">
        <v>1.577</v>
      </c>
      <c r="AT58" s="9">
        <v>32.655000000000001</v>
      </c>
      <c r="AU58" s="9">
        <v>10.891999999999999</v>
      </c>
      <c r="AV58" s="9">
        <v>21.763000000000002</v>
      </c>
      <c r="AW58" s="9">
        <v>294.79300000000001</v>
      </c>
      <c r="AX58" s="9">
        <v>150.11199999999999</v>
      </c>
      <c r="AY58" s="9">
        <v>144.68100000000001</v>
      </c>
      <c r="AZ58" s="9">
        <v>124.944</v>
      </c>
      <c r="BA58" s="9">
        <v>100.18</v>
      </c>
      <c r="BB58" s="9">
        <v>24.763999999999999</v>
      </c>
      <c r="BC58" s="9">
        <v>169.84800000000001</v>
      </c>
      <c r="BD58" s="9">
        <v>49.932000000000002</v>
      </c>
      <c r="BE58" s="9">
        <v>119.917</v>
      </c>
      <c r="BF58" s="9">
        <v>145.28200000000001</v>
      </c>
      <c r="BG58" s="9">
        <v>115.99</v>
      </c>
      <c r="BH58" s="9">
        <v>29.292999999999999</v>
      </c>
      <c r="BI58" s="9">
        <v>183.05199999999999</v>
      </c>
      <c r="BJ58" s="9">
        <v>51.139000000000003</v>
      </c>
      <c r="BK58" s="9">
        <v>131.91300000000001</v>
      </c>
      <c r="BL58" s="9">
        <v>183.364</v>
      </c>
      <c r="BM58" s="9">
        <v>60.008000000000003</v>
      </c>
      <c r="BN58" s="9">
        <v>123.357</v>
      </c>
      <c r="BO58" s="9">
        <v>2571.1350000000002</v>
      </c>
      <c r="BP58" s="9">
        <v>1324.423</v>
      </c>
      <c r="BQ58" s="9">
        <v>1246.712</v>
      </c>
      <c r="BR58" s="9">
        <v>1919.1310000000001</v>
      </c>
      <c r="BS58" s="9">
        <v>1183.723</v>
      </c>
      <c r="BT58" s="9">
        <v>735.40700000000004</v>
      </c>
      <c r="BU58" s="9">
        <v>652.00400000000002</v>
      </c>
      <c r="BV58" s="9">
        <v>140.69999999999999</v>
      </c>
      <c r="BW58" s="9">
        <v>511.30399999999997</v>
      </c>
      <c r="BX58" s="9">
        <v>300.524</v>
      </c>
      <c r="BY58" s="9">
        <v>137.904</v>
      </c>
      <c r="BZ58" s="9">
        <v>162.62</v>
      </c>
      <c r="CA58" s="9">
        <v>49.923000000000002</v>
      </c>
      <c r="CB58" s="9">
        <v>25.849</v>
      </c>
      <c r="CC58" s="9">
        <v>24.074000000000002</v>
      </c>
      <c r="CD58" s="9">
        <v>23.324999999999999</v>
      </c>
      <c r="CE58" s="9">
        <v>17.443000000000001</v>
      </c>
      <c r="CF58" s="9">
        <v>5.8819999999999997</v>
      </c>
      <c r="CG58" s="9">
        <v>12.521000000000001</v>
      </c>
      <c r="CH58" s="9">
        <v>9.0589999999999993</v>
      </c>
      <c r="CI58" s="9">
        <v>3.4620000000000002</v>
      </c>
      <c r="CJ58" s="9">
        <v>10.804</v>
      </c>
      <c r="CK58" s="9">
        <v>8.3840000000000003</v>
      </c>
      <c r="CL58" s="9">
        <v>2.42</v>
      </c>
      <c r="CM58" s="9">
        <v>26.599</v>
      </c>
      <c r="CN58" s="9">
        <v>8.4060000000000006</v>
      </c>
      <c r="CO58" s="9">
        <v>18.192</v>
      </c>
      <c r="CP58" s="9">
        <v>274.05399999999997</v>
      </c>
      <c r="CQ58" s="9">
        <v>122.19499999999999</v>
      </c>
      <c r="CR58" s="9">
        <v>151.85900000000001</v>
      </c>
      <c r="CS58" s="9">
        <v>105.267</v>
      </c>
      <c r="CT58" s="9">
        <v>74.772999999999996</v>
      </c>
      <c r="CU58" s="9">
        <v>30.494</v>
      </c>
      <c r="CV58" s="9">
        <v>168.78700000000001</v>
      </c>
      <c r="CW58" s="9">
        <v>47.421999999999997</v>
      </c>
      <c r="CX58" s="9">
        <v>121.36499999999999</v>
      </c>
      <c r="CY58" s="9">
        <v>123.931</v>
      </c>
      <c r="CZ58" s="9">
        <v>88.882999999999996</v>
      </c>
      <c r="DA58" s="9">
        <v>35.046999999999997</v>
      </c>
      <c r="DB58" s="9">
        <v>176.59399999999999</v>
      </c>
      <c r="DC58" s="9">
        <v>49.021000000000001</v>
      </c>
      <c r="DD58" s="9">
        <v>127.57299999999999</v>
      </c>
      <c r="DE58" s="9">
        <v>181.30799999999999</v>
      </c>
      <c r="DF58" s="9">
        <v>56.48</v>
      </c>
      <c r="DG58" s="9">
        <v>124.827</v>
      </c>
      <c r="DH58" s="9">
        <v>2399.15</v>
      </c>
      <c r="DI58" s="9">
        <v>1321.423</v>
      </c>
      <c r="DJ58" s="9">
        <v>1077.7280000000001</v>
      </c>
      <c r="DK58" s="9">
        <v>1510.502</v>
      </c>
      <c r="DL58" s="9">
        <v>1003.172</v>
      </c>
      <c r="DM58" s="9">
        <v>507.33</v>
      </c>
      <c r="DN58" s="9">
        <v>888.64800000000002</v>
      </c>
      <c r="DO58" s="9">
        <v>318.25099999999998</v>
      </c>
      <c r="DP58" s="9">
        <v>570.39800000000002</v>
      </c>
      <c r="DQ58" s="9">
        <v>258</v>
      </c>
      <c r="DR58" s="9">
        <v>148.411</v>
      </c>
      <c r="DS58" s="9">
        <v>109.589</v>
      </c>
      <c r="DT58" s="9">
        <v>80.245000000000005</v>
      </c>
      <c r="DU58" s="9">
        <v>50.179000000000002</v>
      </c>
      <c r="DV58" s="9">
        <v>30.067</v>
      </c>
      <c r="DW58" s="9">
        <v>24.739000000000001</v>
      </c>
      <c r="DX58" s="9">
        <v>20.393999999999998</v>
      </c>
      <c r="DY58" s="9">
        <v>4.3449999999999998</v>
      </c>
      <c r="DZ58" s="9">
        <v>14.824999999999999</v>
      </c>
      <c r="EA58" s="9">
        <v>12.138</v>
      </c>
      <c r="EB58" s="9">
        <v>2.6869999999999998</v>
      </c>
      <c r="EC58" s="9">
        <v>9.9130000000000003</v>
      </c>
      <c r="ED58" s="9">
        <v>8.2560000000000002</v>
      </c>
      <c r="EE58" s="9">
        <v>1.6579999999999999</v>
      </c>
      <c r="EF58" s="9">
        <v>55.506</v>
      </c>
      <c r="EG58" s="9">
        <v>29.785</v>
      </c>
      <c r="EH58" s="9">
        <v>25.722000000000001</v>
      </c>
      <c r="EI58" s="9">
        <v>203.25700000000001</v>
      </c>
      <c r="EJ58" s="9">
        <v>114.636</v>
      </c>
      <c r="EK58" s="9">
        <v>88.62</v>
      </c>
      <c r="EL58" s="9">
        <v>58.637</v>
      </c>
      <c r="EM58" s="9">
        <v>46.216000000000001</v>
      </c>
      <c r="EN58" s="9">
        <v>12.420999999999999</v>
      </c>
      <c r="EO58" s="9">
        <v>144.62</v>
      </c>
      <c r="EP58" s="9">
        <v>68.421000000000006</v>
      </c>
      <c r="EQ58" s="9">
        <v>76.198999999999998</v>
      </c>
      <c r="ER58" s="9">
        <v>78.536000000000001</v>
      </c>
      <c r="ES58" s="9">
        <v>62.758000000000003</v>
      </c>
      <c r="ET58" s="9">
        <v>15.779</v>
      </c>
      <c r="EU58" s="9">
        <v>179.46299999999999</v>
      </c>
      <c r="EV58" s="9">
        <v>85.653999999999996</v>
      </c>
      <c r="EW58" s="9">
        <v>93.81</v>
      </c>
      <c r="EX58" s="9">
        <v>159.44499999999999</v>
      </c>
      <c r="EY58" s="9">
        <v>80.558999999999997</v>
      </c>
      <c r="EZ58" s="9">
        <v>78.885999999999996</v>
      </c>
      <c r="FA58" s="9">
        <v>1848.712</v>
      </c>
      <c r="FB58" s="9">
        <v>987.06200000000001</v>
      </c>
      <c r="FC58" s="9">
        <v>861.65</v>
      </c>
      <c r="FD58" s="9">
        <v>1260.0730000000001</v>
      </c>
      <c r="FE58" s="9">
        <v>820.36900000000003</v>
      </c>
      <c r="FF58" s="9">
        <v>439.70400000000001</v>
      </c>
      <c r="FG58" s="9">
        <v>588.63900000000001</v>
      </c>
      <c r="FH58" s="9">
        <v>166.69300000000001</v>
      </c>
      <c r="FI58" s="9">
        <v>421.94600000000003</v>
      </c>
      <c r="FJ58" s="9">
        <v>205.374</v>
      </c>
      <c r="FK58" s="9">
        <v>115.84099999999999</v>
      </c>
      <c r="FL58" s="9">
        <v>89.531999999999996</v>
      </c>
      <c r="FM58" s="9">
        <v>59.319000000000003</v>
      </c>
      <c r="FN58" s="9">
        <v>35.703000000000003</v>
      </c>
      <c r="FO58" s="9">
        <v>23.616</v>
      </c>
      <c r="FP58" s="9">
        <v>21.9</v>
      </c>
      <c r="FQ58" s="9">
        <v>17.577000000000002</v>
      </c>
      <c r="FR58" s="9">
        <v>4.3230000000000004</v>
      </c>
      <c r="FS58" s="9">
        <v>13.167</v>
      </c>
      <c r="FT58" s="9">
        <v>10.484999999999999</v>
      </c>
      <c r="FU58" s="9">
        <v>2.681</v>
      </c>
      <c r="FV58" s="9">
        <v>8.7330000000000005</v>
      </c>
      <c r="FW58" s="9">
        <v>7.0919999999999996</v>
      </c>
      <c r="FX58" s="9">
        <v>1.641</v>
      </c>
      <c r="FY58" s="9">
        <v>37.418999999999997</v>
      </c>
      <c r="FZ58" s="9">
        <v>18.126000000000001</v>
      </c>
      <c r="GA58" s="9">
        <v>19.292999999999999</v>
      </c>
      <c r="GB58" s="9">
        <v>165.94499999999999</v>
      </c>
      <c r="GC58" s="9">
        <v>92.531000000000006</v>
      </c>
      <c r="GD58" s="9">
        <v>73.412999999999997</v>
      </c>
      <c r="GE58" s="9">
        <v>52.667999999999999</v>
      </c>
      <c r="GF58" s="9">
        <v>40.871000000000002</v>
      </c>
      <c r="GG58" s="9">
        <v>11.797000000000001</v>
      </c>
      <c r="GH58" s="9">
        <v>113.277</v>
      </c>
      <c r="GI58" s="9">
        <v>51.661000000000001</v>
      </c>
      <c r="GJ58" s="9">
        <v>61.616</v>
      </c>
      <c r="GK58" s="9">
        <v>70.078999999999994</v>
      </c>
      <c r="GL58" s="9">
        <v>54.942999999999998</v>
      </c>
      <c r="GM58" s="9">
        <v>15.135999999999999</v>
      </c>
      <c r="GN58" s="9">
        <v>135.29499999999999</v>
      </c>
      <c r="GO58" s="9">
        <v>60.899000000000001</v>
      </c>
      <c r="GP58" s="9">
        <v>74.396000000000001</v>
      </c>
      <c r="GQ58" s="9">
        <v>126.444</v>
      </c>
      <c r="GR58" s="9">
        <v>62.146000000000001</v>
      </c>
      <c r="GS58" s="9">
        <v>64.296999999999997</v>
      </c>
      <c r="GT58" s="9">
        <v>550.43799999999999</v>
      </c>
      <c r="GU58" s="9">
        <v>334.36099999999999</v>
      </c>
      <c r="GV58" s="9">
        <v>216.078</v>
      </c>
      <c r="GW58" s="9">
        <v>250.429</v>
      </c>
      <c r="GX58" s="9">
        <v>182.803</v>
      </c>
      <c r="GY58" s="9">
        <v>67.626000000000005</v>
      </c>
      <c r="GZ58" s="9">
        <v>300.01</v>
      </c>
      <c r="HA58" s="9">
        <v>151.55799999999999</v>
      </c>
      <c r="HB58" s="9">
        <v>148.452</v>
      </c>
      <c r="HC58" s="9">
        <v>52.625999999999998</v>
      </c>
      <c r="HD58" s="9">
        <v>32.57</v>
      </c>
      <c r="HE58" s="9">
        <v>20.056999999999999</v>
      </c>
      <c r="HF58" s="9">
        <v>20.925999999999998</v>
      </c>
      <c r="HG58" s="9">
        <v>14.476000000000001</v>
      </c>
      <c r="HH58" s="9">
        <v>6.45</v>
      </c>
      <c r="HI58" s="9">
        <v>2.839</v>
      </c>
      <c r="HJ58" s="9">
        <v>2.8159999999999998</v>
      </c>
      <c r="HK58" s="9">
        <v>2.1999999999999999E-2</v>
      </c>
      <c r="HL58" s="9">
        <v>1.659</v>
      </c>
      <c r="HM58" s="9">
        <v>1.653</v>
      </c>
      <c r="HN58" s="9">
        <v>6.0000000000000001E-3</v>
      </c>
      <c r="HO58" s="9">
        <v>1.18</v>
      </c>
      <c r="HP58" s="9">
        <v>1.1639999999999999</v>
      </c>
      <c r="HQ58" s="9">
        <v>1.6E-2</v>
      </c>
      <c r="HR58" s="9">
        <v>18.087</v>
      </c>
      <c r="HS58" s="9">
        <v>11.659000000000001</v>
      </c>
      <c r="HT58" s="9">
        <v>6.4279999999999999</v>
      </c>
      <c r="HU58" s="9">
        <v>37.311999999999998</v>
      </c>
      <c r="HV58" s="9">
        <v>22.105</v>
      </c>
      <c r="HW58" s="9">
        <v>15.207000000000001</v>
      </c>
      <c r="HX58" s="9">
        <v>5.9690000000000003</v>
      </c>
      <c r="HY58" s="9">
        <v>5.3449999999999998</v>
      </c>
      <c r="HZ58" s="9">
        <v>0.624</v>
      </c>
      <c r="IA58" s="9">
        <v>31.343</v>
      </c>
      <c r="IB58" s="9">
        <v>16.760000000000002</v>
      </c>
      <c r="IC58" s="9">
        <v>14.583</v>
      </c>
      <c r="ID58" s="9">
        <v>8.4580000000000002</v>
      </c>
      <c r="IE58" s="9">
        <v>7.8150000000000004</v>
      </c>
      <c r="IF58" s="9">
        <v>0.64300000000000002</v>
      </c>
      <c r="IG58" s="9">
        <v>44.168999999999997</v>
      </c>
      <c r="IH58" s="9">
        <v>24.754999999999999</v>
      </c>
      <c r="II58" s="9">
        <v>19.414000000000001</v>
      </c>
      <c r="IJ58" s="9">
        <v>33.002000000000002</v>
      </c>
      <c r="IK58" s="9">
        <v>18.413</v>
      </c>
      <c r="IL58" s="9">
        <v>14.589</v>
      </c>
      <c r="IM58" s="9">
        <v>3987.9259999999999</v>
      </c>
      <c r="IN58" s="9">
        <v>2108.1210000000001</v>
      </c>
      <c r="IO58" s="9">
        <v>1879.8050000000001</v>
      </c>
      <c r="IP58" s="9">
        <v>2740.0790000000002</v>
      </c>
      <c r="IQ58" s="9">
        <v>1712.441</v>
      </c>
    </row>
    <row r="59" spans="1:251">
      <c r="A59" s="10">
        <v>43282</v>
      </c>
      <c r="B59" s="9">
        <v>11.759</v>
      </c>
      <c r="C59" s="9">
        <v>22.081</v>
      </c>
      <c r="D59" s="9">
        <v>399.88900000000001</v>
      </c>
      <c r="E59" s="9">
        <v>229.636</v>
      </c>
      <c r="F59" s="9">
        <v>170.25299999999999</v>
      </c>
      <c r="G59" s="9">
        <v>203.715</v>
      </c>
      <c r="H59" s="9">
        <v>150.04599999999999</v>
      </c>
      <c r="I59" s="9">
        <v>53.668999999999997</v>
      </c>
      <c r="J59" s="9">
        <v>196.17400000000001</v>
      </c>
      <c r="K59" s="9">
        <v>79.59</v>
      </c>
      <c r="L59" s="9">
        <v>116.584</v>
      </c>
      <c r="M59" s="9">
        <v>229.94900000000001</v>
      </c>
      <c r="N59" s="9">
        <v>167.49799999999999</v>
      </c>
      <c r="O59" s="9">
        <v>62.451999999999998</v>
      </c>
      <c r="P59" s="9">
        <v>211.52600000000001</v>
      </c>
      <c r="Q59" s="9">
        <v>84.275999999999996</v>
      </c>
      <c r="R59" s="9">
        <v>127.25</v>
      </c>
      <c r="S59" s="9">
        <v>213.75200000000001</v>
      </c>
      <c r="T59" s="9">
        <v>92.728999999999999</v>
      </c>
      <c r="U59" s="9">
        <v>121.023</v>
      </c>
      <c r="V59" s="9">
        <v>2695.7730000000001</v>
      </c>
      <c r="W59" s="9">
        <v>1447.047</v>
      </c>
      <c r="X59" s="9">
        <v>1248.7260000000001</v>
      </c>
      <c r="Y59" s="9">
        <v>2006.8520000000001</v>
      </c>
      <c r="Z59" s="9">
        <v>1324.6020000000001</v>
      </c>
      <c r="AA59" s="9">
        <v>682.25</v>
      </c>
      <c r="AB59" s="9">
        <v>688.92100000000005</v>
      </c>
      <c r="AC59" s="9">
        <v>122.44499999999999</v>
      </c>
      <c r="AD59" s="9">
        <v>566.476</v>
      </c>
      <c r="AE59" s="9">
        <v>317.875</v>
      </c>
      <c r="AF59" s="9">
        <v>156.09899999999999</v>
      </c>
      <c r="AG59" s="9">
        <v>161.77600000000001</v>
      </c>
      <c r="AH59" s="9">
        <v>48.459000000000003</v>
      </c>
      <c r="AI59" s="9">
        <v>25.600999999999999</v>
      </c>
      <c r="AJ59" s="9">
        <v>22.856999999999999</v>
      </c>
      <c r="AK59" s="9">
        <v>23.431999999999999</v>
      </c>
      <c r="AL59" s="9">
        <v>19.402000000000001</v>
      </c>
      <c r="AM59" s="9">
        <v>4.0289999999999999</v>
      </c>
      <c r="AN59" s="9">
        <v>12.77</v>
      </c>
      <c r="AO59" s="9">
        <v>9.4789999999999992</v>
      </c>
      <c r="AP59" s="9">
        <v>3.2909999999999999</v>
      </c>
      <c r="AQ59" s="9">
        <v>10.662000000000001</v>
      </c>
      <c r="AR59" s="9">
        <v>9.923</v>
      </c>
      <c r="AS59" s="9">
        <v>0.73899999999999999</v>
      </c>
      <c r="AT59" s="9">
        <v>25.027000000000001</v>
      </c>
      <c r="AU59" s="9">
        <v>6.1989999999999998</v>
      </c>
      <c r="AV59" s="9">
        <v>18.827999999999999</v>
      </c>
      <c r="AW59" s="9">
        <v>291.45100000000002</v>
      </c>
      <c r="AX59" s="9">
        <v>139.99700000000001</v>
      </c>
      <c r="AY59" s="9">
        <v>151.453</v>
      </c>
      <c r="AZ59" s="9">
        <v>127.34</v>
      </c>
      <c r="BA59" s="9">
        <v>98.742999999999995</v>
      </c>
      <c r="BB59" s="9">
        <v>28.596</v>
      </c>
      <c r="BC59" s="9">
        <v>164.11099999999999</v>
      </c>
      <c r="BD59" s="9">
        <v>41.253999999999998</v>
      </c>
      <c r="BE59" s="9">
        <v>122.857</v>
      </c>
      <c r="BF59" s="9">
        <v>143.52500000000001</v>
      </c>
      <c r="BG59" s="9">
        <v>112.315</v>
      </c>
      <c r="BH59" s="9">
        <v>31.210999999999999</v>
      </c>
      <c r="BI59" s="9">
        <v>174.35</v>
      </c>
      <c r="BJ59" s="9">
        <v>43.784999999999997</v>
      </c>
      <c r="BK59" s="9">
        <v>130.565</v>
      </c>
      <c r="BL59" s="9">
        <v>176.881</v>
      </c>
      <c r="BM59" s="9">
        <v>50.734000000000002</v>
      </c>
      <c r="BN59" s="9">
        <v>126.148</v>
      </c>
      <c r="BO59" s="9">
        <v>2567.5569999999998</v>
      </c>
      <c r="BP59" s="9">
        <v>1322.547</v>
      </c>
      <c r="BQ59" s="9">
        <v>1245.01</v>
      </c>
      <c r="BR59" s="9">
        <v>1913.6949999999999</v>
      </c>
      <c r="BS59" s="9">
        <v>1188.1369999999999</v>
      </c>
      <c r="BT59" s="9">
        <v>725.55899999999997</v>
      </c>
      <c r="BU59" s="9">
        <v>653.86099999999999</v>
      </c>
      <c r="BV59" s="9">
        <v>134.41</v>
      </c>
      <c r="BW59" s="9">
        <v>519.45100000000002</v>
      </c>
      <c r="BX59" s="9">
        <v>314.60199999999998</v>
      </c>
      <c r="BY59" s="9">
        <v>142.32900000000001</v>
      </c>
      <c r="BZ59" s="9">
        <v>172.27199999999999</v>
      </c>
      <c r="CA59" s="9">
        <v>59.598999999999997</v>
      </c>
      <c r="CB59" s="9">
        <v>34.054000000000002</v>
      </c>
      <c r="CC59" s="9">
        <v>25.545000000000002</v>
      </c>
      <c r="CD59" s="9">
        <v>29.591000000000001</v>
      </c>
      <c r="CE59" s="9">
        <v>22.204000000000001</v>
      </c>
      <c r="CF59" s="9">
        <v>7.3869999999999996</v>
      </c>
      <c r="CG59" s="9">
        <v>15.679</v>
      </c>
      <c r="CH59" s="9">
        <v>10.811999999999999</v>
      </c>
      <c r="CI59" s="9">
        <v>4.867</v>
      </c>
      <c r="CJ59" s="9">
        <v>13.912000000000001</v>
      </c>
      <c r="CK59" s="9">
        <v>11.391999999999999</v>
      </c>
      <c r="CL59" s="9">
        <v>2.52</v>
      </c>
      <c r="CM59" s="9">
        <v>30.007999999999999</v>
      </c>
      <c r="CN59" s="9">
        <v>11.851000000000001</v>
      </c>
      <c r="CO59" s="9">
        <v>18.158000000000001</v>
      </c>
      <c r="CP59" s="9">
        <v>279.24900000000002</v>
      </c>
      <c r="CQ59" s="9">
        <v>121.982</v>
      </c>
      <c r="CR59" s="9">
        <v>157.267</v>
      </c>
      <c r="CS59" s="9">
        <v>113.938</v>
      </c>
      <c r="CT59" s="9">
        <v>74.117000000000004</v>
      </c>
      <c r="CU59" s="9">
        <v>39.820999999999998</v>
      </c>
      <c r="CV59" s="9">
        <v>165.31100000000001</v>
      </c>
      <c r="CW59" s="9">
        <v>47.863999999999997</v>
      </c>
      <c r="CX59" s="9">
        <v>117.446</v>
      </c>
      <c r="CY59" s="9">
        <v>136.65199999999999</v>
      </c>
      <c r="CZ59" s="9">
        <v>91.727000000000004</v>
      </c>
      <c r="DA59" s="9">
        <v>44.923999999999999</v>
      </c>
      <c r="DB59" s="9">
        <v>177.95</v>
      </c>
      <c r="DC59" s="9">
        <v>50.601999999999997</v>
      </c>
      <c r="DD59" s="9">
        <v>127.348</v>
      </c>
      <c r="DE59" s="9">
        <v>180.99</v>
      </c>
      <c r="DF59" s="9">
        <v>58.676000000000002</v>
      </c>
      <c r="DG59" s="9">
        <v>122.31399999999999</v>
      </c>
      <c r="DH59" s="9">
        <v>2392.2379999999998</v>
      </c>
      <c r="DI59" s="9">
        <v>1323.223</v>
      </c>
      <c r="DJ59" s="9">
        <v>1069.0139999999999</v>
      </c>
      <c r="DK59" s="9">
        <v>1505.056</v>
      </c>
      <c r="DL59" s="9">
        <v>993.12599999999998</v>
      </c>
      <c r="DM59" s="9">
        <v>511.93</v>
      </c>
      <c r="DN59" s="9">
        <v>887.18200000000002</v>
      </c>
      <c r="DO59" s="9">
        <v>330.09699999999998</v>
      </c>
      <c r="DP59" s="9">
        <v>557.08500000000004</v>
      </c>
      <c r="DQ59" s="9">
        <v>272.93700000000001</v>
      </c>
      <c r="DR59" s="9">
        <v>157.89500000000001</v>
      </c>
      <c r="DS59" s="9">
        <v>115.04300000000001</v>
      </c>
      <c r="DT59" s="9">
        <v>80.042000000000002</v>
      </c>
      <c r="DU59" s="9">
        <v>52.238999999999997</v>
      </c>
      <c r="DV59" s="9">
        <v>27.803000000000001</v>
      </c>
      <c r="DW59" s="9">
        <v>27.971</v>
      </c>
      <c r="DX59" s="9">
        <v>23.367000000000001</v>
      </c>
      <c r="DY59" s="9">
        <v>4.6040000000000001</v>
      </c>
      <c r="DZ59" s="9">
        <v>17.882999999999999</v>
      </c>
      <c r="EA59" s="9">
        <v>13.881</v>
      </c>
      <c r="EB59" s="9">
        <v>4.0030000000000001</v>
      </c>
      <c r="EC59" s="9">
        <v>10.087999999999999</v>
      </c>
      <c r="ED59" s="9">
        <v>9.4860000000000007</v>
      </c>
      <c r="EE59" s="9">
        <v>0.60199999999999998</v>
      </c>
      <c r="EF59" s="9">
        <v>52.070999999999998</v>
      </c>
      <c r="EG59" s="9">
        <v>28.872</v>
      </c>
      <c r="EH59" s="9">
        <v>23.198</v>
      </c>
      <c r="EI59" s="9">
        <v>221.768</v>
      </c>
      <c r="EJ59" s="9">
        <v>124.089</v>
      </c>
      <c r="EK59" s="9">
        <v>97.679000000000002</v>
      </c>
      <c r="EL59" s="9">
        <v>75.194999999999993</v>
      </c>
      <c r="EM59" s="9">
        <v>57.103000000000002</v>
      </c>
      <c r="EN59" s="9">
        <v>18.091999999999999</v>
      </c>
      <c r="EO59" s="9">
        <v>146.57300000000001</v>
      </c>
      <c r="EP59" s="9">
        <v>66.986000000000004</v>
      </c>
      <c r="EQ59" s="9">
        <v>79.587000000000003</v>
      </c>
      <c r="ER59" s="9">
        <v>95.906000000000006</v>
      </c>
      <c r="ES59" s="9">
        <v>74.34</v>
      </c>
      <c r="ET59" s="9">
        <v>21.565999999999999</v>
      </c>
      <c r="EU59" s="9">
        <v>177.03200000000001</v>
      </c>
      <c r="EV59" s="9">
        <v>83.555000000000007</v>
      </c>
      <c r="EW59" s="9">
        <v>93.477000000000004</v>
      </c>
      <c r="EX59" s="9">
        <v>164.45599999999999</v>
      </c>
      <c r="EY59" s="9">
        <v>80.867000000000004</v>
      </c>
      <c r="EZ59" s="9">
        <v>83.59</v>
      </c>
      <c r="FA59" s="9">
        <v>1843.028</v>
      </c>
      <c r="FB59" s="9">
        <v>985.36500000000001</v>
      </c>
      <c r="FC59" s="9">
        <v>857.66200000000003</v>
      </c>
      <c r="FD59" s="9">
        <v>1250.43</v>
      </c>
      <c r="FE59" s="9">
        <v>803.98800000000006</v>
      </c>
      <c r="FF59" s="9">
        <v>446.44200000000001</v>
      </c>
      <c r="FG59" s="9">
        <v>592.59799999999996</v>
      </c>
      <c r="FH59" s="9">
        <v>181.37799999999999</v>
      </c>
      <c r="FI59" s="9">
        <v>411.22</v>
      </c>
      <c r="FJ59" s="9">
        <v>224.13499999999999</v>
      </c>
      <c r="FK59" s="9">
        <v>127.521</v>
      </c>
      <c r="FL59" s="9">
        <v>96.614000000000004</v>
      </c>
      <c r="FM59" s="9">
        <v>59.091999999999999</v>
      </c>
      <c r="FN59" s="9">
        <v>35.637</v>
      </c>
      <c r="FO59" s="9">
        <v>23.456</v>
      </c>
      <c r="FP59" s="9">
        <v>22.672999999999998</v>
      </c>
      <c r="FQ59" s="9">
        <v>18.091000000000001</v>
      </c>
      <c r="FR59" s="9">
        <v>4.5819999999999999</v>
      </c>
      <c r="FS59" s="9">
        <v>13.601000000000001</v>
      </c>
      <c r="FT59" s="9">
        <v>9.6039999999999992</v>
      </c>
      <c r="FU59" s="9">
        <v>3.996</v>
      </c>
      <c r="FV59" s="9">
        <v>9.0719999999999992</v>
      </c>
      <c r="FW59" s="9">
        <v>8.4870000000000001</v>
      </c>
      <c r="FX59" s="9">
        <v>0.58599999999999997</v>
      </c>
      <c r="FY59" s="9">
        <v>36.42</v>
      </c>
      <c r="FZ59" s="9">
        <v>17.545999999999999</v>
      </c>
      <c r="GA59" s="9">
        <v>18.873999999999999</v>
      </c>
      <c r="GB59" s="9">
        <v>187.96600000000001</v>
      </c>
      <c r="GC59" s="9">
        <v>105.274</v>
      </c>
      <c r="GD59" s="9">
        <v>82.691999999999993</v>
      </c>
      <c r="GE59" s="9">
        <v>68.367000000000004</v>
      </c>
      <c r="GF59" s="9">
        <v>51.921999999999997</v>
      </c>
      <c r="GG59" s="9">
        <v>16.445</v>
      </c>
      <c r="GH59" s="9">
        <v>119.599</v>
      </c>
      <c r="GI59" s="9">
        <v>53.351999999999997</v>
      </c>
      <c r="GJ59" s="9">
        <v>66.247</v>
      </c>
      <c r="GK59" s="9">
        <v>85.680999999999997</v>
      </c>
      <c r="GL59" s="9">
        <v>65.781000000000006</v>
      </c>
      <c r="GM59" s="9">
        <v>19.901</v>
      </c>
      <c r="GN59" s="9">
        <v>138.45400000000001</v>
      </c>
      <c r="GO59" s="9">
        <v>61.74</v>
      </c>
      <c r="GP59" s="9">
        <v>76.713999999999999</v>
      </c>
      <c r="GQ59" s="9">
        <v>133.19900000000001</v>
      </c>
      <c r="GR59" s="9">
        <v>62.956000000000003</v>
      </c>
      <c r="GS59" s="9">
        <v>70.244</v>
      </c>
      <c r="GT59" s="9">
        <v>549.21</v>
      </c>
      <c r="GU59" s="9">
        <v>337.858</v>
      </c>
      <c r="GV59" s="9">
        <v>211.352</v>
      </c>
      <c r="GW59" s="9">
        <v>254.626</v>
      </c>
      <c r="GX59" s="9">
        <v>189.13800000000001</v>
      </c>
      <c r="GY59" s="9">
        <v>65.486999999999995</v>
      </c>
      <c r="GZ59" s="9">
        <v>294.584</v>
      </c>
      <c r="HA59" s="9">
        <v>148.72</v>
      </c>
      <c r="HB59" s="9">
        <v>145.86500000000001</v>
      </c>
      <c r="HC59" s="9">
        <v>48.802</v>
      </c>
      <c r="HD59" s="9">
        <v>30.373999999999999</v>
      </c>
      <c r="HE59" s="9">
        <v>18.428000000000001</v>
      </c>
      <c r="HF59" s="9">
        <v>20.949000000000002</v>
      </c>
      <c r="HG59" s="9">
        <v>16.602</v>
      </c>
      <c r="HH59" s="9">
        <v>4.3470000000000004</v>
      </c>
      <c r="HI59" s="9">
        <v>5.298</v>
      </c>
      <c r="HJ59" s="9">
        <v>5.2759999999999998</v>
      </c>
      <c r="HK59" s="9">
        <v>2.1999999999999999E-2</v>
      </c>
      <c r="HL59" s="9">
        <v>4.2830000000000004</v>
      </c>
      <c r="HM59" s="9">
        <v>4.2770000000000001</v>
      </c>
      <c r="HN59" s="9">
        <v>6.0000000000000001E-3</v>
      </c>
      <c r="HO59" s="9">
        <v>1.016</v>
      </c>
      <c r="HP59" s="9">
        <v>0.999</v>
      </c>
      <c r="HQ59" s="9">
        <v>1.6E-2</v>
      </c>
      <c r="HR59" s="9">
        <v>15.651</v>
      </c>
      <c r="HS59" s="9">
        <v>11.326000000000001</v>
      </c>
      <c r="HT59" s="9">
        <v>4.3250000000000002</v>
      </c>
      <c r="HU59" s="9">
        <v>33.802</v>
      </c>
      <c r="HV59" s="9">
        <v>18.815000000000001</v>
      </c>
      <c r="HW59" s="9">
        <v>14.987</v>
      </c>
      <c r="HX59" s="9">
        <v>6.8280000000000003</v>
      </c>
      <c r="HY59" s="9">
        <v>5.181</v>
      </c>
      <c r="HZ59" s="9">
        <v>1.6459999999999999</v>
      </c>
      <c r="IA59" s="9">
        <v>26.974</v>
      </c>
      <c r="IB59" s="9">
        <v>13.634</v>
      </c>
      <c r="IC59" s="9">
        <v>13.34</v>
      </c>
      <c r="ID59" s="9">
        <v>10.224</v>
      </c>
      <c r="IE59" s="9">
        <v>8.5589999999999993</v>
      </c>
      <c r="IF59" s="9">
        <v>1.665</v>
      </c>
      <c r="IG59" s="9">
        <v>38.578000000000003</v>
      </c>
      <c r="IH59" s="9">
        <v>21.815000000000001</v>
      </c>
      <c r="II59" s="9">
        <v>16.763000000000002</v>
      </c>
      <c r="IJ59" s="9">
        <v>31.257000000000001</v>
      </c>
      <c r="IK59" s="9">
        <v>17.911000000000001</v>
      </c>
      <c r="IL59" s="9">
        <v>13.346</v>
      </c>
      <c r="IM59" s="9">
        <v>3954.8130000000001</v>
      </c>
      <c r="IN59" s="9">
        <v>2100.1570000000002</v>
      </c>
      <c r="IO59" s="9">
        <v>1854.6559999999999</v>
      </c>
      <c r="IP59" s="9">
        <v>2767.1550000000002</v>
      </c>
      <c r="IQ59" s="9">
        <v>1720.538</v>
      </c>
    </row>
    <row r="60" spans="1:251">
      <c r="A60" s="10">
        <v>43313</v>
      </c>
      <c r="B60" s="9">
        <v>11.478</v>
      </c>
      <c r="C60" s="9">
        <v>13.214</v>
      </c>
      <c r="D60" s="9">
        <v>377.988</v>
      </c>
      <c r="E60" s="9">
        <v>215.83799999999999</v>
      </c>
      <c r="F60" s="9">
        <v>162.15</v>
      </c>
      <c r="G60" s="9">
        <v>195.559</v>
      </c>
      <c r="H60" s="9">
        <v>145.50899999999999</v>
      </c>
      <c r="I60" s="9">
        <v>50.05</v>
      </c>
      <c r="J60" s="9">
        <v>182.43</v>
      </c>
      <c r="K60" s="9">
        <v>70.33</v>
      </c>
      <c r="L60" s="9">
        <v>112.1</v>
      </c>
      <c r="M60" s="9">
        <v>215.32900000000001</v>
      </c>
      <c r="N60" s="9">
        <v>162.245</v>
      </c>
      <c r="O60" s="9">
        <v>53.084000000000003</v>
      </c>
      <c r="P60" s="9">
        <v>190.13</v>
      </c>
      <c r="Q60" s="9">
        <v>74.536000000000001</v>
      </c>
      <c r="R60" s="9">
        <v>115.59399999999999</v>
      </c>
      <c r="S60" s="9">
        <v>197.178</v>
      </c>
      <c r="T60" s="9">
        <v>83.063000000000002</v>
      </c>
      <c r="U60" s="9">
        <v>114.11499999999999</v>
      </c>
      <c r="V60" s="9">
        <v>2710.1170000000002</v>
      </c>
      <c r="W60" s="9">
        <v>1457.008</v>
      </c>
      <c r="X60" s="9">
        <v>1253.1089999999999</v>
      </c>
      <c r="Y60" s="9">
        <v>2016.346</v>
      </c>
      <c r="Z60" s="9">
        <v>1330.3820000000001</v>
      </c>
      <c r="AA60" s="9">
        <v>685.96400000000006</v>
      </c>
      <c r="AB60" s="9">
        <v>693.77099999999996</v>
      </c>
      <c r="AC60" s="9">
        <v>126.625</v>
      </c>
      <c r="AD60" s="9">
        <v>567.14599999999996</v>
      </c>
      <c r="AE60" s="9">
        <v>328.90600000000001</v>
      </c>
      <c r="AF60" s="9">
        <v>166.744</v>
      </c>
      <c r="AG60" s="9">
        <v>162.16200000000001</v>
      </c>
      <c r="AH60" s="9">
        <v>53.548999999999999</v>
      </c>
      <c r="AI60" s="9">
        <v>29.559000000000001</v>
      </c>
      <c r="AJ60" s="9">
        <v>23.99</v>
      </c>
      <c r="AK60" s="9">
        <v>26.097999999999999</v>
      </c>
      <c r="AL60" s="9">
        <v>19.513999999999999</v>
      </c>
      <c r="AM60" s="9">
        <v>6.5839999999999996</v>
      </c>
      <c r="AN60" s="9">
        <v>8.6910000000000007</v>
      </c>
      <c r="AO60" s="9">
        <v>5.3209999999999997</v>
      </c>
      <c r="AP60" s="9">
        <v>3.37</v>
      </c>
      <c r="AQ60" s="9">
        <v>17.407</v>
      </c>
      <c r="AR60" s="9">
        <v>14.192</v>
      </c>
      <c r="AS60" s="9">
        <v>3.2149999999999999</v>
      </c>
      <c r="AT60" s="9">
        <v>27.451000000000001</v>
      </c>
      <c r="AU60" s="9">
        <v>10.045</v>
      </c>
      <c r="AV60" s="9">
        <v>17.405999999999999</v>
      </c>
      <c r="AW60" s="9">
        <v>295.12099999999998</v>
      </c>
      <c r="AX60" s="9">
        <v>148.00700000000001</v>
      </c>
      <c r="AY60" s="9">
        <v>147.114</v>
      </c>
      <c r="AZ60" s="9">
        <v>131.65899999999999</v>
      </c>
      <c r="BA60" s="9">
        <v>104.738</v>
      </c>
      <c r="BB60" s="9">
        <v>26.920999999999999</v>
      </c>
      <c r="BC60" s="9">
        <v>163.46199999999999</v>
      </c>
      <c r="BD60" s="9">
        <v>43.268999999999998</v>
      </c>
      <c r="BE60" s="9">
        <v>120.19199999999999</v>
      </c>
      <c r="BF60" s="9">
        <v>152.02199999999999</v>
      </c>
      <c r="BG60" s="9">
        <v>119.81699999999999</v>
      </c>
      <c r="BH60" s="9">
        <v>32.204999999999998</v>
      </c>
      <c r="BI60" s="9">
        <v>176.88499999999999</v>
      </c>
      <c r="BJ60" s="9">
        <v>46.927</v>
      </c>
      <c r="BK60" s="9">
        <v>129.95699999999999</v>
      </c>
      <c r="BL60" s="9">
        <v>172.15299999999999</v>
      </c>
      <c r="BM60" s="9">
        <v>48.591000000000001</v>
      </c>
      <c r="BN60" s="9">
        <v>123.562</v>
      </c>
      <c r="BO60" s="9">
        <v>2576.518</v>
      </c>
      <c r="BP60" s="9">
        <v>1332.346</v>
      </c>
      <c r="BQ60" s="9">
        <v>1244.172</v>
      </c>
      <c r="BR60" s="9">
        <v>1937.115</v>
      </c>
      <c r="BS60" s="9">
        <v>1197.4680000000001</v>
      </c>
      <c r="BT60" s="9">
        <v>739.64700000000005</v>
      </c>
      <c r="BU60" s="9">
        <v>639.40300000000002</v>
      </c>
      <c r="BV60" s="9">
        <v>134.87799999999999</v>
      </c>
      <c r="BW60" s="9">
        <v>504.52499999999998</v>
      </c>
      <c r="BX60" s="9">
        <v>300.971</v>
      </c>
      <c r="BY60" s="9">
        <v>138.02000000000001</v>
      </c>
      <c r="BZ60" s="9">
        <v>162.95099999999999</v>
      </c>
      <c r="CA60" s="9">
        <v>60.034999999999997</v>
      </c>
      <c r="CB60" s="9">
        <v>29.058</v>
      </c>
      <c r="CC60" s="9">
        <v>30.977</v>
      </c>
      <c r="CD60" s="9">
        <v>29.945</v>
      </c>
      <c r="CE60" s="9">
        <v>20.620999999999999</v>
      </c>
      <c r="CF60" s="9">
        <v>9.3239999999999998</v>
      </c>
      <c r="CG60" s="9">
        <v>11.994</v>
      </c>
      <c r="CH60" s="9">
        <v>7.3250000000000002</v>
      </c>
      <c r="CI60" s="9">
        <v>4.6689999999999996</v>
      </c>
      <c r="CJ60" s="9">
        <v>17.951000000000001</v>
      </c>
      <c r="CK60" s="9">
        <v>13.295</v>
      </c>
      <c r="CL60" s="9">
        <v>4.6550000000000002</v>
      </c>
      <c r="CM60" s="9">
        <v>30.09</v>
      </c>
      <c r="CN60" s="9">
        <v>8.4380000000000006</v>
      </c>
      <c r="CO60" s="9">
        <v>21.652999999999999</v>
      </c>
      <c r="CP60" s="9">
        <v>267.81099999999998</v>
      </c>
      <c r="CQ60" s="9">
        <v>120.491</v>
      </c>
      <c r="CR60" s="9">
        <v>147.32</v>
      </c>
      <c r="CS60" s="9">
        <v>107.089</v>
      </c>
      <c r="CT60" s="9">
        <v>75.019000000000005</v>
      </c>
      <c r="CU60" s="9">
        <v>32.070999999999998</v>
      </c>
      <c r="CV60" s="9">
        <v>160.721</v>
      </c>
      <c r="CW60" s="9">
        <v>45.472000000000001</v>
      </c>
      <c r="CX60" s="9">
        <v>115.249</v>
      </c>
      <c r="CY60" s="9">
        <v>131.18</v>
      </c>
      <c r="CZ60" s="9">
        <v>90.789000000000001</v>
      </c>
      <c r="DA60" s="9">
        <v>40.390999999999998</v>
      </c>
      <c r="DB60" s="9">
        <v>169.791</v>
      </c>
      <c r="DC60" s="9">
        <v>47.231000000000002</v>
      </c>
      <c r="DD60" s="9">
        <v>122.56</v>
      </c>
      <c r="DE60" s="9">
        <v>172.715</v>
      </c>
      <c r="DF60" s="9">
        <v>52.798000000000002</v>
      </c>
      <c r="DG60" s="9">
        <v>119.91800000000001</v>
      </c>
      <c r="DH60" s="9">
        <v>2417.6779999999999</v>
      </c>
      <c r="DI60" s="9">
        <v>1338.95</v>
      </c>
      <c r="DJ60" s="9">
        <v>1078.729</v>
      </c>
      <c r="DK60" s="9">
        <v>1531.133</v>
      </c>
      <c r="DL60" s="9">
        <v>1009.577</v>
      </c>
      <c r="DM60" s="9">
        <v>521.55600000000004</v>
      </c>
      <c r="DN60" s="9">
        <v>886.54600000000005</v>
      </c>
      <c r="DO60" s="9">
        <v>329.37299999999999</v>
      </c>
      <c r="DP60" s="9">
        <v>557.173</v>
      </c>
      <c r="DQ60" s="9">
        <v>265.88499999999999</v>
      </c>
      <c r="DR60" s="9">
        <v>142.089</v>
      </c>
      <c r="DS60" s="9">
        <v>123.79600000000001</v>
      </c>
      <c r="DT60" s="9">
        <v>90.605999999999995</v>
      </c>
      <c r="DU60" s="9">
        <v>55.201000000000001</v>
      </c>
      <c r="DV60" s="9">
        <v>35.405000000000001</v>
      </c>
      <c r="DW60" s="9">
        <v>32.418999999999997</v>
      </c>
      <c r="DX60" s="9">
        <v>25.417000000000002</v>
      </c>
      <c r="DY60" s="9">
        <v>7.0010000000000003</v>
      </c>
      <c r="DZ60" s="9">
        <v>18.542999999999999</v>
      </c>
      <c r="EA60" s="9">
        <v>13.952</v>
      </c>
      <c r="EB60" s="9">
        <v>4.5910000000000002</v>
      </c>
      <c r="EC60" s="9">
        <v>13.875999999999999</v>
      </c>
      <c r="ED60" s="9">
        <v>11.465</v>
      </c>
      <c r="EE60" s="9">
        <v>2.41</v>
      </c>
      <c r="EF60" s="9">
        <v>58.188000000000002</v>
      </c>
      <c r="EG60" s="9">
        <v>29.783999999999999</v>
      </c>
      <c r="EH60" s="9">
        <v>28.404</v>
      </c>
      <c r="EI60" s="9">
        <v>207.852</v>
      </c>
      <c r="EJ60" s="9">
        <v>107.348</v>
      </c>
      <c r="EK60" s="9">
        <v>100.504</v>
      </c>
      <c r="EL60" s="9">
        <v>68.552999999999997</v>
      </c>
      <c r="EM60" s="9">
        <v>51.436999999999998</v>
      </c>
      <c r="EN60" s="9">
        <v>17.116</v>
      </c>
      <c r="EO60" s="9">
        <v>139.29900000000001</v>
      </c>
      <c r="EP60" s="9">
        <v>55.911000000000001</v>
      </c>
      <c r="EQ60" s="9">
        <v>83.388000000000005</v>
      </c>
      <c r="ER60" s="9">
        <v>93.171999999999997</v>
      </c>
      <c r="ES60" s="9">
        <v>69.584000000000003</v>
      </c>
      <c r="ET60" s="9">
        <v>23.588000000000001</v>
      </c>
      <c r="EU60" s="9">
        <v>172.714</v>
      </c>
      <c r="EV60" s="9">
        <v>72.504999999999995</v>
      </c>
      <c r="EW60" s="9">
        <v>100.208</v>
      </c>
      <c r="EX60" s="9">
        <v>157.84100000000001</v>
      </c>
      <c r="EY60" s="9">
        <v>69.863</v>
      </c>
      <c r="EZ60" s="9">
        <v>87.978999999999999</v>
      </c>
      <c r="FA60" s="9">
        <v>1866.422</v>
      </c>
      <c r="FB60" s="9">
        <v>993.029</v>
      </c>
      <c r="FC60" s="9">
        <v>873.39300000000003</v>
      </c>
      <c r="FD60" s="9">
        <v>1277.4369999999999</v>
      </c>
      <c r="FE60" s="9">
        <v>819.178</v>
      </c>
      <c r="FF60" s="9">
        <v>458.25900000000001</v>
      </c>
      <c r="FG60" s="9">
        <v>588.98500000000001</v>
      </c>
      <c r="FH60" s="9">
        <v>173.851</v>
      </c>
      <c r="FI60" s="9">
        <v>415.13400000000001</v>
      </c>
      <c r="FJ60" s="9">
        <v>209.90100000000001</v>
      </c>
      <c r="FK60" s="9">
        <v>108.027</v>
      </c>
      <c r="FL60" s="9">
        <v>101.874</v>
      </c>
      <c r="FM60" s="9">
        <v>64.631</v>
      </c>
      <c r="FN60" s="9">
        <v>38.134</v>
      </c>
      <c r="FO60" s="9">
        <v>26.497</v>
      </c>
      <c r="FP60" s="9">
        <v>26.811</v>
      </c>
      <c r="FQ60" s="9">
        <v>20.716000000000001</v>
      </c>
      <c r="FR60" s="9">
        <v>6.0949999999999998</v>
      </c>
      <c r="FS60" s="9">
        <v>14.595000000000001</v>
      </c>
      <c r="FT60" s="9">
        <v>10.894</v>
      </c>
      <c r="FU60" s="9">
        <v>3.7010000000000001</v>
      </c>
      <c r="FV60" s="9">
        <v>12.215999999999999</v>
      </c>
      <c r="FW60" s="9">
        <v>9.8219999999999992</v>
      </c>
      <c r="FX60" s="9">
        <v>2.3940000000000001</v>
      </c>
      <c r="FY60" s="9">
        <v>37.819000000000003</v>
      </c>
      <c r="FZ60" s="9">
        <v>17.417999999999999</v>
      </c>
      <c r="GA60" s="9">
        <v>20.401</v>
      </c>
      <c r="GB60" s="9">
        <v>171.03</v>
      </c>
      <c r="GC60" s="9">
        <v>85.85</v>
      </c>
      <c r="GD60" s="9">
        <v>85.18</v>
      </c>
      <c r="GE60" s="9">
        <v>60.353000000000002</v>
      </c>
      <c r="GF60" s="9">
        <v>44.517000000000003</v>
      </c>
      <c r="GG60" s="9">
        <v>15.835000000000001</v>
      </c>
      <c r="GH60" s="9">
        <v>110.67700000000001</v>
      </c>
      <c r="GI60" s="9">
        <v>41.332000000000001</v>
      </c>
      <c r="GJ60" s="9">
        <v>69.344999999999999</v>
      </c>
      <c r="GK60" s="9">
        <v>80.954999999999998</v>
      </c>
      <c r="GL60" s="9">
        <v>59.551000000000002</v>
      </c>
      <c r="GM60" s="9">
        <v>21.404</v>
      </c>
      <c r="GN60" s="9">
        <v>128.946</v>
      </c>
      <c r="GO60" s="9">
        <v>48.475999999999999</v>
      </c>
      <c r="GP60" s="9">
        <v>80.47</v>
      </c>
      <c r="GQ60" s="9">
        <v>125.27200000000001</v>
      </c>
      <c r="GR60" s="9">
        <v>52.225999999999999</v>
      </c>
      <c r="GS60" s="9">
        <v>73.046000000000006</v>
      </c>
      <c r="GT60" s="9">
        <v>551.25599999999997</v>
      </c>
      <c r="GU60" s="9">
        <v>345.92099999999999</v>
      </c>
      <c r="GV60" s="9">
        <v>205.33500000000001</v>
      </c>
      <c r="GW60" s="9">
        <v>253.696</v>
      </c>
      <c r="GX60" s="9">
        <v>190.399</v>
      </c>
      <c r="GY60" s="9">
        <v>63.296999999999997</v>
      </c>
      <c r="GZ60" s="9">
        <v>297.56099999999998</v>
      </c>
      <c r="HA60" s="9">
        <v>155.52199999999999</v>
      </c>
      <c r="HB60" s="9">
        <v>142.03899999999999</v>
      </c>
      <c r="HC60" s="9">
        <v>55.984999999999999</v>
      </c>
      <c r="HD60" s="9">
        <v>34.063000000000002</v>
      </c>
      <c r="HE60" s="9">
        <v>21.922000000000001</v>
      </c>
      <c r="HF60" s="9">
        <v>25.975000000000001</v>
      </c>
      <c r="HG60" s="9">
        <v>17.067</v>
      </c>
      <c r="HH60" s="9">
        <v>8.9079999999999995</v>
      </c>
      <c r="HI60" s="9">
        <v>5.6070000000000002</v>
      </c>
      <c r="HJ60" s="9">
        <v>4.7009999999999996</v>
      </c>
      <c r="HK60" s="9">
        <v>0.90600000000000003</v>
      </c>
      <c r="HL60" s="9">
        <v>3.948</v>
      </c>
      <c r="HM60" s="9">
        <v>3.0579999999999998</v>
      </c>
      <c r="HN60" s="9">
        <v>0.89</v>
      </c>
      <c r="HO60" s="9">
        <v>1.66</v>
      </c>
      <c r="HP60" s="9">
        <v>1.643</v>
      </c>
      <c r="HQ60" s="9">
        <v>1.6E-2</v>
      </c>
      <c r="HR60" s="9">
        <v>20.367999999999999</v>
      </c>
      <c r="HS60" s="9">
        <v>12.366</v>
      </c>
      <c r="HT60" s="9">
        <v>8.0030000000000001</v>
      </c>
      <c r="HU60" s="9">
        <v>36.822000000000003</v>
      </c>
      <c r="HV60" s="9">
        <v>21.498000000000001</v>
      </c>
      <c r="HW60" s="9">
        <v>15.324</v>
      </c>
      <c r="HX60" s="9">
        <v>8.2010000000000005</v>
      </c>
      <c r="HY60" s="9">
        <v>6.92</v>
      </c>
      <c r="HZ60" s="9">
        <v>1.2809999999999999</v>
      </c>
      <c r="IA60" s="9">
        <v>28.622</v>
      </c>
      <c r="IB60" s="9">
        <v>14.577999999999999</v>
      </c>
      <c r="IC60" s="9">
        <v>14.042999999999999</v>
      </c>
      <c r="ID60" s="9">
        <v>12.217000000000001</v>
      </c>
      <c r="IE60" s="9">
        <v>10.032999999999999</v>
      </c>
      <c r="IF60" s="9">
        <v>2.1829999999999998</v>
      </c>
      <c r="IG60" s="9">
        <v>43.768000000000001</v>
      </c>
      <c r="IH60" s="9">
        <v>24.029</v>
      </c>
      <c r="II60" s="9">
        <v>19.738</v>
      </c>
      <c r="IJ60" s="9">
        <v>32.569000000000003</v>
      </c>
      <c r="IK60" s="9">
        <v>17.635999999999999</v>
      </c>
      <c r="IL60" s="9">
        <v>14.933</v>
      </c>
      <c r="IM60" s="9">
        <v>3976.1379999999999</v>
      </c>
      <c r="IN60" s="9">
        <v>2107.076</v>
      </c>
      <c r="IO60" s="9">
        <v>1869.0619999999999</v>
      </c>
      <c r="IP60" s="9">
        <v>2753.22</v>
      </c>
      <c r="IQ60" s="9">
        <v>1715.5350000000001</v>
      </c>
    </row>
    <row r="61" spans="1:251">
      <c r="A61" s="10">
        <v>43344</v>
      </c>
      <c r="B61" s="9">
        <v>9.657</v>
      </c>
      <c r="C61" s="9">
        <v>16.184999999999999</v>
      </c>
      <c r="D61" s="9">
        <v>371.846</v>
      </c>
      <c r="E61" s="9">
        <v>206.745</v>
      </c>
      <c r="F61" s="9">
        <v>165.101</v>
      </c>
      <c r="G61" s="9">
        <v>184.20400000000001</v>
      </c>
      <c r="H61" s="9">
        <v>135.13900000000001</v>
      </c>
      <c r="I61" s="9">
        <v>49.064</v>
      </c>
      <c r="J61" s="9">
        <v>187.642</v>
      </c>
      <c r="K61" s="9">
        <v>71.605999999999995</v>
      </c>
      <c r="L61" s="9">
        <v>116.03700000000001</v>
      </c>
      <c r="M61" s="9">
        <v>204.01599999999999</v>
      </c>
      <c r="N61" s="9">
        <v>150.03800000000001</v>
      </c>
      <c r="O61" s="9">
        <v>53.976999999999997</v>
      </c>
      <c r="P61" s="9">
        <v>196.11199999999999</v>
      </c>
      <c r="Q61" s="9">
        <v>74.475999999999999</v>
      </c>
      <c r="R61" s="9">
        <v>121.636</v>
      </c>
      <c r="S61" s="9">
        <v>198.95</v>
      </c>
      <c r="T61" s="9">
        <v>79.067999999999998</v>
      </c>
      <c r="U61" s="9">
        <v>119.881</v>
      </c>
      <c r="V61" s="9">
        <v>2715.8290000000002</v>
      </c>
      <c r="W61" s="9">
        <v>1450.7260000000001</v>
      </c>
      <c r="X61" s="9">
        <v>1265.1030000000001</v>
      </c>
      <c r="Y61" s="9">
        <v>2024.348</v>
      </c>
      <c r="Z61" s="9">
        <v>1329.1690000000001</v>
      </c>
      <c r="AA61" s="9">
        <v>695.17899999999997</v>
      </c>
      <c r="AB61" s="9">
        <v>691.48099999999999</v>
      </c>
      <c r="AC61" s="9">
        <v>121.557</v>
      </c>
      <c r="AD61" s="9">
        <v>569.92399999999998</v>
      </c>
      <c r="AE61" s="9">
        <v>326.79899999999998</v>
      </c>
      <c r="AF61" s="9">
        <v>165.78399999999999</v>
      </c>
      <c r="AG61" s="9">
        <v>161.01400000000001</v>
      </c>
      <c r="AH61" s="9">
        <v>48.396000000000001</v>
      </c>
      <c r="AI61" s="9">
        <v>29.024000000000001</v>
      </c>
      <c r="AJ61" s="9">
        <v>19.372</v>
      </c>
      <c r="AK61" s="9">
        <v>23.273</v>
      </c>
      <c r="AL61" s="9">
        <v>20.158999999999999</v>
      </c>
      <c r="AM61" s="9">
        <v>3.1139999999999999</v>
      </c>
      <c r="AN61" s="9">
        <v>13.688000000000001</v>
      </c>
      <c r="AO61" s="9">
        <v>11.79</v>
      </c>
      <c r="AP61" s="9">
        <v>1.8979999999999999</v>
      </c>
      <c r="AQ61" s="9">
        <v>9.5839999999999996</v>
      </c>
      <c r="AR61" s="9">
        <v>8.3689999999999998</v>
      </c>
      <c r="AS61" s="9">
        <v>1.216</v>
      </c>
      <c r="AT61" s="9">
        <v>25.123999999999999</v>
      </c>
      <c r="AU61" s="9">
        <v>8.8659999999999997</v>
      </c>
      <c r="AV61" s="9">
        <v>16.257999999999999</v>
      </c>
      <c r="AW61" s="9">
        <v>297.66000000000003</v>
      </c>
      <c r="AX61" s="9">
        <v>148.52500000000001</v>
      </c>
      <c r="AY61" s="9">
        <v>149.13399999999999</v>
      </c>
      <c r="AZ61" s="9">
        <v>131.84899999999999</v>
      </c>
      <c r="BA61" s="9">
        <v>101.503</v>
      </c>
      <c r="BB61" s="9">
        <v>30.344999999999999</v>
      </c>
      <c r="BC61" s="9">
        <v>165.81100000000001</v>
      </c>
      <c r="BD61" s="9">
        <v>47.021999999999998</v>
      </c>
      <c r="BE61" s="9">
        <v>118.789</v>
      </c>
      <c r="BF61" s="9">
        <v>148.077</v>
      </c>
      <c r="BG61" s="9">
        <v>115.52500000000001</v>
      </c>
      <c r="BH61" s="9">
        <v>32.552</v>
      </c>
      <c r="BI61" s="9">
        <v>178.72200000000001</v>
      </c>
      <c r="BJ61" s="9">
        <v>50.259</v>
      </c>
      <c r="BK61" s="9">
        <v>128.46299999999999</v>
      </c>
      <c r="BL61" s="9">
        <v>179.499</v>
      </c>
      <c r="BM61" s="9">
        <v>58.811999999999998</v>
      </c>
      <c r="BN61" s="9">
        <v>120.687</v>
      </c>
      <c r="BO61" s="9">
        <v>2565.6869999999999</v>
      </c>
      <c r="BP61" s="9">
        <v>1336.136</v>
      </c>
      <c r="BQ61" s="9">
        <v>1229.5509999999999</v>
      </c>
      <c r="BR61" s="9">
        <v>1924.624</v>
      </c>
      <c r="BS61" s="9">
        <v>1199.289</v>
      </c>
      <c r="BT61" s="9">
        <v>725.33500000000004</v>
      </c>
      <c r="BU61" s="9">
        <v>641.06299999999999</v>
      </c>
      <c r="BV61" s="9">
        <v>136.84700000000001</v>
      </c>
      <c r="BW61" s="9">
        <v>504.21600000000001</v>
      </c>
      <c r="BX61" s="9">
        <v>299.05900000000003</v>
      </c>
      <c r="BY61" s="9">
        <v>142.44399999999999</v>
      </c>
      <c r="BZ61" s="9">
        <v>156.61500000000001</v>
      </c>
      <c r="CA61" s="9">
        <v>56.844000000000001</v>
      </c>
      <c r="CB61" s="9">
        <v>31.071999999999999</v>
      </c>
      <c r="CC61" s="9">
        <v>25.771999999999998</v>
      </c>
      <c r="CD61" s="9">
        <v>31.699000000000002</v>
      </c>
      <c r="CE61" s="9">
        <v>24.134</v>
      </c>
      <c r="CF61" s="9">
        <v>7.5659999999999998</v>
      </c>
      <c r="CG61" s="9">
        <v>17.013999999999999</v>
      </c>
      <c r="CH61" s="9">
        <v>12.365</v>
      </c>
      <c r="CI61" s="9">
        <v>4.649</v>
      </c>
      <c r="CJ61" s="9">
        <v>14.685</v>
      </c>
      <c r="CK61" s="9">
        <v>11.768000000000001</v>
      </c>
      <c r="CL61" s="9">
        <v>2.9169999999999998</v>
      </c>
      <c r="CM61" s="9">
        <v>25.143999999999998</v>
      </c>
      <c r="CN61" s="9">
        <v>6.9379999999999997</v>
      </c>
      <c r="CO61" s="9">
        <v>18.206</v>
      </c>
      <c r="CP61" s="9">
        <v>262.39699999999999</v>
      </c>
      <c r="CQ61" s="9">
        <v>121.90900000000001</v>
      </c>
      <c r="CR61" s="9">
        <v>140.488</v>
      </c>
      <c r="CS61" s="9">
        <v>112.279</v>
      </c>
      <c r="CT61" s="9">
        <v>76.849000000000004</v>
      </c>
      <c r="CU61" s="9">
        <v>35.43</v>
      </c>
      <c r="CV61" s="9">
        <v>150.11799999999999</v>
      </c>
      <c r="CW61" s="9">
        <v>45.06</v>
      </c>
      <c r="CX61" s="9">
        <v>105.05800000000001</v>
      </c>
      <c r="CY61" s="9">
        <v>138.214</v>
      </c>
      <c r="CZ61" s="9">
        <v>95.688000000000002</v>
      </c>
      <c r="DA61" s="9">
        <v>42.526000000000003</v>
      </c>
      <c r="DB61" s="9">
        <v>160.846</v>
      </c>
      <c r="DC61" s="9">
        <v>46.756</v>
      </c>
      <c r="DD61" s="9">
        <v>114.09</v>
      </c>
      <c r="DE61" s="9">
        <v>167.13200000000001</v>
      </c>
      <c r="DF61" s="9">
        <v>57.424999999999997</v>
      </c>
      <c r="DG61" s="9">
        <v>109.70699999999999</v>
      </c>
      <c r="DH61" s="9">
        <v>2424.2150000000001</v>
      </c>
      <c r="DI61" s="9">
        <v>1335.046</v>
      </c>
      <c r="DJ61" s="9">
        <v>1089.1690000000001</v>
      </c>
      <c r="DK61" s="9">
        <v>1540.05</v>
      </c>
      <c r="DL61" s="9">
        <v>1010.614</v>
      </c>
      <c r="DM61" s="9">
        <v>529.43600000000004</v>
      </c>
      <c r="DN61" s="9">
        <v>884.16499999999996</v>
      </c>
      <c r="DO61" s="9">
        <v>324.43200000000002</v>
      </c>
      <c r="DP61" s="9">
        <v>559.73299999999995</v>
      </c>
      <c r="DQ61" s="9">
        <v>258.95999999999998</v>
      </c>
      <c r="DR61" s="9">
        <v>147.27500000000001</v>
      </c>
      <c r="DS61" s="9">
        <v>111.685</v>
      </c>
      <c r="DT61" s="9">
        <v>85.488</v>
      </c>
      <c r="DU61" s="9">
        <v>51.658999999999999</v>
      </c>
      <c r="DV61" s="9">
        <v>33.829000000000001</v>
      </c>
      <c r="DW61" s="9">
        <v>32.61</v>
      </c>
      <c r="DX61" s="9">
        <v>24.905999999999999</v>
      </c>
      <c r="DY61" s="9">
        <v>7.7039999999999997</v>
      </c>
      <c r="DZ61" s="9">
        <v>20.58</v>
      </c>
      <c r="EA61" s="9">
        <v>16.175000000000001</v>
      </c>
      <c r="EB61" s="9">
        <v>4.4050000000000002</v>
      </c>
      <c r="EC61" s="9">
        <v>12.03</v>
      </c>
      <c r="ED61" s="9">
        <v>8.7309999999999999</v>
      </c>
      <c r="EE61" s="9">
        <v>3.3</v>
      </c>
      <c r="EF61" s="9">
        <v>52.877000000000002</v>
      </c>
      <c r="EG61" s="9">
        <v>26.753</v>
      </c>
      <c r="EH61" s="9">
        <v>26.125</v>
      </c>
      <c r="EI61" s="9">
        <v>202.749</v>
      </c>
      <c r="EJ61" s="9">
        <v>112.836</v>
      </c>
      <c r="EK61" s="9">
        <v>89.912000000000006</v>
      </c>
      <c r="EL61" s="9">
        <v>65.817999999999998</v>
      </c>
      <c r="EM61" s="9">
        <v>51.709000000000003</v>
      </c>
      <c r="EN61" s="9">
        <v>14.109</v>
      </c>
      <c r="EO61" s="9">
        <v>136.93</v>
      </c>
      <c r="EP61" s="9">
        <v>61.127000000000002</v>
      </c>
      <c r="EQ61" s="9">
        <v>75.802999999999997</v>
      </c>
      <c r="ER61" s="9">
        <v>91.001999999999995</v>
      </c>
      <c r="ES61" s="9">
        <v>70.209999999999994</v>
      </c>
      <c r="ET61" s="9">
        <v>20.791</v>
      </c>
      <c r="EU61" s="9">
        <v>167.958</v>
      </c>
      <c r="EV61" s="9">
        <v>77.064999999999998</v>
      </c>
      <c r="EW61" s="9">
        <v>90.893000000000001</v>
      </c>
      <c r="EX61" s="9">
        <v>157.51</v>
      </c>
      <c r="EY61" s="9">
        <v>77.302000000000007</v>
      </c>
      <c r="EZ61" s="9">
        <v>80.207999999999998</v>
      </c>
      <c r="FA61" s="9">
        <v>1870.652</v>
      </c>
      <c r="FB61" s="9">
        <v>994.58</v>
      </c>
      <c r="FC61" s="9">
        <v>876.07100000000003</v>
      </c>
      <c r="FD61" s="9">
        <v>1290.8489999999999</v>
      </c>
      <c r="FE61" s="9">
        <v>827.43399999999997</v>
      </c>
      <c r="FF61" s="9">
        <v>463.41500000000002</v>
      </c>
      <c r="FG61" s="9">
        <v>579.803</v>
      </c>
      <c r="FH61" s="9">
        <v>167.14599999999999</v>
      </c>
      <c r="FI61" s="9">
        <v>412.65600000000001</v>
      </c>
      <c r="FJ61" s="9">
        <v>212.00200000000001</v>
      </c>
      <c r="FK61" s="9">
        <v>115.50700000000001</v>
      </c>
      <c r="FL61" s="9">
        <v>96.495000000000005</v>
      </c>
      <c r="FM61" s="9">
        <v>64.176000000000002</v>
      </c>
      <c r="FN61" s="9">
        <v>38.308</v>
      </c>
      <c r="FO61" s="9">
        <v>25.867999999999999</v>
      </c>
      <c r="FP61" s="9">
        <v>29.04</v>
      </c>
      <c r="FQ61" s="9">
        <v>22.175999999999998</v>
      </c>
      <c r="FR61" s="9">
        <v>6.8639999999999999</v>
      </c>
      <c r="FS61" s="9">
        <v>18.933</v>
      </c>
      <c r="FT61" s="9">
        <v>14.91</v>
      </c>
      <c r="FU61" s="9">
        <v>4.0229999999999997</v>
      </c>
      <c r="FV61" s="9">
        <v>10.106999999999999</v>
      </c>
      <c r="FW61" s="9">
        <v>7.266</v>
      </c>
      <c r="FX61" s="9">
        <v>2.8410000000000002</v>
      </c>
      <c r="FY61" s="9">
        <v>35.136000000000003</v>
      </c>
      <c r="FZ61" s="9">
        <v>16.132999999999999</v>
      </c>
      <c r="GA61" s="9">
        <v>19.003</v>
      </c>
      <c r="GB61" s="9">
        <v>171.72200000000001</v>
      </c>
      <c r="GC61" s="9">
        <v>91.215999999999994</v>
      </c>
      <c r="GD61" s="9">
        <v>80.506</v>
      </c>
      <c r="GE61" s="9">
        <v>57.518000000000001</v>
      </c>
      <c r="GF61" s="9">
        <v>44.500999999999998</v>
      </c>
      <c r="GG61" s="9">
        <v>13.016999999999999</v>
      </c>
      <c r="GH61" s="9">
        <v>114.20399999999999</v>
      </c>
      <c r="GI61" s="9">
        <v>46.715000000000003</v>
      </c>
      <c r="GJ61" s="9">
        <v>67.489000000000004</v>
      </c>
      <c r="GK61" s="9">
        <v>80.852000000000004</v>
      </c>
      <c r="GL61" s="9">
        <v>61.545999999999999</v>
      </c>
      <c r="GM61" s="9">
        <v>19.305</v>
      </c>
      <c r="GN61" s="9">
        <v>131.15100000000001</v>
      </c>
      <c r="GO61" s="9">
        <v>53.960999999999999</v>
      </c>
      <c r="GP61" s="9">
        <v>77.19</v>
      </c>
      <c r="GQ61" s="9">
        <v>133.136</v>
      </c>
      <c r="GR61" s="9">
        <v>61.624000000000002</v>
      </c>
      <c r="GS61" s="9">
        <v>71.512</v>
      </c>
      <c r="GT61" s="9">
        <v>553.56399999999996</v>
      </c>
      <c r="GU61" s="9">
        <v>340.46600000000001</v>
      </c>
      <c r="GV61" s="9">
        <v>213.09800000000001</v>
      </c>
      <c r="GW61" s="9">
        <v>249.202</v>
      </c>
      <c r="GX61" s="9">
        <v>183.18</v>
      </c>
      <c r="GY61" s="9">
        <v>66.021000000000001</v>
      </c>
      <c r="GZ61" s="9">
        <v>304.36200000000002</v>
      </c>
      <c r="HA61" s="9">
        <v>157.286</v>
      </c>
      <c r="HB61" s="9">
        <v>147.077</v>
      </c>
      <c r="HC61" s="9">
        <v>46.957999999999998</v>
      </c>
      <c r="HD61" s="9">
        <v>31.768000000000001</v>
      </c>
      <c r="HE61" s="9">
        <v>15.19</v>
      </c>
      <c r="HF61" s="9">
        <v>21.312000000000001</v>
      </c>
      <c r="HG61" s="9">
        <v>13.351000000000001</v>
      </c>
      <c r="HH61" s="9">
        <v>7.9610000000000003</v>
      </c>
      <c r="HI61" s="9">
        <v>3.57</v>
      </c>
      <c r="HJ61" s="9">
        <v>2.7309999999999999</v>
      </c>
      <c r="HK61" s="9">
        <v>0.84</v>
      </c>
      <c r="HL61" s="9">
        <v>1.647</v>
      </c>
      <c r="HM61" s="9">
        <v>1.266</v>
      </c>
      <c r="HN61" s="9">
        <v>0.38200000000000001</v>
      </c>
      <c r="HO61" s="9">
        <v>1.923</v>
      </c>
      <c r="HP61" s="9">
        <v>1.4650000000000001</v>
      </c>
      <c r="HQ61" s="9">
        <v>0.45800000000000002</v>
      </c>
      <c r="HR61" s="9">
        <v>17.741</v>
      </c>
      <c r="HS61" s="9">
        <v>10.62</v>
      </c>
      <c r="HT61" s="9">
        <v>7.1210000000000004</v>
      </c>
      <c r="HU61" s="9">
        <v>31.027000000000001</v>
      </c>
      <c r="HV61" s="9">
        <v>21.620999999999999</v>
      </c>
      <c r="HW61" s="9">
        <v>9.4060000000000006</v>
      </c>
      <c r="HX61" s="9">
        <v>8.3000000000000007</v>
      </c>
      <c r="HY61" s="9">
        <v>7.2080000000000002</v>
      </c>
      <c r="HZ61" s="9">
        <v>1.0920000000000001</v>
      </c>
      <c r="IA61" s="9">
        <v>22.727</v>
      </c>
      <c r="IB61" s="9">
        <v>14.412000000000001</v>
      </c>
      <c r="IC61" s="9">
        <v>8.3140000000000001</v>
      </c>
      <c r="ID61" s="9">
        <v>10.15</v>
      </c>
      <c r="IE61" s="9">
        <v>8.6639999999999997</v>
      </c>
      <c r="IF61" s="9">
        <v>1.486</v>
      </c>
      <c r="IG61" s="9">
        <v>36.808</v>
      </c>
      <c r="IH61" s="9">
        <v>23.103999999999999</v>
      </c>
      <c r="II61" s="9">
        <v>13.704000000000001</v>
      </c>
      <c r="IJ61" s="9">
        <v>24.373999999999999</v>
      </c>
      <c r="IK61" s="9">
        <v>15.678000000000001</v>
      </c>
      <c r="IL61" s="9">
        <v>8.6959999999999997</v>
      </c>
      <c r="IM61" s="9">
        <v>4005.0430000000001</v>
      </c>
      <c r="IN61" s="9">
        <v>2116.3249999999998</v>
      </c>
      <c r="IO61" s="9">
        <v>1888.7180000000001</v>
      </c>
      <c r="IP61" s="9">
        <v>2753.0970000000002</v>
      </c>
      <c r="IQ61" s="9">
        <v>1717.5070000000001</v>
      </c>
    </row>
    <row r="62" spans="1:251">
      <c r="A62" s="10">
        <v>43374</v>
      </c>
      <c r="B62" s="9">
        <v>11.94</v>
      </c>
      <c r="C62" s="9">
        <v>16.792000000000002</v>
      </c>
      <c r="D62" s="9">
        <v>396.601</v>
      </c>
      <c r="E62" s="9">
        <v>220.89400000000001</v>
      </c>
      <c r="F62" s="9">
        <v>175.70699999999999</v>
      </c>
      <c r="G62" s="9">
        <v>202.57400000000001</v>
      </c>
      <c r="H62" s="9">
        <v>150.06899999999999</v>
      </c>
      <c r="I62" s="9">
        <v>52.505000000000003</v>
      </c>
      <c r="J62" s="9">
        <v>194.02699999999999</v>
      </c>
      <c r="K62" s="9">
        <v>70.825000000000003</v>
      </c>
      <c r="L62" s="9">
        <v>123.202</v>
      </c>
      <c r="M62" s="9">
        <v>226.76400000000001</v>
      </c>
      <c r="N62" s="9">
        <v>168.91399999999999</v>
      </c>
      <c r="O62" s="9">
        <v>57.85</v>
      </c>
      <c r="P62" s="9">
        <v>206.006</v>
      </c>
      <c r="Q62" s="9">
        <v>75.911000000000001</v>
      </c>
      <c r="R62" s="9">
        <v>130.095</v>
      </c>
      <c r="S62" s="9">
        <v>212.10499999999999</v>
      </c>
      <c r="T62" s="9">
        <v>84.353999999999999</v>
      </c>
      <c r="U62" s="9">
        <v>127.751</v>
      </c>
      <c r="V62" s="9">
        <v>2728.1379999999999</v>
      </c>
      <c r="W62" s="9">
        <v>1454.1279999999999</v>
      </c>
      <c r="X62" s="9">
        <v>1274.009</v>
      </c>
      <c r="Y62" s="9">
        <v>2034.451</v>
      </c>
      <c r="Z62" s="9">
        <v>1332.3150000000001</v>
      </c>
      <c r="AA62" s="9">
        <v>702.13699999999994</v>
      </c>
      <c r="AB62" s="9">
        <v>693.68600000000004</v>
      </c>
      <c r="AC62" s="9">
        <v>121.813</v>
      </c>
      <c r="AD62" s="9">
        <v>571.87300000000005</v>
      </c>
      <c r="AE62" s="9">
        <v>310.01900000000001</v>
      </c>
      <c r="AF62" s="9">
        <v>156.05000000000001</v>
      </c>
      <c r="AG62" s="9">
        <v>153.97</v>
      </c>
      <c r="AH62" s="9">
        <v>44.676000000000002</v>
      </c>
      <c r="AI62" s="9">
        <v>24.742000000000001</v>
      </c>
      <c r="AJ62" s="9">
        <v>19.934000000000001</v>
      </c>
      <c r="AK62" s="9">
        <v>19.832999999999998</v>
      </c>
      <c r="AL62" s="9">
        <v>15.436</v>
      </c>
      <c r="AM62" s="9">
        <v>4.3970000000000002</v>
      </c>
      <c r="AN62" s="9">
        <v>11.717000000000001</v>
      </c>
      <c r="AO62" s="9">
        <v>7.7519999999999998</v>
      </c>
      <c r="AP62" s="9">
        <v>3.9649999999999999</v>
      </c>
      <c r="AQ62" s="9">
        <v>8.1159999999999997</v>
      </c>
      <c r="AR62" s="9">
        <v>7.6840000000000002</v>
      </c>
      <c r="AS62" s="9">
        <v>0.432</v>
      </c>
      <c r="AT62" s="9">
        <v>24.843</v>
      </c>
      <c r="AU62" s="9">
        <v>9.3059999999999992</v>
      </c>
      <c r="AV62" s="9">
        <v>15.537000000000001</v>
      </c>
      <c r="AW62" s="9">
        <v>286.565</v>
      </c>
      <c r="AX62" s="9">
        <v>143.59100000000001</v>
      </c>
      <c r="AY62" s="9">
        <v>142.97399999999999</v>
      </c>
      <c r="AZ62" s="9">
        <v>132.87</v>
      </c>
      <c r="BA62" s="9">
        <v>102.917</v>
      </c>
      <c r="BB62" s="9">
        <v>29.954000000000001</v>
      </c>
      <c r="BC62" s="9">
        <v>153.69499999999999</v>
      </c>
      <c r="BD62" s="9">
        <v>40.674999999999997</v>
      </c>
      <c r="BE62" s="9">
        <v>113.02</v>
      </c>
      <c r="BF62" s="9">
        <v>146.25899999999999</v>
      </c>
      <c r="BG62" s="9">
        <v>113.143</v>
      </c>
      <c r="BH62" s="9">
        <v>33.116</v>
      </c>
      <c r="BI62" s="9">
        <v>163.76</v>
      </c>
      <c r="BJ62" s="9">
        <v>42.906999999999996</v>
      </c>
      <c r="BK62" s="9">
        <v>120.854</v>
      </c>
      <c r="BL62" s="9">
        <v>165.41200000000001</v>
      </c>
      <c r="BM62" s="9">
        <v>48.427</v>
      </c>
      <c r="BN62" s="9">
        <v>116.985</v>
      </c>
      <c r="BO62" s="9">
        <v>2585.9960000000001</v>
      </c>
      <c r="BP62" s="9">
        <v>1339.0709999999999</v>
      </c>
      <c r="BQ62" s="9">
        <v>1246.9259999999999</v>
      </c>
      <c r="BR62" s="9">
        <v>1943.354</v>
      </c>
      <c r="BS62" s="9">
        <v>1205.6679999999999</v>
      </c>
      <c r="BT62" s="9">
        <v>737.68600000000004</v>
      </c>
      <c r="BU62" s="9">
        <v>642.64300000000003</v>
      </c>
      <c r="BV62" s="9">
        <v>133.40299999999999</v>
      </c>
      <c r="BW62" s="9">
        <v>509.24</v>
      </c>
      <c r="BX62" s="9">
        <v>292.77499999999998</v>
      </c>
      <c r="BY62" s="9">
        <v>135.92699999999999</v>
      </c>
      <c r="BZ62" s="9">
        <v>156.84800000000001</v>
      </c>
      <c r="CA62" s="9">
        <v>53.98</v>
      </c>
      <c r="CB62" s="9">
        <v>31.440999999999999</v>
      </c>
      <c r="CC62" s="9">
        <v>22.539000000000001</v>
      </c>
      <c r="CD62" s="9">
        <v>23.702999999999999</v>
      </c>
      <c r="CE62" s="9">
        <v>19.202000000000002</v>
      </c>
      <c r="CF62" s="9">
        <v>4.5010000000000003</v>
      </c>
      <c r="CG62" s="9">
        <v>11.414</v>
      </c>
      <c r="CH62" s="9">
        <v>9.5779999999999994</v>
      </c>
      <c r="CI62" s="9">
        <v>1.8360000000000001</v>
      </c>
      <c r="CJ62" s="9">
        <v>12.289</v>
      </c>
      <c r="CK62" s="9">
        <v>9.6240000000000006</v>
      </c>
      <c r="CL62" s="9">
        <v>2.665</v>
      </c>
      <c r="CM62" s="9">
        <v>30.277999999999999</v>
      </c>
      <c r="CN62" s="9">
        <v>12.24</v>
      </c>
      <c r="CO62" s="9">
        <v>18.038</v>
      </c>
      <c r="CP62" s="9">
        <v>262.161</v>
      </c>
      <c r="CQ62" s="9">
        <v>117.935</v>
      </c>
      <c r="CR62" s="9">
        <v>144.226</v>
      </c>
      <c r="CS62" s="9">
        <v>106.214</v>
      </c>
      <c r="CT62" s="9">
        <v>74.680000000000007</v>
      </c>
      <c r="CU62" s="9">
        <v>31.533999999999999</v>
      </c>
      <c r="CV62" s="9">
        <v>155.947</v>
      </c>
      <c r="CW62" s="9">
        <v>43.255000000000003</v>
      </c>
      <c r="CX62" s="9">
        <v>112.691</v>
      </c>
      <c r="CY62" s="9">
        <v>123.657</v>
      </c>
      <c r="CZ62" s="9">
        <v>88.048000000000002</v>
      </c>
      <c r="DA62" s="9">
        <v>35.609000000000002</v>
      </c>
      <c r="DB62" s="9">
        <v>169.11799999999999</v>
      </c>
      <c r="DC62" s="9">
        <v>47.878999999999998</v>
      </c>
      <c r="DD62" s="9">
        <v>121.239</v>
      </c>
      <c r="DE62" s="9">
        <v>167.36</v>
      </c>
      <c r="DF62" s="9">
        <v>52.832999999999998</v>
      </c>
      <c r="DG62" s="9">
        <v>114.527</v>
      </c>
      <c r="DH62" s="9">
        <v>2419.1729999999998</v>
      </c>
      <c r="DI62" s="9">
        <v>1340.165</v>
      </c>
      <c r="DJ62" s="9">
        <v>1079.008</v>
      </c>
      <c r="DK62" s="9">
        <v>1536.0740000000001</v>
      </c>
      <c r="DL62" s="9">
        <v>1011.0650000000001</v>
      </c>
      <c r="DM62" s="9">
        <v>525.00800000000004</v>
      </c>
      <c r="DN62" s="9">
        <v>883.1</v>
      </c>
      <c r="DO62" s="9">
        <v>329.1</v>
      </c>
      <c r="DP62" s="9">
        <v>554</v>
      </c>
      <c r="DQ62" s="9">
        <v>243.83699999999999</v>
      </c>
      <c r="DR62" s="9">
        <v>136.78399999999999</v>
      </c>
      <c r="DS62" s="9">
        <v>107.053</v>
      </c>
      <c r="DT62" s="9">
        <v>71.328999999999994</v>
      </c>
      <c r="DU62" s="9">
        <v>43.344999999999999</v>
      </c>
      <c r="DV62" s="9">
        <v>27.984000000000002</v>
      </c>
      <c r="DW62" s="9">
        <v>23.933</v>
      </c>
      <c r="DX62" s="9">
        <v>18.797999999999998</v>
      </c>
      <c r="DY62" s="9">
        <v>5.1349999999999998</v>
      </c>
      <c r="DZ62" s="9">
        <v>14.343</v>
      </c>
      <c r="EA62" s="9">
        <v>11.038</v>
      </c>
      <c r="EB62" s="9">
        <v>3.3039999999999998</v>
      </c>
      <c r="EC62" s="9">
        <v>9.5909999999999993</v>
      </c>
      <c r="ED62" s="9">
        <v>7.76</v>
      </c>
      <c r="EE62" s="9">
        <v>1.831</v>
      </c>
      <c r="EF62" s="9">
        <v>47.396000000000001</v>
      </c>
      <c r="EG62" s="9">
        <v>24.547000000000001</v>
      </c>
      <c r="EH62" s="9">
        <v>22.847999999999999</v>
      </c>
      <c r="EI62" s="9">
        <v>195.57</v>
      </c>
      <c r="EJ62" s="9">
        <v>107.512</v>
      </c>
      <c r="EK62" s="9">
        <v>88.058000000000007</v>
      </c>
      <c r="EL62" s="9">
        <v>70.134</v>
      </c>
      <c r="EM62" s="9">
        <v>52.743000000000002</v>
      </c>
      <c r="EN62" s="9">
        <v>17.391999999999999</v>
      </c>
      <c r="EO62" s="9">
        <v>125.43600000000001</v>
      </c>
      <c r="EP62" s="9">
        <v>54.768999999999998</v>
      </c>
      <c r="EQ62" s="9">
        <v>70.667000000000002</v>
      </c>
      <c r="ER62" s="9">
        <v>89.116</v>
      </c>
      <c r="ES62" s="9">
        <v>67.739000000000004</v>
      </c>
      <c r="ET62" s="9">
        <v>21.376999999999999</v>
      </c>
      <c r="EU62" s="9">
        <v>154.721</v>
      </c>
      <c r="EV62" s="9">
        <v>69.045000000000002</v>
      </c>
      <c r="EW62" s="9">
        <v>85.676000000000002</v>
      </c>
      <c r="EX62" s="9">
        <v>139.77799999999999</v>
      </c>
      <c r="EY62" s="9">
        <v>65.807000000000002</v>
      </c>
      <c r="EZ62" s="9">
        <v>73.971000000000004</v>
      </c>
      <c r="FA62" s="9">
        <v>1862.92</v>
      </c>
      <c r="FB62" s="9">
        <v>994.37</v>
      </c>
      <c r="FC62" s="9">
        <v>868.55</v>
      </c>
      <c r="FD62" s="9">
        <v>1283.038</v>
      </c>
      <c r="FE62" s="9">
        <v>826.803</v>
      </c>
      <c r="FF62" s="9">
        <v>456.23399999999998</v>
      </c>
      <c r="FG62" s="9">
        <v>579.88199999999995</v>
      </c>
      <c r="FH62" s="9">
        <v>167.56700000000001</v>
      </c>
      <c r="FI62" s="9">
        <v>412.31599999999997</v>
      </c>
      <c r="FJ62" s="9">
        <v>203.19800000000001</v>
      </c>
      <c r="FK62" s="9">
        <v>108.562</v>
      </c>
      <c r="FL62" s="9">
        <v>94.635999999999996</v>
      </c>
      <c r="FM62" s="9">
        <v>52.723999999999997</v>
      </c>
      <c r="FN62" s="9">
        <v>31.276</v>
      </c>
      <c r="FO62" s="9">
        <v>21.449000000000002</v>
      </c>
      <c r="FP62" s="9">
        <v>19.835000000000001</v>
      </c>
      <c r="FQ62" s="9">
        <v>14.723000000000001</v>
      </c>
      <c r="FR62" s="9">
        <v>5.1130000000000004</v>
      </c>
      <c r="FS62" s="9">
        <v>12.502000000000001</v>
      </c>
      <c r="FT62" s="9">
        <v>9.2040000000000006</v>
      </c>
      <c r="FU62" s="9">
        <v>3.298</v>
      </c>
      <c r="FV62" s="9">
        <v>7.3330000000000002</v>
      </c>
      <c r="FW62" s="9">
        <v>5.5190000000000001</v>
      </c>
      <c r="FX62" s="9">
        <v>1.8149999999999999</v>
      </c>
      <c r="FY62" s="9">
        <v>32.889000000000003</v>
      </c>
      <c r="FZ62" s="9">
        <v>16.553000000000001</v>
      </c>
      <c r="GA62" s="9">
        <v>16.335999999999999</v>
      </c>
      <c r="GB62" s="9">
        <v>169.81899999999999</v>
      </c>
      <c r="GC62" s="9">
        <v>88.322999999999993</v>
      </c>
      <c r="GD62" s="9">
        <v>81.495999999999995</v>
      </c>
      <c r="GE62" s="9">
        <v>64.128</v>
      </c>
      <c r="GF62" s="9">
        <v>46.814999999999998</v>
      </c>
      <c r="GG62" s="9">
        <v>17.314</v>
      </c>
      <c r="GH62" s="9">
        <v>105.69</v>
      </c>
      <c r="GI62" s="9">
        <v>41.508000000000003</v>
      </c>
      <c r="GJ62" s="9">
        <v>64.182000000000002</v>
      </c>
      <c r="GK62" s="9">
        <v>80.045000000000002</v>
      </c>
      <c r="GL62" s="9">
        <v>58.764000000000003</v>
      </c>
      <c r="GM62" s="9">
        <v>21.28</v>
      </c>
      <c r="GN62" s="9">
        <v>123.154</v>
      </c>
      <c r="GO62" s="9">
        <v>49.798000000000002</v>
      </c>
      <c r="GP62" s="9">
        <v>73.355999999999995</v>
      </c>
      <c r="GQ62" s="9">
        <v>118.19199999999999</v>
      </c>
      <c r="GR62" s="9">
        <v>50.712000000000003</v>
      </c>
      <c r="GS62" s="9">
        <v>67.480999999999995</v>
      </c>
      <c r="GT62" s="9">
        <v>556.25400000000002</v>
      </c>
      <c r="GU62" s="9">
        <v>345.79500000000002</v>
      </c>
      <c r="GV62" s="9">
        <v>210.458</v>
      </c>
      <c r="GW62" s="9">
        <v>253.036</v>
      </c>
      <c r="GX62" s="9">
        <v>184.262</v>
      </c>
      <c r="GY62" s="9">
        <v>68.774000000000001</v>
      </c>
      <c r="GZ62" s="9">
        <v>303.21800000000002</v>
      </c>
      <c r="HA62" s="9">
        <v>161.53299999999999</v>
      </c>
      <c r="HB62" s="9">
        <v>141.684</v>
      </c>
      <c r="HC62" s="9">
        <v>40.639000000000003</v>
      </c>
      <c r="HD62" s="9">
        <v>28.222999999999999</v>
      </c>
      <c r="HE62" s="9">
        <v>12.416</v>
      </c>
      <c r="HF62" s="9">
        <v>18.603999999999999</v>
      </c>
      <c r="HG62" s="9">
        <v>12.069000000000001</v>
      </c>
      <c r="HH62" s="9">
        <v>6.5350000000000001</v>
      </c>
      <c r="HI62" s="9">
        <v>4.0979999999999999</v>
      </c>
      <c r="HJ62" s="9">
        <v>4.0750000000000002</v>
      </c>
      <c r="HK62" s="9">
        <v>2.1999999999999999E-2</v>
      </c>
      <c r="HL62" s="9">
        <v>1.841</v>
      </c>
      <c r="HM62" s="9">
        <v>1.8340000000000001</v>
      </c>
      <c r="HN62" s="9">
        <v>6.0000000000000001E-3</v>
      </c>
      <c r="HO62" s="9">
        <v>2.2570000000000001</v>
      </c>
      <c r="HP62" s="9">
        <v>2.2410000000000001</v>
      </c>
      <c r="HQ62" s="9">
        <v>1.6E-2</v>
      </c>
      <c r="HR62" s="9">
        <v>14.507</v>
      </c>
      <c r="HS62" s="9">
        <v>7.9939999999999998</v>
      </c>
      <c r="HT62" s="9">
        <v>6.5129999999999999</v>
      </c>
      <c r="HU62" s="9">
        <v>25.751999999999999</v>
      </c>
      <c r="HV62" s="9">
        <v>19.189</v>
      </c>
      <c r="HW62" s="9">
        <v>6.5620000000000003</v>
      </c>
      <c r="HX62" s="9">
        <v>6.0060000000000002</v>
      </c>
      <c r="HY62" s="9">
        <v>5.9279999999999999</v>
      </c>
      <c r="HZ62" s="9">
        <v>7.8E-2</v>
      </c>
      <c r="IA62" s="9">
        <v>19.745999999999999</v>
      </c>
      <c r="IB62" s="9">
        <v>13.260999999999999</v>
      </c>
      <c r="IC62" s="9">
        <v>6.484</v>
      </c>
      <c r="ID62" s="9">
        <v>9.0719999999999992</v>
      </c>
      <c r="IE62" s="9">
        <v>8.9749999999999996</v>
      </c>
      <c r="IF62" s="9">
        <v>9.7000000000000003E-2</v>
      </c>
      <c r="IG62" s="9">
        <v>31.567</v>
      </c>
      <c r="IH62" s="9">
        <v>19.248000000000001</v>
      </c>
      <c r="II62" s="9">
        <v>12.32</v>
      </c>
      <c r="IJ62" s="9">
        <v>21.585999999999999</v>
      </c>
      <c r="IK62" s="9">
        <v>15.096</v>
      </c>
      <c r="IL62" s="9">
        <v>6.49</v>
      </c>
      <c r="IM62" s="9">
        <v>4015.6460000000002</v>
      </c>
      <c r="IN62" s="9">
        <v>2113.2069999999999</v>
      </c>
      <c r="IO62" s="9">
        <v>1902.44</v>
      </c>
      <c r="IP62" s="9">
        <v>2775.5129999999999</v>
      </c>
      <c r="IQ62" s="9">
        <v>1725.194</v>
      </c>
    </row>
    <row r="63" spans="1:251">
      <c r="A63" s="10">
        <v>43405</v>
      </c>
      <c r="B63" s="9">
        <v>17.045999999999999</v>
      </c>
      <c r="C63" s="9">
        <v>17.779</v>
      </c>
      <c r="D63" s="9">
        <v>368.25</v>
      </c>
      <c r="E63" s="9">
        <v>207.56899999999999</v>
      </c>
      <c r="F63" s="9">
        <v>160.68</v>
      </c>
      <c r="G63" s="9">
        <v>163.92699999999999</v>
      </c>
      <c r="H63" s="9">
        <v>120.705</v>
      </c>
      <c r="I63" s="9">
        <v>43.222000000000001</v>
      </c>
      <c r="J63" s="9">
        <v>204.32300000000001</v>
      </c>
      <c r="K63" s="9">
        <v>86.864999999999995</v>
      </c>
      <c r="L63" s="9">
        <v>117.458</v>
      </c>
      <c r="M63" s="9">
        <v>191.01900000000001</v>
      </c>
      <c r="N63" s="9">
        <v>141.887</v>
      </c>
      <c r="O63" s="9">
        <v>49.131999999999998</v>
      </c>
      <c r="P63" s="9">
        <v>219.69499999999999</v>
      </c>
      <c r="Q63" s="9">
        <v>94.903000000000006</v>
      </c>
      <c r="R63" s="9">
        <v>124.791</v>
      </c>
      <c r="S63" s="9">
        <v>224.114</v>
      </c>
      <c r="T63" s="9">
        <v>102.446</v>
      </c>
      <c r="U63" s="9">
        <v>121.66800000000001</v>
      </c>
      <c r="V63" s="9">
        <v>2749.0729999999999</v>
      </c>
      <c r="W63" s="9">
        <v>1460.3219999999999</v>
      </c>
      <c r="X63" s="9">
        <v>1288.752</v>
      </c>
      <c r="Y63" s="9">
        <v>2044.5260000000001</v>
      </c>
      <c r="Z63" s="9">
        <v>1338.885</v>
      </c>
      <c r="AA63" s="9">
        <v>705.64099999999996</v>
      </c>
      <c r="AB63" s="9">
        <v>704.54700000000003</v>
      </c>
      <c r="AC63" s="9">
        <v>121.437</v>
      </c>
      <c r="AD63" s="9">
        <v>583.11</v>
      </c>
      <c r="AE63" s="9">
        <v>327.91300000000001</v>
      </c>
      <c r="AF63" s="9">
        <v>159.86099999999999</v>
      </c>
      <c r="AG63" s="9">
        <v>168.05099999999999</v>
      </c>
      <c r="AH63" s="9">
        <v>54.975999999999999</v>
      </c>
      <c r="AI63" s="9">
        <v>31.457999999999998</v>
      </c>
      <c r="AJ63" s="9">
        <v>23.516999999999999</v>
      </c>
      <c r="AK63" s="9">
        <v>32.607999999999997</v>
      </c>
      <c r="AL63" s="9">
        <v>24.795000000000002</v>
      </c>
      <c r="AM63" s="9">
        <v>7.8120000000000003</v>
      </c>
      <c r="AN63" s="9">
        <v>18.568000000000001</v>
      </c>
      <c r="AO63" s="9">
        <v>14.531000000000001</v>
      </c>
      <c r="AP63" s="9">
        <v>4.0380000000000003</v>
      </c>
      <c r="AQ63" s="9">
        <v>14.039</v>
      </c>
      <c r="AR63" s="9">
        <v>10.265000000000001</v>
      </c>
      <c r="AS63" s="9">
        <v>3.7749999999999999</v>
      </c>
      <c r="AT63" s="9">
        <v>22.367999999999999</v>
      </c>
      <c r="AU63" s="9">
        <v>6.6630000000000003</v>
      </c>
      <c r="AV63" s="9">
        <v>15.705</v>
      </c>
      <c r="AW63" s="9">
        <v>293.52999999999997</v>
      </c>
      <c r="AX63" s="9">
        <v>139.14400000000001</v>
      </c>
      <c r="AY63" s="9">
        <v>154.386</v>
      </c>
      <c r="AZ63" s="9">
        <v>132.279</v>
      </c>
      <c r="BA63" s="9">
        <v>97.433000000000007</v>
      </c>
      <c r="BB63" s="9">
        <v>34.847000000000001</v>
      </c>
      <c r="BC63" s="9">
        <v>161.25</v>
      </c>
      <c r="BD63" s="9">
        <v>41.710999999999999</v>
      </c>
      <c r="BE63" s="9">
        <v>119.539</v>
      </c>
      <c r="BF63" s="9">
        <v>154.04499999999999</v>
      </c>
      <c r="BG63" s="9">
        <v>115.047</v>
      </c>
      <c r="BH63" s="9">
        <v>38.997999999999998</v>
      </c>
      <c r="BI63" s="9">
        <v>173.86699999999999</v>
      </c>
      <c r="BJ63" s="9">
        <v>44.814</v>
      </c>
      <c r="BK63" s="9">
        <v>129.054</v>
      </c>
      <c r="BL63" s="9">
        <v>179.81899999999999</v>
      </c>
      <c r="BM63" s="9">
        <v>56.241999999999997</v>
      </c>
      <c r="BN63" s="9">
        <v>123.577</v>
      </c>
      <c r="BO63" s="9">
        <v>2611.857</v>
      </c>
      <c r="BP63" s="9">
        <v>1346.4549999999999</v>
      </c>
      <c r="BQ63" s="9">
        <v>1265.402</v>
      </c>
      <c r="BR63" s="9">
        <v>1976.0329999999999</v>
      </c>
      <c r="BS63" s="9">
        <v>1224.692</v>
      </c>
      <c r="BT63" s="9">
        <v>751.34100000000001</v>
      </c>
      <c r="BU63" s="9">
        <v>635.82399999999996</v>
      </c>
      <c r="BV63" s="9">
        <v>121.76300000000001</v>
      </c>
      <c r="BW63" s="9">
        <v>514.06100000000004</v>
      </c>
      <c r="BX63" s="9">
        <v>304.005</v>
      </c>
      <c r="BY63" s="9">
        <v>140.28200000000001</v>
      </c>
      <c r="BZ63" s="9">
        <v>163.72300000000001</v>
      </c>
      <c r="CA63" s="9">
        <v>59.994999999999997</v>
      </c>
      <c r="CB63" s="9">
        <v>32.392000000000003</v>
      </c>
      <c r="CC63" s="9">
        <v>27.603999999999999</v>
      </c>
      <c r="CD63" s="9">
        <v>30.568999999999999</v>
      </c>
      <c r="CE63" s="9">
        <v>23.527000000000001</v>
      </c>
      <c r="CF63" s="9">
        <v>7.0419999999999998</v>
      </c>
      <c r="CG63" s="9">
        <v>14.502000000000001</v>
      </c>
      <c r="CH63" s="9">
        <v>11.416</v>
      </c>
      <c r="CI63" s="9">
        <v>3.0859999999999999</v>
      </c>
      <c r="CJ63" s="9">
        <v>16.067</v>
      </c>
      <c r="CK63" s="9">
        <v>12.11</v>
      </c>
      <c r="CL63" s="9">
        <v>3.9569999999999999</v>
      </c>
      <c r="CM63" s="9">
        <v>29.427</v>
      </c>
      <c r="CN63" s="9">
        <v>8.8650000000000002</v>
      </c>
      <c r="CO63" s="9">
        <v>20.561</v>
      </c>
      <c r="CP63" s="9">
        <v>270.33</v>
      </c>
      <c r="CQ63" s="9">
        <v>119.285</v>
      </c>
      <c r="CR63" s="9">
        <v>151.04499999999999</v>
      </c>
      <c r="CS63" s="9">
        <v>109.771</v>
      </c>
      <c r="CT63" s="9">
        <v>77.290999999999997</v>
      </c>
      <c r="CU63" s="9">
        <v>32.479999999999997</v>
      </c>
      <c r="CV63" s="9">
        <v>160.559</v>
      </c>
      <c r="CW63" s="9">
        <v>41.994</v>
      </c>
      <c r="CX63" s="9">
        <v>118.565</v>
      </c>
      <c r="CY63" s="9">
        <v>132.947</v>
      </c>
      <c r="CZ63" s="9">
        <v>94.884</v>
      </c>
      <c r="DA63" s="9">
        <v>38.063000000000002</v>
      </c>
      <c r="DB63" s="9">
        <v>171.05799999999999</v>
      </c>
      <c r="DC63" s="9">
        <v>45.398000000000003</v>
      </c>
      <c r="DD63" s="9">
        <v>125.65900000000001</v>
      </c>
      <c r="DE63" s="9">
        <v>175.06100000000001</v>
      </c>
      <c r="DF63" s="9">
        <v>53.41</v>
      </c>
      <c r="DG63" s="9">
        <v>121.65</v>
      </c>
      <c r="DH63" s="9">
        <v>2448.9580000000001</v>
      </c>
      <c r="DI63" s="9">
        <v>1343.0630000000001</v>
      </c>
      <c r="DJ63" s="9">
        <v>1105.895</v>
      </c>
      <c r="DK63" s="9">
        <v>1556.008</v>
      </c>
      <c r="DL63" s="9">
        <v>1015.567</v>
      </c>
      <c r="DM63" s="9">
        <v>540.44100000000003</v>
      </c>
      <c r="DN63" s="9">
        <v>892.95</v>
      </c>
      <c r="DO63" s="9">
        <v>327.49599999999998</v>
      </c>
      <c r="DP63" s="9">
        <v>565.45399999999995</v>
      </c>
      <c r="DQ63" s="9">
        <v>273.56599999999997</v>
      </c>
      <c r="DR63" s="9">
        <v>157.39699999999999</v>
      </c>
      <c r="DS63" s="9">
        <v>116.169</v>
      </c>
      <c r="DT63" s="9">
        <v>84.605000000000004</v>
      </c>
      <c r="DU63" s="9">
        <v>57.633000000000003</v>
      </c>
      <c r="DV63" s="9">
        <v>26.972000000000001</v>
      </c>
      <c r="DW63" s="9">
        <v>28.036000000000001</v>
      </c>
      <c r="DX63" s="9">
        <v>22.521000000000001</v>
      </c>
      <c r="DY63" s="9">
        <v>5.5149999999999997</v>
      </c>
      <c r="DZ63" s="9">
        <v>15.289</v>
      </c>
      <c r="EA63" s="9">
        <v>11.256</v>
      </c>
      <c r="EB63" s="9">
        <v>4.032</v>
      </c>
      <c r="EC63" s="9">
        <v>12.747</v>
      </c>
      <c r="ED63" s="9">
        <v>11.263999999999999</v>
      </c>
      <c r="EE63" s="9">
        <v>1.4830000000000001</v>
      </c>
      <c r="EF63" s="9">
        <v>56.569000000000003</v>
      </c>
      <c r="EG63" s="9">
        <v>35.113</v>
      </c>
      <c r="EH63" s="9">
        <v>21.456</v>
      </c>
      <c r="EI63" s="9">
        <v>215.892</v>
      </c>
      <c r="EJ63" s="9">
        <v>118.51900000000001</v>
      </c>
      <c r="EK63" s="9">
        <v>97.373000000000005</v>
      </c>
      <c r="EL63" s="9">
        <v>76.56</v>
      </c>
      <c r="EM63" s="9">
        <v>55.201000000000001</v>
      </c>
      <c r="EN63" s="9">
        <v>21.359000000000002</v>
      </c>
      <c r="EO63" s="9">
        <v>139.33199999999999</v>
      </c>
      <c r="EP63" s="9">
        <v>63.317999999999998</v>
      </c>
      <c r="EQ63" s="9">
        <v>76.013999999999996</v>
      </c>
      <c r="ER63" s="9">
        <v>99.9</v>
      </c>
      <c r="ES63" s="9">
        <v>74.042000000000002</v>
      </c>
      <c r="ET63" s="9">
        <v>25.856999999999999</v>
      </c>
      <c r="EU63" s="9">
        <v>173.666</v>
      </c>
      <c r="EV63" s="9">
        <v>83.355000000000004</v>
      </c>
      <c r="EW63" s="9">
        <v>90.311000000000007</v>
      </c>
      <c r="EX63" s="9">
        <v>154.62100000000001</v>
      </c>
      <c r="EY63" s="9">
        <v>74.575000000000003</v>
      </c>
      <c r="EZ63" s="9">
        <v>80.046000000000006</v>
      </c>
      <c r="FA63" s="9">
        <v>1879.019</v>
      </c>
      <c r="FB63" s="9">
        <v>996.18100000000004</v>
      </c>
      <c r="FC63" s="9">
        <v>882.83799999999997</v>
      </c>
      <c r="FD63" s="9">
        <v>1303.633</v>
      </c>
      <c r="FE63" s="9">
        <v>834.06299999999999</v>
      </c>
      <c r="FF63" s="9">
        <v>469.57</v>
      </c>
      <c r="FG63" s="9">
        <v>575.38599999999997</v>
      </c>
      <c r="FH63" s="9">
        <v>162.11799999999999</v>
      </c>
      <c r="FI63" s="9">
        <v>413.26799999999997</v>
      </c>
      <c r="FJ63" s="9">
        <v>216.47</v>
      </c>
      <c r="FK63" s="9">
        <v>119.431</v>
      </c>
      <c r="FL63" s="9">
        <v>97.039000000000001</v>
      </c>
      <c r="FM63" s="9">
        <v>57.134999999999998</v>
      </c>
      <c r="FN63" s="9">
        <v>38.154000000000003</v>
      </c>
      <c r="FO63" s="9">
        <v>18.981000000000002</v>
      </c>
      <c r="FP63" s="9">
        <v>23.071999999999999</v>
      </c>
      <c r="FQ63" s="9">
        <v>17.579000000000001</v>
      </c>
      <c r="FR63" s="9">
        <v>5.4930000000000003</v>
      </c>
      <c r="FS63" s="9">
        <v>12.698</v>
      </c>
      <c r="FT63" s="9">
        <v>8.6720000000000006</v>
      </c>
      <c r="FU63" s="9">
        <v>4.0259999999999998</v>
      </c>
      <c r="FV63" s="9">
        <v>10.372999999999999</v>
      </c>
      <c r="FW63" s="9">
        <v>8.907</v>
      </c>
      <c r="FX63" s="9">
        <v>1.4670000000000001</v>
      </c>
      <c r="FY63" s="9">
        <v>34.063000000000002</v>
      </c>
      <c r="FZ63" s="9">
        <v>20.574999999999999</v>
      </c>
      <c r="GA63" s="9">
        <v>13.488</v>
      </c>
      <c r="GB63" s="9">
        <v>179.39099999999999</v>
      </c>
      <c r="GC63" s="9">
        <v>94.56</v>
      </c>
      <c r="GD63" s="9">
        <v>84.831000000000003</v>
      </c>
      <c r="GE63" s="9">
        <v>68.766000000000005</v>
      </c>
      <c r="GF63" s="9">
        <v>49.664999999999999</v>
      </c>
      <c r="GG63" s="9">
        <v>19.100999999999999</v>
      </c>
      <c r="GH63" s="9">
        <v>110.625</v>
      </c>
      <c r="GI63" s="9">
        <v>44.895000000000003</v>
      </c>
      <c r="GJ63" s="9">
        <v>65.730999999999995</v>
      </c>
      <c r="GK63" s="9">
        <v>87.92</v>
      </c>
      <c r="GL63" s="9">
        <v>64.34</v>
      </c>
      <c r="GM63" s="9">
        <v>23.58</v>
      </c>
      <c r="GN63" s="9">
        <v>128.55000000000001</v>
      </c>
      <c r="GO63" s="9">
        <v>55.091000000000001</v>
      </c>
      <c r="GP63" s="9">
        <v>73.459000000000003</v>
      </c>
      <c r="GQ63" s="9">
        <v>123.324</v>
      </c>
      <c r="GR63" s="9">
        <v>53.567</v>
      </c>
      <c r="GS63" s="9">
        <v>69.757000000000005</v>
      </c>
      <c r="GT63" s="9">
        <v>569.93899999999996</v>
      </c>
      <c r="GU63" s="9">
        <v>346.88200000000001</v>
      </c>
      <c r="GV63" s="9">
        <v>223.05699999999999</v>
      </c>
      <c r="GW63" s="9">
        <v>252.375</v>
      </c>
      <c r="GX63" s="9">
        <v>181.50399999999999</v>
      </c>
      <c r="GY63" s="9">
        <v>70.870999999999995</v>
      </c>
      <c r="GZ63" s="9">
        <v>317.56400000000002</v>
      </c>
      <c r="HA63" s="9">
        <v>165.37899999999999</v>
      </c>
      <c r="HB63" s="9">
        <v>152.18600000000001</v>
      </c>
      <c r="HC63" s="9">
        <v>57.095999999999997</v>
      </c>
      <c r="HD63" s="9">
        <v>37.966000000000001</v>
      </c>
      <c r="HE63" s="9">
        <v>19.13</v>
      </c>
      <c r="HF63" s="9">
        <v>27.47</v>
      </c>
      <c r="HG63" s="9">
        <v>19.478999999999999</v>
      </c>
      <c r="HH63" s="9">
        <v>7.9909999999999997</v>
      </c>
      <c r="HI63" s="9">
        <v>4.9640000000000004</v>
      </c>
      <c r="HJ63" s="9">
        <v>4.9420000000000002</v>
      </c>
      <c r="HK63" s="9">
        <v>2.1999999999999999E-2</v>
      </c>
      <c r="HL63" s="9">
        <v>2.59</v>
      </c>
      <c r="HM63" s="9">
        <v>2.5840000000000001</v>
      </c>
      <c r="HN63" s="9">
        <v>6.0000000000000001E-3</v>
      </c>
      <c r="HO63" s="9">
        <v>2.3740000000000001</v>
      </c>
      <c r="HP63" s="9">
        <v>2.3580000000000001</v>
      </c>
      <c r="HQ63" s="9">
        <v>1.6E-2</v>
      </c>
      <c r="HR63" s="9">
        <v>22.506</v>
      </c>
      <c r="HS63" s="9">
        <v>14.537000000000001</v>
      </c>
      <c r="HT63" s="9">
        <v>7.9690000000000003</v>
      </c>
      <c r="HU63" s="9">
        <v>36.500999999999998</v>
      </c>
      <c r="HV63" s="9">
        <v>23.96</v>
      </c>
      <c r="HW63" s="9">
        <v>12.542</v>
      </c>
      <c r="HX63" s="9">
        <v>7.7949999999999999</v>
      </c>
      <c r="HY63" s="9">
        <v>5.5359999999999996</v>
      </c>
      <c r="HZ63" s="9">
        <v>2.2589999999999999</v>
      </c>
      <c r="IA63" s="9">
        <v>28.707000000000001</v>
      </c>
      <c r="IB63" s="9">
        <v>18.422999999999998</v>
      </c>
      <c r="IC63" s="9">
        <v>10.282999999999999</v>
      </c>
      <c r="ID63" s="9">
        <v>11.98</v>
      </c>
      <c r="IE63" s="9">
        <v>9.702</v>
      </c>
      <c r="IF63" s="9">
        <v>2.2770000000000001</v>
      </c>
      <c r="IG63" s="9">
        <v>45.116</v>
      </c>
      <c r="IH63" s="9">
        <v>28.263999999999999</v>
      </c>
      <c r="II63" s="9">
        <v>16.852</v>
      </c>
      <c r="IJ63" s="9">
        <v>31.297000000000001</v>
      </c>
      <c r="IK63" s="9">
        <v>21.007999999999999</v>
      </c>
      <c r="IL63" s="9">
        <v>10.289</v>
      </c>
      <c r="IM63" s="9">
        <v>4019.2449999999999</v>
      </c>
      <c r="IN63" s="9">
        <v>2126.3229999999999</v>
      </c>
      <c r="IO63" s="9">
        <v>1892.922</v>
      </c>
      <c r="IP63" s="9">
        <v>2802.5830000000001</v>
      </c>
      <c r="IQ63" s="9">
        <v>1740.22</v>
      </c>
    </row>
    <row r="64" spans="1:251">
      <c r="A64" s="10">
        <v>43435</v>
      </c>
      <c r="B64" s="9">
        <v>13.551</v>
      </c>
      <c r="C64" s="9">
        <v>18.983000000000001</v>
      </c>
      <c r="D64" s="9">
        <v>405.92200000000003</v>
      </c>
      <c r="E64" s="9">
        <v>227.54400000000001</v>
      </c>
      <c r="F64" s="9">
        <v>178.37799999999999</v>
      </c>
      <c r="G64" s="9">
        <v>188.32499999999999</v>
      </c>
      <c r="H64" s="9">
        <v>139.11500000000001</v>
      </c>
      <c r="I64" s="9">
        <v>49.21</v>
      </c>
      <c r="J64" s="9">
        <v>217.59700000000001</v>
      </c>
      <c r="K64" s="9">
        <v>88.427999999999997</v>
      </c>
      <c r="L64" s="9">
        <v>129.16800000000001</v>
      </c>
      <c r="M64" s="9">
        <v>214.60599999999999</v>
      </c>
      <c r="N64" s="9">
        <v>159.661</v>
      </c>
      <c r="O64" s="9">
        <v>54.945999999999998</v>
      </c>
      <c r="P64" s="9">
        <v>228.864</v>
      </c>
      <c r="Q64" s="9">
        <v>92.295000000000002</v>
      </c>
      <c r="R64" s="9">
        <v>136.57</v>
      </c>
      <c r="S64" s="9">
        <v>229.97900000000001</v>
      </c>
      <c r="T64" s="9">
        <v>97.944000000000003</v>
      </c>
      <c r="U64" s="9">
        <v>132.035</v>
      </c>
      <c r="V64" s="9">
        <v>2758.1889999999999</v>
      </c>
      <c r="W64" s="9">
        <v>1468.7380000000001</v>
      </c>
      <c r="X64" s="9">
        <v>1289.451</v>
      </c>
      <c r="Y64" s="9">
        <v>2057.0329999999999</v>
      </c>
      <c r="Z64" s="9">
        <v>1340.7860000000001</v>
      </c>
      <c r="AA64" s="9">
        <v>716.24599999999998</v>
      </c>
      <c r="AB64" s="9">
        <v>701.15599999999995</v>
      </c>
      <c r="AC64" s="9">
        <v>127.952</v>
      </c>
      <c r="AD64" s="9">
        <v>573.20399999999995</v>
      </c>
      <c r="AE64" s="9">
        <v>314.88900000000001</v>
      </c>
      <c r="AF64" s="9">
        <v>156.88399999999999</v>
      </c>
      <c r="AG64" s="9">
        <v>158.006</v>
      </c>
      <c r="AH64" s="9">
        <v>60.835999999999999</v>
      </c>
      <c r="AI64" s="9">
        <v>31.295999999999999</v>
      </c>
      <c r="AJ64" s="9">
        <v>29.54</v>
      </c>
      <c r="AK64" s="9">
        <v>30.7</v>
      </c>
      <c r="AL64" s="9">
        <v>22.209</v>
      </c>
      <c r="AM64" s="9">
        <v>8.4909999999999997</v>
      </c>
      <c r="AN64" s="9">
        <v>16.690999999999999</v>
      </c>
      <c r="AO64" s="9">
        <v>11.456</v>
      </c>
      <c r="AP64" s="9">
        <v>5.234</v>
      </c>
      <c r="AQ64" s="9">
        <v>14.01</v>
      </c>
      <c r="AR64" s="9">
        <v>10.752000000000001</v>
      </c>
      <c r="AS64" s="9">
        <v>3.2570000000000001</v>
      </c>
      <c r="AT64" s="9">
        <v>30.135999999999999</v>
      </c>
      <c r="AU64" s="9">
        <v>9.0879999999999992</v>
      </c>
      <c r="AV64" s="9">
        <v>21.047999999999998</v>
      </c>
      <c r="AW64" s="9">
        <v>280.39800000000002</v>
      </c>
      <c r="AX64" s="9">
        <v>137.57599999999999</v>
      </c>
      <c r="AY64" s="9">
        <v>142.821</v>
      </c>
      <c r="AZ64" s="9">
        <v>121.53100000000001</v>
      </c>
      <c r="BA64" s="9">
        <v>93.84</v>
      </c>
      <c r="BB64" s="9">
        <v>27.690999999999999</v>
      </c>
      <c r="BC64" s="9">
        <v>158.86699999999999</v>
      </c>
      <c r="BD64" s="9">
        <v>43.737000000000002</v>
      </c>
      <c r="BE64" s="9">
        <v>115.13</v>
      </c>
      <c r="BF64" s="9">
        <v>143.94800000000001</v>
      </c>
      <c r="BG64" s="9">
        <v>109.453</v>
      </c>
      <c r="BH64" s="9">
        <v>34.494999999999997</v>
      </c>
      <c r="BI64" s="9">
        <v>170.94200000000001</v>
      </c>
      <c r="BJ64" s="9">
        <v>47.430999999999997</v>
      </c>
      <c r="BK64" s="9">
        <v>123.51</v>
      </c>
      <c r="BL64" s="9">
        <v>175.55699999999999</v>
      </c>
      <c r="BM64" s="9">
        <v>55.192999999999998</v>
      </c>
      <c r="BN64" s="9">
        <v>120.364</v>
      </c>
      <c r="BO64" s="9">
        <v>2596.143</v>
      </c>
      <c r="BP64" s="9">
        <v>1342.5409999999999</v>
      </c>
      <c r="BQ64" s="9">
        <v>1253.6030000000001</v>
      </c>
      <c r="BR64" s="9">
        <v>1962.7660000000001</v>
      </c>
      <c r="BS64" s="9">
        <v>1210.2360000000001</v>
      </c>
      <c r="BT64" s="9">
        <v>752.53</v>
      </c>
      <c r="BU64" s="9">
        <v>633.37699999999995</v>
      </c>
      <c r="BV64" s="9">
        <v>132.30500000000001</v>
      </c>
      <c r="BW64" s="9">
        <v>501.072</v>
      </c>
      <c r="BX64" s="9">
        <v>287.19200000000001</v>
      </c>
      <c r="BY64" s="9">
        <v>135.929</v>
      </c>
      <c r="BZ64" s="9">
        <v>151.26300000000001</v>
      </c>
      <c r="CA64" s="9">
        <v>52.9</v>
      </c>
      <c r="CB64" s="9">
        <v>29.997</v>
      </c>
      <c r="CC64" s="9">
        <v>22.904</v>
      </c>
      <c r="CD64" s="9">
        <v>28.042999999999999</v>
      </c>
      <c r="CE64" s="9">
        <v>21.451000000000001</v>
      </c>
      <c r="CF64" s="9">
        <v>6.5919999999999996</v>
      </c>
      <c r="CG64" s="9">
        <v>13.449</v>
      </c>
      <c r="CH64" s="9">
        <v>9.2650000000000006</v>
      </c>
      <c r="CI64" s="9">
        <v>4.1849999999999996</v>
      </c>
      <c r="CJ64" s="9">
        <v>14.593999999999999</v>
      </c>
      <c r="CK64" s="9">
        <v>12.186</v>
      </c>
      <c r="CL64" s="9">
        <v>2.4079999999999999</v>
      </c>
      <c r="CM64" s="9">
        <v>24.856999999999999</v>
      </c>
      <c r="CN64" s="9">
        <v>8.5459999999999994</v>
      </c>
      <c r="CO64" s="9">
        <v>16.311</v>
      </c>
      <c r="CP64" s="9">
        <v>256.51900000000001</v>
      </c>
      <c r="CQ64" s="9">
        <v>117.736</v>
      </c>
      <c r="CR64" s="9">
        <v>138.78200000000001</v>
      </c>
      <c r="CS64" s="9">
        <v>107.003</v>
      </c>
      <c r="CT64" s="9">
        <v>71.852000000000004</v>
      </c>
      <c r="CU64" s="9">
        <v>35.152000000000001</v>
      </c>
      <c r="CV64" s="9">
        <v>149.51499999999999</v>
      </c>
      <c r="CW64" s="9">
        <v>45.884</v>
      </c>
      <c r="CX64" s="9">
        <v>103.631</v>
      </c>
      <c r="CY64" s="9">
        <v>127.447</v>
      </c>
      <c r="CZ64" s="9">
        <v>87.313000000000002</v>
      </c>
      <c r="DA64" s="9">
        <v>40.134</v>
      </c>
      <c r="DB64" s="9">
        <v>159.745</v>
      </c>
      <c r="DC64" s="9">
        <v>48.616</v>
      </c>
      <c r="DD64" s="9">
        <v>111.129</v>
      </c>
      <c r="DE64" s="9">
        <v>162.965</v>
      </c>
      <c r="DF64" s="9">
        <v>55.149000000000001</v>
      </c>
      <c r="DG64" s="9">
        <v>107.815</v>
      </c>
      <c r="DH64" s="9">
        <v>2451.96</v>
      </c>
      <c r="DI64" s="9">
        <v>1346.3130000000001</v>
      </c>
      <c r="DJ64" s="9">
        <v>1105.6469999999999</v>
      </c>
      <c r="DK64" s="9">
        <v>1564.097</v>
      </c>
      <c r="DL64" s="9">
        <v>1020.042</v>
      </c>
      <c r="DM64" s="9">
        <v>544.05499999999995</v>
      </c>
      <c r="DN64" s="9">
        <v>887.86300000000006</v>
      </c>
      <c r="DO64" s="9">
        <v>326.27100000000002</v>
      </c>
      <c r="DP64" s="9">
        <v>561.59199999999998</v>
      </c>
      <c r="DQ64" s="9">
        <v>254.571</v>
      </c>
      <c r="DR64" s="9">
        <v>138.70599999999999</v>
      </c>
      <c r="DS64" s="9">
        <v>115.86499999999999</v>
      </c>
      <c r="DT64" s="9">
        <v>78.325999999999993</v>
      </c>
      <c r="DU64" s="9">
        <v>43.085000000000001</v>
      </c>
      <c r="DV64" s="9">
        <v>35.241</v>
      </c>
      <c r="DW64" s="9">
        <v>26.259</v>
      </c>
      <c r="DX64" s="9">
        <v>19.428000000000001</v>
      </c>
      <c r="DY64" s="9">
        <v>6.8310000000000004</v>
      </c>
      <c r="DZ64" s="9">
        <v>13.811999999999999</v>
      </c>
      <c r="EA64" s="9">
        <v>10.702</v>
      </c>
      <c r="EB64" s="9">
        <v>3.11</v>
      </c>
      <c r="EC64" s="9">
        <v>12.446999999999999</v>
      </c>
      <c r="ED64" s="9">
        <v>8.7270000000000003</v>
      </c>
      <c r="EE64" s="9">
        <v>3.7210000000000001</v>
      </c>
      <c r="EF64" s="9">
        <v>52.067</v>
      </c>
      <c r="EG64" s="9">
        <v>23.657</v>
      </c>
      <c r="EH64" s="9">
        <v>28.41</v>
      </c>
      <c r="EI64" s="9">
        <v>202.02799999999999</v>
      </c>
      <c r="EJ64" s="9">
        <v>109.093</v>
      </c>
      <c r="EK64" s="9">
        <v>92.935000000000002</v>
      </c>
      <c r="EL64" s="9">
        <v>68.734999999999999</v>
      </c>
      <c r="EM64" s="9">
        <v>49.151000000000003</v>
      </c>
      <c r="EN64" s="9">
        <v>19.584</v>
      </c>
      <c r="EO64" s="9">
        <v>133.29300000000001</v>
      </c>
      <c r="EP64" s="9">
        <v>59.942</v>
      </c>
      <c r="EQ64" s="9">
        <v>73.350999999999999</v>
      </c>
      <c r="ER64" s="9">
        <v>89.811999999999998</v>
      </c>
      <c r="ES64" s="9">
        <v>64.983999999999995</v>
      </c>
      <c r="ET64" s="9">
        <v>24.827999999999999</v>
      </c>
      <c r="EU64" s="9">
        <v>164.75899999999999</v>
      </c>
      <c r="EV64" s="9">
        <v>73.721999999999994</v>
      </c>
      <c r="EW64" s="9">
        <v>91.037000000000006</v>
      </c>
      <c r="EX64" s="9">
        <v>147.10499999999999</v>
      </c>
      <c r="EY64" s="9">
        <v>70.644000000000005</v>
      </c>
      <c r="EZ64" s="9">
        <v>76.462000000000003</v>
      </c>
      <c r="FA64" s="9">
        <v>1894.155</v>
      </c>
      <c r="FB64" s="9">
        <v>1003.048</v>
      </c>
      <c r="FC64" s="9">
        <v>891.10699999999997</v>
      </c>
      <c r="FD64" s="9">
        <v>1301.2619999999999</v>
      </c>
      <c r="FE64" s="9">
        <v>832.96100000000001</v>
      </c>
      <c r="FF64" s="9">
        <v>468.30099999999999</v>
      </c>
      <c r="FG64" s="9">
        <v>592.89300000000003</v>
      </c>
      <c r="FH64" s="9">
        <v>170.08699999999999</v>
      </c>
      <c r="FI64" s="9">
        <v>422.80599999999998</v>
      </c>
      <c r="FJ64" s="9">
        <v>207.351</v>
      </c>
      <c r="FK64" s="9">
        <v>108.932</v>
      </c>
      <c r="FL64" s="9">
        <v>98.418999999999997</v>
      </c>
      <c r="FM64" s="9">
        <v>56.09</v>
      </c>
      <c r="FN64" s="9">
        <v>29.788</v>
      </c>
      <c r="FO64" s="9">
        <v>26.302</v>
      </c>
      <c r="FP64" s="9">
        <v>23.003</v>
      </c>
      <c r="FQ64" s="9">
        <v>17.173999999999999</v>
      </c>
      <c r="FR64" s="9">
        <v>5.8289999999999997</v>
      </c>
      <c r="FS64" s="9">
        <v>11.973000000000001</v>
      </c>
      <c r="FT64" s="9">
        <v>9.4190000000000005</v>
      </c>
      <c r="FU64" s="9">
        <v>2.5539999999999998</v>
      </c>
      <c r="FV64" s="9">
        <v>11.03</v>
      </c>
      <c r="FW64" s="9">
        <v>7.7549999999999999</v>
      </c>
      <c r="FX64" s="9">
        <v>3.2749999999999999</v>
      </c>
      <c r="FY64" s="9">
        <v>33.087000000000003</v>
      </c>
      <c r="FZ64" s="9">
        <v>12.613</v>
      </c>
      <c r="GA64" s="9">
        <v>20.474</v>
      </c>
      <c r="GB64" s="9">
        <v>171.56</v>
      </c>
      <c r="GC64" s="9">
        <v>88.906000000000006</v>
      </c>
      <c r="GD64" s="9">
        <v>82.653999999999996</v>
      </c>
      <c r="GE64" s="9">
        <v>60.304000000000002</v>
      </c>
      <c r="GF64" s="9">
        <v>42.378999999999998</v>
      </c>
      <c r="GG64" s="9">
        <v>17.925000000000001</v>
      </c>
      <c r="GH64" s="9">
        <v>111.256</v>
      </c>
      <c r="GI64" s="9">
        <v>46.527000000000001</v>
      </c>
      <c r="GJ64" s="9">
        <v>64.728999999999999</v>
      </c>
      <c r="GK64" s="9">
        <v>79.355000000000004</v>
      </c>
      <c r="GL64" s="9">
        <v>56.634</v>
      </c>
      <c r="GM64" s="9">
        <v>22.721</v>
      </c>
      <c r="GN64" s="9">
        <v>127.996</v>
      </c>
      <c r="GO64" s="9">
        <v>52.298000000000002</v>
      </c>
      <c r="GP64" s="9">
        <v>75.697999999999993</v>
      </c>
      <c r="GQ64" s="9">
        <v>123.229</v>
      </c>
      <c r="GR64" s="9">
        <v>55.945999999999998</v>
      </c>
      <c r="GS64" s="9">
        <v>67.283000000000001</v>
      </c>
      <c r="GT64" s="9">
        <v>557.80499999999995</v>
      </c>
      <c r="GU64" s="9">
        <v>343.26499999999999</v>
      </c>
      <c r="GV64" s="9">
        <v>214.54</v>
      </c>
      <c r="GW64" s="9">
        <v>262.83499999999998</v>
      </c>
      <c r="GX64" s="9">
        <v>187.08099999999999</v>
      </c>
      <c r="GY64" s="9">
        <v>75.754000000000005</v>
      </c>
      <c r="GZ64" s="9">
        <v>294.97000000000003</v>
      </c>
      <c r="HA64" s="9">
        <v>156.184</v>
      </c>
      <c r="HB64" s="9">
        <v>138.786</v>
      </c>
      <c r="HC64" s="9">
        <v>47.22</v>
      </c>
      <c r="HD64" s="9">
        <v>29.774000000000001</v>
      </c>
      <c r="HE64" s="9">
        <v>17.446000000000002</v>
      </c>
      <c r="HF64" s="9">
        <v>22.236000000000001</v>
      </c>
      <c r="HG64" s="9">
        <v>13.298</v>
      </c>
      <c r="HH64" s="9">
        <v>8.9390000000000001</v>
      </c>
      <c r="HI64" s="9">
        <v>3.2559999999999998</v>
      </c>
      <c r="HJ64" s="9">
        <v>2.254</v>
      </c>
      <c r="HK64" s="9">
        <v>1.002</v>
      </c>
      <c r="HL64" s="9">
        <v>1.839</v>
      </c>
      <c r="HM64" s="9">
        <v>1.282</v>
      </c>
      <c r="HN64" s="9">
        <v>0.55700000000000005</v>
      </c>
      <c r="HO64" s="9">
        <v>1.417</v>
      </c>
      <c r="HP64" s="9">
        <v>0.97099999999999997</v>
      </c>
      <c r="HQ64" s="9">
        <v>0.44500000000000001</v>
      </c>
      <c r="HR64" s="9">
        <v>18.98</v>
      </c>
      <c r="HS64" s="9">
        <v>11.044</v>
      </c>
      <c r="HT64" s="9">
        <v>7.9370000000000003</v>
      </c>
      <c r="HU64" s="9">
        <v>30.468</v>
      </c>
      <c r="HV64" s="9">
        <v>20.187000000000001</v>
      </c>
      <c r="HW64" s="9">
        <v>10.281000000000001</v>
      </c>
      <c r="HX64" s="9">
        <v>8.4309999999999992</v>
      </c>
      <c r="HY64" s="9">
        <v>6.7720000000000002</v>
      </c>
      <c r="HZ64" s="9">
        <v>1.659</v>
      </c>
      <c r="IA64" s="9">
        <v>22.036999999999999</v>
      </c>
      <c r="IB64" s="9">
        <v>13.414999999999999</v>
      </c>
      <c r="IC64" s="9">
        <v>8.6219999999999999</v>
      </c>
      <c r="ID64" s="9">
        <v>10.457000000000001</v>
      </c>
      <c r="IE64" s="9">
        <v>8.35</v>
      </c>
      <c r="IF64" s="9">
        <v>2.1070000000000002</v>
      </c>
      <c r="IG64" s="9">
        <v>36.762999999999998</v>
      </c>
      <c r="IH64" s="9">
        <v>21.423999999999999</v>
      </c>
      <c r="II64" s="9">
        <v>15.339</v>
      </c>
      <c r="IJ64" s="9">
        <v>23.876999999999999</v>
      </c>
      <c r="IK64" s="9">
        <v>14.698</v>
      </c>
      <c r="IL64" s="9">
        <v>9.1790000000000003</v>
      </c>
      <c r="IM64" s="9">
        <v>4048.8589999999999</v>
      </c>
      <c r="IN64" s="9">
        <v>2146.0729999999999</v>
      </c>
      <c r="IO64" s="9">
        <v>1902.7860000000001</v>
      </c>
      <c r="IP64" s="9">
        <v>2798.835</v>
      </c>
      <c r="IQ64" s="9">
        <v>1728.3150000000001</v>
      </c>
    </row>
    <row r="65" spans="1:251">
      <c r="A65" s="10">
        <v>43466</v>
      </c>
      <c r="B65" s="9">
        <v>17.802</v>
      </c>
      <c r="C65" s="9">
        <v>23.792999999999999</v>
      </c>
      <c r="D65" s="9">
        <v>390.54700000000003</v>
      </c>
      <c r="E65" s="9">
        <v>225.79499999999999</v>
      </c>
      <c r="F65" s="9">
        <v>164.751</v>
      </c>
      <c r="G65" s="9">
        <v>179.30799999999999</v>
      </c>
      <c r="H65" s="9">
        <v>138.071</v>
      </c>
      <c r="I65" s="9">
        <v>41.237000000000002</v>
      </c>
      <c r="J65" s="9">
        <v>211.239</v>
      </c>
      <c r="K65" s="9">
        <v>87.724999999999994</v>
      </c>
      <c r="L65" s="9">
        <v>123.514</v>
      </c>
      <c r="M65" s="9">
        <v>217.02799999999999</v>
      </c>
      <c r="N65" s="9">
        <v>166.345</v>
      </c>
      <c r="O65" s="9">
        <v>50.683999999999997</v>
      </c>
      <c r="P65" s="9">
        <v>228.69200000000001</v>
      </c>
      <c r="Q65" s="9">
        <v>93.703999999999994</v>
      </c>
      <c r="R65" s="9">
        <v>134.988</v>
      </c>
      <c r="S65" s="9">
        <v>233.81100000000001</v>
      </c>
      <c r="T65" s="9">
        <v>103.812</v>
      </c>
      <c r="U65" s="9">
        <v>130</v>
      </c>
      <c r="V65" s="9">
        <v>2707.1219999999998</v>
      </c>
      <c r="W65" s="9">
        <v>1447.126</v>
      </c>
      <c r="X65" s="9">
        <v>1259.9949999999999</v>
      </c>
      <c r="Y65" s="9">
        <v>2021.5060000000001</v>
      </c>
      <c r="Z65" s="9">
        <v>1327.191</v>
      </c>
      <c r="AA65" s="9">
        <v>694.31500000000005</v>
      </c>
      <c r="AB65" s="9">
        <v>685.61599999999999</v>
      </c>
      <c r="AC65" s="9">
        <v>119.935</v>
      </c>
      <c r="AD65" s="9">
        <v>565.68100000000004</v>
      </c>
      <c r="AE65" s="9">
        <v>338.05500000000001</v>
      </c>
      <c r="AF65" s="9">
        <v>183.416</v>
      </c>
      <c r="AG65" s="9">
        <v>154.63900000000001</v>
      </c>
      <c r="AH65" s="9">
        <v>69.650000000000006</v>
      </c>
      <c r="AI65" s="9">
        <v>42.670999999999999</v>
      </c>
      <c r="AJ65" s="9">
        <v>26.978999999999999</v>
      </c>
      <c r="AK65" s="9">
        <v>43.097999999999999</v>
      </c>
      <c r="AL65" s="9">
        <v>34.189</v>
      </c>
      <c r="AM65" s="9">
        <v>8.9090000000000007</v>
      </c>
      <c r="AN65" s="9">
        <v>18.623999999999999</v>
      </c>
      <c r="AO65" s="9">
        <v>12.981</v>
      </c>
      <c r="AP65" s="9">
        <v>5.6429999999999998</v>
      </c>
      <c r="AQ65" s="9">
        <v>24.474</v>
      </c>
      <c r="AR65" s="9">
        <v>21.207999999999998</v>
      </c>
      <c r="AS65" s="9">
        <v>3.266</v>
      </c>
      <c r="AT65" s="9">
        <v>26.552</v>
      </c>
      <c r="AU65" s="9">
        <v>8.4819999999999993</v>
      </c>
      <c r="AV65" s="9">
        <v>18.07</v>
      </c>
      <c r="AW65" s="9">
        <v>290.08</v>
      </c>
      <c r="AX65" s="9">
        <v>153.69499999999999</v>
      </c>
      <c r="AY65" s="9">
        <v>136.38499999999999</v>
      </c>
      <c r="AZ65" s="9">
        <v>143.69999999999999</v>
      </c>
      <c r="BA65" s="9">
        <v>113.402</v>
      </c>
      <c r="BB65" s="9">
        <v>30.297999999999998</v>
      </c>
      <c r="BC65" s="9">
        <v>146.38</v>
      </c>
      <c r="BD65" s="9">
        <v>40.292000000000002</v>
      </c>
      <c r="BE65" s="9">
        <v>106.087</v>
      </c>
      <c r="BF65" s="9">
        <v>178.53200000000001</v>
      </c>
      <c r="BG65" s="9">
        <v>139.61600000000001</v>
      </c>
      <c r="BH65" s="9">
        <v>38.915999999999997</v>
      </c>
      <c r="BI65" s="9">
        <v>159.523</v>
      </c>
      <c r="BJ65" s="9">
        <v>43.8</v>
      </c>
      <c r="BK65" s="9">
        <v>115.72199999999999</v>
      </c>
      <c r="BL65" s="9">
        <v>165.00399999999999</v>
      </c>
      <c r="BM65" s="9">
        <v>53.274000000000001</v>
      </c>
      <c r="BN65" s="9">
        <v>111.73</v>
      </c>
      <c r="BO65" s="9">
        <v>2559.3980000000001</v>
      </c>
      <c r="BP65" s="9">
        <v>1336.32</v>
      </c>
      <c r="BQ65" s="9">
        <v>1223.078</v>
      </c>
      <c r="BR65" s="9">
        <v>1920.875</v>
      </c>
      <c r="BS65" s="9">
        <v>1201.0440000000001</v>
      </c>
      <c r="BT65" s="9">
        <v>719.83</v>
      </c>
      <c r="BU65" s="9">
        <v>638.524</v>
      </c>
      <c r="BV65" s="9">
        <v>135.27600000000001</v>
      </c>
      <c r="BW65" s="9">
        <v>503.24799999999999</v>
      </c>
      <c r="BX65" s="9">
        <v>316.18</v>
      </c>
      <c r="BY65" s="9">
        <v>143.83600000000001</v>
      </c>
      <c r="BZ65" s="9">
        <v>172.34399999999999</v>
      </c>
      <c r="CA65" s="9">
        <v>73.584999999999994</v>
      </c>
      <c r="CB65" s="9">
        <v>43.555999999999997</v>
      </c>
      <c r="CC65" s="9">
        <v>30.029</v>
      </c>
      <c r="CD65" s="9">
        <v>35.606999999999999</v>
      </c>
      <c r="CE65" s="9">
        <v>28.533000000000001</v>
      </c>
      <c r="CF65" s="9">
        <v>7.0739999999999998</v>
      </c>
      <c r="CG65" s="9">
        <v>17.646999999999998</v>
      </c>
      <c r="CH65" s="9">
        <v>13.926</v>
      </c>
      <c r="CI65" s="9">
        <v>3.7210000000000001</v>
      </c>
      <c r="CJ65" s="9">
        <v>17.96</v>
      </c>
      <c r="CK65" s="9">
        <v>14.606999999999999</v>
      </c>
      <c r="CL65" s="9">
        <v>3.3530000000000002</v>
      </c>
      <c r="CM65" s="9">
        <v>37.978000000000002</v>
      </c>
      <c r="CN65" s="9">
        <v>15.023</v>
      </c>
      <c r="CO65" s="9">
        <v>22.954999999999998</v>
      </c>
      <c r="CP65" s="9">
        <v>272.44900000000001</v>
      </c>
      <c r="CQ65" s="9">
        <v>114.611</v>
      </c>
      <c r="CR65" s="9">
        <v>157.83799999999999</v>
      </c>
      <c r="CS65" s="9">
        <v>112.29</v>
      </c>
      <c r="CT65" s="9">
        <v>69.944000000000003</v>
      </c>
      <c r="CU65" s="9">
        <v>42.345999999999997</v>
      </c>
      <c r="CV65" s="9">
        <v>160.15899999999999</v>
      </c>
      <c r="CW65" s="9">
        <v>44.667000000000002</v>
      </c>
      <c r="CX65" s="9">
        <v>115.492</v>
      </c>
      <c r="CY65" s="9">
        <v>143.17699999999999</v>
      </c>
      <c r="CZ65" s="9">
        <v>94.266999999999996</v>
      </c>
      <c r="DA65" s="9">
        <v>48.91</v>
      </c>
      <c r="DB65" s="9">
        <v>173.00299999999999</v>
      </c>
      <c r="DC65" s="9">
        <v>49.569000000000003</v>
      </c>
      <c r="DD65" s="9">
        <v>123.434</v>
      </c>
      <c r="DE65" s="9">
        <v>177.80500000000001</v>
      </c>
      <c r="DF65" s="9">
        <v>58.593000000000004</v>
      </c>
      <c r="DG65" s="9">
        <v>119.212</v>
      </c>
      <c r="DH65" s="9">
        <v>2375.4699999999998</v>
      </c>
      <c r="DI65" s="9">
        <v>1318.4290000000001</v>
      </c>
      <c r="DJ65" s="9">
        <v>1057.0409999999999</v>
      </c>
      <c r="DK65" s="9">
        <v>1544.2850000000001</v>
      </c>
      <c r="DL65" s="9">
        <v>1010.124</v>
      </c>
      <c r="DM65" s="9">
        <v>534.16099999999994</v>
      </c>
      <c r="DN65" s="9">
        <v>831.18399999999997</v>
      </c>
      <c r="DO65" s="9">
        <v>308.30399999999997</v>
      </c>
      <c r="DP65" s="9">
        <v>522.88</v>
      </c>
      <c r="DQ65" s="9">
        <v>260.73500000000001</v>
      </c>
      <c r="DR65" s="9">
        <v>152.898</v>
      </c>
      <c r="DS65" s="9">
        <v>107.837</v>
      </c>
      <c r="DT65" s="9">
        <v>87.885999999999996</v>
      </c>
      <c r="DU65" s="9">
        <v>61.470999999999997</v>
      </c>
      <c r="DV65" s="9">
        <v>26.414999999999999</v>
      </c>
      <c r="DW65" s="9">
        <v>37.817999999999998</v>
      </c>
      <c r="DX65" s="9">
        <v>31.527999999999999</v>
      </c>
      <c r="DY65" s="9">
        <v>6.2889999999999997</v>
      </c>
      <c r="DZ65" s="9">
        <v>19.503</v>
      </c>
      <c r="EA65" s="9">
        <v>15.599</v>
      </c>
      <c r="EB65" s="9">
        <v>3.9039999999999999</v>
      </c>
      <c r="EC65" s="9">
        <v>18.315000000000001</v>
      </c>
      <c r="ED65" s="9">
        <v>15.929</v>
      </c>
      <c r="EE65" s="9">
        <v>2.3860000000000001</v>
      </c>
      <c r="EF65" s="9">
        <v>50.067999999999998</v>
      </c>
      <c r="EG65" s="9">
        <v>29.942</v>
      </c>
      <c r="EH65" s="9">
        <v>20.126000000000001</v>
      </c>
      <c r="EI65" s="9">
        <v>196.43600000000001</v>
      </c>
      <c r="EJ65" s="9">
        <v>109.651</v>
      </c>
      <c r="EK65" s="9">
        <v>86.784999999999997</v>
      </c>
      <c r="EL65" s="9">
        <v>75.861999999999995</v>
      </c>
      <c r="EM65" s="9">
        <v>55.518000000000001</v>
      </c>
      <c r="EN65" s="9">
        <v>20.344000000000001</v>
      </c>
      <c r="EO65" s="9">
        <v>120.574</v>
      </c>
      <c r="EP65" s="9">
        <v>54.133000000000003</v>
      </c>
      <c r="EQ65" s="9">
        <v>66.441000000000003</v>
      </c>
      <c r="ER65" s="9">
        <v>107.40600000000001</v>
      </c>
      <c r="ES65" s="9">
        <v>82.334000000000003</v>
      </c>
      <c r="ET65" s="9">
        <v>25.073</v>
      </c>
      <c r="EU65" s="9">
        <v>153.32900000000001</v>
      </c>
      <c r="EV65" s="9">
        <v>70.564999999999998</v>
      </c>
      <c r="EW65" s="9">
        <v>82.763999999999996</v>
      </c>
      <c r="EX65" s="9">
        <v>140.077</v>
      </c>
      <c r="EY65" s="9">
        <v>69.731999999999999</v>
      </c>
      <c r="EZ65" s="9">
        <v>70.344999999999999</v>
      </c>
      <c r="FA65" s="9">
        <v>1838.713</v>
      </c>
      <c r="FB65" s="9">
        <v>981.83600000000001</v>
      </c>
      <c r="FC65" s="9">
        <v>856.87699999999995</v>
      </c>
      <c r="FD65" s="9">
        <v>1286.211</v>
      </c>
      <c r="FE65" s="9">
        <v>827.40700000000004</v>
      </c>
      <c r="FF65" s="9">
        <v>458.803</v>
      </c>
      <c r="FG65" s="9">
        <v>552.50300000000004</v>
      </c>
      <c r="FH65" s="9">
        <v>154.429</v>
      </c>
      <c r="FI65" s="9">
        <v>398.07400000000001</v>
      </c>
      <c r="FJ65" s="9">
        <v>211.22200000000001</v>
      </c>
      <c r="FK65" s="9">
        <v>118.631</v>
      </c>
      <c r="FL65" s="9">
        <v>92.590999999999994</v>
      </c>
      <c r="FM65" s="9">
        <v>60.082000000000001</v>
      </c>
      <c r="FN65" s="9">
        <v>40.122999999999998</v>
      </c>
      <c r="FO65" s="9">
        <v>19.959</v>
      </c>
      <c r="FP65" s="9">
        <v>30.574999999999999</v>
      </c>
      <c r="FQ65" s="9">
        <v>24.76</v>
      </c>
      <c r="FR65" s="9">
        <v>5.8150000000000004</v>
      </c>
      <c r="FS65" s="9">
        <v>15.101000000000001</v>
      </c>
      <c r="FT65" s="9">
        <v>11.654999999999999</v>
      </c>
      <c r="FU65" s="9">
        <v>3.4449999999999998</v>
      </c>
      <c r="FV65" s="9">
        <v>15.475</v>
      </c>
      <c r="FW65" s="9">
        <v>13.105</v>
      </c>
      <c r="FX65" s="9">
        <v>2.37</v>
      </c>
      <c r="FY65" s="9">
        <v>29.507000000000001</v>
      </c>
      <c r="FZ65" s="9">
        <v>15.362</v>
      </c>
      <c r="GA65" s="9">
        <v>14.145</v>
      </c>
      <c r="GB65" s="9">
        <v>168.18</v>
      </c>
      <c r="GC65" s="9">
        <v>90.765000000000001</v>
      </c>
      <c r="GD65" s="9">
        <v>77.415000000000006</v>
      </c>
      <c r="GE65" s="9">
        <v>66.245000000000005</v>
      </c>
      <c r="GF65" s="9">
        <v>48.012</v>
      </c>
      <c r="GG65" s="9">
        <v>18.233000000000001</v>
      </c>
      <c r="GH65" s="9">
        <v>101.935</v>
      </c>
      <c r="GI65" s="9">
        <v>42.753</v>
      </c>
      <c r="GJ65" s="9">
        <v>59.182000000000002</v>
      </c>
      <c r="GK65" s="9">
        <v>92.233000000000004</v>
      </c>
      <c r="GL65" s="9">
        <v>69.741</v>
      </c>
      <c r="GM65" s="9">
        <v>22.492000000000001</v>
      </c>
      <c r="GN65" s="9">
        <v>118.989</v>
      </c>
      <c r="GO65" s="9">
        <v>48.89</v>
      </c>
      <c r="GP65" s="9">
        <v>70.099999999999994</v>
      </c>
      <c r="GQ65" s="9">
        <v>117.036</v>
      </c>
      <c r="GR65" s="9">
        <v>54.408999999999999</v>
      </c>
      <c r="GS65" s="9">
        <v>62.627000000000002</v>
      </c>
      <c r="GT65" s="9">
        <v>536.75599999999997</v>
      </c>
      <c r="GU65" s="9">
        <v>336.59199999999998</v>
      </c>
      <c r="GV65" s="9">
        <v>200.16399999999999</v>
      </c>
      <c r="GW65" s="9">
        <v>258.07499999999999</v>
      </c>
      <c r="GX65" s="9">
        <v>182.71700000000001</v>
      </c>
      <c r="GY65" s="9">
        <v>75.358000000000004</v>
      </c>
      <c r="GZ65" s="9">
        <v>278.68200000000002</v>
      </c>
      <c r="HA65" s="9">
        <v>153.875</v>
      </c>
      <c r="HB65" s="9">
        <v>124.806</v>
      </c>
      <c r="HC65" s="9">
        <v>49.512999999999998</v>
      </c>
      <c r="HD65" s="9">
        <v>34.267000000000003</v>
      </c>
      <c r="HE65" s="9">
        <v>15.246</v>
      </c>
      <c r="HF65" s="9">
        <v>27.803999999999998</v>
      </c>
      <c r="HG65" s="9">
        <v>21.347999999999999</v>
      </c>
      <c r="HH65" s="9">
        <v>6.4560000000000004</v>
      </c>
      <c r="HI65" s="9">
        <v>7.242</v>
      </c>
      <c r="HJ65" s="9">
        <v>6.7679999999999998</v>
      </c>
      <c r="HK65" s="9">
        <v>0.47399999999999998</v>
      </c>
      <c r="HL65" s="9">
        <v>4.4020000000000001</v>
      </c>
      <c r="HM65" s="9">
        <v>3.944</v>
      </c>
      <c r="HN65" s="9">
        <v>0.45800000000000002</v>
      </c>
      <c r="HO65" s="9">
        <v>2.84</v>
      </c>
      <c r="HP65" s="9">
        <v>2.8239999999999998</v>
      </c>
      <c r="HQ65" s="9">
        <v>1.6E-2</v>
      </c>
      <c r="HR65" s="9">
        <v>20.561</v>
      </c>
      <c r="HS65" s="9">
        <v>14.58</v>
      </c>
      <c r="HT65" s="9">
        <v>5.9809999999999999</v>
      </c>
      <c r="HU65" s="9">
        <v>28.256</v>
      </c>
      <c r="HV65" s="9">
        <v>18.885999999999999</v>
      </c>
      <c r="HW65" s="9">
        <v>9.3689999999999998</v>
      </c>
      <c r="HX65" s="9">
        <v>9.6170000000000009</v>
      </c>
      <c r="HY65" s="9">
        <v>7.5060000000000002</v>
      </c>
      <c r="HZ65" s="9">
        <v>2.11</v>
      </c>
      <c r="IA65" s="9">
        <v>18.638999999999999</v>
      </c>
      <c r="IB65" s="9">
        <v>11.38</v>
      </c>
      <c r="IC65" s="9">
        <v>7.2590000000000003</v>
      </c>
      <c r="ID65" s="9">
        <v>15.173999999999999</v>
      </c>
      <c r="IE65" s="9">
        <v>12.592000000000001</v>
      </c>
      <c r="IF65" s="9">
        <v>2.581</v>
      </c>
      <c r="IG65" s="9">
        <v>34.338999999999999</v>
      </c>
      <c r="IH65" s="9">
        <v>21.675000000000001</v>
      </c>
      <c r="II65" s="9">
        <v>12.664999999999999</v>
      </c>
      <c r="IJ65" s="9">
        <v>23.041</v>
      </c>
      <c r="IK65" s="9">
        <v>15.323</v>
      </c>
      <c r="IL65" s="9">
        <v>7.7169999999999996</v>
      </c>
      <c r="IM65" s="9">
        <v>4007.8319999999999</v>
      </c>
      <c r="IN65" s="9">
        <v>2119.1179999999999</v>
      </c>
      <c r="IO65" s="9">
        <v>1888.713</v>
      </c>
      <c r="IP65" s="9">
        <v>2798.6990000000001</v>
      </c>
      <c r="IQ65" s="9">
        <v>1732.9469999999999</v>
      </c>
    </row>
    <row r="66" spans="1:251">
      <c r="A66" s="10">
        <v>43497</v>
      </c>
      <c r="B66" s="9">
        <v>16.189</v>
      </c>
      <c r="C66" s="9">
        <v>21.236000000000001</v>
      </c>
      <c r="D66" s="9">
        <v>378.78100000000001</v>
      </c>
      <c r="E66" s="9">
        <v>215.56299999999999</v>
      </c>
      <c r="F66" s="9">
        <v>163.21799999999999</v>
      </c>
      <c r="G66" s="9">
        <v>178.59800000000001</v>
      </c>
      <c r="H66" s="9">
        <v>129.26300000000001</v>
      </c>
      <c r="I66" s="9">
        <v>49.335000000000001</v>
      </c>
      <c r="J66" s="9">
        <v>200.18299999999999</v>
      </c>
      <c r="K66" s="9">
        <v>86.3</v>
      </c>
      <c r="L66" s="9">
        <v>113.883</v>
      </c>
      <c r="M66" s="9">
        <v>204.499</v>
      </c>
      <c r="N66" s="9">
        <v>145.87</v>
      </c>
      <c r="O66" s="9">
        <v>58.63</v>
      </c>
      <c r="P66" s="9">
        <v>215.87899999999999</v>
      </c>
      <c r="Q66" s="9">
        <v>92.721000000000004</v>
      </c>
      <c r="R66" s="9">
        <v>123.158</v>
      </c>
      <c r="S66" s="9">
        <v>220.48699999999999</v>
      </c>
      <c r="T66" s="9">
        <v>98.641000000000005</v>
      </c>
      <c r="U66" s="9">
        <v>121.846</v>
      </c>
      <c r="V66" s="9">
        <v>2741.7620000000002</v>
      </c>
      <c r="W66" s="9">
        <v>1460.087</v>
      </c>
      <c r="X66" s="9">
        <v>1281.675</v>
      </c>
      <c r="Y66" s="9">
        <v>2056.047</v>
      </c>
      <c r="Z66" s="9">
        <v>1333.404</v>
      </c>
      <c r="AA66" s="9">
        <v>722.64400000000001</v>
      </c>
      <c r="AB66" s="9">
        <v>685.71400000000006</v>
      </c>
      <c r="AC66" s="9">
        <v>126.68300000000001</v>
      </c>
      <c r="AD66" s="9">
        <v>559.03099999999995</v>
      </c>
      <c r="AE66" s="9">
        <v>316.23399999999998</v>
      </c>
      <c r="AF66" s="9">
        <v>169.19499999999999</v>
      </c>
      <c r="AG66" s="9">
        <v>147.03899999999999</v>
      </c>
      <c r="AH66" s="9">
        <v>63.097000000000001</v>
      </c>
      <c r="AI66" s="9">
        <v>39.311999999999998</v>
      </c>
      <c r="AJ66" s="9">
        <v>23.785</v>
      </c>
      <c r="AK66" s="9">
        <v>36.340000000000003</v>
      </c>
      <c r="AL66" s="9">
        <v>27.654</v>
      </c>
      <c r="AM66" s="9">
        <v>8.6859999999999999</v>
      </c>
      <c r="AN66" s="9">
        <v>19.474</v>
      </c>
      <c r="AO66" s="9">
        <v>13.042999999999999</v>
      </c>
      <c r="AP66" s="9">
        <v>6.431</v>
      </c>
      <c r="AQ66" s="9">
        <v>16.866</v>
      </c>
      <c r="AR66" s="9">
        <v>14.61</v>
      </c>
      <c r="AS66" s="9">
        <v>2.2549999999999999</v>
      </c>
      <c r="AT66" s="9">
        <v>26.757000000000001</v>
      </c>
      <c r="AU66" s="9">
        <v>11.657999999999999</v>
      </c>
      <c r="AV66" s="9">
        <v>15.099</v>
      </c>
      <c r="AW66" s="9">
        <v>278.50599999999997</v>
      </c>
      <c r="AX66" s="9">
        <v>144.24299999999999</v>
      </c>
      <c r="AY66" s="9">
        <v>134.262</v>
      </c>
      <c r="AZ66" s="9">
        <v>128.31899999999999</v>
      </c>
      <c r="BA66" s="9">
        <v>99.742999999999995</v>
      </c>
      <c r="BB66" s="9">
        <v>28.576000000000001</v>
      </c>
      <c r="BC66" s="9">
        <v>150.18600000000001</v>
      </c>
      <c r="BD66" s="9">
        <v>44.5</v>
      </c>
      <c r="BE66" s="9">
        <v>105.68600000000001</v>
      </c>
      <c r="BF66" s="9">
        <v>154.10499999999999</v>
      </c>
      <c r="BG66" s="9">
        <v>120.447</v>
      </c>
      <c r="BH66" s="9">
        <v>33.658000000000001</v>
      </c>
      <c r="BI66" s="9">
        <v>162.12899999999999</v>
      </c>
      <c r="BJ66" s="9">
        <v>48.747</v>
      </c>
      <c r="BK66" s="9">
        <v>113.381</v>
      </c>
      <c r="BL66" s="9">
        <v>169.66</v>
      </c>
      <c r="BM66" s="9">
        <v>57.543999999999997</v>
      </c>
      <c r="BN66" s="9">
        <v>112.117</v>
      </c>
      <c r="BO66" s="9">
        <v>2599.8719999999998</v>
      </c>
      <c r="BP66" s="9">
        <v>1343.9970000000001</v>
      </c>
      <c r="BQ66" s="9">
        <v>1255.875</v>
      </c>
      <c r="BR66" s="9">
        <v>1943.6179999999999</v>
      </c>
      <c r="BS66" s="9">
        <v>1212.0139999999999</v>
      </c>
      <c r="BT66" s="9">
        <v>731.60400000000004</v>
      </c>
      <c r="BU66" s="9">
        <v>656.25400000000002</v>
      </c>
      <c r="BV66" s="9">
        <v>131.983</v>
      </c>
      <c r="BW66" s="9">
        <v>524.27099999999996</v>
      </c>
      <c r="BX66" s="9">
        <v>304.73200000000003</v>
      </c>
      <c r="BY66" s="9">
        <v>144.553</v>
      </c>
      <c r="BZ66" s="9">
        <v>160.179</v>
      </c>
      <c r="CA66" s="9">
        <v>79.816000000000003</v>
      </c>
      <c r="CB66" s="9">
        <v>44.802</v>
      </c>
      <c r="CC66" s="9">
        <v>35.014000000000003</v>
      </c>
      <c r="CD66" s="9">
        <v>37.680999999999997</v>
      </c>
      <c r="CE66" s="9">
        <v>29.437000000000001</v>
      </c>
      <c r="CF66" s="9">
        <v>8.2439999999999998</v>
      </c>
      <c r="CG66" s="9">
        <v>21.408000000000001</v>
      </c>
      <c r="CH66" s="9">
        <v>16.279</v>
      </c>
      <c r="CI66" s="9">
        <v>5.1289999999999996</v>
      </c>
      <c r="CJ66" s="9">
        <v>16.273</v>
      </c>
      <c r="CK66" s="9">
        <v>13.157999999999999</v>
      </c>
      <c r="CL66" s="9">
        <v>3.1150000000000002</v>
      </c>
      <c r="CM66" s="9">
        <v>42.134999999999998</v>
      </c>
      <c r="CN66" s="9">
        <v>15.365</v>
      </c>
      <c r="CO66" s="9">
        <v>26.771000000000001</v>
      </c>
      <c r="CP66" s="9">
        <v>257.17599999999999</v>
      </c>
      <c r="CQ66" s="9">
        <v>117.259</v>
      </c>
      <c r="CR66" s="9">
        <v>139.917</v>
      </c>
      <c r="CS66" s="9">
        <v>109.63800000000001</v>
      </c>
      <c r="CT66" s="9">
        <v>75.128</v>
      </c>
      <c r="CU66" s="9">
        <v>34.509</v>
      </c>
      <c r="CV66" s="9">
        <v>147.53899999999999</v>
      </c>
      <c r="CW66" s="9">
        <v>42.131</v>
      </c>
      <c r="CX66" s="9">
        <v>105.408</v>
      </c>
      <c r="CY66" s="9">
        <v>137.56700000000001</v>
      </c>
      <c r="CZ66" s="9">
        <v>96.26</v>
      </c>
      <c r="DA66" s="9">
        <v>41.307000000000002</v>
      </c>
      <c r="DB66" s="9">
        <v>167.16499999999999</v>
      </c>
      <c r="DC66" s="9">
        <v>48.292999999999999</v>
      </c>
      <c r="DD66" s="9">
        <v>118.872</v>
      </c>
      <c r="DE66" s="9">
        <v>168.947</v>
      </c>
      <c r="DF66" s="9">
        <v>58.41</v>
      </c>
      <c r="DG66" s="9">
        <v>110.53700000000001</v>
      </c>
      <c r="DH66" s="9">
        <v>2468.2289999999998</v>
      </c>
      <c r="DI66" s="9">
        <v>1359.655</v>
      </c>
      <c r="DJ66" s="9">
        <v>1108.5730000000001</v>
      </c>
      <c r="DK66" s="9">
        <v>1564.761</v>
      </c>
      <c r="DL66" s="9">
        <v>1025.9349999999999</v>
      </c>
      <c r="DM66" s="9">
        <v>538.827</v>
      </c>
      <c r="DN66" s="9">
        <v>903.46699999999998</v>
      </c>
      <c r="DO66" s="9">
        <v>333.721</v>
      </c>
      <c r="DP66" s="9">
        <v>569.74699999999996</v>
      </c>
      <c r="DQ66" s="9">
        <v>247.48599999999999</v>
      </c>
      <c r="DR66" s="9">
        <v>144.113</v>
      </c>
      <c r="DS66" s="9">
        <v>103.373</v>
      </c>
      <c r="DT66" s="9">
        <v>76.028999999999996</v>
      </c>
      <c r="DU66" s="9">
        <v>49.482999999999997</v>
      </c>
      <c r="DV66" s="9">
        <v>26.545999999999999</v>
      </c>
      <c r="DW66" s="9">
        <v>23.911999999999999</v>
      </c>
      <c r="DX66" s="9">
        <v>19.946999999999999</v>
      </c>
      <c r="DY66" s="9">
        <v>3.9649999999999999</v>
      </c>
      <c r="DZ66" s="9">
        <v>11.500999999999999</v>
      </c>
      <c r="EA66" s="9">
        <v>8.9830000000000005</v>
      </c>
      <c r="EB66" s="9">
        <v>2.5190000000000001</v>
      </c>
      <c r="EC66" s="9">
        <v>12.41</v>
      </c>
      <c r="ED66" s="9">
        <v>10.964</v>
      </c>
      <c r="EE66" s="9">
        <v>1.446</v>
      </c>
      <c r="EF66" s="9">
        <v>52.118000000000002</v>
      </c>
      <c r="EG66" s="9">
        <v>29.536000000000001</v>
      </c>
      <c r="EH66" s="9">
        <v>22.581</v>
      </c>
      <c r="EI66" s="9">
        <v>196.68600000000001</v>
      </c>
      <c r="EJ66" s="9">
        <v>111.621</v>
      </c>
      <c r="EK66" s="9">
        <v>85.064999999999998</v>
      </c>
      <c r="EL66" s="9">
        <v>70.909000000000006</v>
      </c>
      <c r="EM66" s="9">
        <v>51.453000000000003</v>
      </c>
      <c r="EN66" s="9">
        <v>19.456</v>
      </c>
      <c r="EO66" s="9">
        <v>125.777</v>
      </c>
      <c r="EP66" s="9">
        <v>60.167999999999999</v>
      </c>
      <c r="EQ66" s="9">
        <v>65.608000000000004</v>
      </c>
      <c r="ER66" s="9">
        <v>89.408000000000001</v>
      </c>
      <c r="ES66" s="9">
        <v>66.635999999999996</v>
      </c>
      <c r="ET66" s="9">
        <v>22.771999999999998</v>
      </c>
      <c r="EU66" s="9">
        <v>158.077</v>
      </c>
      <c r="EV66" s="9">
        <v>77.475999999999999</v>
      </c>
      <c r="EW66" s="9">
        <v>80.600999999999999</v>
      </c>
      <c r="EX66" s="9">
        <v>137.27799999999999</v>
      </c>
      <c r="EY66" s="9">
        <v>69.150999999999996</v>
      </c>
      <c r="EZ66" s="9">
        <v>68.126999999999995</v>
      </c>
      <c r="FA66" s="9">
        <v>1893.443</v>
      </c>
      <c r="FB66" s="9">
        <v>1006.105</v>
      </c>
      <c r="FC66" s="9">
        <v>887.33799999999997</v>
      </c>
      <c r="FD66" s="9">
        <v>1301.19</v>
      </c>
      <c r="FE66" s="9">
        <v>835.53499999999997</v>
      </c>
      <c r="FF66" s="9">
        <v>465.65600000000001</v>
      </c>
      <c r="FG66" s="9">
        <v>592.25300000000004</v>
      </c>
      <c r="FH66" s="9">
        <v>170.57</v>
      </c>
      <c r="FI66" s="9">
        <v>421.68299999999999</v>
      </c>
      <c r="FJ66" s="9">
        <v>195.20599999999999</v>
      </c>
      <c r="FK66" s="9">
        <v>107.47499999999999</v>
      </c>
      <c r="FL66" s="9">
        <v>87.730999999999995</v>
      </c>
      <c r="FM66" s="9">
        <v>52.954999999999998</v>
      </c>
      <c r="FN66" s="9">
        <v>31.684000000000001</v>
      </c>
      <c r="FO66" s="9">
        <v>21.271000000000001</v>
      </c>
      <c r="FP66" s="9">
        <v>18.788</v>
      </c>
      <c r="FQ66" s="9">
        <v>16.207000000000001</v>
      </c>
      <c r="FR66" s="9">
        <v>2.581</v>
      </c>
      <c r="FS66" s="9">
        <v>8.2080000000000002</v>
      </c>
      <c r="FT66" s="9">
        <v>6.6559999999999997</v>
      </c>
      <c r="FU66" s="9">
        <v>1.5529999999999999</v>
      </c>
      <c r="FV66" s="9">
        <v>10.579000000000001</v>
      </c>
      <c r="FW66" s="9">
        <v>9.5510000000000002</v>
      </c>
      <c r="FX66" s="9">
        <v>1.028</v>
      </c>
      <c r="FY66" s="9">
        <v>34.167000000000002</v>
      </c>
      <c r="FZ66" s="9">
        <v>15.477</v>
      </c>
      <c r="GA66" s="9">
        <v>18.690999999999999</v>
      </c>
      <c r="GB66" s="9">
        <v>162.18100000000001</v>
      </c>
      <c r="GC66" s="9">
        <v>88.605000000000004</v>
      </c>
      <c r="GD66" s="9">
        <v>73.575999999999993</v>
      </c>
      <c r="GE66" s="9">
        <v>60.323999999999998</v>
      </c>
      <c r="GF66" s="9">
        <v>43.57</v>
      </c>
      <c r="GG66" s="9">
        <v>16.754000000000001</v>
      </c>
      <c r="GH66" s="9">
        <v>101.857</v>
      </c>
      <c r="GI66" s="9">
        <v>45.034999999999997</v>
      </c>
      <c r="GJ66" s="9">
        <v>56.822000000000003</v>
      </c>
      <c r="GK66" s="9">
        <v>74.757000000000005</v>
      </c>
      <c r="GL66" s="9">
        <v>55.460999999999999</v>
      </c>
      <c r="GM66" s="9">
        <v>19.295999999999999</v>
      </c>
      <c r="GN66" s="9">
        <v>120.449</v>
      </c>
      <c r="GO66" s="9">
        <v>52.012999999999998</v>
      </c>
      <c r="GP66" s="9">
        <v>68.435000000000002</v>
      </c>
      <c r="GQ66" s="9">
        <v>110.065</v>
      </c>
      <c r="GR66" s="9">
        <v>51.69</v>
      </c>
      <c r="GS66" s="9">
        <v>58.375</v>
      </c>
      <c r="GT66" s="9">
        <v>574.78499999999997</v>
      </c>
      <c r="GU66" s="9">
        <v>353.55</v>
      </c>
      <c r="GV66" s="9">
        <v>221.23500000000001</v>
      </c>
      <c r="GW66" s="9">
        <v>263.57100000000003</v>
      </c>
      <c r="GX66" s="9">
        <v>190.4</v>
      </c>
      <c r="GY66" s="9">
        <v>73.171000000000006</v>
      </c>
      <c r="GZ66" s="9">
        <v>311.214</v>
      </c>
      <c r="HA66" s="9">
        <v>163.15</v>
      </c>
      <c r="HB66" s="9">
        <v>148.06399999999999</v>
      </c>
      <c r="HC66" s="9">
        <v>52.28</v>
      </c>
      <c r="HD66" s="9">
        <v>36.637999999999998</v>
      </c>
      <c r="HE66" s="9">
        <v>15.641999999999999</v>
      </c>
      <c r="HF66" s="9">
        <v>23.074000000000002</v>
      </c>
      <c r="HG66" s="9">
        <v>17.798999999999999</v>
      </c>
      <c r="HH66" s="9">
        <v>5.2750000000000004</v>
      </c>
      <c r="HI66" s="9">
        <v>5.1239999999999997</v>
      </c>
      <c r="HJ66" s="9">
        <v>3.74</v>
      </c>
      <c r="HK66" s="9">
        <v>1.3839999999999999</v>
      </c>
      <c r="HL66" s="9">
        <v>3.2930000000000001</v>
      </c>
      <c r="HM66" s="9">
        <v>2.327</v>
      </c>
      <c r="HN66" s="9">
        <v>0.96599999999999997</v>
      </c>
      <c r="HO66" s="9">
        <v>1.831</v>
      </c>
      <c r="HP66" s="9">
        <v>1.413</v>
      </c>
      <c r="HQ66" s="9">
        <v>0.41799999999999998</v>
      </c>
      <c r="HR66" s="9">
        <v>17.95</v>
      </c>
      <c r="HS66" s="9">
        <v>14.058999999999999</v>
      </c>
      <c r="HT66" s="9">
        <v>3.891</v>
      </c>
      <c r="HU66" s="9">
        <v>34.506</v>
      </c>
      <c r="HV66" s="9">
        <v>23.016999999999999</v>
      </c>
      <c r="HW66" s="9">
        <v>11.489000000000001</v>
      </c>
      <c r="HX66" s="9">
        <v>10.585000000000001</v>
      </c>
      <c r="HY66" s="9">
        <v>7.883</v>
      </c>
      <c r="HZ66" s="9">
        <v>2.702</v>
      </c>
      <c r="IA66" s="9">
        <v>23.92</v>
      </c>
      <c r="IB66" s="9">
        <v>15.134</v>
      </c>
      <c r="IC66" s="9">
        <v>8.7859999999999996</v>
      </c>
      <c r="ID66" s="9">
        <v>14.651</v>
      </c>
      <c r="IE66" s="9">
        <v>11.175000000000001</v>
      </c>
      <c r="IF66" s="9">
        <v>3.476</v>
      </c>
      <c r="IG66" s="9">
        <v>37.628</v>
      </c>
      <c r="IH66" s="9">
        <v>25.463000000000001</v>
      </c>
      <c r="II66" s="9">
        <v>12.166</v>
      </c>
      <c r="IJ66" s="9">
        <v>27.213000000000001</v>
      </c>
      <c r="IK66" s="9">
        <v>17.460999999999999</v>
      </c>
      <c r="IL66" s="9">
        <v>9.7520000000000007</v>
      </c>
      <c r="IM66" s="9">
        <v>4056.7260000000001</v>
      </c>
      <c r="IN66" s="9">
        <v>2152.297</v>
      </c>
      <c r="IO66" s="9">
        <v>1904.4290000000001</v>
      </c>
      <c r="IP66" s="9">
        <v>2817.4859999999999</v>
      </c>
      <c r="IQ66" s="9">
        <v>1738.393</v>
      </c>
    </row>
    <row r="67" spans="1:251">
      <c r="A67" s="10">
        <v>43525</v>
      </c>
      <c r="B67" s="9">
        <v>16.992000000000001</v>
      </c>
      <c r="C67" s="9">
        <v>18.123000000000001</v>
      </c>
      <c r="D67" s="9">
        <v>378.69499999999999</v>
      </c>
      <c r="E67" s="9">
        <v>224.11799999999999</v>
      </c>
      <c r="F67" s="9">
        <v>154.577</v>
      </c>
      <c r="G67" s="9">
        <v>179.053</v>
      </c>
      <c r="H67" s="9">
        <v>138.119</v>
      </c>
      <c r="I67" s="9">
        <v>40.933999999999997</v>
      </c>
      <c r="J67" s="9">
        <v>199.642</v>
      </c>
      <c r="K67" s="9">
        <v>85.998999999999995</v>
      </c>
      <c r="L67" s="9">
        <v>113.643</v>
      </c>
      <c r="M67" s="9">
        <v>195.48500000000001</v>
      </c>
      <c r="N67" s="9">
        <v>148.75299999999999</v>
      </c>
      <c r="O67" s="9">
        <v>46.731000000000002</v>
      </c>
      <c r="P67" s="9">
        <v>213.64699999999999</v>
      </c>
      <c r="Q67" s="9">
        <v>90.881</v>
      </c>
      <c r="R67" s="9">
        <v>122.76600000000001</v>
      </c>
      <c r="S67" s="9">
        <v>210.82599999999999</v>
      </c>
      <c r="T67" s="9">
        <v>95.162000000000006</v>
      </c>
      <c r="U67" s="9">
        <v>115.663</v>
      </c>
      <c r="V67" s="9">
        <v>2748.7040000000002</v>
      </c>
      <c r="W67" s="9">
        <v>1462.5920000000001</v>
      </c>
      <c r="X67" s="9">
        <v>1286.1120000000001</v>
      </c>
      <c r="Y67" s="9">
        <v>2046.213</v>
      </c>
      <c r="Z67" s="9">
        <v>1336.867</v>
      </c>
      <c r="AA67" s="9">
        <v>709.346</v>
      </c>
      <c r="AB67" s="9">
        <v>702.49099999999999</v>
      </c>
      <c r="AC67" s="9">
        <v>125.726</v>
      </c>
      <c r="AD67" s="9">
        <v>576.76599999999996</v>
      </c>
      <c r="AE67" s="9">
        <v>328.48700000000002</v>
      </c>
      <c r="AF67" s="9">
        <v>156.67599999999999</v>
      </c>
      <c r="AG67" s="9">
        <v>171.81200000000001</v>
      </c>
      <c r="AH67" s="9">
        <v>61.706000000000003</v>
      </c>
      <c r="AI67" s="9">
        <v>31.657</v>
      </c>
      <c r="AJ67" s="9">
        <v>30.047999999999998</v>
      </c>
      <c r="AK67" s="9">
        <v>27.9</v>
      </c>
      <c r="AL67" s="9">
        <v>21.074999999999999</v>
      </c>
      <c r="AM67" s="9">
        <v>6.8250000000000002</v>
      </c>
      <c r="AN67" s="9">
        <v>14.115</v>
      </c>
      <c r="AO67" s="9">
        <v>10.371</v>
      </c>
      <c r="AP67" s="9">
        <v>3.7440000000000002</v>
      </c>
      <c r="AQ67" s="9">
        <v>13.784000000000001</v>
      </c>
      <c r="AR67" s="9">
        <v>10.702999999999999</v>
      </c>
      <c r="AS67" s="9">
        <v>3.081</v>
      </c>
      <c r="AT67" s="9">
        <v>33.805999999999997</v>
      </c>
      <c r="AU67" s="9">
        <v>10.582000000000001</v>
      </c>
      <c r="AV67" s="9">
        <v>23.224</v>
      </c>
      <c r="AW67" s="9">
        <v>292.42500000000001</v>
      </c>
      <c r="AX67" s="9">
        <v>138.041</v>
      </c>
      <c r="AY67" s="9">
        <v>154.38399999999999</v>
      </c>
      <c r="AZ67" s="9">
        <v>125.22199999999999</v>
      </c>
      <c r="BA67" s="9">
        <v>92.816000000000003</v>
      </c>
      <c r="BB67" s="9">
        <v>32.405999999999999</v>
      </c>
      <c r="BC67" s="9">
        <v>167.203</v>
      </c>
      <c r="BD67" s="9">
        <v>45.225000000000001</v>
      </c>
      <c r="BE67" s="9">
        <v>121.97799999999999</v>
      </c>
      <c r="BF67" s="9">
        <v>144.9</v>
      </c>
      <c r="BG67" s="9">
        <v>107.432</v>
      </c>
      <c r="BH67" s="9">
        <v>37.468000000000004</v>
      </c>
      <c r="BI67" s="9">
        <v>183.58699999999999</v>
      </c>
      <c r="BJ67" s="9">
        <v>49.244</v>
      </c>
      <c r="BK67" s="9">
        <v>134.34399999999999</v>
      </c>
      <c r="BL67" s="9">
        <v>181.31899999999999</v>
      </c>
      <c r="BM67" s="9">
        <v>55.597000000000001</v>
      </c>
      <c r="BN67" s="9">
        <v>125.72199999999999</v>
      </c>
      <c r="BO67" s="9">
        <v>2617.7800000000002</v>
      </c>
      <c r="BP67" s="9">
        <v>1357.171</v>
      </c>
      <c r="BQ67" s="9">
        <v>1260.6089999999999</v>
      </c>
      <c r="BR67" s="9">
        <v>1957.9649999999999</v>
      </c>
      <c r="BS67" s="9">
        <v>1221.7339999999999</v>
      </c>
      <c r="BT67" s="9">
        <v>736.23199999999997</v>
      </c>
      <c r="BU67" s="9">
        <v>659.81399999999996</v>
      </c>
      <c r="BV67" s="9">
        <v>135.43700000000001</v>
      </c>
      <c r="BW67" s="9">
        <v>524.37699999999995</v>
      </c>
      <c r="BX67" s="9">
        <v>307.98899999999998</v>
      </c>
      <c r="BY67" s="9">
        <v>147.85499999999999</v>
      </c>
      <c r="BZ67" s="9">
        <v>160.13499999999999</v>
      </c>
      <c r="CA67" s="9">
        <v>68.400000000000006</v>
      </c>
      <c r="CB67" s="9">
        <v>37.881999999999998</v>
      </c>
      <c r="CC67" s="9">
        <v>30.518000000000001</v>
      </c>
      <c r="CD67" s="9">
        <v>35.896999999999998</v>
      </c>
      <c r="CE67" s="9">
        <v>26.981000000000002</v>
      </c>
      <c r="CF67" s="9">
        <v>8.9160000000000004</v>
      </c>
      <c r="CG67" s="9">
        <v>19.204999999999998</v>
      </c>
      <c r="CH67" s="9">
        <v>14.250999999999999</v>
      </c>
      <c r="CI67" s="9">
        <v>4.9539999999999997</v>
      </c>
      <c r="CJ67" s="9">
        <v>16.692</v>
      </c>
      <c r="CK67" s="9">
        <v>12.73</v>
      </c>
      <c r="CL67" s="9">
        <v>3.9620000000000002</v>
      </c>
      <c r="CM67" s="9">
        <v>32.503</v>
      </c>
      <c r="CN67" s="9">
        <v>10.901</v>
      </c>
      <c r="CO67" s="9">
        <v>21.602</v>
      </c>
      <c r="CP67" s="9">
        <v>267.55500000000001</v>
      </c>
      <c r="CQ67" s="9">
        <v>127</v>
      </c>
      <c r="CR67" s="9">
        <v>140.55500000000001</v>
      </c>
      <c r="CS67" s="9">
        <v>107.879</v>
      </c>
      <c r="CT67" s="9">
        <v>77.024000000000001</v>
      </c>
      <c r="CU67" s="9">
        <v>30.855</v>
      </c>
      <c r="CV67" s="9">
        <v>159.67599999999999</v>
      </c>
      <c r="CW67" s="9">
        <v>49.975999999999999</v>
      </c>
      <c r="CX67" s="9">
        <v>109.7</v>
      </c>
      <c r="CY67" s="9">
        <v>133.43799999999999</v>
      </c>
      <c r="CZ67" s="9">
        <v>95.058999999999997</v>
      </c>
      <c r="DA67" s="9">
        <v>38.378999999999998</v>
      </c>
      <c r="DB67" s="9">
        <v>174.55199999999999</v>
      </c>
      <c r="DC67" s="9">
        <v>52.795999999999999</v>
      </c>
      <c r="DD67" s="9">
        <v>121.756</v>
      </c>
      <c r="DE67" s="9">
        <v>178.88200000000001</v>
      </c>
      <c r="DF67" s="9">
        <v>64.227000000000004</v>
      </c>
      <c r="DG67" s="9">
        <v>114.655</v>
      </c>
      <c r="DH67" s="9">
        <v>2464.8159999999998</v>
      </c>
      <c r="DI67" s="9">
        <v>1353.482</v>
      </c>
      <c r="DJ67" s="9">
        <v>1111.3340000000001</v>
      </c>
      <c r="DK67" s="9">
        <v>1583.441</v>
      </c>
      <c r="DL67" s="9">
        <v>1035.6089999999999</v>
      </c>
      <c r="DM67" s="9">
        <v>547.83199999999999</v>
      </c>
      <c r="DN67" s="9">
        <v>881.375</v>
      </c>
      <c r="DO67" s="9">
        <v>317.87299999999999</v>
      </c>
      <c r="DP67" s="9">
        <v>563.50199999999995</v>
      </c>
      <c r="DQ67" s="9">
        <v>250.636</v>
      </c>
      <c r="DR67" s="9">
        <v>137.85</v>
      </c>
      <c r="DS67" s="9">
        <v>112.786</v>
      </c>
      <c r="DT67" s="9">
        <v>66.450999999999993</v>
      </c>
      <c r="DU67" s="9">
        <v>44.988999999999997</v>
      </c>
      <c r="DV67" s="9">
        <v>21.462</v>
      </c>
      <c r="DW67" s="9">
        <v>25.341000000000001</v>
      </c>
      <c r="DX67" s="9">
        <v>20.68</v>
      </c>
      <c r="DY67" s="9">
        <v>4.6609999999999996</v>
      </c>
      <c r="DZ67" s="9">
        <v>16.398</v>
      </c>
      <c r="EA67" s="9">
        <v>13.83</v>
      </c>
      <c r="EB67" s="9">
        <v>2.5680000000000001</v>
      </c>
      <c r="EC67" s="9">
        <v>8.9429999999999996</v>
      </c>
      <c r="ED67" s="9">
        <v>6.85</v>
      </c>
      <c r="EE67" s="9">
        <v>2.0920000000000001</v>
      </c>
      <c r="EF67" s="9">
        <v>41.110999999999997</v>
      </c>
      <c r="EG67" s="9">
        <v>24.309000000000001</v>
      </c>
      <c r="EH67" s="9">
        <v>16.802</v>
      </c>
      <c r="EI67" s="9">
        <v>201.04300000000001</v>
      </c>
      <c r="EJ67" s="9">
        <v>105.348</v>
      </c>
      <c r="EK67" s="9">
        <v>95.694999999999993</v>
      </c>
      <c r="EL67" s="9">
        <v>69.117000000000004</v>
      </c>
      <c r="EM67" s="9">
        <v>48.36</v>
      </c>
      <c r="EN67" s="9">
        <v>20.757000000000001</v>
      </c>
      <c r="EO67" s="9">
        <v>131.92599999999999</v>
      </c>
      <c r="EP67" s="9">
        <v>56.988999999999997</v>
      </c>
      <c r="EQ67" s="9">
        <v>74.936999999999998</v>
      </c>
      <c r="ER67" s="9">
        <v>90.512</v>
      </c>
      <c r="ES67" s="9">
        <v>65.224000000000004</v>
      </c>
      <c r="ET67" s="9">
        <v>25.288</v>
      </c>
      <c r="EU67" s="9">
        <v>160.124</v>
      </c>
      <c r="EV67" s="9">
        <v>72.626000000000005</v>
      </c>
      <c r="EW67" s="9">
        <v>87.498000000000005</v>
      </c>
      <c r="EX67" s="9">
        <v>148.32400000000001</v>
      </c>
      <c r="EY67" s="9">
        <v>70.819000000000003</v>
      </c>
      <c r="EZ67" s="9">
        <v>77.506</v>
      </c>
      <c r="FA67" s="9">
        <v>1899.66</v>
      </c>
      <c r="FB67" s="9">
        <v>1010.901</v>
      </c>
      <c r="FC67" s="9">
        <v>888.75900000000001</v>
      </c>
      <c r="FD67" s="9">
        <v>1319.357</v>
      </c>
      <c r="FE67" s="9">
        <v>846.90499999999997</v>
      </c>
      <c r="FF67" s="9">
        <v>472.45100000000002</v>
      </c>
      <c r="FG67" s="9">
        <v>580.303</v>
      </c>
      <c r="FH67" s="9">
        <v>163.99600000000001</v>
      </c>
      <c r="FI67" s="9">
        <v>416.30700000000002</v>
      </c>
      <c r="FJ67" s="9">
        <v>199.46</v>
      </c>
      <c r="FK67" s="9">
        <v>105.82299999999999</v>
      </c>
      <c r="FL67" s="9">
        <v>93.637</v>
      </c>
      <c r="FM67" s="9">
        <v>42.506999999999998</v>
      </c>
      <c r="FN67" s="9">
        <v>28.797999999999998</v>
      </c>
      <c r="FO67" s="9">
        <v>13.708</v>
      </c>
      <c r="FP67" s="9">
        <v>16.93</v>
      </c>
      <c r="FQ67" s="9">
        <v>14.208</v>
      </c>
      <c r="FR67" s="9">
        <v>2.722</v>
      </c>
      <c r="FS67" s="9">
        <v>9.6359999999999992</v>
      </c>
      <c r="FT67" s="9">
        <v>8.6170000000000009</v>
      </c>
      <c r="FU67" s="9">
        <v>1.0189999999999999</v>
      </c>
      <c r="FV67" s="9">
        <v>7.2939999999999996</v>
      </c>
      <c r="FW67" s="9">
        <v>5.5910000000000002</v>
      </c>
      <c r="FX67" s="9">
        <v>1.7030000000000001</v>
      </c>
      <c r="FY67" s="9">
        <v>25.577000000000002</v>
      </c>
      <c r="FZ67" s="9">
        <v>14.59</v>
      </c>
      <c r="GA67" s="9">
        <v>10.986000000000001</v>
      </c>
      <c r="GB67" s="9">
        <v>170.376</v>
      </c>
      <c r="GC67" s="9">
        <v>86.528000000000006</v>
      </c>
      <c r="GD67" s="9">
        <v>83.847999999999999</v>
      </c>
      <c r="GE67" s="9">
        <v>62.127000000000002</v>
      </c>
      <c r="GF67" s="9">
        <v>42.957000000000001</v>
      </c>
      <c r="GG67" s="9">
        <v>19.169</v>
      </c>
      <c r="GH67" s="9">
        <v>108.249</v>
      </c>
      <c r="GI67" s="9">
        <v>43.570999999999998</v>
      </c>
      <c r="GJ67" s="9">
        <v>64.677999999999997</v>
      </c>
      <c r="GK67" s="9">
        <v>75.787000000000006</v>
      </c>
      <c r="GL67" s="9">
        <v>54.021999999999998</v>
      </c>
      <c r="GM67" s="9">
        <v>21.765000000000001</v>
      </c>
      <c r="GN67" s="9">
        <v>123.673</v>
      </c>
      <c r="GO67" s="9">
        <v>51.801000000000002</v>
      </c>
      <c r="GP67" s="9">
        <v>71.872</v>
      </c>
      <c r="GQ67" s="9">
        <v>117.88500000000001</v>
      </c>
      <c r="GR67" s="9">
        <v>52.188000000000002</v>
      </c>
      <c r="GS67" s="9">
        <v>65.697000000000003</v>
      </c>
      <c r="GT67" s="9">
        <v>565.15700000000004</v>
      </c>
      <c r="GU67" s="9">
        <v>342.58199999999999</v>
      </c>
      <c r="GV67" s="9">
        <v>222.57499999999999</v>
      </c>
      <c r="GW67" s="9">
        <v>264.084</v>
      </c>
      <c r="GX67" s="9">
        <v>188.70400000000001</v>
      </c>
      <c r="GY67" s="9">
        <v>75.38</v>
      </c>
      <c r="GZ67" s="9">
        <v>301.07299999999998</v>
      </c>
      <c r="HA67" s="9">
        <v>153.87799999999999</v>
      </c>
      <c r="HB67" s="9">
        <v>147.19499999999999</v>
      </c>
      <c r="HC67" s="9">
        <v>51.176000000000002</v>
      </c>
      <c r="HD67" s="9">
        <v>32.027000000000001</v>
      </c>
      <c r="HE67" s="9">
        <v>19.149000000000001</v>
      </c>
      <c r="HF67" s="9">
        <v>23.945</v>
      </c>
      <c r="HG67" s="9">
        <v>16.190999999999999</v>
      </c>
      <c r="HH67" s="9">
        <v>7.7539999999999996</v>
      </c>
      <c r="HI67" s="9">
        <v>8.4109999999999996</v>
      </c>
      <c r="HJ67" s="9">
        <v>6.4720000000000004</v>
      </c>
      <c r="HK67" s="9">
        <v>1.9390000000000001</v>
      </c>
      <c r="HL67" s="9">
        <v>6.7619999999999996</v>
      </c>
      <c r="HM67" s="9">
        <v>5.2130000000000001</v>
      </c>
      <c r="HN67" s="9">
        <v>1.5489999999999999</v>
      </c>
      <c r="HO67" s="9">
        <v>1.649</v>
      </c>
      <c r="HP67" s="9">
        <v>1.2589999999999999</v>
      </c>
      <c r="HQ67" s="9">
        <v>0.38900000000000001</v>
      </c>
      <c r="HR67" s="9">
        <v>15.534000000000001</v>
      </c>
      <c r="HS67" s="9">
        <v>9.7189999999999994</v>
      </c>
      <c r="HT67" s="9">
        <v>5.8150000000000004</v>
      </c>
      <c r="HU67" s="9">
        <v>30.667000000000002</v>
      </c>
      <c r="HV67" s="9">
        <v>18.82</v>
      </c>
      <c r="HW67" s="9">
        <v>11.847</v>
      </c>
      <c r="HX67" s="9">
        <v>6.99</v>
      </c>
      <c r="HY67" s="9">
        <v>5.4020000000000001</v>
      </c>
      <c r="HZ67" s="9">
        <v>1.5880000000000001</v>
      </c>
      <c r="IA67" s="9">
        <v>23.677</v>
      </c>
      <c r="IB67" s="9">
        <v>13.417999999999999</v>
      </c>
      <c r="IC67" s="9">
        <v>10.259</v>
      </c>
      <c r="ID67" s="9">
        <v>14.725</v>
      </c>
      <c r="IE67" s="9">
        <v>11.202999999999999</v>
      </c>
      <c r="IF67" s="9">
        <v>3.5230000000000001</v>
      </c>
      <c r="IG67" s="9">
        <v>36.451000000000001</v>
      </c>
      <c r="IH67" s="9">
        <v>20.824999999999999</v>
      </c>
      <c r="II67" s="9">
        <v>15.625999999999999</v>
      </c>
      <c r="IJ67" s="9">
        <v>30.439</v>
      </c>
      <c r="IK67" s="9">
        <v>18.631</v>
      </c>
      <c r="IL67" s="9">
        <v>11.808</v>
      </c>
      <c r="IM67" s="9">
        <v>4048.9389999999999</v>
      </c>
      <c r="IN67" s="9">
        <v>2156.8580000000002</v>
      </c>
      <c r="IO67" s="9">
        <v>1892.0809999999999</v>
      </c>
      <c r="IP67" s="9">
        <v>2795.6419999999998</v>
      </c>
      <c r="IQ67" s="9">
        <v>1743.15</v>
      </c>
    </row>
    <row r="68" spans="1:251">
      <c r="A68" s="10">
        <v>43556</v>
      </c>
      <c r="B68" s="9">
        <v>14.087</v>
      </c>
      <c r="C68" s="9">
        <v>20.038</v>
      </c>
      <c r="D68" s="9">
        <v>392.255</v>
      </c>
      <c r="E68" s="9">
        <v>235.15199999999999</v>
      </c>
      <c r="F68" s="9">
        <v>157.10300000000001</v>
      </c>
      <c r="G68" s="9">
        <v>192.69499999999999</v>
      </c>
      <c r="H68" s="9">
        <v>146.63300000000001</v>
      </c>
      <c r="I68" s="9">
        <v>46.061999999999998</v>
      </c>
      <c r="J68" s="9">
        <v>199.56</v>
      </c>
      <c r="K68" s="9">
        <v>88.52</v>
      </c>
      <c r="L68" s="9">
        <v>111.041</v>
      </c>
      <c r="M68" s="9">
        <v>213.93299999999999</v>
      </c>
      <c r="N68" s="9">
        <v>161.93799999999999</v>
      </c>
      <c r="O68" s="9">
        <v>51.994999999999997</v>
      </c>
      <c r="P68" s="9">
        <v>213.584</v>
      </c>
      <c r="Q68" s="9">
        <v>93.113</v>
      </c>
      <c r="R68" s="9">
        <v>120.471</v>
      </c>
      <c r="S68" s="9">
        <v>218.46899999999999</v>
      </c>
      <c r="T68" s="9">
        <v>102.286</v>
      </c>
      <c r="U68" s="9">
        <v>116.18300000000001</v>
      </c>
      <c r="V68" s="9">
        <v>2759.8150000000001</v>
      </c>
      <c r="W68" s="9">
        <v>1476.9649999999999</v>
      </c>
      <c r="X68" s="9">
        <v>1282.8489999999999</v>
      </c>
      <c r="Y68" s="9">
        <v>2053.3989999999999</v>
      </c>
      <c r="Z68" s="9">
        <v>1342.665</v>
      </c>
      <c r="AA68" s="9">
        <v>710.73400000000004</v>
      </c>
      <c r="AB68" s="9">
        <v>706.41600000000005</v>
      </c>
      <c r="AC68" s="9">
        <v>134.30099999999999</v>
      </c>
      <c r="AD68" s="9">
        <v>572.11500000000001</v>
      </c>
      <c r="AE68" s="9">
        <v>344.74700000000001</v>
      </c>
      <c r="AF68" s="9">
        <v>174.06200000000001</v>
      </c>
      <c r="AG68" s="9">
        <v>170.685</v>
      </c>
      <c r="AH68" s="9">
        <v>59.411000000000001</v>
      </c>
      <c r="AI68" s="9">
        <v>35.603999999999999</v>
      </c>
      <c r="AJ68" s="9">
        <v>23.806999999999999</v>
      </c>
      <c r="AK68" s="9">
        <v>28.547999999999998</v>
      </c>
      <c r="AL68" s="9">
        <v>22.975000000000001</v>
      </c>
      <c r="AM68" s="9">
        <v>5.5730000000000004</v>
      </c>
      <c r="AN68" s="9">
        <v>12.629</v>
      </c>
      <c r="AO68" s="9">
        <v>9.3019999999999996</v>
      </c>
      <c r="AP68" s="9">
        <v>3.327</v>
      </c>
      <c r="AQ68" s="9">
        <v>15.919</v>
      </c>
      <c r="AR68" s="9">
        <v>13.673</v>
      </c>
      <c r="AS68" s="9">
        <v>2.2450000000000001</v>
      </c>
      <c r="AT68" s="9">
        <v>30.863</v>
      </c>
      <c r="AU68" s="9">
        <v>12.629</v>
      </c>
      <c r="AV68" s="9">
        <v>18.234000000000002</v>
      </c>
      <c r="AW68" s="9">
        <v>317.15899999999999</v>
      </c>
      <c r="AX68" s="9">
        <v>156.00700000000001</v>
      </c>
      <c r="AY68" s="9">
        <v>161.15199999999999</v>
      </c>
      <c r="AZ68" s="9">
        <v>132.95699999999999</v>
      </c>
      <c r="BA68" s="9">
        <v>101.56399999999999</v>
      </c>
      <c r="BB68" s="9">
        <v>31.393000000000001</v>
      </c>
      <c r="BC68" s="9">
        <v>184.203</v>
      </c>
      <c r="BD68" s="9">
        <v>54.442999999999998</v>
      </c>
      <c r="BE68" s="9">
        <v>129.76</v>
      </c>
      <c r="BF68" s="9">
        <v>153.078</v>
      </c>
      <c r="BG68" s="9">
        <v>117.389</v>
      </c>
      <c r="BH68" s="9">
        <v>35.689</v>
      </c>
      <c r="BI68" s="9">
        <v>191.66800000000001</v>
      </c>
      <c r="BJ68" s="9">
        <v>56.673000000000002</v>
      </c>
      <c r="BK68" s="9">
        <v>134.995</v>
      </c>
      <c r="BL68" s="9">
        <v>196.83199999999999</v>
      </c>
      <c r="BM68" s="9">
        <v>63.744999999999997</v>
      </c>
      <c r="BN68" s="9">
        <v>133.08699999999999</v>
      </c>
      <c r="BO68" s="9">
        <v>2622.2910000000002</v>
      </c>
      <c r="BP68" s="9">
        <v>1352.4369999999999</v>
      </c>
      <c r="BQ68" s="9">
        <v>1269.854</v>
      </c>
      <c r="BR68" s="9">
        <v>1952.6869999999999</v>
      </c>
      <c r="BS68" s="9">
        <v>1213.0830000000001</v>
      </c>
      <c r="BT68" s="9">
        <v>739.60400000000004</v>
      </c>
      <c r="BU68" s="9">
        <v>669.60400000000004</v>
      </c>
      <c r="BV68" s="9">
        <v>139.35400000000001</v>
      </c>
      <c r="BW68" s="9">
        <v>530.25</v>
      </c>
      <c r="BX68" s="9">
        <v>316.16500000000002</v>
      </c>
      <c r="BY68" s="9">
        <v>153.494</v>
      </c>
      <c r="BZ68" s="9">
        <v>162.67099999999999</v>
      </c>
      <c r="CA68" s="9">
        <v>65.155000000000001</v>
      </c>
      <c r="CB68" s="9">
        <v>35.939</v>
      </c>
      <c r="CC68" s="9">
        <v>29.216999999999999</v>
      </c>
      <c r="CD68" s="9">
        <v>29.576000000000001</v>
      </c>
      <c r="CE68" s="9">
        <v>22.584</v>
      </c>
      <c r="CF68" s="9">
        <v>6.992</v>
      </c>
      <c r="CG68" s="9">
        <v>14.913</v>
      </c>
      <c r="CH68" s="9">
        <v>11.318</v>
      </c>
      <c r="CI68" s="9">
        <v>3.5950000000000002</v>
      </c>
      <c r="CJ68" s="9">
        <v>14.663</v>
      </c>
      <c r="CK68" s="9">
        <v>11.266</v>
      </c>
      <c r="CL68" s="9">
        <v>3.3969999999999998</v>
      </c>
      <c r="CM68" s="9">
        <v>35.579000000000001</v>
      </c>
      <c r="CN68" s="9">
        <v>13.353999999999999</v>
      </c>
      <c r="CO68" s="9">
        <v>22.225000000000001</v>
      </c>
      <c r="CP68" s="9">
        <v>277.92200000000003</v>
      </c>
      <c r="CQ68" s="9">
        <v>135.02000000000001</v>
      </c>
      <c r="CR68" s="9">
        <v>142.90199999999999</v>
      </c>
      <c r="CS68" s="9">
        <v>110.858</v>
      </c>
      <c r="CT68" s="9">
        <v>79.263000000000005</v>
      </c>
      <c r="CU68" s="9">
        <v>31.596</v>
      </c>
      <c r="CV68" s="9">
        <v>167.06399999999999</v>
      </c>
      <c r="CW68" s="9">
        <v>55.758000000000003</v>
      </c>
      <c r="CX68" s="9">
        <v>111.306</v>
      </c>
      <c r="CY68" s="9">
        <v>132.30600000000001</v>
      </c>
      <c r="CZ68" s="9">
        <v>94.323999999999998</v>
      </c>
      <c r="DA68" s="9">
        <v>37.981999999999999</v>
      </c>
      <c r="DB68" s="9">
        <v>183.85900000000001</v>
      </c>
      <c r="DC68" s="9">
        <v>59.17</v>
      </c>
      <c r="DD68" s="9">
        <v>124.69</v>
      </c>
      <c r="DE68" s="9">
        <v>181.977</v>
      </c>
      <c r="DF68" s="9">
        <v>67.075000000000003</v>
      </c>
      <c r="DG68" s="9">
        <v>114.901</v>
      </c>
      <c r="DH68" s="9">
        <v>2463.2190000000001</v>
      </c>
      <c r="DI68" s="9">
        <v>1355.037</v>
      </c>
      <c r="DJ68" s="9">
        <v>1108.182</v>
      </c>
      <c r="DK68" s="9">
        <v>1566.2560000000001</v>
      </c>
      <c r="DL68" s="9">
        <v>1028.654</v>
      </c>
      <c r="DM68" s="9">
        <v>537.60199999999998</v>
      </c>
      <c r="DN68" s="9">
        <v>896.96299999999997</v>
      </c>
      <c r="DO68" s="9">
        <v>326.38299999999998</v>
      </c>
      <c r="DP68" s="9">
        <v>570.58000000000004</v>
      </c>
      <c r="DQ68" s="9">
        <v>252.90799999999999</v>
      </c>
      <c r="DR68" s="9">
        <v>141.66</v>
      </c>
      <c r="DS68" s="9">
        <v>111.248</v>
      </c>
      <c r="DT68" s="9">
        <v>74.242999999999995</v>
      </c>
      <c r="DU68" s="9">
        <v>49.694000000000003</v>
      </c>
      <c r="DV68" s="9">
        <v>24.55</v>
      </c>
      <c r="DW68" s="9">
        <v>26.038</v>
      </c>
      <c r="DX68" s="9">
        <v>21.396000000000001</v>
      </c>
      <c r="DY68" s="9">
        <v>4.6420000000000003</v>
      </c>
      <c r="DZ68" s="9">
        <v>15.092000000000001</v>
      </c>
      <c r="EA68" s="9">
        <v>11.989000000000001</v>
      </c>
      <c r="EB68" s="9">
        <v>3.1030000000000002</v>
      </c>
      <c r="EC68" s="9">
        <v>10.946</v>
      </c>
      <c r="ED68" s="9">
        <v>9.407</v>
      </c>
      <c r="EE68" s="9">
        <v>1.5389999999999999</v>
      </c>
      <c r="EF68" s="9">
        <v>48.206000000000003</v>
      </c>
      <c r="EG68" s="9">
        <v>28.297999999999998</v>
      </c>
      <c r="EH68" s="9">
        <v>19.908000000000001</v>
      </c>
      <c r="EI68" s="9">
        <v>205.72200000000001</v>
      </c>
      <c r="EJ68" s="9">
        <v>109.26300000000001</v>
      </c>
      <c r="EK68" s="9">
        <v>96.457999999999998</v>
      </c>
      <c r="EL68" s="9">
        <v>69.471000000000004</v>
      </c>
      <c r="EM68" s="9">
        <v>48.152999999999999</v>
      </c>
      <c r="EN68" s="9">
        <v>21.318000000000001</v>
      </c>
      <c r="EO68" s="9">
        <v>136.25</v>
      </c>
      <c r="EP68" s="9">
        <v>61.11</v>
      </c>
      <c r="EQ68" s="9">
        <v>75.14</v>
      </c>
      <c r="ER68" s="9">
        <v>88.353999999999999</v>
      </c>
      <c r="ES68" s="9">
        <v>64.343999999999994</v>
      </c>
      <c r="ET68" s="9">
        <v>24.01</v>
      </c>
      <c r="EU68" s="9">
        <v>164.55500000000001</v>
      </c>
      <c r="EV68" s="9">
        <v>77.316999999999993</v>
      </c>
      <c r="EW68" s="9">
        <v>87.238</v>
      </c>
      <c r="EX68" s="9">
        <v>151.34200000000001</v>
      </c>
      <c r="EY68" s="9">
        <v>73.099000000000004</v>
      </c>
      <c r="EZ68" s="9">
        <v>78.242999999999995</v>
      </c>
      <c r="FA68" s="9">
        <v>1895.0550000000001</v>
      </c>
      <c r="FB68" s="9">
        <v>1007.793</v>
      </c>
      <c r="FC68" s="9">
        <v>887.26199999999994</v>
      </c>
      <c r="FD68" s="9">
        <v>1305.566</v>
      </c>
      <c r="FE68" s="9">
        <v>842.92</v>
      </c>
      <c r="FF68" s="9">
        <v>462.64600000000002</v>
      </c>
      <c r="FG68" s="9">
        <v>589.48900000000003</v>
      </c>
      <c r="FH68" s="9">
        <v>164.87299999999999</v>
      </c>
      <c r="FI68" s="9">
        <v>424.61599999999999</v>
      </c>
      <c r="FJ68" s="9">
        <v>197.40299999999999</v>
      </c>
      <c r="FK68" s="9">
        <v>104.387</v>
      </c>
      <c r="FL68" s="9">
        <v>93.016000000000005</v>
      </c>
      <c r="FM68" s="9">
        <v>46.71</v>
      </c>
      <c r="FN68" s="9">
        <v>29.266999999999999</v>
      </c>
      <c r="FO68" s="9">
        <v>17.443000000000001</v>
      </c>
      <c r="FP68" s="9">
        <v>19.155999999999999</v>
      </c>
      <c r="FQ68" s="9">
        <v>16.297000000000001</v>
      </c>
      <c r="FR68" s="9">
        <v>2.859</v>
      </c>
      <c r="FS68" s="9">
        <v>11.132999999999999</v>
      </c>
      <c r="FT68" s="9">
        <v>9.2840000000000007</v>
      </c>
      <c r="FU68" s="9">
        <v>1.8480000000000001</v>
      </c>
      <c r="FV68" s="9">
        <v>8.0239999999999991</v>
      </c>
      <c r="FW68" s="9">
        <v>7.0129999999999999</v>
      </c>
      <c r="FX68" s="9">
        <v>1.0109999999999999</v>
      </c>
      <c r="FY68" s="9">
        <v>27.553999999999998</v>
      </c>
      <c r="FZ68" s="9">
        <v>12.97</v>
      </c>
      <c r="GA68" s="9">
        <v>14.584</v>
      </c>
      <c r="GB68" s="9">
        <v>170.49700000000001</v>
      </c>
      <c r="GC68" s="9">
        <v>86.216999999999999</v>
      </c>
      <c r="GD68" s="9">
        <v>84.28</v>
      </c>
      <c r="GE68" s="9">
        <v>60.618000000000002</v>
      </c>
      <c r="GF68" s="9">
        <v>42.006</v>
      </c>
      <c r="GG68" s="9">
        <v>18.611999999999998</v>
      </c>
      <c r="GH68" s="9">
        <v>109.878</v>
      </c>
      <c r="GI68" s="9">
        <v>44.21</v>
      </c>
      <c r="GJ68" s="9">
        <v>65.668000000000006</v>
      </c>
      <c r="GK68" s="9">
        <v>73.834000000000003</v>
      </c>
      <c r="GL68" s="9">
        <v>53.622999999999998</v>
      </c>
      <c r="GM68" s="9">
        <v>20.210999999999999</v>
      </c>
      <c r="GN68" s="9">
        <v>123.569</v>
      </c>
      <c r="GO68" s="9">
        <v>50.764000000000003</v>
      </c>
      <c r="GP68" s="9">
        <v>72.805000000000007</v>
      </c>
      <c r="GQ68" s="9">
        <v>121.011</v>
      </c>
      <c r="GR68" s="9">
        <v>53.494</v>
      </c>
      <c r="GS68" s="9">
        <v>67.516000000000005</v>
      </c>
      <c r="GT68" s="9">
        <v>568.16399999999999</v>
      </c>
      <c r="GU68" s="9">
        <v>347.24400000000003</v>
      </c>
      <c r="GV68" s="9">
        <v>220.92</v>
      </c>
      <c r="GW68" s="9">
        <v>260.69</v>
      </c>
      <c r="GX68" s="9">
        <v>185.73500000000001</v>
      </c>
      <c r="GY68" s="9">
        <v>74.956000000000003</v>
      </c>
      <c r="GZ68" s="9">
        <v>307.47399999999999</v>
      </c>
      <c r="HA68" s="9">
        <v>161.51</v>
      </c>
      <c r="HB68" s="9">
        <v>145.964</v>
      </c>
      <c r="HC68" s="9">
        <v>55.506</v>
      </c>
      <c r="HD68" s="9">
        <v>37.274000000000001</v>
      </c>
      <c r="HE68" s="9">
        <v>18.231999999999999</v>
      </c>
      <c r="HF68" s="9">
        <v>27.533999999999999</v>
      </c>
      <c r="HG68" s="9">
        <v>20.427</v>
      </c>
      <c r="HH68" s="9">
        <v>7.1070000000000002</v>
      </c>
      <c r="HI68" s="9">
        <v>6.8819999999999997</v>
      </c>
      <c r="HJ68" s="9">
        <v>5.0990000000000002</v>
      </c>
      <c r="HK68" s="9">
        <v>1.7829999999999999</v>
      </c>
      <c r="HL68" s="9">
        <v>3.9590000000000001</v>
      </c>
      <c r="HM68" s="9">
        <v>2.7050000000000001</v>
      </c>
      <c r="HN68" s="9">
        <v>1.254</v>
      </c>
      <c r="HO68" s="9">
        <v>2.923</v>
      </c>
      <c r="HP68" s="9">
        <v>2.3940000000000001</v>
      </c>
      <c r="HQ68" s="9">
        <v>0.52900000000000003</v>
      </c>
      <c r="HR68" s="9">
        <v>20.652000000000001</v>
      </c>
      <c r="HS68" s="9">
        <v>15.327999999999999</v>
      </c>
      <c r="HT68" s="9">
        <v>5.3239999999999998</v>
      </c>
      <c r="HU68" s="9">
        <v>35.225000000000001</v>
      </c>
      <c r="HV68" s="9">
        <v>23.045999999999999</v>
      </c>
      <c r="HW68" s="9">
        <v>12.179</v>
      </c>
      <c r="HX68" s="9">
        <v>8.8529999999999998</v>
      </c>
      <c r="HY68" s="9">
        <v>6.1470000000000002</v>
      </c>
      <c r="HZ68" s="9">
        <v>2.706</v>
      </c>
      <c r="IA68" s="9">
        <v>26.372</v>
      </c>
      <c r="IB68" s="9">
        <v>16.899999999999999</v>
      </c>
      <c r="IC68" s="9">
        <v>9.4719999999999995</v>
      </c>
      <c r="ID68" s="9">
        <v>14.52</v>
      </c>
      <c r="IE68" s="9">
        <v>10.72</v>
      </c>
      <c r="IF68" s="9">
        <v>3.8</v>
      </c>
      <c r="IG68" s="9">
        <v>40.985999999999997</v>
      </c>
      <c r="IH68" s="9">
        <v>26.553000000000001</v>
      </c>
      <c r="II68" s="9">
        <v>14.433</v>
      </c>
      <c r="IJ68" s="9">
        <v>30.331</v>
      </c>
      <c r="IK68" s="9">
        <v>19.605</v>
      </c>
      <c r="IL68" s="9">
        <v>10.726000000000001</v>
      </c>
      <c r="IM68" s="9">
        <v>4082.2669999999998</v>
      </c>
      <c r="IN68" s="9">
        <v>2176.3209999999999</v>
      </c>
      <c r="IO68" s="9">
        <v>1905.9459999999999</v>
      </c>
      <c r="IP68" s="9">
        <v>2804.6410000000001</v>
      </c>
      <c r="IQ68" s="9">
        <v>1735.421</v>
      </c>
    </row>
    <row r="69" spans="1:251">
      <c r="A69" s="10">
        <v>43586</v>
      </c>
      <c r="B69" s="9">
        <v>16.13</v>
      </c>
      <c r="C69" s="9">
        <v>19.123999999999999</v>
      </c>
      <c r="D69" s="9">
        <v>409.35</v>
      </c>
      <c r="E69" s="9">
        <v>245.613</v>
      </c>
      <c r="F69" s="9">
        <v>163.73699999999999</v>
      </c>
      <c r="G69" s="9">
        <v>201.102</v>
      </c>
      <c r="H69" s="9">
        <v>151.70099999999999</v>
      </c>
      <c r="I69" s="9">
        <v>49.402000000000001</v>
      </c>
      <c r="J69" s="9">
        <v>208.24799999999999</v>
      </c>
      <c r="K69" s="9">
        <v>93.912000000000006</v>
      </c>
      <c r="L69" s="9">
        <v>114.33499999999999</v>
      </c>
      <c r="M69" s="9">
        <v>226.846</v>
      </c>
      <c r="N69" s="9">
        <v>172.149</v>
      </c>
      <c r="O69" s="9">
        <v>54.697000000000003</v>
      </c>
      <c r="P69" s="9">
        <v>222.482</v>
      </c>
      <c r="Q69" s="9">
        <v>99.242000000000004</v>
      </c>
      <c r="R69" s="9">
        <v>123.24</v>
      </c>
      <c r="S69" s="9">
        <v>228.11099999999999</v>
      </c>
      <c r="T69" s="9">
        <v>109.65</v>
      </c>
      <c r="U69" s="9">
        <v>118.461</v>
      </c>
      <c r="V69" s="9">
        <v>2763.8679999999999</v>
      </c>
      <c r="W69" s="9">
        <v>1472.182</v>
      </c>
      <c r="X69" s="9">
        <v>1291.6849999999999</v>
      </c>
      <c r="Y69" s="9">
        <v>2052.163</v>
      </c>
      <c r="Z69" s="9">
        <v>1349.499</v>
      </c>
      <c r="AA69" s="9">
        <v>702.66399999999999</v>
      </c>
      <c r="AB69" s="9">
        <v>711.70500000000004</v>
      </c>
      <c r="AC69" s="9">
        <v>122.68300000000001</v>
      </c>
      <c r="AD69" s="9">
        <v>589.02200000000005</v>
      </c>
      <c r="AE69" s="9">
        <v>346.93599999999998</v>
      </c>
      <c r="AF69" s="9">
        <v>173.22800000000001</v>
      </c>
      <c r="AG69" s="9">
        <v>173.70699999999999</v>
      </c>
      <c r="AH69" s="9">
        <v>64.197999999999993</v>
      </c>
      <c r="AI69" s="9">
        <v>32.959000000000003</v>
      </c>
      <c r="AJ69" s="9">
        <v>31.239000000000001</v>
      </c>
      <c r="AK69" s="9">
        <v>29.725000000000001</v>
      </c>
      <c r="AL69" s="9">
        <v>22.994</v>
      </c>
      <c r="AM69" s="9">
        <v>6.7309999999999999</v>
      </c>
      <c r="AN69" s="9">
        <v>15.433999999999999</v>
      </c>
      <c r="AO69" s="9">
        <v>10.521000000000001</v>
      </c>
      <c r="AP69" s="9">
        <v>4.9130000000000003</v>
      </c>
      <c r="AQ69" s="9">
        <v>14.291</v>
      </c>
      <c r="AR69" s="9">
        <v>12.472</v>
      </c>
      <c r="AS69" s="9">
        <v>1.819</v>
      </c>
      <c r="AT69" s="9">
        <v>34.472999999999999</v>
      </c>
      <c r="AU69" s="9">
        <v>9.9659999999999993</v>
      </c>
      <c r="AV69" s="9">
        <v>24.507999999999999</v>
      </c>
      <c r="AW69" s="9">
        <v>313.25799999999998</v>
      </c>
      <c r="AX69" s="9">
        <v>154.56</v>
      </c>
      <c r="AY69" s="9">
        <v>158.69800000000001</v>
      </c>
      <c r="AZ69" s="9">
        <v>138.14599999999999</v>
      </c>
      <c r="BA69" s="9">
        <v>105.878</v>
      </c>
      <c r="BB69" s="9">
        <v>32.268000000000001</v>
      </c>
      <c r="BC69" s="9">
        <v>175.11199999999999</v>
      </c>
      <c r="BD69" s="9">
        <v>48.683</v>
      </c>
      <c r="BE69" s="9">
        <v>126.43</v>
      </c>
      <c r="BF69" s="9">
        <v>158.11500000000001</v>
      </c>
      <c r="BG69" s="9">
        <v>121.27500000000001</v>
      </c>
      <c r="BH69" s="9">
        <v>36.838999999999999</v>
      </c>
      <c r="BI69" s="9">
        <v>188.821</v>
      </c>
      <c r="BJ69" s="9">
        <v>51.953000000000003</v>
      </c>
      <c r="BK69" s="9">
        <v>136.86799999999999</v>
      </c>
      <c r="BL69" s="9">
        <v>190.54599999999999</v>
      </c>
      <c r="BM69" s="9">
        <v>59.204000000000001</v>
      </c>
      <c r="BN69" s="9">
        <v>131.34299999999999</v>
      </c>
      <c r="BO69" s="9">
        <v>2635.53</v>
      </c>
      <c r="BP69" s="9">
        <v>1360.5920000000001</v>
      </c>
      <c r="BQ69" s="9">
        <v>1274.9380000000001</v>
      </c>
      <c r="BR69" s="9">
        <v>1978.971</v>
      </c>
      <c r="BS69" s="9">
        <v>1226.076</v>
      </c>
      <c r="BT69" s="9">
        <v>752.89499999999998</v>
      </c>
      <c r="BU69" s="9">
        <v>656.55899999999997</v>
      </c>
      <c r="BV69" s="9">
        <v>134.51599999999999</v>
      </c>
      <c r="BW69" s="9">
        <v>522.04300000000001</v>
      </c>
      <c r="BX69" s="9">
        <v>334.09699999999998</v>
      </c>
      <c r="BY69" s="9">
        <v>164.18199999999999</v>
      </c>
      <c r="BZ69" s="9">
        <v>169.91499999999999</v>
      </c>
      <c r="CA69" s="9">
        <v>70.31</v>
      </c>
      <c r="CB69" s="9">
        <v>38.226999999999997</v>
      </c>
      <c r="CC69" s="9">
        <v>32.082999999999998</v>
      </c>
      <c r="CD69" s="9">
        <v>31.071000000000002</v>
      </c>
      <c r="CE69" s="9">
        <v>23.585999999999999</v>
      </c>
      <c r="CF69" s="9">
        <v>7.4850000000000003</v>
      </c>
      <c r="CG69" s="9">
        <v>15.999000000000001</v>
      </c>
      <c r="CH69" s="9">
        <v>12.456</v>
      </c>
      <c r="CI69" s="9">
        <v>3.5430000000000001</v>
      </c>
      <c r="CJ69" s="9">
        <v>15.071999999999999</v>
      </c>
      <c r="CK69" s="9">
        <v>11.13</v>
      </c>
      <c r="CL69" s="9">
        <v>3.9430000000000001</v>
      </c>
      <c r="CM69" s="9">
        <v>39.238999999999997</v>
      </c>
      <c r="CN69" s="9">
        <v>14.641</v>
      </c>
      <c r="CO69" s="9">
        <v>24.597999999999999</v>
      </c>
      <c r="CP69" s="9">
        <v>297.39</v>
      </c>
      <c r="CQ69" s="9">
        <v>143.19999999999999</v>
      </c>
      <c r="CR69" s="9">
        <v>154.19</v>
      </c>
      <c r="CS69" s="9">
        <v>123.864</v>
      </c>
      <c r="CT69" s="9">
        <v>90.826999999999998</v>
      </c>
      <c r="CU69" s="9">
        <v>33.036999999999999</v>
      </c>
      <c r="CV69" s="9">
        <v>173.52699999999999</v>
      </c>
      <c r="CW69" s="9">
        <v>52.372999999999998</v>
      </c>
      <c r="CX69" s="9">
        <v>121.15300000000001</v>
      </c>
      <c r="CY69" s="9">
        <v>146.309</v>
      </c>
      <c r="CZ69" s="9">
        <v>107.429</v>
      </c>
      <c r="DA69" s="9">
        <v>38.881</v>
      </c>
      <c r="DB69" s="9">
        <v>187.78800000000001</v>
      </c>
      <c r="DC69" s="9">
        <v>56.753</v>
      </c>
      <c r="DD69" s="9">
        <v>131.035</v>
      </c>
      <c r="DE69" s="9">
        <v>189.52500000000001</v>
      </c>
      <c r="DF69" s="9">
        <v>64.828999999999994</v>
      </c>
      <c r="DG69" s="9">
        <v>124.696</v>
      </c>
      <c r="DH69" s="9">
        <v>2509.663</v>
      </c>
      <c r="DI69" s="9">
        <v>1392.05</v>
      </c>
      <c r="DJ69" s="9">
        <v>1117.6130000000001</v>
      </c>
      <c r="DK69" s="9">
        <v>1564.49</v>
      </c>
      <c r="DL69" s="9">
        <v>1040.144</v>
      </c>
      <c r="DM69" s="9">
        <v>524.346</v>
      </c>
      <c r="DN69" s="9">
        <v>945.173</v>
      </c>
      <c r="DO69" s="9">
        <v>351.90600000000001</v>
      </c>
      <c r="DP69" s="9">
        <v>593.26700000000005</v>
      </c>
      <c r="DQ69" s="9">
        <v>268.08999999999997</v>
      </c>
      <c r="DR69" s="9">
        <v>156.965</v>
      </c>
      <c r="DS69" s="9">
        <v>111.125</v>
      </c>
      <c r="DT69" s="9">
        <v>87.801000000000002</v>
      </c>
      <c r="DU69" s="9">
        <v>57.076000000000001</v>
      </c>
      <c r="DV69" s="9">
        <v>30.725999999999999</v>
      </c>
      <c r="DW69" s="9">
        <v>30.143000000000001</v>
      </c>
      <c r="DX69" s="9">
        <v>24.95</v>
      </c>
      <c r="DY69" s="9">
        <v>5.1929999999999996</v>
      </c>
      <c r="DZ69" s="9">
        <v>17.388000000000002</v>
      </c>
      <c r="EA69" s="9">
        <v>15.1</v>
      </c>
      <c r="EB69" s="9">
        <v>2.2879999999999998</v>
      </c>
      <c r="EC69" s="9">
        <v>12.755000000000001</v>
      </c>
      <c r="ED69" s="9">
        <v>9.85</v>
      </c>
      <c r="EE69" s="9">
        <v>2.9049999999999998</v>
      </c>
      <c r="EF69" s="9">
        <v>57.658000000000001</v>
      </c>
      <c r="EG69" s="9">
        <v>32.125999999999998</v>
      </c>
      <c r="EH69" s="9">
        <v>25.532</v>
      </c>
      <c r="EI69" s="9">
        <v>210.51</v>
      </c>
      <c r="EJ69" s="9">
        <v>118.768</v>
      </c>
      <c r="EK69" s="9">
        <v>91.741</v>
      </c>
      <c r="EL69" s="9">
        <v>69.61</v>
      </c>
      <c r="EM69" s="9">
        <v>48.554000000000002</v>
      </c>
      <c r="EN69" s="9">
        <v>21.056999999999999</v>
      </c>
      <c r="EO69" s="9">
        <v>140.899</v>
      </c>
      <c r="EP69" s="9">
        <v>70.215000000000003</v>
      </c>
      <c r="EQ69" s="9">
        <v>70.685000000000002</v>
      </c>
      <c r="ER69" s="9">
        <v>93.760999999999996</v>
      </c>
      <c r="ES69" s="9">
        <v>68.134</v>
      </c>
      <c r="ET69" s="9">
        <v>25.628</v>
      </c>
      <c r="EU69" s="9">
        <v>174.328</v>
      </c>
      <c r="EV69" s="9">
        <v>88.831000000000003</v>
      </c>
      <c r="EW69" s="9">
        <v>85.497</v>
      </c>
      <c r="EX69" s="9">
        <v>158.28700000000001</v>
      </c>
      <c r="EY69" s="9">
        <v>85.314999999999998</v>
      </c>
      <c r="EZ69" s="9">
        <v>72.971999999999994</v>
      </c>
      <c r="FA69" s="9">
        <v>1910.462</v>
      </c>
      <c r="FB69" s="9">
        <v>1026.06</v>
      </c>
      <c r="FC69" s="9">
        <v>884.40200000000004</v>
      </c>
      <c r="FD69" s="9">
        <v>1297.405</v>
      </c>
      <c r="FE69" s="9">
        <v>848.35</v>
      </c>
      <c r="FF69" s="9">
        <v>449.05500000000001</v>
      </c>
      <c r="FG69" s="9">
        <v>613.05700000000002</v>
      </c>
      <c r="FH69" s="9">
        <v>177.71</v>
      </c>
      <c r="FI69" s="9">
        <v>435.34699999999998</v>
      </c>
      <c r="FJ69" s="9">
        <v>217.23699999999999</v>
      </c>
      <c r="FK69" s="9">
        <v>119.884</v>
      </c>
      <c r="FL69" s="9">
        <v>97.352000000000004</v>
      </c>
      <c r="FM69" s="9">
        <v>64.697000000000003</v>
      </c>
      <c r="FN69" s="9">
        <v>39.363999999999997</v>
      </c>
      <c r="FO69" s="9">
        <v>25.332999999999998</v>
      </c>
      <c r="FP69" s="9">
        <v>24.536999999999999</v>
      </c>
      <c r="FQ69" s="9">
        <v>20.233000000000001</v>
      </c>
      <c r="FR69" s="9">
        <v>4.3040000000000003</v>
      </c>
      <c r="FS69" s="9">
        <v>14.827999999999999</v>
      </c>
      <c r="FT69" s="9">
        <v>13.162000000000001</v>
      </c>
      <c r="FU69" s="9">
        <v>1.6659999999999999</v>
      </c>
      <c r="FV69" s="9">
        <v>9.7089999999999996</v>
      </c>
      <c r="FW69" s="9">
        <v>7.07</v>
      </c>
      <c r="FX69" s="9">
        <v>2.6389999999999998</v>
      </c>
      <c r="FY69" s="9">
        <v>40.159999999999997</v>
      </c>
      <c r="FZ69" s="9">
        <v>19.131</v>
      </c>
      <c r="GA69" s="9">
        <v>21.027999999999999</v>
      </c>
      <c r="GB69" s="9">
        <v>175.52</v>
      </c>
      <c r="GC69" s="9">
        <v>93.116</v>
      </c>
      <c r="GD69" s="9">
        <v>82.403999999999996</v>
      </c>
      <c r="GE69" s="9">
        <v>61.436999999999998</v>
      </c>
      <c r="GF69" s="9">
        <v>41.716999999999999</v>
      </c>
      <c r="GG69" s="9">
        <v>19.72</v>
      </c>
      <c r="GH69" s="9">
        <v>114.083</v>
      </c>
      <c r="GI69" s="9">
        <v>51.399000000000001</v>
      </c>
      <c r="GJ69" s="9">
        <v>62.683999999999997</v>
      </c>
      <c r="GK69" s="9">
        <v>81</v>
      </c>
      <c r="GL69" s="9">
        <v>57.594000000000001</v>
      </c>
      <c r="GM69" s="9">
        <v>23.405999999999999</v>
      </c>
      <c r="GN69" s="9">
        <v>136.23699999999999</v>
      </c>
      <c r="GO69" s="9">
        <v>62.290999999999997</v>
      </c>
      <c r="GP69" s="9">
        <v>73.945999999999998</v>
      </c>
      <c r="GQ69" s="9">
        <v>128.911</v>
      </c>
      <c r="GR69" s="9">
        <v>64.561000000000007</v>
      </c>
      <c r="GS69" s="9">
        <v>64.349000000000004</v>
      </c>
      <c r="GT69" s="9">
        <v>599.20000000000005</v>
      </c>
      <c r="GU69" s="9">
        <v>365.99</v>
      </c>
      <c r="GV69" s="9">
        <v>233.21100000000001</v>
      </c>
      <c r="GW69" s="9">
        <v>267.084</v>
      </c>
      <c r="GX69" s="9">
        <v>191.79300000000001</v>
      </c>
      <c r="GY69" s="9">
        <v>75.290999999999997</v>
      </c>
      <c r="GZ69" s="9">
        <v>332.11599999999999</v>
      </c>
      <c r="HA69" s="9">
        <v>174.196</v>
      </c>
      <c r="HB69" s="9">
        <v>157.91999999999999</v>
      </c>
      <c r="HC69" s="9">
        <v>50.853000000000002</v>
      </c>
      <c r="HD69" s="9">
        <v>37.08</v>
      </c>
      <c r="HE69" s="9">
        <v>13.773</v>
      </c>
      <c r="HF69" s="9">
        <v>23.103999999999999</v>
      </c>
      <c r="HG69" s="9">
        <v>17.712</v>
      </c>
      <c r="HH69" s="9">
        <v>5.3929999999999998</v>
      </c>
      <c r="HI69" s="9">
        <v>5.6059999999999999</v>
      </c>
      <c r="HJ69" s="9">
        <v>4.7169999999999996</v>
      </c>
      <c r="HK69" s="9">
        <v>0.88900000000000001</v>
      </c>
      <c r="HL69" s="9">
        <v>2.56</v>
      </c>
      <c r="HM69" s="9">
        <v>1.9379999999999999</v>
      </c>
      <c r="HN69" s="9">
        <v>0.622</v>
      </c>
      <c r="HO69" s="9">
        <v>3.0459999999999998</v>
      </c>
      <c r="HP69" s="9">
        <v>2.7789999999999999</v>
      </c>
      <c r="HQ69" s="9">
        <v>0.26700000000000002</v>
      </c>
      <c r="HR69" s="9">
        <v>17.498999999999999</v>
      </c>
      <c r="HS69" s="9">
        <v>12.994999999999999</v>
      </c>
      <c r="HT69" s="9">
        <v>4.5039999999999996</v>
      </c>
      <c r="HU69" s="9">
        <v>34.99</v>
      </c>
      <c r="HV69" s="9">
        <v>25.652000000000001</v>
      </c>
      <c r="HW69" s="9">
        <v>9.3369999999999997</v>
      </c>
      <c r="HX69" s="9">
        <v>8.1739999999999995</v>
      </c>
      <c r="HY69" s="9">
        <v>6.8369999999999997</v>
      </c>
      <c r="HZ69" s="9">
        <v>1.3360000000000001</v>
      </c>
      <c r="IA69" s="9">
        <v>26.815999999999999</v>
      </c>
      <c r="IB69" s="9">
        <v>18.815000000000001</v>
      </c>
      <c r="IC69" s="9">
        <v>8.0009999999999994</v>
      </c>
      <c r="ID69" s="9">
        <v>12.760999999999999</v>
      </c>
      <c r="IE69" s="9">
        <v>10.54</v>
      </c>
      <c r="IF69" s="9">
        <v>2.2210000000000001</v>
      </c>
      <c r="IG69" s="9">
        <v>38.091999999999999</v>
      </c>
      <c r="IH69" s="9">
        <v>26.541</v>
      </c>
      <c r="II69" s="9">
        <v>11.551</v>
      </c>
      <c r="IJ69" s="9">
        <v>29.376000000000001</v>
      </c>
      <c r="IK69" s="9">
        <v>20.753</v>
      </c>
      <c r="IL69" s="9">
        <v>8.6229999999999993</v>
      </c>
      <c r="IM69" s="9">
        <v>4108.0550000000003</v>
      </c>
      <c r="IN69" s="9">
        <v>2199.9650000000001</v>
      </c>
      <c r="IO69" s="9">
        <v>1908.0909999999999</v>
      </c>
      <c r="IP69" s="9">
        <v>2818.6559999999999</v>
      </c>
      <c r="IQ69" s="9">
        <v>1762.825</v>
      </c>
    </row>
    <row r="70" spans="1:251">
      <c r="A70" s="10">
        <v>43617</v>
      </c>
      <c r="B70" s="9">
        <v>15.864000000000001</v>
      </c>
      <c r="C70" s="9">
        <v>18.14</v>
      </c>
      <c r="D70" s="9">
        <v>399.94</v>
      </c>
      <c r="E70" s="9">
        <v>238.46700000000001</v>
      </c>
      <c r="F70" s="9">
        <v>161.47300000000001</v>
      </c>
      <c r="G70" s="9">
        <v>197.83199999999999</v>
      </c>
      <c r="H70" s="9">
        <v>152.74799999999999</v>
      </c>
      <c r="I70" s="9">
        <v>45.082999999999998</v>
      </c>
      <c r="J70" s="9">
        <v>202.108</v>
      </c>
      <c r="K70" s="9">
        <v>85.718999999999994</v>
      </c>
      <c r="L70" s="9">
        <v>116.389</v>
      </c>
      <c r="M70" s="9">
        <v>221.458</v>
      </c>
      <c r="N70" s="9">
        <v>170.554</v>
      </c>
      <c r="O70" s="9">
        <v>50.904000000000003</v>
      </c>
      <c r="P70" s="9">
        <v>212.68700000000001</v>
      </c>
      <c r="Q70" s="9">
        <v>89.331999999999994</v>
      </c>
      <c r="R70" s="9">
        <v>123.354</v>
      </c>
      <c r="S70" s="9">
        <v>214.19800000000001</v>
      </c>
      <c r="T70" s="9">
        <v>95.259</v>
      </c>
      <c r="U70" s="9">
        <v>118.94</v>
      </c>
      <c r="V70" s="9">
        <v>2762.8739999999998</v>
      </c>
      <c r="W70" s="9">
        <v>1472.0060000000001</v>
      </c>
      <c r="X70" s="9">
        <v>1290.867</v>
      </c>
      <c r="Y70" s="9">
        <v>2059.9110000000001</v>
      </c>
      <c r="Z70" s="9">
        <v>1346.672</v>
      </c>
      <c r="AA70" s="9">
        <v>713.23900000000003</v>
      </c>
      <c r="AB70" s="9">
        <v>702.96199999999999</v>
      </c>
      <c r="AC70" s="9">
        <v>125.334</v>
      </c>
      <c r="AD70" s="9">
        <v>577.62800000000004</v>
      </c>
      <c r="AE70" s="9">
        <v>351.39400000000001</v>
      </c>
      <c r="AF70" s="9">
        <v>178.321</v>
      </c>
      <c r="AG70" s="9">
        <v>173.07400000000001</v>
      </c>
      <c r="AH70" s="9">
        <v>61.85</v>
      </c>
      <c r="AI70" s="9">
        <v>32.42</v>
      </c>
      <c r="AJ70" s="9">
        <v>29.431000000000001</v>
      </c>
      <c r="AK70" s="9">
        <v>32.692999999999998</v>
      </c>
      <c r="AL70" s="9">
        <v>23.960999999999999</v>
      </c>
      <c r="AM70" s="9">
        <v>8.7319999999999993</v>
      </c>
      <c r="AN70" s="9">
        <v>15.414999999999999</v>
      </c>
      <c r="AO70" s="9">
        <v>12.763</v>
      </c>
      <c r="AP70" s="9">
        <v>2.6520000000000001</v>
      </c>
      <c r="AQ70" s="9">
        <v>17.277999999999999</v>
      </c>
      <c r="AR70" s="9">
        <v>11.198</v>
      </c>
      <c r="AS70" s="9">
        <v>6.08</v>
      </c>
      <c r="AT70" s="9">
        <v>29.157</v>
      </c>
      <c r="AU70" s="9">
        <v>8.4580000000000002</v>
      </c>
      <c r="AV70" s="9">
        <v>20.699000000000002</v>
      </c>
      <c r="AW70" s="9">
        <v>313.83699999999999</v>
      </c>
      <c r="AX70" s="9">
        <v>159.00200000000001</v>
      </c>
      <c r="AY70" s="9">
        <v>154.83500000000001</v>
      </c>
      <c r="AZ70" s="9">
        <v>137.43299999999999</v>
      </c>
      <c r="BA70" s="9">
        <v>105.19499999999999</v>
      </c>
      <c r="BB70" s="9">
        <v>32.238</v>
      </c>
      <c r="BC70" s="9">
        <v>176.404</v>
      </c>
      <c r="BD70" s="9">
        <v>53.807000000000002</v>
      </c>
      <c r="BE70" s="9">
        <v>122.59699999999999</v>
      </c>
      <c r="BF70" s="9">
        <v>162.34899999999999</v>
      </c>
      <c r="BG70" s="9">
        <v>122.48699999999999</v>
      </c>
      <c r="BH70" s="9">
        <v>39.860999999999997</v>
      </c>
      <c r="BI70" s="9">
        <v>189.04599999999999</v>
      </c>
      <c r="BJ70" s="9">
        <v>55.832999999999998</v>
      </c>
      <c r="BK70" s="9">
        <v>133.21199999999999</v>
      </c>
      <c r="BL70" s="9">
        <v>191.81800000000001</v>
      </c>
      <c r="BM70" s="9">
        <v>66.569999999999993</v>
      </c>
      <c r="BN70" s="9">
        <v>125.249</v>
      </c>
      <c r="BO70" s="9">
        <v>2617.6559999999999</v>
      </c>
      <c r="BP70" s="9">
        <v>1347.961</v>
      </c>
      <c r="BQ70" s="9">
        <v>1269.6959999999999</v>
      </c>
      <c r="BR70" s="9">
        <v>1958.865</v>
      </c>
      <c r="BS70" s="9">
        <v>1214.876</v>
      </c>
      <c r="BT70" s="9">
        <v>743.98900000000003</v>
      </c>
      <c r="BU70" s="9">
        <v>658.79100000000005</v>
      </c>
      <c r="BV70" s="9">
        <v>133.08500000000001</v>
      </c>
      <c r="BW70" s="9">
        <v>525.70600000000002</v>
      </c>
      <c r="BX70" s="9">
        <v>312.26600000000002</v>
      </c>
      <c r="BY70" s="9">
        <v>157.131</v>
      </c>
      <c r="BZ70" s="9">
        <v>155.13499999999999</v>
      </c>
      <c r="CA70" s="9">
        <v>56.86</v>
      </c>
      <c r="CB70" s="9">
        <v>34.4</v>
      </c>
      <c r="CC70" s="9">
        <v>22.46</v>
      </c>
      <c r="CD70" s="9">
        <v>29.373999999999999</v>
      </c>
      <c r="CE70" s="9">
        <v>21.427</v>
      </c>
      <c r="CF70" s="9">
        <v>7.9480000000000004</v>
      </c>
      <c r="CG70" s="9">
        <v>16.25</v>
      </c>
      <c r="CH70" s="9">
        <v>11.052</v>
      </c>
      <c r="CI70" s="9">
        <v>5.1980000000000004</v>
      </c>
      <c r="CJ70" s="9">
        <v>13.124000000000001</v>
      </c>
      <c r="CK70" s="9">
        <v>10.375</v>
      </c>
      <c r="CL70" s="9">
        <v>2.7490000000000001</v>
      </c>
      <c r="CM70" s="9">
        <v>27.486000000000001</v>
      </c>
      <c r="CN70" s="9">
        <v>12.973000000000001</v>
      </c>
      <c r="CO70" s="9">
        <v>14.512</v>
      </c>
      <c r="CP70" s="9">
        <v>280.67200000000003</v>
      </c>
      <c r="CQ70" s="9">
        <v>138.762</v>
      </c>
      <c r="CR70" s="9">
        <v>141.91</v>
      </c>
      <c r="CS70" s="9">
        <v>122.90600000000001</v>
      </c>
      <c r="CT70" s="9">
        <v>91.1</v>
      </c>
      <c r="CU70" s="9">
        <v>31.806000000000001</v>
      </c>
      <c r="CV70" s="9">
        <v>157.76499999999999</v>
      </c>
      <c r="CW70" s="9">
        <v>47.661000000000001</v>
      </c>
      <c r="CX70" s="9">
        <v>110.104</v>
      </c>
      <c r="CY70" s="9">
        <v>142.36699999999999</v>
      </c>
      <c r="CZ70" s="9">
        <v>104.935</v>
      </c>
      <c r="DA70" s="9">
        <v>37.430999999999997</v>
      </c>
      <c r="DB70" s="9">
        <v>169.9</v>
      </c>
      <c r="DC70" s="9">
        <v>52.195999999999998</v>
      </c>
      <c r="DD70" s="9">
        <v>117.70399999999999</v>
      </c>
      <c r="DE70" s="9">
        <v>174.01499999999999</v>
      </c>
      <c r="DF70" s="9">
        <v>58.713000000000001</v>
      </c>
      <c r="DG70" s="9">
        <v>115.30200000000001</v>
      </c>
      <c r="DH70" s="9">
        <v>2524.011</v>
      </c>
      <c r="DI70" s="9">
        <v>1391.4390000000001</v>
      </c>
      <c r="DJ70" s="9">
        <v>1132.5719999999999</v>
      </c>
      <c r="DK70" s="9">
        <v>1581.93</v>
      </c>
      <c r="DL70" s="9">
        <v>1035.4390000000001</v>
      </c>
      <c r="DM70" s="9">
        <v>546.49199999999996</v>
      </c>
      <c r="DN70" s="9">
        <v>942.08100000000002</v>
      </c>
      <c r="DO70" s="9">
        <v>356.00099999999998</v>
      </c>
      <c r="DP70" s="9">
        <v>586.08000000000004</v>
      </c>
      <c r="DQ70" s="9">
        <v>268.16800000000001</v>
      </c>
      <c r="DR70" s="9">
        <v>155.56200000000001</v>
      </c>
      <c r="DS70" s="9">
        <v>112.60599999999999</v>
      </c>
      <c r="DT70" s="9">
        <v>81.709999999999994</v>
      </c>
      <c r="DU70" s="9">
        <v>53.021999999999998</v>
      </c>
      <c r="DV70" s="9">
        <v>28.687999999999999</v>
      </c>
      <c r="DW70" s="9">
        <v>23.184999999999999</v>
      </c>
      <c r="DX70" s="9">
        <v>17.812000000000001</v>
      </c>
      <c r="DY70" s="9">
        <v>5.3730000000000002</v>
      </c>
      <c r="DZ70" s="9">
        <v>13.936999999999999</v>
      </c>
      <c r="EA70" s="9">
        <v>10.648</v>
      </c>
      <c r="EB70" s="9">
        <v>3.2890000000000001</v>
      </c>
      <c r="EC70" s="9">
        <v>9.2479999999999993</v>
      </c>
      <c r="ED70" s="9">
        <v>7.165</v>
      </c>
      <c r="EE70" s="9">
        <v>2.0830000000000002</v>
      </c>
      <c r="EF70" s="9">
        <v>58.524999999999999</v>
      </c>
      <c r="EG70" s="9">
        <v>35.21</v>
      </c>
      <c r="EH70" s="9">
        <v>23.315999999999999</v>
      </c>
      <c r="EI70" s="9">
        <v>210.34800000000001</v>
      </c>
      <c r="EJ70" s="9">
        <v>117.715</v>
      </c>
      <c r="EK70" s="9">
        <v>92.634</v>
      </c>
      <c r="EL70" s="9">
        <v>71.66</v>
      </c>
      <c r="EM70" s="9">
        <v>46.262999999999998</v>
      </c>
      <c r="EN70" s="9">
        <v>25.396999999999998</v>
      </c>
      <c r="EO70" s="9">
        <v>138.68799999999999</v>
      </c>
      <c r="EP70" s="9">
        <v>71.450999999999993</v>
      </c>
      <c r="EQ70" s="9">
        <v>67.236999999999995</v>
      </c>
      <c r="ER70" s="9">
        <v>91.85</v>
      </c>
      <c r="ES70" s="9">
        <v>62.095999999999997</v>
      </c>
      <c r="ET70" s="9">
        <v>29.754000000000001</v>
      </c>
      <c r="EU70" s="9">
        <v>176.31800000000001</v>
      </c>
      <c r="EV70" s="9">
        <v>93.465999999999994</v>
      </c>
      <c r="EW70" s="9">
        <v>82.852000000000004</v>
      </c>
      <c r="EX70" s="9">
        <v>152.625</v>
      </c>
      <c r="EY70" s="9">
        <v>82.099000000000004</v>
      </c>
      <c r="EZ70" s="9">
        <v>70.525999999999996</v>
      </c>
      <c r="FA70" s="9">
        <v>1916.739</v>
      </c>
      <c r="FB70" s="9">
        <v>1026.193</v>
      </c>
      <c r="FC70" s="9">
        <v>890.54600000000005</v>
      </c>
      <c r="FD70" s="9">
        <v>1306.4929999999999</v>
      </c>
      <c r="FE70" s="9">
        <v>845.51900000000001</v>
      </c>
      <c r="FF70" s="9">
        <v>460.97300000000001</v>
      </c>
      <c r="FG70" s="9">
        <v>610.24599999999998</v>
      </c>
      <c r="FH70" s="9">
        <v>180.67400000000001</v>
      </c>
      <c r="FI70" s="9">
        <v>429.57299999999998</v>
      </c>
      <c r="FJ70" s="9">
        <v>205.13399999999999</v>
      </c>
      <c r="FK70" s="9">
        <v>112.191</v>
      </c>
      <c r="FL70" s="9">
        <v>92.942999999999998</v>
      </c>
      <c r="FM70" s="9">
        <v>53.752000000000002</v>
      </c>
      <c r="FN70" s="9">
        <v>33.253999999999998</v>
      </c>
      <c r="FO70" s="9">
        <v>20.498000000000001</v>
      </c>
      <c r="FP70" s="9">
        <v>16.823</v>
      </c>
      <c r="FQ70" s="9">
        <v>13.021000000000001</v>
      </c>
      <c r="FR70" s="9">
        <v>3.802</v>
      </c>
      <c r="FS70" s="9">
        <v>11.71</v>
      </c>
      <c r="FT70" s="9">
        <v>8.8729999999999993</v>
      </c>
      <c r="FU70" s="9">
        <v>2.8370000000000002</v>
      </c>
      <c r="FV70" s="9">
        <v>5.1120000000000001</v>
      </c>
      <c r="FW70" s="9">
        <v>4.1479999999999997</v>
      </c>
      <c r="FX70" s="9">
        <v>0.96499999999999997</v>
      </c>
      <c r="FY70" s="9">
        <v>36.93</v>
      </c>
      <c r="FZ70" s="9">
        <v>20.233000000000001</v>
      </c>
      <c r="GA70" s="9">
        <v>16.696000000000002</v>
      </c>
      <c r="GB70" s="9">
        <v>169.952</v>
      </c>
      <c r="GC70" s="9">
        <v>90.456000000000003</v>
      </c>
      <c r="GD70" s="9">
        <v>79.495999999999995</v>
      </c>
      <c r="GE70" s="9">
        <v>58.749000000000002</v>
      </c>
      <c r="GF70" s="9">
        <v>38.161999999999999</v>
      </c>
      <c r="GG70" s="9">
        <v>20.587</v>
      </c>
      <c r="GH70" s="9">
        <v>111.202</v>
      </c>
      <c r="GI70" s="9">
        <v>52.293999999999997</v>
      </c>
      <c r="GJ70" s="9">
        <v>58.908999999999999</v>
      </c>
      <c r="GK70" s="9">
        <v>72.602999999999994</v>
      </c>
      <c r="GL70" s="9">
        <v>49.225999999999999</v>
      </c>
      <c r="GM70" s="9">
        <v>23.376999999999999</v>
      </c>
      <c r="GN70" s="9">
        <v>132.53100000000001</v>
      </c>
      <c r="GO70" s="9">
        <v>62.965000000000003</v>
      </c>
      <c r="GP70" s="9">
        <v>69.566000000000003</v>
      </c>
      <c r="GQ70" s="9">
        <v>122.913</v>
      </c>
      <c r="GR70" s="9">
        <v>61.167000000000002</v>
      </c>
      <c r="GS70" s="9">
        <v>61.746000000000002</v>
      </c>
      <c r="GT70" s="9">
        <v>607.27200000000005</v>
      </c>
      <c r="GU70" s="9">
        <v>365.24599999999998</v>
      </c>
      <c r="GV70" s="9">
        <v>242.02600000000001</v>
      </c>
      <c r="GW70" s="9">
        <v>275.43799999999999</v>
      </c>
      <c r="GX70" s="9">
        <v>189.91900000000001</v>
      </c>
      <c r="GY70" s="9">
        <v>85.519000000000005</v>
      </c>
      <c r="GZ70" s="9">
        <v>331.83499999999998</v>
      </c>
      <c r="HA70" s="9">
        <v>175.327</v>
      </c>
      <c r="HB70" s="9">
        <v>156.50700000000001</v>
      </c>
      <c r="HC70" s="9">
        <v>63.033999999999999</v>
      </c>
      <c r="HD70" s="9">
        <v>43.371000000000002</v>
      </c>
      <c r="HE70" s="9">
        <v>19.663</v>
      </c>
      <c r="HF70" s="9">
        <v>27.957999999999998</v>
      </c>
      <c r="HG70" s="9">
        <v>19.768000000000001</v>
      </c>
      <c r="HH70" s="9">
        <v>8.19</v>
      </c>
      <c r="HI70" s="9">
        <v>6.3630000000000004</v>
      </c>
      <c r="HJ70" s="9">
        <v>4.7919999999999998</v>
      </c>
      <c r="HK70" s="9">
        <v>1.571</v>
      </c>
      <c r="HL70" s="9">
        <v>2.2269999999999999</v>
      </c>
      <c r="HM70" s="9">
        <v>1.7749999999999999</v>
      </c>
      <c r="HN70" s="9">
        <v>0.45200000000000001</v>
      </c>
      <c r="HO70" s="9">
        <v>4.1360000000000001</v>
      </c>
      <c r="HP70" s="9">
        <v>3.0169999999999999</v>
      </c>
      <c r="HQ70" s="9">
        <v>1.119</v>
      </c>
      <c r="HR70" s="9">
        <v>21.596</v>
      </c>
      <c r="HS70" s="9">
        <v>14.976000000000001</v>
      </c>
      <c r="HT70" s="9">
        <v>6.6189999999999998</v>
      </c>
      <c r="HU70" s="9">
        <v>40.396999999999998</v>
      </c>
      <c r="HV70" s="9">
        <v>27.259</v>
      </c>
      <c r="HW70" s="9">
        <v>13.137</v>
      </c>
      <c r="HX70" s="9">
        <v>12.911</v>
      </c>
      <c r="HY70" s="9">
        <v>8.1020000000000003</v>
      </c>
      <c r="HZ70" s="9">
        <v>4.8099999999999996</v>
      </c>
      <c r="IA70" s="9">
        <v>27.484999999999999</v>
      </c>
      <c r="IB70" s="9">
        <v>19.158000000000001</v>
      </c>
      <c r="IC70" s="9">
        <v>8.3279999999999994</v>
      </c>
      <c r="ID70" s="9">
        <v>19.247</v>
      </c>
      <c r="IE70" s="9">
        <v>12.87</v>
      </c>
      <c r="IF70" s="9">
        <v>6.3769999999999998</v>
      </c>
      <c r="IG70" s="9">
        <v>43.786999999999999</v>
      </c>
      <c r="IH70" s="9">
        <v>30.501000000000001</v>
      </c>
      <c r="II70" s="9">
        <v>13.286</v>
      </c>
      <c r="IJ70" s="9">
        <v>29.712</v>
      </c>
      <c r="IK70" s="9">
        <v>20.931999999999999</v>
      </c>
      <c r="IL70" s="9">
        <v>8.7799999999999994</v>
      </c>
      <c r="IM70" s="9">
        <v>4092.5479999999998</v>
      </c>
      <c r="IN70" s="9">
        <v>2187.1379999999999</v>
      </c>
      <c r="IO70" s="9">
        <v>1905.41</v>
      </c>
      <c r="IP70" s="9">
        <v>2842.37</v>
      </c>
      <c r="IQ70" s="9">
        <v>1761.8920000000001</v>
      </c>
    </row>
    <row r="71" spans="1:251">
      <c r="A71" s="10">
        <v>43647</v>
      </c>
      <c r="B71" s="9">
        <v>14.29</v>
      </c>
      <c r="C71" s="9">
        <v>17.431000000000001</v>
      </c>
      <c r="D71" s="9">
        <v>395.15899999999999</v>
      </c>
      <c r="E71" s="9">
        <v>230.73099999999999</v>
      </c>
      <c r="F71" s="9">
        <v>164.428</v>
      </c>
      <c r="G71" s="9">
        <v>197.46799999999999</v>
      </c>
      <c r="H71" s="9">
        <v>150.833</v>
      </c>
      <c r="I71" s="9">
        <v>46.636000000000003</v>
      </c>
      <c r="J71" s="9">
        <v>197.691</v>
      </c>
      <c r="K71" s="9">
        <v>79.899000000000001</v>
      </c>
      <c r="L71" s="9">
        <v>117.792</v>
      </c>
      <c r="M71" s="9">
        <v>222.964</v>
      </c>
      <c r="N71" s="9">
        <v>170.90700000000001</v>
      </c>
      <c r="O71" s="9">
        <v>52.057000000000002</v>
      </c>
      <c r="P71" s="9">
        <v>211.102</v>
      </c>
      <c r="Q71" s="9">
        <v>83.742999999999995</v>
      </c>
      <c r="R71" s="9">
        <v>127.35899999999999</v>
      </c>
      <c r="S71" s="9">
        <v>217.65600000000001</v>
      </c>
      <c r="T71" s="9">
        <v>95.361000000000004</v>
      </c>
      <c r="U71" s="9">
        <v>122.295</v>
      </c>
      <c r="V71" s="9">
        <v>2751.9380000000001</v>
      </c>
      <c r="W71" s="9">
        <v>1472.722</v>
      </c>
      <c r="X71" s="9">
        <v>1279.2159999999999</v>
      </c>
      <c r="Y71" s="9">
        <v>2074.6010000000001</v>
      </c>
      <c r="Z71" s="9">
        <v>1347.9739999999999</v>
      </c>
      <c r="AA71" s="9">
        <v>726.62800000000004</v>
      </c>
      <c r="AB71" s="9">
        <v>677.33600000000001</v>
      </c>
      <c r="AC71" s="9">
        <v>124.748</v>
      </c>
      <c r="AD71" s="9">
        <v>552.58799999999997</v>
      </c>
      <c r="AE71" s="9">
        <v>358.76299999999998</v>
      </c>
      <c r="AF71" s="9">
        <v>191.179</v>
      </c>
      <c r="AG71" s="9">
        <v>167.584</v>
      </c>
      <c r="AH71" s="9">
        <v>66.8</v>
      </c>
      <c r="AI71" s="9">
        <v>39.276000000000003</v>
      </c>
      <c r="AJ71" s="9">
        <v>27.524000000000001</v>
      </c>
      <c r="AK71" s="9">
        <v>38.582000000000001</v>
      </c>
      <c r="AL71" s="9">
        <v>31.178999999999998</v>
      </c>
      <c r="AM71" s="9">
        <v>7.4029999999999996</v>
      </c>
      <c r="AN71" s="9">
        <v>18.635999999999999</v>
      </c>
      <c r="AO71" s="9">
        <v>13.957000000000001</v>
      </c>
      <c r="AP71" s="9">
        <v>4.6779999999999999</v>
      </c>
      <c r="AQ71" s="9">
        <v>19.946000000000002</v>
      </c>
      <c r="AR71" s="9">
        <v>17.221</v>
      </c>
      <c r="AS71" s="9">
        <v>2.7250000000000001</v>
      </c>
      <c r="AT71" s="9">
        <v>28.218</v>
      </c>
      <c r="AU71" s="9">
        <v>8.0980000000000008</v>
      </c>
      <c r="AV71" s="9">
        <v>20.120999999999999</v>
      </c>
      <c r="AW71" s="9">
        <v>325.07299999999998</v>
      </c>
      <c r="AX71" s="9">
        <v>170.321</v>
      </c>
      <c r="AY71" s="9">
        <v>154.75200000000001</v>
      </c>
      <c r="AZ71" s="9">
        <v>152.803</v>
      </c>
      <c r="BA71" s="9">
        <v>117.447</v>
      </c>
      <c r="BB71" s="9">
        <v>35.356000000000002</v>
      </c>
      <c r="BC71" s="9">
        <v>172.27</v>
      </c>
      <c r="BD71" s="9">
        <v>52.874000000000002</v>
      </c>
      <c r="BE71" s="9">
        <v>119.396</v>
      </c>
      <c r="BF71" s="9">
        <v>178.142</v>
      </c>
      <c r="BG71" s="9">
        <v>137.06</v>
      </c>
      <c r="BH71" s="9">
        <v>41.082000000000001</v>
      </c>
      <c r="BI71" s="9">
        <v>180.62200000000001</v>
      </c>
      <c r="BJ71" s="9">
        <v>54.119</v>
      </c>
      <c r="BK71" s="9">
        <v>126.502</v>
      </c>
      <c r="BL71" s="9">
        <v>190.90600000000001</v>
      </c>
      <c r="BM71" s="9">
        <v>66.831000000000003</v>
      </c>
      <c r="BN71" s="9">
        <v>124.074</v>
      </c>
      <c r="BO71" s="9">
        <v>2624.848</v>
      </c>
      <c r="BP71" s="9">
        <v>1348.0340000000001</v>
      </c>
      <c r="BQ71" s="9">
        <v>1276.8130000000001</v>
      </c>
      <c r="BR71" s="9">
        <v>1976.376</v>
      </c>
      <c r="BS71" s="9">
        <v>1209.9079999999999</v>
      </c>
      <c r="BT71" s="9">
        <v>766.46699999999998</v>
      </c>
      <c r="BU71" s="9">
        <v>648.47199999999998</v>
      </c>
      <c r="BV71" s="9">
        <v>138.126</v>
      </c>
      <c r="BW71" s="9">
        <v>510.346</v>
      </c>
      <c r="BX71" s="9">
        <v>309.08199999999999</v>
      </c>
      <c r="BY71" s="9">
        <v>146.68600000000001</v>
      </c>
      <c r="BZ71" s="9">
        <v>162.39599999999999</v>
      </c>
      <c r="CA71" s="9">
        <v>63.298999999999999</v>
      </c>
      <c r="CB71" s="9">
        <v>36.433</v>
      </c>
      <c r="CC71" s="9">
        <v>26.866</v>
      </c>
      <c r="CD71" s="9">
        <v>30.984999999999999</v>
      </c>
      <c r="CE71" s="9">
        <v>20.873000000000001</v>
      </c>
      <c r="CF71" s="9">
        <v>10.112</v>
      </c>
      <c r="CG71" s="9">
        <v>19.773</v>
      </c>
      <c r="CH71" s="9">
        <v>11.016</v>
      </c>
      <c r="CI71" s="9">
        <v>8.7579999999999991</v>
      </c>
      <c r="CJ71" s="9">
        <v>11.212</v>
      </c>
      <c r="CK71" s="9">
        <v>9.8580000000000005</v>
      </c>
      <c r="CL71" s="9">
        <v>1.3540000000000001</v>
      </c>
      <c r="CM71" s="9">
        <v>32.314</v>
      </c>
      <c r="CN71" s="9">
        <v>15.56</v>
      </c>
      <c r="CO71" s="9">
        <v>16.754000000000001</v>
      </c>
      <c r="CP71" s="9">
        <v>278.923</v>
      </c>
      <c r="CQ71" s="9">
        <v>130.77199999999999</v>
      </c>
      <c r="CR71" s="9">
        <v>148.15100000000001</v>
      </c>
      <c r="CS71" s="9">
        <v>115.922</v>
      </c>
      <c r="CT71" s="9">
        <v>78.795000000000002</v>
      </c>
      <c r="CU71" s="9">
        <v>37.127000000000002</v>
      </c>
      <c r="CV71" s="9">
        <v>163.001</v>
      </c>
      <c r="CW71" s="9">
        <v>51.976999999999997</v>
      </c>
      <c r="CX71" s="9">
        <v>111.024</v>
      </c>
      <c r="CY71" s="9">
        <v>136.10400000000001</v>
      </c>
      <c r="CZ71" s="9">
        <v>92.191999999999993</v>
      </c>
      <c r="DA71" s="9">
        <v>43.911999999999999</v>
      </c>
      <c r="DB71" s="9">
        <v>172.97800000000001</v>
      </c>
      <c r="DC71" s="9">
        <v>54.494</v>
      </c>
      <c r="DD71" s="9">
        <v>118.48399999999999</v>
      </c>
      <c r="DE71" s="9">
        <v>182.774</v>
      </c>
      <c r="DF71" s="9">
        <v>62.991999999999997</v>
      </c>
      <c r="DG71" s="9">
        <v>119.782</v>
      </c>
      <c r="DH71" s="9">
        <v>2511.5630000000001</v>
      </c>
      <c r="DI71" s="9">
        <v>1386.925</v>
      </c>
      <c r="DJ71" s="9">
        <v>1124.6379999999999</v>
      </c>
      <c r="DK71" s="9">
        <v>1553.605</v>
      </c>
      <c r="DL71" s="9">
        <v>1026.079</v>
      </c>
      <c r="DM71" s="9">
        <v>527.52499999999998</v>
      </c>
      <c r="DN71" s="9">
        <v>957.95799999999997</v>
      </c>
      <c r="DO71" s="9">
        <v>360.846</v>
      </c>
      <c r="DP71" s="9">
        <v>597.11199999999997</v>
      </c>
      <c r="DQ71" s="9">
        <v>279.06200000000001</v>
      </c>
      <c r="DR71" s="9">
        <v>159.125</v>
      </c>
      <c r="DS71" s="9">
        <v>119.937</v>
      </c>
      <c r="DT71" s="9">
        <v>85.864000000000004</v>
      </c>
      <c r="DU71" s="9">
        <v>54.844999999999999</v>
      </c>
      <c r="DV71" s="9">
        <v>31.018999999999998</v>
      </c>
      <c r="DW71" s="9">
        <v>27.074999999999999</v>
      </c>
      <c r="DX71" s="9">
        <v>22.738</v>
      </c>
      <c r="DY71" s="9">
        <v>4.3369999999999997</v>
      </c>
      <c r="DZ71" s="9">
        <v>14.381</v>
      </c>
      <c r="EA71" s="9">
        <v>13.39</v>
      </c>
      <c r="EB71" s="9">
        <v>0.99099999999999999</v>
      </c>
      <c r="EC71" s="9">
        <v>12.694000000000001</v>
      </c>
      <c r="ED71" s="9">
        <v>9.3480000000000008</v>
      </c>
      <c r="EE71" s="9">
        <v>3.3460000000000001</v>
      </c>
      <c r="EF71" s="9">
        <v>58.789000000000001</v>
      </c>
      <c r="EG71" s="9">
        <v>32.106999999999999</v>
      </c>
      <c r="EH71" s="9">
        <v>26.681999999999999</v>
      </c>
      <c r="EI71" s="9">
        <v>221.43299999999999</v>
      </c>
      <c r="EJ71" s="9">
        <v>122.383</v>
      </c>
      <c r="EK71" s="9">
        <v>99.05</v>
      </c>
      <c r="EL71" s="9">
        <v>73.164000000000001</v>
      </c>
      <c r="EM71" s="9">
        <v>53.103999999999999</v>
      </c>
      <c r="EN71" s="9">
        <v>20.059999999999999</v>
      </c>
      <c r="EO71" s="9">
        <v>148.268</v>
      </c>
      <c r="EP71" s="9">
        <v>69.278000000000006</v>
      </c>
      <c r="EQ71" s="9">
        <v>78.989999999999995</v>
      </c>
      <c r="ER71" s="9">
        <v>94.349000000000004</v>
      </c>
      <c r="ES71" s="9">
        <v>71.061999999999998</v>
      </c>
      <c r="ET71" s="9">
        <v>23.286000000000001</v>
      </c>
      <c r="EU71" s="9">
        <v>184.71299999999999</v>
      </c>
      <c r="EV71" s="9">
        <v>88.061999999999998</v>
      </c>
      <c r="EW71" s="9">
        <v>96.65</v>
      </c>
      <c r="EX71" s="9">
        <v>162.65</v>
      </c>
      <c r="EY71" s="9">
        <v>82.668000000000006</v>
      </c>
      <c r="EZ71" s="9">
        <v>79.980999999999995</v>
      </c>
      <c r="FA71" s="9">
        <v>1909.867</v>
      </c>
      <c r="FB71" s="9">
        <v>1022.585</v>
      </c>
      <c r="FC71" s="9">
        <v>887.28099999999995</v>
      </c>
      <c r="FD71" s="9">
        <v>1294.8989999999999</v>
      </c>
      <c r="FE71" s="9">
        <v>836.93700000000001</v>
      </c>
      <c r="FF71" s="9">
        <v>457.96199999999999</v>
      </c>
      <c r="FG71" s="9">
        <v>614.96799999999996</v>
      </c>
      <c r="FH71" s="9">
        <v>185.649</v>
      </c>
      <c r="FI71" s="9">
        <v>429.31900000000002</v>
      </c>
      <c r="FJ71" s="9">
        <v>220.80799999999999</v>
      </c>
      <c r="FK71" s="9">
        <v>124.07299999999999</v>
      </c>
      <c r="FL71" s="9">
        <v>96.734999999999999</v>
      </c>
      <c r="FM71" s="9">
        <v>59.847999999999999</v>
      </c>
      <c r="FN71" s="9">
        <v>38.265999999999998</v>
      </c>
      <c r="FO71" s="9">
        <v>21.582999999999998</v>
      </c>
      <c r="FP71" s="9">
        <v>21.326000000000001</v>
      </c>
      <c r="FQ71" s="9">
        <v>18.43</v>
      </c>
      <c r="FR71" s="9">
        <v>2.8959999999999999</v>
      </c>
      <c r="FS71" s="9">
        <v>12.452</v>
      </c>
      <c r="FT71" s="9">
        <v>11.944000000000001</v>
      </c>
      <c r="FU71" s="9">
        <v>0.50900000000000001</v>
      </c>
      <c r="FV71" s="9">
        <v>8.8740000000000006</v>
      </c>
      <c r="FW71" s="9">
        <v>6.4870000000000001</v>
      </c>
      <c r="FX71" s="9">
        <v>2.387</v>
      </c>
      <c r="FY71" s="9">
        <v>38.523000000000003</v>
      </c>
      <c r="FZ71" s="9">
        <v>19.835000000000001</v>
      </c>
      <c r="GA71" s="9">
        <v>18.687000000000001</v>
      </c>
      <c r="GB71" s="9">
        <v>184.43299999999999</v>
      </c>
      <c r="GC71" s="9">
        <v>100.289</v>
      </c>
      <c r="GD71" s="9">
        <v>84.143000000000001</v>
      </c>
      <c r="GE71" s="9">
        <v>65.289000000000001</v>
      </c>
      <c r="GF71" s="9">
        <v>47.67</v>
      </c>
      <c r="GG71" s="9">
        <v>17.619</v>
      </c>
      <c r="GH71" s="9">
        <v>119.14400000000001</v>
      </c>
      <c r="GI71" s="9">
        <v>52.619</v>
      </c>
      <c r="GJ71" s="9">
        <v>66.524000000000001</v>
      </c>
      <c r="GK71" s="9">
        <v>81.287000000000006</v>
      </c>
      <c r="GL71" s="9">
        <v>61.878999999999998</v>
      </c>
      <c r="GM71" s="9">
        <v>19.408000000000001</v>
      </c>
      <c r="GN71" s="9">
        <v>139.52099999999999</v>
      </c>
      <c r="GO71" s="9">
        <v>62.192999999999998</v>
      </c>
      <c r="GP71" s="9">
        <v>77.328000000000003</v>
      </c>
      <c r="GQ71" s="9">
        <v>131.596</v>
      </c>
      <c r="GR71" s="9">
        <v>64.563000000000002</v>
      </c>
      <c r="GS71" s="9">
        <v>67.033000000000001</v>
      </c>
      <c r="GT71" s="9">
        <v>601.69600000000003</v>
      </c>
      <c r="GU71" s="9">
        <v>364.339</v>
      </c>
      <c r="GV71" s="9">
        <v>237.35599999999999</v>
      </c>
      <c r="GW71" s="9">
        <v>258.70600000000002</v>
      </c>
      <c r="GX71" s="9">
        <v>189.142</v>
      </c>
      <c r="GY71" s="9">
        <v>69.563999999999993</v>
      </c>
      <c r="GZ71" s="9">
        <v>342.99</v>
      </c>
      <c r="HA71" s="9">
        <v>175.197</v>
      </c>
      <c r="HB71" s="9">
        <v>167.79300000000001</v>
      </c>
      <c r="HC71" s="9">
        <v>58.253999999999998</v>
      </c>
      <c r="HD71" s="9">
        <v>35.052</v>
      </c>
      <c r="HE71" s="9">
        <v>23.202000000000002</v>
      </c>
      <c r="HF71" s="9">
        <v>26.015999999999998</v>
      </c>
      <c r="HG71" s="9">
        <v>16.579000000000001</v>
      </c>
      <c r="HH71" s="9">
        <v>9.4359999999999999</v>
      </c>
      <c r="HI71" s="9">
        <v>5.7489999999999997</v>
      </c>
      <c r="HJ71" s="9">
        <v>4.3079999999999998</v>
      </c>
      <c r="HK71" s="9">
        <v>1.4410000000000001</v>
      </c>
      <c r="HL71" s="9">
        <v>1.929</v>
      </c>
      <c r="HM71" s="9">
        <v>1.4470000000000001</v>
      </c>
      <c r="HN71" s="9">
        <v>0.48299999999999998</v>
      </c>
      <c r="HO71" s="9">
        <v>3.82</v>
      </c>
      <c r="HP71" s="9">
        <v>2.8620000000000001</v>
      </c>
      <c r="HQ71" s="9">
        <v>0.95799999999999996</v>
      </c>
      <c r="HR71" s="9">
        <v>20.266999999999999</v>
      </c>
      <c r="HS71" s="9">
        <v>12.271000000000001</v>
      </c>
      <c r="HT71" s="9">
        <v>7.9950000000000001</v>
      </c>
      <c r="HU71" s="9">
        <v>37</v>
      </c>
      <c r="HV71" s="9">
        <v>22.093</v>
      </c>
      <c r="HW71" s="9">
        <v>14.907</v>
      </c>
      <c r="HX71" s="9">
        <v>7.8760000000000003</v>
      </c>
      <c r="HY71" s="9">
        <v>5.4340000000000002</v>
      </c>
      <c r="HZ71" s="9">
        <v>2.4409999999999998</v>
      </c>
      <c r="IA71" s="9">
        <v>29.123999999999999</v>
      </c>
      <c r="IB71" s="9">
        <v>16.658999999999999</v>
      </c>
      <c r="IC71" s="9">
        <v>12.465999999999999</v>
      </c>
      <c r="ID71" s="9">
        <v>13.061999999999999</v>
      </c>
      <c r="IE71" s="9">
        <v>9.1829999999999998</v>
      </c>
      <c r="IF71" s="9">
        <v>3.879</v>
      </c>
      <c r="IG71" s="9">
        <v>45.192</v>
      </c>
      <c r="IH71" s="9">
        <v>25.869</v>
      </c>
      <c r="II71" s="9">
        <v>19.323</v>
      </c>
      <c r="IJ71" s="9">
        <v>31.053999999999998</v>
      </c>
      <c r="IK71" s="9">
        <v>18.105</v>
      </c>
      <c r="IL71" s="9">
        <v>12.948</v>
      </c>
      <c r="IM71" s="9">
        <v>4089.931</v>
      </c>
      <c r="IN71" s="9">
        <v>2187.4380000000001</v>
      </c>
      <c r="IO71" s="9">
        <v>1902.4929999999999</v>
      </c>
      <c r="IP71" s="9">
        <v>2868.1660000000002</v>
      </c>
      <c r="IQ71" s="9">
        <v>1765.53</v>
      </c>
    </row>
    <row r="72" spans="1:251">
      <c r="A72" s="10">
        <v>43678</v>
      </c>
      <c r="B72" s="9">
        <v>17.510000000000002</v>
      </c>
      <c r="C72" s="9">
        <v>17.771999999999998</v>
      </c>
      <c r="D72" s="9">
        <v>402.90699999999998</v>
      </c>
      <c r="E72" s="9">
        <v>239.45699999999999</v>
      </c>
      <c r="F72" s="9">
        <v>163.44900000000001</v>
      </c>
      <c r="G72" s="9">
        <v>194.28200000000001</v>
      </c>
      <c r="H72" s="9">
        <v>147.25299999999999</v>
      </c>
      <c r="I72" s="9">
        <v>47.029000000000003</v>
      </c>
      <c r="J72" s="9">
        <v>208.624</v>
      </c>
      <c r="K72" s="9">
        <v>92.203999999999994</v>
      </c>
      <c r="L72" s="9">
        <v>116.42</v>
      </c>
      <c r="M72" s="9">
        <v>219.02600000000001</v>
      </c>
      <c r="N72" s="9">
        <v>167.58</v>
      </c>
      <c r="O72" s="9">
        <v>51.445999999999998</v>
      </c>
      <c r="P72" s="9">
        <v>222.041</v>
      </c>
      <c r="Q72" s="9">
        <v>97.308999999999997</v>
      </c>
      <c r="R72" s="9">
        <v>124.732</v>
      </c>
      <c r="S72" s="9">
        <v>222.91499999999999</v>
      </c>
      <c r="T72" s="9">
        <v>103.751</v>
      </c>
      <c r="U72" s="9">
        <v>119.164</v>
      </c>
      <c r="V72" s="9">
        <v>2763.4580000000001</v>
      </c>
      <c r="W72" s="9">
        <v>1473.1020000000001</v>
      </c>
      <c r="X72" s="9">
        <v>1290.356</v>
      </c>
      <c r="Y72" s="9">
        <v>2073.8249999999998</v>
      </c>
      <c r="Z72" s="9">
        <v>1346.5740000000001</v>
      </c>
      <c r="AA72" s="9">
        <v>727.25199999999995</v>
      </c>
      <c r="AB72" s="9">
        <v>689.63300000000004</v>
      </c>
      <c r="AC72" s="9">
        <v>126.529</v>
      </c>
      <c r="AD72" s="9">
        <v>563.10400000000004</v>
      </c>
      <c r="AE72" s="9">
        <v>344.45</v>
      </c>
      <c r="AF72" s="9">
        <v>187.70400000000001</v>
      </c>
      <c r="AG72" s="9">
        <v>156.74600000000001</v>
      </c>
      <c r="AH72" s="9">
        <v>60.904000000000003</v>
      </c>
      <c r="AI72" s="9">
        <v>37.578000000000003</v>
      </c>
      <c r="AJ72" s="9">
        <v>23.326000000000001</v>
      </c>
      <c r="AK72" s="9">
        <v>33.215000000000003</v>
      </c>
      <c r="AL72" s="9">
        <v>25.462</v>
      </c>
      <c r="AM72" s="9">
        <v>7.7539999999999996</v>
      </c>
      <c r="AN72" s="9">
        <v>16.620999999999999</v>
      </c>
      <c r="AO72" s="9">
        <v>13.137</v>
      </c>
      <c r="AP72" s="9">
        <v>3.484</v>
      </c>
      <c r="AQ72" s="9">
        <v>16.594999999999999</v>
      </c>
      <c r="AR72" s="9">
        <v>12.324999999999999</v>
      </c>
      <c r="AS72" s="9">
        <v>4.2699999999999996</v>
      </c>
      <c r="AT72" s="9">
        <v>27.689</v>
      </c>
      <c r="AU72" s="9">
        <v>12.116</v>
      </c>
      <c r="AV72" s="9">
        <v>15.573</v>
      </c>
      <c r="AW72" s="9">
        <v>311.096</v>
      </c>
      <c r="AX72" s="9">
        <v>168.846</v>
      </c>
      <c r="AY72" s="9">
        <v>142.25</v>
      </c>
      <c r="AZ72" s="9">
        <v>147.35499999999999</v>
      </c>
      <c r="BA72" s="9">
        <v>118.152</v>
      </c>
      <c r="BB72" s="9">
        <v>29.202999999999999</v>
      </c>
      <c r="BC72" s="9">
        <v>163.74100000000001</v>
      </c>
      <c r="BD72" s="9">
        <v>50.694000000000003</v>
      </c>
      <c r="BE72" s="9">
        <v>113.047</v>
      </c>
      <c r="BF72" s="9">
        <v>168.78200000000001</v>
      </c>
      <c r="BG72" s="9">
        <v>132.93600000000001</v>
      </c>
      <c r="BH72" s="9">
        <v>35.845999999999997</v>
      </c>
      <c r="BI72" s="9">
        <v>175.66800000000001</v>
      </c>
      <c r="BJ72" s="9">
        <v>54.768000000000001</v>
      </c>
      <c r="BK72" s="9">
        <v>120.9</v>
      </c>
      <c r="BL72" s="9">
        <v>180.36199999999999</v>
      </c>
      <c r="BM72" s="9">
        <v>63.831000000000003</v>
      </c>
      <c r="BN72" s="9">
        <v>116.53100000000001</v>
      </c>
      <c r="BO72" s="9">
        <v>2633.0169999999998</v>
      </c>
      <c r="BP72" s="9">
        <v>1350.7719999999999</v>
      </c>
      <c r="BQ72" s="9">
        <v>1282.2449999999999</v>
      </c>
      <c r="BR72" s="9">
        <v>1980.3420000000001</v>
      </c>
      <c r="BS72" s="9">
        <v>1213.4739999999999</v>
      </c>
      <c r="BT72" s="9">
        <v>766.86699999999996</v>
      </c>
      <c r="BU72" s="9">
        <v>652.67499999999995</v>
      </c>
      <c r="BV72" s="9">
        <v>137.298</v>
      </c>
      <c r="BW72" s="9">
        <v>515.37699999999995</v>
      </c>
      <c r="BX72" s="9">
        <v>314.012</v>
      </c>
      <c r="BY72" s="9">
        <v>148.96799999999999</v>
      </c>
      <c r="BZ72" s="9">
        <v>165.04400000000001</v>
      </c>
      <c r="CA72" s="9">
        <v>62.177999999999997</v>
      </c>
      <c r="CB72" s="9">
        <v>35.399000000000001</v>
      </c>
      <c r="CC72" s="9">
        <v>26.78</v>
      </c>
      <c r="CD72" s="9">
        <v>33.069000000000003</v>
      </c>
      <c r="CE72" s="9">
        <v>25.596</v>
      </c>
      <c r="CF72" s="9">
        <v>7.4720000000000004</v>
      </c>
      <c r="CG72" s="9">
        <v>16.547000000000001</v>
      </c>
      <c r="CH72" s="9">
        <v>13.647</v>
      </c>
      <c r="CI72" s="9">
        <v>2.9</v>
      </c>
      <c r="CJ72" s="9">
        <v>16.521999999999998</v>
      </c>
      <c r="CK72" s="9">
        <v>11.95</v>
      </c>
      <c r="CL72" s="9">
        <v>4.5730000000000004</v>
      </c>
      <c r="CM72" s="9">
        <v>29.11</v>
      </c>
      <c r="CN72" s="9">
        <v>9.8019999999999996</v>
      </c>
      <c r="CO72" s="9">
        <v>19.306999999999999</v>
      </c>
      <c r="CP72" s="9">
        <v>278.01499999999999</v>
      </c>
      <c r="CQ72" s="9">
        <v>126.75</v>
      </c>
      <c r="CR72" s="9">
        <v>151.26599999999999</v>
      </c>
      <c r="CS72" s="9">
        <v>124.66200000000001</v>
      </c>
      <c r="CT72" s="9">
        <v>83.123999999999995</v>
      </c>
      <c r="CU72" s="9">
        <v>41.537999999999997</v>
      </c>
      <c r="CV72" s="9">
        <v>153.35400000000001</v>
      </c>
      <c r="CW72" s="9">
        <v>43.625999999999998</v>
      </c>
      <c r="CX72" s="9">
        <v>109.72799999999999</v>
      </c>
      <c r="CY72" s="9">
        <v>148.512</v>
      </c>
      <c r="CZ72" s="9">
        <v>101.77200000000001</v>
      </c>
      <c r="DA72" s="9">
        <v>46.741</v>
      </c>
      <c r="DB72" s="9">
        <v>165.5</v>
      </c>
      <c r="DC72" s="9">
        <v>47.197000000000003</v>
      </c>
      <c r="DD72" s="9">
        <v>118.303</v>
      </c>
      <c r="DE72" s="9">
        <v>169.9</v>
      </c>
      <c r="DF72" s="9">
        <v>57.271999999999998</v>
      </c>
      <c r="DG72" s="9">
        <v>112.628</v>
      </c>
      <c r="DH72" s="9">
        <v>2519.1060000000002</v>
      </c>
      <c r="DI72" s="9">
        <v>1372.336</v>
      </c>
      <c r="DJ72" s="9">
        <v>1146.771</v>
      </c>
      <c r="DK72" s="9">
        <v>1553.191</v>
      </c>
      <c r="DL72" s="9">
        <v>1021.346</v>
      </c>
      <c r="DM72" s="9">
        <v>531.84500000000003</v>
      </c>
      <c r="DN72" s="9">
        <v>965.91499999999996</v>
      </c>
      <c r="DO72" s="9">
        <v>350.98899999999998</v>
      </c>
      <c r="DP72" s="9">
        <v>614.92600000000004</v>
      </c>
      <c r="DQ72" s="9">
        <v>294.459</v>
      </c>
      <c r="DR72" s="9">
        <v>168.09899999999999</v>
      </c>
      <c r="DS72" s="9">
        <v>126.36</v>
      </c>
      <c r="DT72" s="9">
        <v>94.061999999999998</v>
      </c>
      <c r="DU72" s="9">
        <v>62.546999999999997</v>
      </c>
      <c r="DV72" s="9">
        <v>31.515000000000001</v>
      </c>
      <c r="DW72" s="9">
        <v>37.360999999999997</v>
      </c>
      <c r="DX72" s="9">
        <v>30.172000000000001</v>
      </c>
      <c r="DY72" s="9">
        <v>7.19</v>
      </c>
      <c r="DZ72" s="9">
        <v>25.218</v>
      </c>
      <c r="EA72" s="9">
        <v>19.995999999999999</v>
      </c>
      <c r="EB72" s="9">
        <v>5.2220000000000004</v>
      </c>
      <c r="EC72" s="9">
        <v>12.144</v>
      </c>
      <c r="ED72" s="9">
        <v>10.176</v>
      </c>
      <c r="EE72" s="9">
        <v>1.968</v>
      </c>
      <c r="EF72" s="9">
        <v>56.7</v>
      </c>
      <c r="EG72" s="9">
        <v>32.375</v>
      </c>
      <c r="EH72" s="9">
        <v>24.324999999999999</v>
      </c>
      <c r="EI72" s="9">
        <v>234.87799999999999</v>
      </c>
      <c r="EJ72" s="9">
        <v>128.792</v>
      </c>
      <c r="EK72" s="9">
        <v>106.086</v>
      </c>
      <c r="EL72" s="9">
        <v>74.852000000000004</v>
      </c>
      <c r="EM72" s="9">
        <v>56.162999999999997</v>
      </c>
      <c r="EN72" s="9">
        <v>18.689</v>
      </c>
      <c r="EO72" s="9">
        <v>160.02500000000001</v>
      </c>
      <c r="EP72" s="9">
        <v>72.629000000000005</v>
      </c>
      <c r="EQ72" s="9">
        <v>87.397000000000006</v>
      </c>
      <c r="ER72" s="9">
        <v>106.971</v>
      </c>
      <c r="ES72" s="9">
        <v>81.135000000000005</v>
      </c>
      <c r="ET72" s="9">
        <v>25.835999999999999</v>
      </c>
      <c r="EU72" s="9">
        <v>187.488</v>
      </c>
      <c r="EV72" s="9">
        <v>86.963999999999999</v>
      </c>
      <c r="EW72" s="9">
        <v>100.524</v>
      </c>
      <c r="EX72" s="9">
        <v>185.24299999999999</v>
      </c>
      <c r="EY72" s="9">
        <v>92.625</v>
      </c>
      <c r="EZ72" s="9">
        <v>92.617999999999995</v>
      </c>
      <c r="FA72" s="9">
        <v>1926.0409999999999</v>
      </c>
      <c r="FB72" s="9">
        <v>1020.236</v>
      </c>
      <c r="FC72" s="9">
        <v>905.80499999999995</v>
      </c>
      <c r="FD72" s="9">
        <v>1297.521</v>
      </c>
      <c r="FE72" s="9">
        <v>840.29700000000003</v>
      </c>
      <c r="FF72" s="9">
        <v>457.22399999999999</v>
      </c>
      <c r="FG72" s="9">
        <v>628.52</v>
      </c>
      <c r="FH72" s="9">
        <v>179.94</v>
      </c>
      <c r="FI72" s="9">
        <v>448.58</v>
      </c>
      <c r="FJ72" s="9">
        <v>233.67400000000001</v>
      </c>
      <c r="FK72" s="9">
        <v>128.374</v>
      </c>
      <c r="FL72" s="9">
        <v>105.3</v>
      </c>
      <c r="FM72" s="9">
        <v>66.106999999999999</v>
      </c>
      <c r="FN72" s="9">
        <v>43.139000000000003</v>
      </c>
      <c r="FO72" s="9">
        <v>22.968</v>
      </c>
      <c r="FP72" s="9">
        <v>28.116</v>
      </c>
      <c r="FQ72" s="9">
        <v>23.530999999999999</v>
      </c>
      <c r="FR72" s="9">
        <v>4.585</v>
      </c>
      <c r="FS72" s="9">
        <v>19.727</v>
      </c>
      <c r="FT72" s="9">
        <v>15.888999999999999</v>
      </c>
      <c r="FU72" s="9">
        <v>3.8380000000000001</v>
      </c>
      <c r="FV72" s="9">
        <v>8.3889999999999993</v>
      </c>
      <c r="FW72" s="9">
        <v>7.6420000000000003</v>
      </c>
      <c r="FX72" s="9">
        <v>0.746</v>
      </c>
      <c r="FY72" s="9">
        <v>37.991</v>
      </c>
      <c r="FZ72" s="9">
        <v>19.608000000000001</v>
      </c>
      <c r="GA72" s="9">
        <v>18.382999999999999</v>
      </c>
      <c r="GB72" s="9">
        <v>196.24600000000001</v>
      </c>
      <c r="GC72" s="9">
        <v>103.176</v>
      </c>
      <c r="GD72" s="9">
        <v>93.069000000000003</v>
      </c>
      <c r="GE72" s="9">
        <v>67.177000000000007</v>
      </c>
      <c r="GF72" s="9">
        <v>51.493000000000002</v>
      </c>
      <c r="GG72" s="9">
        <v>15.683999999999999</v>
      </c>
      <c r="GH72" s="9">
        <v>129.06899999999999</v>
      </c>
      <c r="GI72" s="9">
        <v>51.683</v>
      </c>
      <c r="GJ72" s="9">
        <v>77.385000000000005</v>
      </c>
      <c r="GK72" s="9">
        <v>90.51</v>
      </c>
      <c r="GL72" s="9">
        <v>70.281000000000006</v>
      </c>
      <c r="GM72" s="9">
        <v>20.228999999999999</v>
      </c>
      <c r="GN72" s="9">
        <v>143.16399999999999</v>
      </c>
      <c r="GO72" s="9">
        <v>58.093000000000004</v>
      </c>
      <c r="GP72" s="9">
        <v>85.070999999999998</v>
      </c>
      <c r="GQ72" s="9">
        <v>148.79599999999999</v>
      </c>
      <c r="GR72" s="9">
        <v>67.572000000000003</v>
      </c>
      <c r="GS72" s="9">
        <v>81.224000000000004</v>
      </c>
      <c r="GT72" s="9">
        <v>593.06600000000003</v>
      </c>
      <c r="GU72" s="9">
        <v>352.09899999999999</v>
      </c>
      <c r="GV72" s="9">
        <v>240.96600000000001</v>
      </c>
      <c r="GW72" s="9">
        <v>255.67</v>
      </c>
      <c r="GX72" s="9">
        <v>181.04900000000001</v>
      </c>
      <c r="GY72" s="9">
        <v>74.620999999999995</v>
      </c>
      <c r="GZ72" s="9">
        <v>337.39600000000002</v>
      </c>
      <c r="HA72" s="9">
        <v>171.05</v>
      </c>
      <c r="HB72" s="9">
        <v>166.346</v>
      </c>
      <c r="HC72" s="9">
        <v>60.784999999999997</v>
      </c>
      <c r="HD72" s="9">
        <v>39.725000000000001</v>
      </c>
      <c r="HE72" s="9">
        <v>21.06</v>
      </c>
      <c r="HF72" s="9">
        <v>27.954000000000001</v>
      </c>
      <c r="HG72" s="9">
        <v>19.407</v>
      </c>
      <c r="HH72" s="9">
        <v>8.5470000000000006</v>
      </c>
      <c r="HI72" s="9">
        <v>9.2460000000000004</v>
      </c>
      <c r="HJ72" s="9">
        <v>6.64</v>
      </c>
      <c r="HK72" s="9">
        <v>2.605</v>
      </c>
      <c r="HL72" s="9">
        <v>5.4909999999999997</v>
      </c>
      <c r="HM72" s="9">
        <v>4.1070000000000002</v>
      </c>
      <c r="HN72" s="9">
        <v>1.3839999999999999</v>
      </c>
      <c r="HO72" s="9">
        <v>3.7549999999999999</v>
      </c>
      <c r="HP72" s="9">
        <v>2.5329999999999999</v>
      </c>
      <c r="HQ72" s="9">
        <v>1.222</v>
      </c>
      <c r="HR72" s="9">
        <v>18.709</v>
      </c>
      <c r="HS72" s="9">
        <v>12.766999999999999</v>
      </c>
      <c r="HT72" s="9">
        <v>5.9420000000000002</v>
      </c>
      <c r="HU72" s="9">
        <v>38.631999999999998</v>
      </c>
      <c r="HV72" s="9">
        <v>25.616</v>
      </c>
      <c r="HW72" s="9">
        <v>13.016</v>
      </c>
      <c r="HX72" s="9">
        <v>7.6749999999999998</v>
      </c>
      <c r="HY72" s="9">
        <v>4.67</v>
      </c>
      <c r="HZ72" s="9">
        <v>3.0049999999999999</v>
      </c>
      <c r="IA72" s="9">
        <v>30.957000000000001</v>
      </c>
      <c r="IB72" s="9">
        <v>20.946000000000002</v>
      </c>
      <c r="IC72" s="9">
        <v>10.010999999999999</v>
      </c>
      <c r="ID72" s="9">
        <v>16.460999999999999</v>
      </c>
      <c r="IE72" s="9">
        <v>10.853999999999999</v>
      </c>
      <c r="IF72" s="9">
        <v>5.6070000000000002</v>
      </c>
      <c r="IG72" s="9">
        <v>44.323999999999998</v>
      </c>
      <c r="IH72" s="9">
        <v>28.870999999999999</v>
      </c>
      <c r="II72" s="9">
        <v>15.452999999999999</v>
      </c>
      <c r="IJ72" s="9">
        <v>36.447000000000003</v>
      </c>
      <c r="IK72" s="9">
        <v>25.053000000000001</v>
      </c>
      <c r="IL72" s="9">
        <v>11.395</v>
      </c>
      <c r="IM72" s="9">
        <v>4082.799</v>
      </c>
      <c r="IN72" s="9">
        <v>2184.9839999999999</v>
      </c>
      <c r="IO72" s="9">
        <v>1897.8150000000001</v>
      </c>
      <c r="IP72" s="9">
        <v>2827.7550000000001</v>
      </c>
      <c r="IQ72" s="9">
        <v>1758.242</v>
      </c>
    </row>
    <row r="73" spans="1:251">
      <c r="A73" s="10">
        <v>43709</v>
      </c>
      <c r="B73" s="9">
        <v>13.103999999999999</v>
      </c>
      <c r="C73" s="9">
        <v>17.289000000000001</v>
      </c>
      <c r="D73" s="9">
        <v>382.76299999999998</v>
      </c>
      <c r="E73" s="9">
        <v>228.52199999999999</v>
      </c>
      <c r="F73" s="9">
        <v>154.24199999999999</v>
      </c>
      <c r="G73" s="9">
        <v>182.39099999999999</v>
      </c>
      <c r="H73" s="9">
        <v>134.834</v>
      </c>
      <c r="I73" s="9">
        <v>47.558</v>
      </c>
      <c r="J73" s="9">
        <v>200.37200000000001</v>
      </c>
      <c r="K73" s="9">
        <v>93.688000000000002</v>
      </c>
      <c r="L73" s="9">
        <v>106.684</v>
      </c>
      <c r="M73" s="9">
        <v>204.39599999999999</v>
      </c>
      <c r="N73" s="9">
        <v>152.67400000000001</v>
      </c>
      <c r="O73" s="9">
        <v>51.722000000000001</v>
      </c>
      <c r="P73" s="9">
        <v>212.69300000000001</v>
      </c>
      <c r="Q73" s="9">
        <v>96.602999999999994</v>
      </c>
      <c r="R73" s="9">
        <v>116.09</v>
      </c>
      <c r="S73" s="9">
        <v>213.49299999999999</v>
      </c>
      <c r="T73" s="9">
        <v>104.28</v>
      </c>
      <c r="U73" s="9">
        <v>109.21299999999999</v>
      </c>
      <c r="V73" s="9">
        <v>2794.4009999999998</v>
      </c>
      <c r="W73" s="9">
        <v>1486.4549999999999</v>
      </c>
      <c r="X73" s="9">
        <v>1307.9449999999999</v>
      </c>
      <c r="Y73" s="9">
        <v>2097.3409999999999</v>
      </c>
      <c r="Z73" s="9">
        <v>1361.2090000000001</v>
      </c>
      <c r="AA73" s="9">
        <v>736.13199999999995</v>
      </c>
      <c r="AB73" s="9">
        <v>697.06</v>
      </c>
      <c r="AC73" s="9">
        <v>125.247</v>
      </c>
      <c r="AD73" s="9">
        <v>571.81299999999999</v>
      </c>
      <c r="AE73" s="9">
        <v>353.09100000000001</v>
      </c>
      <c r="AF73" s="9">
        <v>180.96</v>
      </c>
      <c r="AG73" s="9">
        <v>172.13200000000001</v>
      </c>
      <c r="AH73" s="9">
        <v>57.499000000000002</v>
      </c>
      <c r="AI73" s="9">
        <v>30.137</v>
      </c>
      <c r="AJ73" s="9">
        <v>27.361999999999998</v>
      </c>
      <c r="AK73" s="9">
        <v>32.01</v>
      </c>
      <c r="AL73" s="9">
        <v>22.908999999999999</v>
      </c>
      <c r="AM73" s="9">
        <v>9.1</v>
      </c>
      <c r="AN73" s="9">
        <v>17.742999999999999</v>
      </c>
      <c r="AO73" s="9">
        <v>11.298999999999999</v>
      </c>
      <c r="AP73" s="9">
        <v>6.444</v>
      </c>
      <c r="AQ73" s="9">
        <v>14.266999999999999</v>
      </c>
      <c r="AR73" s="9">
        <v>11.611000000000001</v>
      </c>
      <c r="AS73" s="9">
        <v>2.6560000000000001</v>
      </c>
      <c r="AT73" s="9">
        <v>25.489000000000001</v>
      </c>
      <c r="AU73" s="9">
        <v>7.2279999999999998</v>
      </c>
      <c r="AV73" s="9">
        <v>18.262</v>
      </c>
      <c r="AW73" s="9">
        <v>314.85500000000002</v>
      </c>
      <c r="AX73" s="9">
        <v>161.512</v>
      </c>
      <c r="AY73" s="9">
        <v>153.34299999999999</v>
      </c>
      <c r="AZ73" s="9">
        <v>153.874</v>
      </c>
      <c r="BA73" s="9">
        <v>114.489</v>
      </c>
      <c r="BB73" s="9">
        <v>39.384999999999998</v>
      </c>
      <c r="BC73" s="9">
        <v>160.98099999999999</v>
      </c>
      <c r="BD73" s="9">
        <v>47.023000000000003</v>
      </c>
      <c r="BE73" s="9">
        <v>113.958</v>
      </c>
      <c r="BF73" s="9">
        <v>180.41399999999999</v>
      </c>
      <c r="BG73" s="9">
        <v>132.846</v>
      </c>
      <c r="BH73" s="9">
        <v>47.567999999999998</v>
      </c>
      <c r="BI73" s="9">
        <v>172.678</v>
      </c>
      <c r="BJ73" s="9">
        <v>48.113999999999997</v>
      </c>
      <c r="BK73" s="9">
        <v>124.56399999999999</v>
      </c>
      <c r="BL73" s="9">
        <v>178.72399999999999</v>
      </c>
      <c r="BM73" s="9">
        <v>58.322000000000003</v>
      </c>
      <c r="BN73" s="9">
        <v>120.402</v>
      </c>
      <c r="BO73" s="9">
        <v>2630.5010000000002</v>
      </c>
      <c r="BP73" s="9">
        <v>1342.7360000000001</v>
      </c>
      <c r="BQ73" s="9">
        <v>1287.7650000000001</v>
      </c>
      <c r="BR73" s="9">
        <v>1983.96</v>
      </c>
      <c r="BS73" s="9">
        <v>1212.1469999999999</v>
      </c>
      <c r="BT73" s="9">
        <v>771.81299999999999</v>
      </c>
      <c r="BU73" s="9">
        <v>646.54100000000005</v>
      </c>
      <c r="BV73" s="9">
        <v>130.589</v>
      </c>
      <c r="BW73" s="9">
        <v>515.95299999999997</v>
      </c>
      <c r="BX73" s="9">
        <v>319.80099999999999</v>
      </c>
      <c r="BY73" s="9">
        <v>155.63300000000001</v>
      </c>
      <c r="BZ73" s="9">
        <v>164.16800000000001</v>
      </c>
      <c r="CA73" s="9">
        <v>65.129000000000005</v>
      </c>
      <c r="CB73" s="9">
        <v>40.356000000000002</v>
      </c>
      <c r="CC73" s="9">
        <v>24.773</v>
      </c>
      <c r="CD73" s="9">
        <v>38.479999999999997</v>
      </c>
      <c r="CE73" s="9">
        <v>30.550999999999998</v>
      </c>
      <c r="CF73" s="9">
        <v>7.93</v>
      </c>
      <c r="CG73" s="9">
        <v>14.371</v>
      </c>
      <c r="CH73" s="9">
        <v>11.212</v>
      </c>
      <c r="CI73" s="9">
        <v>3.1589999999999998</v>
      </c>
      <c r="CJ73" s="9">
        <v>24.109000000000002</v>
      </c>
      <c r="CK73" s="9">
        <v>19.338000000000001</v>
      </c>
      <c r="CL73" s="9">
        <v>4.7709999999999999</v>
      </c>
      <c r="CM73" s="9">
        <v>26.649000000000001</v>
      </c>
      <c r="CN73" s="9">
        <v>9.8049999999999997</v>
      </c>
      <c r="CO73" s="9">
        <v>16.844000000000001</v>
      </c>
      <c r="CP73" s="9">
        <v>275.12099999999998</v>
      </c>
      <c r="CQ73" s="9">
        <v>126.508</v>
      </c>
      <c r="CR73" s="9">
        <v>148.613</v>
      </c>
      <c r="CS73" s="9">
        <v>123.71899999999999</v>
      </c>
      <c r="CT73" s="9">
        <v>84.171999999999997</v>
      </c>
      <c r="CU73" s="9">
        <v>39.546999999999997</v>
      </c>
      <c r="CV73" s="9">
        <v>151.40199999999999</v>
      </c>
      <c r="CW73" s="9">
        <v>42.335000000000001</v>
      </c>
      <c r="CX73" s="9">
        <v>109.06699999999999</v>
      </c>
      <c r="CY73" s="9">
        <v>156.92099999999999</v>
      </c>
      <c r="CZ73" s="9">
        <v>110.154</v>
      </c>
      <c r="DA73" s="9">
        <v>46.768000000000001</v>
      </c>
      <c r="DB73" s="9">
        <v>162.87899999999999</v>
      </c>
      <c r="DC73" s="9">
        <v>45.478999999999999</v>
      </c>
      <c r="DD73" s="9">
        <v>117.4</v>
      </c>
      <c r="DE73" s="9">
        <v>165.773</v>
      </c>
      <c r="DF73" s="9">
        <v>53.548000000000002</v>
      </c>
      <c r="DG73" s="9">
        <v>112.226</v>
      </c>
      <c r="DH73" s="9">
        <v>2512.6790000000001</v>
      </c>
      <c r="DI73" s="9">
        <v>1377.1890000000001</v>
      </c>
      <c r="DJ73" s="9">
        <v>1135.49</v>
      </c>
      <c r="DK73" s="9">
        <v>1572.2360000000001</v>
      </c>
      <c r="DL73" s="9">
        <v>1023.778</v>
      </c>
      <c r="DM73" s="9">
        <v>548.45699999999999</v>
      </c>
      <c r="DN73" s="9">
        <v>940.44299999999998</v>
      </c>
      <c r="DO73" s="9">
        <v>353.411</v>
      </c>
      <c r="DP73" s="9">
        <v>587.03200000000004</v>
      </c>
      <c r="DQ73" s="9">
        <v>290.017</v>
      </c>
      <c r="DR73" s="9">
        <v>168.50700000000001</v>
      </c>
      <c r="DS73" s="9">
        <v>121.51</v>
      </c>
      <c r="DT73" s="9">
        <v>85.778000000000006</v>
      </c>
      <c r="DU73" s="9">
        <v>61.280999999999999</v>
      </c>
      <c r="DV73" s="9">
        <v>24.497</v>
      </c>
      <c r="DW73" s="9">
        <v>34.622</v>
      </c>
      <c r="DX73" s="9">
        <v>28.533000000000001</v>
      </c>
      <c r="DY73" s="9">
        <v>6.0890000000000004</v>
      </c>
      <c r="DZ73" s="9">
        <v>18.169</v>
      </c>
      <c r="EA73" s="9">
        <v>14.962</v>
      </c>
      <c r="EB73" s="9">
        <v>3.206</v>
      </c>
      <c r="EC73" s="9">
        <v>16.452999999999999</v>
      </c>
      <c r="ED73" s="9">
        <v>13.571</v>
      </c>
      <c r="EE73" s="9">
        <v>2.8820000000000001</v>
      </c>
      <c r="EF73" s="9">
        <v>51.155999999999999</v>
      </c>
      <c r="EG73" s="9">
        <v>32.747999999999998</v>
      </c>
      <c r="EH73" s="9">
        <v>18.408000000000001</v>
      </c>
      <c r="EI73" s="9">
        <v>229.75399999999999</v>
      </c>
      <c r="EJ73" s="9">
        <v>125.884</v>
      </c>
      <c r="EK73" s="9">
        <v>103.87</v>
      </c>
      <c r="EL73" s="9">
        <v>81.361999999999995</v>
      </c>
      <c r="EM73" s="9">
        <v>56.003999999999998</v>
      </c>
      <c r="EN73" s="9">
        <v>25.358000000000001</v>
      </c>
      <c r="EO73" s="9">
        <v>148.392</v>
      </c>
      <c r="EP73" s="9">
        <v>69.88</v>
      </c>
      <c r="EQ73" s="9">
        <v>78.512</v>
      </c>
      <c r="ER73" s="9">
        <v>109.512</v>
      </c>
      <c r="ES73" s="9">
        <v>78.290999999999997</v>
      </c>
      <c r="ET73" s="9">
        <v>31.22</v>
      </c>
      <c r="EU73" s="9">
        <v>180.505</v>
      </c>
      <c r="EV73" s="9">
        <v>90.215999999999994</v>
      </c>
      <c r="EW73" s="9">
        <v>90.29</v>
      </c>
      <c r="EX73" s="9">
        <v>166.56100000000001</v>
      </c>
      <c r="EY73" s="9">
        <v>84.841999999999999</v>
      </c>
      <c r="EZ73" s="9">
        <v>81.718999999999994</v>
      </c>
      <c r="FA73" s="9">
        <v>1924.018</v>
      </c>
      <c r="FB73" s="9">
        <v>1026.9169999999999</v>
      </c>
      <c r="FC73" s="9">
        <v>897.10199999999998</v>
      </c>
      <c r="FD73" s="9">
        <v>1317.242</v>
      </c>
      <c r="FE73" s="9">
        <v>846.95600000000002</v>
      </c>
      <c r="FF73" s="9">
        <v>470.28500000000003</v>
      </c>
      <c r="FG73" s="9">
        <v>606.77599999999995</v>
      </c>
      <c r="FH73" s="9">
        <v>179.96</v>
      </c>
      <c r="FI73" s="9">
        <v>426.81599999999997</v>
      </c>
      <c r="FJ73" s="9">
        <v>234.76499999999999</v>
      </c>
      <c r="FK73" s="9">
        <v>129.93299999999999</v>
      </c>
      <c r="FL73" s="9">
        <v>104.83199999999999</v>
      </c>
      <c r="FM73" s="9">
        <v>60.566000000000003</v>
      </c>
      <c r="FN73" s="9">
        <v>41.677</v>
      </c>
      <c r="FO73" s="9">
        <v>18.888999999999999</v>
      </c>
      <c r="FP73" s="9">
        <v>26.905999999999999</v>
      </c>
      <c r="FQ73" s="9">
        <v>23.747</v>
      </c>
      <c r="FR73" s="9">
        <v>3.1589999999999998</v>
      </c>
      <c r="FS73" s="9">
        <v>13.26</v>
      </c>
      <c r="FT73" s="9">
        <v>11.972</v>
      </c>
      <c r="FU73" s="9">
        <v>1.288</v>
      </c>
      <c r="FV73" s="9">
        <v>13.646000000000001</v>
      </c>
      <c r="FW73" s="9">
        <v>11.775</v>
      </c>
      <c r="FX73" s="9">
        <v>1.871</v>
      </c>
      <c r="FY73" s="9">
        <v>33.659999999999997</v>
      </c>
      <c r="FZ73" s="9">
        <v>17.93</v>
      </c>
      <c r="GA73" s="9">
        <v>15.73</v>
      </c>
      <c r="GB73" s="9">
        <v>193.79300000000001</v>
      </c>
      <c r="GC73" s="9">
        <v>101.657</v>
      </c>
      <c r="GD73" s="9">
        <v>92.135999999999996</v>
      </c>
      <c r="GE73" s="9">
        <v>73.775000000000006</v>
      </c>
      <c r="GF73" s="9">
        <v>51.642000000000003</v>
      </c>
      <c r="GG73" s="9">
        <v>22.132999999999999</v>
      </c>
      <c r="GH73" s="9">
        <v>120.018</v>
      </c>
      <c r="GI73" s="9">
        <v>50.015000000000001</v>
      </c>
      <c r="GJ73" s="9">
        <v>70.003</v>
      </c>
      <c r="GK73" s="9">
        <v>95.474999999999994</v>
      </c>
      <c r="GL73" s="9">
        <v>70.406000000000006</v>
      </c>
      <c r="GM73" s="9">
        <v>25.07</v>
      </c>
      <c r="GN73" s="9">
        <v>139.29</v>
      </c>
      <c r="GO73" s="9">
        <v>59.527999999999999</v>
      </c>
      <c r="GP73" s="9">
        <v>79.762</v>
      </c>
      <c r="GQ73" s="9">
        <v>133.27799999999999</v>
      </c>
      <c r="GR73" s="9">
        <v>61.985999999999997</v>
      </c>
      <c r="GS73" s="9">
        <v>71.290999999999997</v>
      </c>
      <c r="GT73" s="9">
        <v>588.66099999999994</v>
      </c>
      <c r="GU73" s="9">
        <v>350.27300000000002</v>
      </c>
      <c r="GV73" s="9">
        <v>238.38800000000001</v>
      </c>
      <c r="GW73" s="9">
        <v>254.994</v>
      </c>
      <c r="GX73" s="9">
        <v>176.822</v>
      </c>
      <c r="GY73" s="9">
        <v>78.171999999999997</v>
      </c>
      <c r="GZ73" s="9">
        <v>333.66699999999997</v>
      </c>
      <c r="HA73" s="9">
        <v>173.45099999999999</v>
      </c>
      <c r="HB73" s="9">
        <v>160.21600000000001</v>
      </c>
      <c r="HC73" s="9">
        <v>55.252000000000002</v>
      </c>
      <c r="HD73" s="9">
        <v>38.573999999999998</v>
      </c>
      <c r="HE73" s="9">
        <v>16.678000000000001</v>
      </c>
      <c r="HF73" s="9">
        <v>25.212</v>
      </c>
      <c r="HG73" s="9">
        <v>19.603999999999999</v>
      </c>
      <c r="HH73" s="9">
        <v>5.6079999999999997</v>
      </c>
      <c r="HI73" s="9">
        <v>7.7160000000000002</v>
      </c>
      <c r="HJ73" s="9">
        <v>4.7859999999999996</v>
      </c>
      <c r="HK73" s="9">
        <v>2.9289999999999998</v>
      </c>
      <c r="HL73" s="9">
        <v>4.9089999999999998</v>
      </c>
      <c r="HM73" s="9">
        <v>2.9910000000000001</v>
      </c>
      <c r="HN73" s="9">
        <v>1.9179999999999999</v>
      </c>
      <c r="HO73" s="9">
        <v>2.8069999999999999</v>
      </c>
      <c r="HP73" s="9">
        <v>1.796</v>
      </c>
      <c r="HQ73" s="9">
        <v>1.0109999999999999</v>
      </c>
      <c r="HR73" s="9">
        <v>17.495999999999999</v>
      </c>
      <c r="HS73" s="9">
        <v>14.818</v>
      </c>
      <c r="HT73" s="9">
        <v>2.6779999999999999</v>
      </c>
      <c r="HU73" s="9">
        <v>35.960999999999999</v>
      </c>
      <c r="HV73" s="9">
        <v>24.227</v>
      </c>
      <c r="HW73" s="9">
        <v>11.734</v>
      </c>
      <c r="HX73" s="9">
        <v>7.5869999999999997</v>
      </c>
      <c r="HY73" s="9">
        <v>4.3620000000000001</v>
      </c>
      <c r="HZ73" s="9">
        <v>3.2250000000000001</v>
      </c>
      <c r="IA73" s="9">
        <v>28.373999999999999</v>
      </c>
      <c r="IB73" s="9">
        <v>19.864999999999998</v>
      </c>
      <c r="IC73" s="9">
        <v>8.5090000000000003</v>
      </c>
      <c r="ID73" s="9">
        <v>14.036</v>
      </c>
      <c r="IE73" s="9">
        <v>7.8860000000000001</v>
      </c>
      <c r="IF73" s="9">
        <v>6.1509999999999998</v>
      </c>
      <c r="IG73" s="9">
        <v>41.216000000000001</v>
      </c>
      <c r="IH73" s="9">
        <v>30.687999999999999</v>
      </c>
      <c r="II73" s="9">
        <v>10.528</v>
      </c>
      <c r="IJ73" s="9">
        <v>33.283000000000001</v>
      </c>
      <c r="IK73" s="9">
        <v>22.856000000000002</v>
      </c>
      <c r="IL73" s="9">
        <v>10.427</v>
      </c>
      <c r="IM73" s="9">
        <v>4088.5709999999999</v>
      </c>
      <c r="IN73" s="9">
        <v>2177.4380000000001</v>
      </c>
      <c r="IO73" s="9">
        <v>1911.133</v>
      </c>
      <c r="IP73" s="9">
        <v>2855.5749999999998</v>
      </c>
      <c r="IQ73" s="9">
        <v>1771.279</v>
      </c>
    </row>
    <row r="74" spans="1:251">
      <c r="A74" s="10">
        <v>43739</v>
      </c>
      <c r="B74" s="9">
        <v>13.3</v>
      </c>
      <c r="C74" s="9">
        <v>19.628</v>
      </c>
      <c r="D74" s="9">
        <v>384</v>
      </c>
      <c r="E74" s="9">
        <v>216.982</v>
      </c>
      <c r="F74" s="9">
        <v>167.018</v>
      </c>
      <c r="G74" s="9">
        <v>189.71199999999999</v>
      </c>
      <c r="H74" s="9">
        <v>141.58199999999999</v>
      </c>
      <c r="I74" s="9">
        <v>48.13</v>
      </c>
      <c r="J74" s="9">
        <v>194.28700000000001</v>
      </c>
      <c r="K74" s="9">
        <v>75.399000000000001</v>
      </c>
      <c r="L74" s="9">
        <v>118.88800000000001</v>
      </c>
      <c r="M74" s="9">
        <v>212.816</v>
      </c>
      <c r="N74" s="9">
        <v>160.47999999999999</v>
      </c>
      <c r="O74" s="9">
        <v>52.335999999999999</v>
      </c>
      <c r="P74" s="9">
        <v>205.92400000000001</v>
      </c>
      <c r="Q74" s="9">
        <v>77.622</v>
      </c>
      <c r="R74" s="9">
        <v>128.30099999999999</v>
      </c>
      <c r="S74" s="9">
        <v>213.99700000000001</v>
      </c>
      <c r="T74" s="9">
        <v>90.471000000000004</v>
      </c>
      <c r="U74" s="9">
        <v>123.527</v>
      </c>
      <c r="V74" s="9">
        <v>2799.1979999999999</v>
      </c>
      <c r="W74" s="9">
        <v>1488.9559999999999</v>
      </c>
      <c r="X74" s="9">
        <v>1310.242</v>
      </c>
      <c r="Y74" s="9">
        <v>2088.1999999999998</v>
      </c>
      <c r="Z74" s="9">
        <v>1362.7829999999999</v>
      </c>
      <c r="AA74" s="9">
        <v>725.41800000000001</v>
      </c>
      <c r="AB74" s="9">
        <v>710.99800000000005</v>
      </c>
      <c r="AC74" s="9">
        <v>126.173</v>
      </c>
      <c r="AD74" s="9">
        <v>584.82500000000005</v>
      </c>
      <c r="AE74" s="9">
        <v>348.83100000000002</v>
      </c>
      <c r="AF74" s="9">
        <v>180.928</v>
      </c>
      <c r="AG74" s="9">
        <v>167.90299999999999</v>
      </c>
      <c r="AH74" s="9">
        <v>49.793999999999997</v>
      </c>
      <c r="AI74" s="9">
        <v>26.975000000000001</v>
      </c>
      <c r="AJ74" s="9">
        <v>22.818999999999999</v>
      </c>
      <c r="AK74" s="9">
        <v>28.516999999999999</v>
      </c>
      <c r="AL74" s="9">
        <v>21.600999999999999</v>
      </c>
      <c r="AM74" s="9">
        <v>6.9160000000000004</v>
      </c>
      <c r="AN74" s="9">
        <v>16.001999999999999</v>
      </c>
      <c r="AO74" s="9">
        <v>12.848000000000001</v>
      </c>
      <c r="AP74" s="9">
        <v>3.1549999999999998</v>
      </c>
      <c r="AQ74" s="9">
        <v>12.515000000000001</v>
      </c>
      <c r="AR74" s="9">
        <v>8.7530000000000001</v>
      </c>
      <c r="AS74" s="9">
        <v>3.7610000000000001</v>
      </c>
      <c r="AT74" s="9">
        <v>21.277000000000001</v>
      </c>
      <c r="AU74" s="9">
        <v>5.3739999999999997</v>
      </c>
      <c r="AV74" s="9">
        <v>15.903</v>
      </c>
      <c r="AW74" s="9">
        <v>321.392</v>
      </c>
      <c r="AX74" s="9">
        <v>166.59299999999999</v>
      </c>
      <c r="AY74" s="9">
        <v>154.798</v>
      </c>
      <c r="AZ74" s="9">
        <v>158.69300000000001</v>
      </c>
      <c r="BA74" s="9">
        <v>120.836</v>
      </c>
      <c r="BB74" s="9">
        <v>37.856999999999999</v>
      </c>
      <c r="BC74" s="9">
        <v>162.69900000000001</v>
      </c>
      <c r="BD74" s="9">
        <v>45.756999999999998</v>
      </c>
      <c r="BE74" s="9">
        <v>116.941</v>
      </c>
      <c r="BF74" s="9">
        <v>176.82599999999999</v>
      </c>
      <c r="BG74" s="9">
        <v>133.92699999999999</v>
      </c>
      <c r="BH74" s="9">
        <v>42.899000000000001</v>
      </c>
      <c r="BI74" s="9">
        <v>172.005</v>
      </c>
      <c r="BJ74" s="9">
        <v>47.000999999999998</v>
      </c>
      <c r="BK74" s="9">
        <v>125.004</v>
      </c>
      <c r="BL74" s="9">
        <v>178.70099999999999</v>
      </c>
      <c r="BM74" s="9">
        <v>58.604999999999997</v>
      </c>
      <c r="BN74" s="9">
        <v>120.096</v>
      </c>
      <c r="BO74" s="9">
        <v>2631.6179999999999</v>
      </c>
      <c r="BP74" s="9">
        <v>1348.499</v>
      </c>
      <c r="BQ74" s="9">
        <v>1283.1189999999999</v>
      </c>
      <c r="BR74" s="9">
        <v>1972.4639999999999</v>
      </c>
      <c r="BS74" s="9">
        <v>1214.1610000000001</v>
      </c>
      <c r="BT74" s="9">
        <v>758.303</v>
      </c>
      <c r="BU74" s="9">
        <v>659.154</v>
      </c>
      <c r="BV74" s="9">
        <v>134.33799999999999</v>
      </c>
      <c r="BW74" s="9">
        <v>524.81600000000003</v>
      </c>
      <c r="BX74" s="9">
        <v>315.54500000000002</v>
      </c>
      <c r="BY74" s="9">
        <v>143.886</v>
      </c>
      <c r="BZ74" s="9">
        <v>171.66</v>
      </c>
      <c r="CA74" s="9">
        <v>61.472000000000001</v>
      </c>
      <c r="CB74" s="9">
        <v>31.567</v>
      </c>
      <c r="CC74" s="9">
        <v>29.905000000000001</v>
      </c>
      <c r="CD74" s="9">
        <v>28.369</v>
      </c>
      <c r="CE74" s="9">
        <v>21.16</v>
      </c>
      <c r="CF74" s="9">
        <v>7.2089999999999996</v>
      </c>
      <c r="CG74" s="9">
        <v>19.41</v>
      </c>
      <c r="CH74" s="9">
        <v>14.071</v>
      </c>
      <c r="CI74" s="9">
        <v>5.3390000000000004</v>
      </c>
      <c r="CJ74" s="9">
        <v>8.9600000000000009</v>
      </c>
      <c r="CK74" s="9">
        <v>7.09</v>
      </c>
      <c r="CL74" s="9">
        <v>1.87</v>
      </c>
      <c r="CM74" s="9">
        <v>33.103000000000002</v>
      </c>
      <c r="CN74" s="9">
        <v>10.406000000000001</v>
      </c>
      <c r="CO74" s="9">
        <v>22.696000000000002</v>
      </c>
      <c r="CP74" s="9">
        <v>280.68700000000001</v>
      </c>
      <c r="CQ74" s="9">
        <v>126.884</v>
      </c>
      <c r="CR74" s="9">
        <v>153.803</v>
      </c>
      <c r="CS74" s="9">
        <v>125.723</v>
      </c>
      <c r="CT74" s="9">
        <v>82.989000000000004</v>
      </c>
      <c r="CU74" s="9">
        <v>42.734000000000002</v>
      </c>
      <c r="CV74" s="9">
        <v>154.96299999999999</v>
      </c>
      <c r="CW74" s="9">
        <v>43.893999999999998</v>
      </c>
      <c r="CX74" s="9">
        <v>111.069</v>
      </c>
      <c r="CY74" s="9">
        <v>144.61199999999999</v>
      </c>
      <c r="CZ74" s="9">
        <v>97.096000000000004</v>
      </c>
      <c r="DA74" s="9">
        <v>47.515999999999998</v>
      </c>
      <c r="DB74" s="9">
        <v>170.93299999999999</v>
      </c>
      <c r="DC74" s="9">
        <v>46.79</v>
      </c>
      <c r="DD74" s="9">
        <v>124.143</v>
      </c>
      <c r="DE74" s="9">
        <v>174.37299999999999</v>
      </c>
      <c r="DF74" s="9">
        <v>57.965000000000003</v>
      </c>
      <c r="DG74" s="9">
        <v>116.408</v>
      </c>
      <c r="DH74" s="9">
        <v>2482.895</v>
      </c>
      <c r="DI74" s="9">
        <v>1362.4449999999999</v>
      </c>
      <c r="DJ74" s="9">
        <v>1120.45</v>
      </c>
      <c r="DK74" s="9">
        <v>1541.624</v>
      </c>
      <c r="DL74" s="9">
        <v>1011.114</v>
      </c>
      <c r="DM74" s="9">
        <v>530.51</v>
      </c>
      <c r="DN74" s="9">
        <v>941.27099999999996</v>
      </c>
      <c r="DO74" s="9">
        <v>351.33100000000002</v>
      </c>
      <c r="DP74" s="9">
        <v>589.94000000000005</v>
      </c>
      <c r="DQ74" s="9">
        <v>300.428</v>
      </c>
      <c r="DR74" s="9">
        <v>167.88200000000001</v>
      </c>
      <c r="DS74" s="9">
        <v>132.54499999999999</v>
      </c>
      <c r="DT74" s="9">
        <v>84.739000000000004</v>
      </c>
      <c r="DU74" s="9">
        <v>52.555999999999997</v>
      </c>
      <c r="DV74" s="9">
        <v>32.183</v>
      </c>
      <c r="DW74" s="9">
        <v>26.17</v>
      </c>
      <c r="DX74" s="9">
        <v>21.864000000000001</v>
      </c>
      <c r="DY74" s="9">
        <v>4.306</v>
      </c>
      <c r="DZ74" s="9">
        <v>14.371</v>
      </c>
      <c r="EA74" s="9">
        <v>11.994</v>
      </c>
      <c r="EB74" s="9">
        <v>2.3769999999999998</v>
      </c>
      <c r="EC74" s="9">
        <v>11.798999999999999</v>
      </c>
      <c r="ED74" s="9">
        <v>9.8699999999999992</v>
      </c>
      <c r="EE74" s="9">
        <v>1.9279999999999999</v>
      </c>
      <c r="EF74" s="9">
        <v>58.57</v>
      </c>
      <c r="EG74" s="9">
        <v>30.692</v>
      </c>
      <c r="EH74" s="9">
        <v>27.878</v>
      </c>
      <c r="EI74" s="9">
        <v>243.929</v>
      </c>
      <c r="EJ74" s="9">
        <v>133.541</v>
      </c>
      <c r="EK74" s="9">
        <v>110.38800000000001</v>
      </c>
      <c r="EL74" s="9">
        <v>85.772000000000006</v>
      </c>
      <c r="EM74" s="9">
        <v>64.227000000000004</v>
      </c>
      <c r="EN74" s="9">
        <v>21.545000000000002</v>
      </c>
      <c r="EO74" s="9">
        <v>158.15700000000001</v>
      </c>
      <c r="EP74" s="9">
        <v>69.313999999999993</v>
      </c>
      <c r="EQ74" s="9">
        <v>88.843000000000004</v>
      </c>
      <c r="ER74" s="9">
        <v>105.504</v>
      </c>
      <c r="ES74" s="9">
        <v>81.126999999999995</v>
      </c>
      <c r="ET74" s="9">
        <v>24.376999999999999</v>
      </c>
      <c r="EU74" s="9">
        <v>194.92400000000001</v>
      </c>
      <c r="EV74" s="9">
        <v>86.756</v>
      </c>
      <c r="EW74" s="9">
        <v>108.16800000000001</v>
      </c>
      <c r="EX74" s="9">
        <v>172.52799999999999</v>
      </c>
      <c r="EY74" s="9">
        <v>81.308000000000007</v>
      </c>
      <c r="EZ74" s="9">
        <v>91.22</v>
      </c>
      <c r="FA74" s="9">
        <v>1908.6569999999999</v>
      </c>
      <c r="FB74" s="9">
        <v>1021.278</v>
      </c>
      <c r="FC74" s="9">
        <v>887.38</v>
      </c>
      <c r="FD74" s="9">
        <v>1288.258</v>
      </c>
      <c r="FE74" s="9">
        <v>831.524</v>
      </c>
      <c r="FF74" s="9">
        <v>456.73399999999998</v>
      </c>
      <c r="FG74" s="9">
        <v>620.399</v>
      </c>
      <c r="FH74" s="9">
        <v>189.75399999999999</v>
      </c>
      <c r="FI74" s="9">
        <v>430.64499999999998</v>
      </c>
      <c r="FJ74" s="9">
        <v>244.858</v>
      </c>
      <c r="FK74" s="9">
        <v>132.892</v>
      </c>
      <c r="FL74" s="9">
        <v>111.96599999999999</v>
      </c>
      <c r="FM74" s="9">
        <v>62.723999999999997</v>
      </c>
      <c r="FN74" s="9">
        <v>38.088999999999999</v>
      </c>
      <c r="FO74" s="9">
        <v>24.635000000000002</v>
      </c>
      <c r="FP74" s="9">
        <v>20.094999999999999</v>
      </c>
      <c r="FQ74" s="9">
        <v>16.510999999999999</v>
      </c>
      <c r="FR74" s="9">
        <v>3.5840000000000001</v>
      </c>
      <c r="FS74" s="9">
        <v>11.414</v>
      </c>
      <c r="FT74" s="9">
        <v>9.2539999999999996</v>
      </c>
      <c r="FU74" s="9">
        <v>2.16</v>
      </c>
      <c r="FV74" s="9">
        <v>8.6809999999999992</v>
      </c>
      <c r="FW74" s="9">
        <v>7.2569999999999997</v>
      </c>
      <c r="FX74" s="9">
        <v>1.4239999999999999</v>
      </c>
      <c r="FY74" s="9">
        <v>42.628999999999998</v>
      </c>
      <c r="FZ74" s="9">
        <v>21.577999999999999</v>
      </c>
      <c r="GA74" s="9">
        <v>21.050999999999998</v>
      </c>
      <c r="GB74" s="9">
        <v>207.077</v>
      </c>
      <c r="GC74" s="9">
        <v>111.13200000000001</v>
      </c>
      <c r="GD74" s="9">
        <v>95.944999999999993</v>
      </c>
      <c r="GE74" s="9">
        <v>78.926000000000002</v>
      </c>
      <c r="GF74" s="9">
        <v>59.284999999999997</v>
      </c>
      <c r="GG74" s="9">
        <v>19.640999999999998</v>
      </c>
      <c r="GH74" s="9">
        <v>128.15100000000001</v>
      </c>
      <c r="GI74" s="9">
        <v>51.847000000000001</v>
      </c>
      <c r="GJ74" s="9">
        <v>76.304000000000002</v>
      </c>
      <c r="GK74" s="9">
        <v>93.296000000000006</v>
      </c>
      <c r="GL74" s="9">
        <v>71.542000000000002</v>
      </c>
      <c r="GM74" s="9">
        <v>21.754000000000001</v>
      </c>
      <c r="GN74" s="9">
        <v>151.56200000000001</v>
      </c>
      <c r="GO74" s="9">
        <v>61.35</v>
      </c>
      <c r="GP74" s="9">
        <v>90.212000000000003</v>
      </c>
      <c r="GQ74" s="9">
        <v>139.565</v>
      </c>
      <c r="GR74" s="9">
        <v>61.100999999999999</v>
      </c>
      <c r="GS74" s="9">
        <v>78.463999999999999</v>
      </c>
      <c r="GT74" s="9">
        <v>574.23800000000006</v>
      </c>
      <c r="GU74" s="9">
        <v>341.16699999999997</v>
      </c>
      <c r="GV74" s="9">
        <v>233.071</v>
      </c>
      <c r="GW74" s="9">
        <v>253.36600000000001</v>
      </c>
      <c r="GX74" s="9">
        <v>179.59100000000001</v>
      </c>
      <c r="GY74" s="9">
        <v>73.775999999999996</v>
      </c>
      <c r="GZ74" s="9">
        <v>320.87200000000001</v>
      </c>
      <c r="HA74" s="9">
        <v>161.577</v>
      </c>
      <c r="HB74" s="9">
        <v>159.29499999999999</v>
      </c>
      <c r="HC74" s="9">
        <v>55.57</v>
      </c>
      <c r="HD74" s="9">
        <v>34.99</v>
      </c>
      <c r="HE74" s="9">
        <v>20.579000000000001</v>
      </c>
      <c r="HF74" s="9">
        <v>22.015000000000001</v>
      </c>
      <c r="HG74" s="9">
        <v>14.467000000000001</v>
      </c>
      <c r="HH74" s="9">
        <v>7.548</v>
      </c>
      <c r="HI74" s="9">
        <v>6.0750000000000002</v>
      </c>
      <c r="HJ74" s="9">
        <v>5.3529999999999998</v>
      </c>
      <c r="HK74" s="9">
        <v>0.72199999999999998</v>
      </c>
      <c r="HL74" s="9">
        <v>2.9569999999999999</v>
      </c>
      <c r="HM74" s="9">
        <v>2.74</v>
      </c>
      <c r="HN74" s="9">
        <v>0.218</v>
      </c>
      <c r="HO74" s="9">
        <v>3.1179999999999999</v>
      </c>
      <c r="HP74" s="9">
        <v>2.613</v>
      </c>
      <c r="HQ74" s="9">
        <v>0.505</v>
      </c>
      <c r="HR74" s="9">
        <v>15.941000000000001</v>
      </c>
      <c r="HS74" s="9">
        <v>9.1140000000000008</v>
      </c>
      <c r="HT74" s="9">
        <v>6.8259999999999996</v>
      </c>
      <c r="HU74" s="9">
        <v>36.851999999999997</v>
      </c>
      <c r="HV74" s="9">
        <v>22.408999999999999</v>
      </c>
      <c r="HW74" s="9">
        <v>14.443</v>
      </c>
      <c r="HX74" s="9">
        <v>6.8460000000000001</v>
      </c>
      <c r="HY74" s="9">
        <v>4.9420000000000002</v>
      </c>
      <c r="HZ74" s="9">
        <v>1.905</v>
      </c>
      <c r="IA74" s="9">
        <v>30.004999999999999</v>
      </c>
      <c r="IB74" s="9">
        <v>17.466999999999999</v>
      </c>
      <c r="IC74" s="9">
        <v>12.538</v>
      </c>
      <c r="ID74" s="9">
        <v>12.208</v>
      </c>
      <c r="IE74" s="9">
        <v>9.5850000000000009</v>
      </c>
      <c r="IF74" s="9">
        <v>2.6230000000000002</v>
      </c>
      <c r="IG74" s="9">
        <v>43.362000000000002</v>
      </c>
      <c r="IH74" s="9">
        <v>25.405999999999999</v>
      </c>
      <c r="II74" s="9">
        <v>17.956</v>
      </c>
      <c r="IJ74" s="9">
        <v>32.962000000000003</v>
      </c>
      <c r="IK74" s="9">
        <v>20.207000000000001</v>
      </c>
      <c r="IL74" s="9">
        <v>12.756</v>
      </c>
      <c r="IM74" s="9">
        <v>4058.8110000000001</v>
      </c>
      <c r="IN74" s="9">
        <v>2155.192</v>
      </c>
      <c r="IO74" s="9">
        <v>1903.6189999999999</v>
      </c>
      <c r="IP74" s="9">
        <v>2833.7350000000001</v>
      </c>
      <c r="IQ74" s="9">
        <v>1748.0940000000001</v>
      </c>
    </row>
    <row r="75" spans="1:251">
      <c r="A75" s="10">
        <v>43770</v>
      </c>
      <c r="B75" s="9">
        <v>9.01</v>
      </c>
      <c r="C75" s="9">
        <v>20.753</v>
      </c>
      <c r="D75" s="9">
        <v>412.834</v>
      </c>
      <c r="E75" s="9">
        <v>231.75700000000001</v>
      </c>
      <c r="F75" s="9">
        <v>181.077</v>
      </c>
      <c r="G75" s="9">
        <v>190.505</v>
      </c>
      <c r="H75" s="9">
        <v>144.49299999999999</v>
      </c>
      <c r="I75" s="9">
        <v>46.012</v>
      </c>
      <c r="J75" s="9">
        <v>222.32900000000001</v>
      </c>
      <c r="K75" s="9">
        <v>87.263999999999996</v>
      </c>
      <c r="L75" s="9">
        <v>135.065</v>
      </c>
      <c r="M75" s="9">
        <v>209.685</v>
      </c>
      <c r="N75" s="9">
        <v>160.821</v>
      </c>
      <c r="O75" s="9">
        <v>48.863999999999997</v>
      </c>
      <c r="P75" s="9">
        <v>237.39099999999999</v>
      </c>
      <c r="Q75" s="9">
        <v>89.808000000000007</v>
      </c>
      <c r="R75" s="9">
        <v>147.583</v>
      </c>
      <c r="S75" s="9">
        <v>240.495</v>
      </c>
      <c r="T75" s="9">
        <v>102.377</v>
      </c>
      <c r="U75" s="9">
        <v>138.11799999999999</v>
      </c>
      <c r="V75" s="9">
        <v>2807.2020000000002</v>
      </c>
      <c r="W75" s="9">
        <v>1493.3389999999999</v>
      </c>
      <c r="X75" s="9">
        <v>1313.864</v>
      </c>
      <c r="Y75" s="9">
        <v>2107.8020000000001</v>
      </c>
      <c r="Z75" s="9">
        <v>1367.1569999999999</v>
      </c>
      <c r="AA75" s="9">
        <v>740.64400000000001</v>
      </c>
      <c r="AB75" s="9">
        <v>699.40099999999995</v>
      </c>
      <c r="AC75" s="9">
        <v>126.182</v>
      </c>
      <c r="AD75" s="9">
        <v>573.21900000000005</v>
      </c>
      <c r="AE75" s="9">
        <v>332.90899999999999</v>
      </c>
      <c r="AF75" s="9">
        <v>177.20599999999999</v>
      </c>
      <c r="AG75" s="9">
        <v>155.703</v>
      </c>
      <c r="AH75" s="9">
        <v>57.08</v>
      </c>
      <c r="AI75" s="9">
        <v>28.064</v>
      </c>
      <c r="AJ75" s="9">
        <v>29.015999999999998</v>
      </c>
      <c r="AK75" s="9">
        <v>27.140999999999998</v>
      </c>
      <c r="AL75" s="9">
        <v>18.818999999999999</v>
      </c>
      <c r="AM75" s="9">
        <v>8.3219999999999992</v>
      </c>
      <c r="AN75" s="9">
        <v>15.872999999999999</v>
      </c>
      <c r="AO75" s="9">
        <v>11.404</v>
      </c>
      <c r="AP75" s="9">
        <v>4.4690000000000003</v>
      </c>
      <c r="AQ75" s="9">
        <v>11.268000000000001</v>
      </c>
      <c r="AR75" s="9">
        <v>7.415</v>
      </c>
      <c r="AS75" s="9">
        <v>3.8530000000000002</v>
      </c>
      <c r="AT75" s="9">
        <v>29.939</v>
      </c>
      <c r="AU75" s="9">
        <v>9.2449999999999992</v>
      </c>
      <c r="AV75" s="9">
        <v>20.693999999999999</v>
      </c>
      <c r="AW75" s="9">
        <v>302.548</v>
      </c>
      <c r="AX75" s="9">
        <v>161.75</v>
      </c>
      <c r="AY75" s="9">
        <v>140.798</v>
      </c>
      <c r="AZ75" s="9">
        <v>146.232</v>
      </c>
      <c r="BA75" s="9">
        <v>115.694</v>
      </c>
      <c r="BB75" s="9">
        <v>30.538</v>
      </c>
      <c r="BC75" s="9">
        <v>156.316</v>
      </c>
      <c r="BD75" s="9">
        <v>46.057000000000002</v>
      </c>
      <c r="BE75" s="9">
        <v>110.26</v>
      </c>
      <c r="BF75" s="9">
        <v>166.38800000000001</v>
      </c>
      <c r="BG75" s="9">
        <v>128.81200000000001</v>
      </c>
      <c r="BH75" s="9">
        <v>37.576000000000001</v>
      </c>
      <c r="BI75" s="9">
        <v>166.52</v>
      </c>
      <c r="BJ75" s="9">
        <v>48.393999999999998</v>
      </c>
      <c r="BK75" s="9">
        <v>118.127</v>
      </c>
      <c r="BL75" s="9">
        <v>172.19</v>
      </c>
      <c r="BM75" s="9">
        <v>57.460999999999999</v>
      </c>
      <c r="BN75" s="9">
        <v>114.729</v>
      </c>
      <c r="BO75" s="9">
        <v>2628.3560000000002</v>
      </c>
      <c r="BP75" s="9">
        <v>1350.1320000000001</v>
      </c>
      <c r="BQ75" s="9">
        <v>1278.2239999999999</v>
      </c>
      <c r="BR75" s="9">
        <v>1977.575</v>
      </c>
      <c r="BS75" s="9">
        <v>1226.3699999999999</v>
      </c>
      <c r="BT75" s="9">
        <v>751.20500000000004</v>
      </c>
      <c r="BU75" s="9">
        <v>650.78</v>
      </c>
      <c r="BV75" s="9">
        <v>123.761</v>
      </c>
      <c r="BW75" s="9">
        <v>527.01900000000001</v>
      </c>
      <c r="BX75" s="9">
        <v>302.04500000000002</v>
      </c>
      <c r="BY75" s="9">
        <v>143.607</v>
      </c>
      <c r="BZ75" s="9">
        <v>158.43899999999999</v>
      </c>
      <c r="CA75" s="9">
        <v>61.281999999999996</v>
      </c>
      <c r="CB75" s="9">
        <v>36.290999999999997</v>
      </c>
      <c r="CC75" s="9">
        <v>24.991</v>
      </c>
      <c r="CD75" s="9">
        <v>29.234000000000002</v>
      </c>
      <c r="CE75" s="9">
        <v>23.271000000000001</v>
      </c>
      <c r="CF75" s="9">
        <v>5.9630000000000001</v>
      </c>
      <c r="CG75" s="9">
        <v>15.773</v>
      </c>
      <c r="CH75" s="9">
        <v>11.465</v>
      </c>
      <c r="CI75" s="9">
        <v>4.3070000000000004</v>
      </c>
      <c r="CJ75" s="9">
        <v>13.461</v>
      </c>
      <c r="CK75" s="9">
        <v>11.805</v>
      </c>
      <c r="CL75" s="9">
        <v>1.6559999999999999</v>
      </c>
      <c r="CM75" s="9">
        <v>32.048999999999999</v>
      </c>
      <c r="CN75" s="9">
        <v>13.02</v>
      </c>
      <c r="CO75" s="9">
        <v>19.027999999999999</v>
      </c>
      <c r="CP75" s="9">
        <v>264.37799999999999</v>
      </c>
      <c r="CQ75" s="9">
        <v>121.514</v>
      </c>
      <c r="CR75" s="9">
        <v>142.864</v>
      </c>
      <c r="CS75" s="9">
        <v>124.059</v>
      </c>
      <c r="CT75" s="9">
        <v>87.596000000000004</v>
      </c>
      <c r="CU75" s="9">
        <v>36.463000000000001</v>
      </c>
      <c r="CV75" s="9">
        <v>140.31800000000001</v>
      </c>
      <c r="CW75" s="9">
        <v>33.917999999999999</v>
      </c>
      <c r="CX75" s="9">
        <v>106.4</v>
      </c>
      <c r="CY75" s="9">
        <v>143.03200000000001</v>
      </c>
      <c r="CZ75" s="9">
        <v>102.395</v>
      </c>
      <c r="DA75" s="9">
        <v>40.637999999999998</v>
      </c>
      <c r="DB75" s="9">
        <v>159.01300000000001</v>
      </c>
      <c r="DC75" s="9">
        <v>41.212000000000003</v>
      </c>
      <c r="DD75" s="9">
        <v>117.801</v>
      </c>
      <c r="DE75" s="9">
        <v>156.09100000000001</v>
      </c>
      <c r="DF75" s="9">
        <v>45.383000000000003</v>
      </c>
      <c r="DG75" s="9">
        <v>110.708</v>
      </c>
      <c r="DH75" s="9">
        <v>2547.13</v>
      </c>
      <c r="DI75" s="9">
        <v>1382.3320000000001</v>
      </c>
      <c r="DJ75" s="9">
        <v>1164.798</v>
      </c>
      <c r="DK75" s="9">
        <v>1595.2929999999999</v>
      </c>
      <c r="DL75" s="9">
        <v>1034.9059999999999</v>
      </c>
      <c r="DM75" s="9">
        <v>560.38599999999997</v>
      </c>
      <c r="DN75" s="9">
        <v>951.83699999999999</v>
      </c>
      <c r="DO75" s="9">
        <v>347.42599999999999</v>
      </c>
      <c r="DP75" s="9">
        <v>604.41099999999994</v>
      </c>
      <c r="DQ75" s="9">
        <v>295.27499999999998</v>
      </c>
      <c r="DR75" s="9">
        <v>171.06</v>
      </c>
      <c r="DS75" s="9">
        <v>124.215</v>
      </c>
      <c r="DT75" s="9">
        <v>84.900999999999996</v>
      </c>
      <c r="DU75" s="9">
        <v>54.41</v>
      </c>
      <c r="DV75" s="9">
        <v>30.491</v>
      </c>
      <c r="DW75" s="9">
        <v>31.302</v>
      </c>
      <c r="DX75" s="9">
        <v>27.789000000000001</v>
      </c>
      <c r="DY75" s="9">
        <v>3.5129999999999999</v>
      </c>
      <c r="DZ75" s="9">
        <v>21.234000000000002</v>
      </c>
      <c r="EA75" s="9">
        <v>17.835999999999999</v>
      </c>
      <c r="EB75" s="9">
        <v>3.3980000000000001</v>
      </c>
      <c r="EC75" s="9">
        <v>10.068</v>
      </c>
      <c r="ED75" s="9">
        <v>9.9529999999999994</v>
      </c>
      <c r="EE75" s="9">
        <v>0.11600000000000001</v>
      </c>
      <c r="EF75" s="9">
        <v>53.598999999999997</v>
      </c>
      <c r="EG75" s="9">
        <v>26.622</v>
      </c>
      <c r="EH75" s="9">
        <v>26.977</v>
      </c>
      <c r="EI75" s="9">
        <v>239.82900000000001</v>
      </c>
      <c r="EJ75" s="9">
        <v>133.77099999999999</v>
      </c>
      <c r="EK75" s="9">
        <v>106.057</v>
      </c>
      <c r="EL75" s="9">
        <v>89.304000000000002</v>
      </c>
      <c r="EM75" s="9">
        <v>66.77</v>
      </c>
      <c r="EN75" s="9">
        <v>22.533999999999999</v>
      </c>
      <c r="EO75" s="9">
        <v>150.52500000000001</v>
      </c>
      <c r="EP75" s="9">
        <v>67.001999999999995</v>
      </c>
      <c r="EQ75" s="9">
        <v>83.522999999999996</v>
      </c>
      <c r="ER75" s="9">
        <v>112.18300000000001</v>
      </c>
      <c r="ES75" s="9">
        <v>87.444999999999993</v>
      </c>
      <c r="ET75" s="9">
        <v>24.736999999999998</v>
      </c>
      <c r="EU75" s="9">
        <v>183.09200000000001</v>
      </c>
      <c r="EV75" s="9">
        <v>83.614999999999995</v>
      </c>
      <c r="EW75" s="9">
        <v>99.477000000000004</v>
      </c>
      <c r="EX75" s="9">
        <v>171.75899999999999</v>
      </c>
      <c r="EY75" s="9">
        <v>84.837999999999994</v>
      </c>
      <c r="EZ75" s="9">
        <v>86.921000000000006</v>
      </c>
      <c r="FA75" s="9">
        <v>1930.3489999999999</v>
      </c>
      <c r="FB75" s="9">
        <v>1023.412</v>
      </c>
      <c r="FC75" s="9">
        <v>906.93700000000001</v>
      </c>
      <c r="FD75" s="9">
        <v>1322.867</v>
      </c>
      <c r="FE75" s="9">
        <v>841.25099999999998</v>
      </c>
      <c r="FF75" s="9">
        <v>481.61599999999999</v>
      </c>
      <c r="FG75" s="9">
        <v>607.48199999999997</v>
      </c>
      <c r="FH75" s="9">
        <v>182.161</v>
      </c>
      <c r="FI75" s="9">
        <v>425.32100000000003</v>
      </c>
      <c r="FJ75" s="9">
        <v>237.845</v>
      </c>
      <c r="FK75" s="9">
        <v>130.22</v>
      </c>
      <c r="FL75" s="9">
        <v>107.624</v>
      </c>
      <c r="FM75" s="9">
        <v>64.108999999999995</v>
      </c>
      <c r="FN75" s="9">
        <v>39.353999999999999</v>
      </c>
      <c r="FO75" s="9">
        <v>24.754000000000001</v>
      </c>
      <c r="FP75" s="9">
        <v>26.908000000000001</v>
      </c>
      <c r="FQ75" s="9">
        <v>23.675000000000001</v>
      </c>
      <c r="FR75" s="9">
        <v>3.2330000000000001</v>
      </c>
      <c r="FS75" s="9">
        <v>17.475000000000001</v>
      </c>
      <c r="FT75" s="9">
        <v>14.340999999999999</v>
      </c>
      <c r="FU75" s="9">
        <v>3.1339999999999999</v>
      </c>
      <c r="FV75" s="9">
        <v>9.4329999999999998</v>
      </c>
      <c r="FW75" s="9">
        <v>9.3330000000000002</v>
      </c>
      <c r="FX75" s="9">
        <v>9.9000000000000005E-2</v>
      </c>
      <c r="FY75" s="9">
        <v>37.201000000000001</v>
      </c>
      <c r="FZ75" s="9">
        <v>15.68</v>
      </c>
      <c r="GA75" s="9">
        <v>21.521000000000001</v>
      </c>
      <c r="GB75" s="9">
        <v>197.78200000000001</v>
      </c>
      <c r="GC75" s="9">
        <v>103.60299999999999</v>
      </c>
      <c r="GD75" s="9">
        <v>94.179000000000002</v>
      </c>
      <c r="GE75" s="9">
        <v>80.260000000000005</v>
      </c>
      <c r="GF75" s="9">
        <v>58.064</v>
      </c>
      <c r="GG75" s="9">
        <v>22.196999999999999</v>
      </c>
      <c r="GH75" s="9">
        <v>117.52200000000001</v>
      </c>
      <c r="GI75" s="9">
        <v>45.539000000000001</v>
      </c>
      <c r="GJ75" s="9">
        <v>71.983000000000004</v>
      </c>
      <c r="GK75" s="9">
        <v>100.259</v>
      </c>
      <c r="GL75" s="9">
        <v>75.878</v>
      </c>
      <c r="GM75" s="9">
        <v>24.382000000000001</v>
      </c>
      <c r="GN75" s="9">
        <v>137.58600000000001</v>
      </c>
      <c r="GO75" s="9">
        <v>54.343000000000004</v>
      </c>
      <c r="GP75" s="9">
        <v>83.242999999999995</v>
      </c>
      <c r="GQ75" s="9">
        <v>134.99700000000001</v>
      </c>
      <c r="GR75" s="9">
        <v>59.881</v>
      </c>
      <c r="GS75" s="9">
        <v>75.116</v>
      </c>
      <c r="GT75" s="9">
        <v>616.78099999999995</v>
      </c>
      <c r="GU75" s="9">
        <v>358.92</v>
      </c>
      <c r="GV75" s="9">
        <v>257.86099999999999</v>
      </c>
      <c r="GW75" s="9">
        <v>272.42599999999999</v>
      </c>
      <c r="GX75" s="9">
        <v>193.655</v>
      </c>
      <c r="GY75" s="9">
        <v>78.77</v>
      </c>
      <c r="GZ75" s="9">
        <v>344.35500000000002</v>
      </c>
      <c r="HA75" s="9">
        <v>165.26499999999999</v>
      </c>
      <c r="HB75" s="9">
        <v>179.09100000000001</v>
      </c>
      <c r="HC75" s="9">
        <v>57.43</v>
      </c>
      <c r="HD75" s="9">
        <v>40.840000000000003</v>
      </c>
      <c r="HE75" s="9">
        <v>16.591000000000001</v>
      </c>
      <c r="HF75" s="9">
        <v>20.792000000000002</v>
      </c>
      <c r="HG75" s="9">
        <v>15.055999999999999</v>
      </c>
      <c r="HH75" s="9">
        <v>5.7359999999999998</v>
      </c>
      <c r="HI75" s="9">
        <v>4.3940000000000001</v>
      </c>
      <c r="HJ75" s="9">
        <v>4.1139999999999999</v>
      </c>
      <c r="HK75" s="9">
        <v>0.28000000000000003</v>
      </c>
      <c r="HL75" s="9">
        <v>3.758</v>
      </c>
      <c r="HM75" s="9">
        <v>3.4950000000000001</v>
      </c>
      <c r="HN75" s="9">
        <v>0.26400000000000001</v>
      </c>
      <c r="HO75" s="9">
        <v>0.63500000000000001</v>
      </c>
      <c r="HP75" s="9">
        <v>0.61899999999999999</v>
      </c>
      <c r="HQ75" s="9">
        <v>1.6E-2</v>
      </c>
      <c r="HR75" s="9">
        <v>16.398</v>
      </c>
      <c r="HS75" s="9">
        <v>10.942</v>
      </c>
      <c r="HT75" s="9">
        <v>5.4560000000000004</v>
      </c>
      <c r="HU75" s="9">
        <v>42.045999999999999</v>
      </c>
      <c r="HV75" s="9">
        <v>30.167999999999999</v>
      </c>
      <c r="HW75" s="9">
        <v>11.878</v>
      </c>
      <c r="HX75" s="9">
        <v>9.0429999999999993</v>
      </c>
      <c r="HY75" s="9">
        <v>8.7059999999999995</v>
      </c>
      <c r="HZ75" s="9">
        <v>0.33700000000000002</v>
      </c>
      <c r="IA75" s="9">
        <v>33.003</v>
      </c>
      <c r="IB75" s="9">
        <v>21.462</v>
      </c>
      <c r="IC75" s="9">
        <v>11.541</v>
      </c>
      <c r="ID75" s="9">
        <v>11.923999999999999</v>
      </c>
      <c r="IE75" s="9">
        <v>11.568</v>
      </c>
      <c r="IF75" s="9">
        <v>0.35599999999999998</v>
      </c>
      <c r="IG75" s="9">
        <v>45.506</v>
      </c>
      <c r="IH75" s="9">
        <v>29.271999999999998</v>
      </c>
      <c r="II75" s="9">
        <v>16.234999999999999</v>
      </c>
      <c r="IJ75" s="9">
        <v>36.762</v>
      </c>
      <c r="IK75" s="9">
        <v>24.957000000000001</v>
      </c>
      <c r="IL75" s="9">
        <v>11.805</v>
      </c>
      <c r="IM75" s="9">
        <v>4068.4769999999999</v>
      </c>
      <c r="IN75" s="9">
        <v>2156.308</v>
      </c>
      <c r="IO75" s="9">
        <v>1912.1690000000001</v>
      </c>
      <c r="IP75" s="9">
        <v>2852.74</v>
      </c>
      <c r="IQ75" s="9">
        <v>1760.7180000000001</v>
      </c>
    </row>
    <row r="76" spans="1:251">
      <c r="A76" s="10">
        <v>43800</v>
      </c>
      <c r="B76" s="9">
        <v>13.901999999999999</v>
      </c>
      <c r="C76" s="9">
        <v>19.119</v>
      </c>
      <c r="D76" s="9">
        <v>412.93299999999999</v>
      </c>
      <c r="E76" s="9">
        <v>226.57300000000001</v>
      </c>
      <c r="F76" s="9">
        <v>186.36</v>
      </c>
      <c r="G76" s="9">
        <v>191.74100000000001</v>
      </c>
      <c r="H76" s="9">
        <v>138.00399999999999</v>
      </c>
      <c r="I76" s="9">
        <v>53.737000000000002</v>
      </c>
      <c r="J76" s="9">
        <v>221.19200000000001</v>
      </c>
      <c r="K76" s="9">
        <v>88.569000000000003</v>
      </c>
      <c r="L76" s="9">
        <v>132.62299999999999</v>
      </c>
      <c r="M76" s="9">
        <v>216.46</v>
      </c>
      <c r="N76" s="9">
        <v>158.81700000000001</v>
      </c>
      <c r="O76" s="9">
        <v>57.643000000000001</v>
      </c>
      <c r="P76" s="9">
        <v>237.56200000000001</v>
      </c>
      <c r="Q76" s="9">
        <v>94.006</v>
      </c>
      <c r="R76" s="9">
        <v>143.55600000000001</v>
      </c>
      <c r="S76" s="9">
        <v>238.69</v>
      </c>
      <c r="T76" s="9">
        <v>101.34099999999999</v>
      </c>
      <c r="U76" s="9">
        <v>137.35</v>
      </c>
      <c r="V76" s="9">
        <v>2812.93</v>
      </c>
      <c r="W76" s="9">
        <v>1501.374</v>
      </c>
      <c r="X76" s="9">
        <v>1311.556</v>
      </c>
      <c r="Y76" s="9">
        <v>2112.2849999999999</v>
      </c>
      <c r="Z76" s="9">
        <v>1369.7249999999999</v>
      </c>
      <c r="AA76" s="9">
        <v>742.56</v>
      </c>
      <c r="AB76" s="9">
        <v>700.64499999999998</v>
      </c>
      <c r="AC76" s="9">
        <v>131.649</v>
      </c>
      <c r="AD76" s="9">
        <v>568.99599999999998</v>
      </c>
      <c r="AE76" s="9">
        <v>339.33800000000002</v>
      </c>
      <c r="AF76" s="9">
        <v>179.624</v>
      </c>
      <c r="AG76" s="9">
        <v>159.714</v>
      </c>
      <c r="AH76" s="9">
        <v>54.588999999999999</v>
      </c>
      <c r="AI76" s="9">
        <v>27.298999999999999</v>
      </c>
      <c r="AJ76" s="9">
        <v>27.29</v>
      </c>
      <c r="AK76" s="9">
        <v>22.614999999999998</v>
      </c>
      <c r="AL76" s="9">
        <v>18.113</v>
      </c>
      <c r="AM76" s="9">
        <v>4.5019999999999998</v>
      </c>
      <c r="AN76" s="9">
        <v>11.394</v>
      </c>
      <c r="AO76" s="9">
        <v>9.1479999999999997</v>
      </c>
      <c r="AP76" s="9">
        <v>2.246</v>
      </c>
      <c r="AQ76" s="9">
        <v>11.221</v>
      </c>
      <c r="AR76" s="9">
        <v>8.9649999999999999</v>
      </c>
      <c r="AS76" s="9">
        <v>2.2559999999999998</v>
      </c>
      <c r="AT76" s="9">
        <v>31.975000000000001</v>
      </c>
      <c r="AU76" s="9">
        <v>9.1869999999999994</v>
      </c>
      <c r="AV76" s="9">
        <v>22.788</v>
      </c>
      <c r="AW76" s="9">
        <v>307.875</v>
      </c>
      <c r="AX76" s="9">
        <v>165.083</v>
      </c>
      <c r="AY76" s="9">
        <v>142.792</v>
      </c>
      <c r="AZ76" s="9">
        <v>150.476</v>
      </c>
      <c r="BA76" s="9">
        <v>115.395</v>
      </c>
      <c r="BB76" s="9">
        <v>35.081000000000003</v>
      </c>
      <c r="BC76" s="9">
        <v>157.399</v>
      </c>
      <c r="BD76" s="9">
        <v>49.688000000000002</v>
      </c>
      <c r="BE76" s="9">
        <v>107.711</v>
      </c>
      <c r="BF76" s="9">
        <v>165.53399999999999</v>
      </c>
      <c r="BG76" s="9">
        <v>125.974</v>
      </c>
      <c r="BH76" s="9">
        <v>39.56</v>
      </c>
      <c r="BI76" s="9">
        <v>173.804</v>
      </c>
      <c r="BJ76" s="9">
        <v>53.65</v>
      </c>
      <c r="BK76" s="9">
        <v>120.154</v>
      </c>
      <c r="BL76" s="9">
        <v>168.792</v>
      </c>
      <c r="BM76" s="9">
        <v>58.835999999999999</v>
      </c>
      <c r="BN76" s="9">
        <v>109.95699999999999</v>
      </c>
      <c r="BO76" s="9">
        <v>2644.19</v>
      </c>
      <c r="BP76" s="9">
        <v>1364.1020000000001</v>
      </c>
      <c r="BQ76" s="9">
        <v>1280.0889999999999</v>
      </c>
      <c r="BR76" s="9">
        <v>1993.627</v>
      </c>
      <c r="BS76" s="9">
        <v>1230.624</v>
      </c>
      <c r="BT76" s="9">
        <v>763.00199999999995</v>
      </c>
      <c r="BU76" s="9">
        <v>650.56399999999996</v>
      </c>
      <c r="BV76" s="9">
        <v>133.477</v>
      </c>
      <c r="BW76" s="9">
        <v>517.08600000000001</v>
      </c>
      <c r="BX76" s="9">
        <v>303.71499999999997</v>
      </c>
      <c r="BY76" s="9">
        <v>150.59299999999999</v>
      </c>
      <c r="BZ76" s="9">
        <v>153.12200000000001</v>
      </c>
      <c r="CA76" s="9">
        <v>57.19</v>
      </c>
      <c r="CB76" s="9">
        <v>31.678999999999998</v>
      </c>
      <c r="CC76" s="9">
        <v>25.510999999999999</v>
      </c>
      <c r="CD76" s="9">
        <v>32.037999999999997</v>
      </c>
      <c r="CE76" s="9">
        <v>21.931999999999999</v>
      </c>
      <c r="CF76" s="9">
        <v>10.106999999999999</v>
      </c>
      <c r="CG76" s="9">
        <v>17.779</v>
      </c>
      <c r="CH76" s="9">
        <v>12.6</v>
      </c>
      <c r="CI76" s="9">
        <v>5.18</v>
      </c>
      <c r="CJ76" s="9">
        <v>14.259</v>
      </c>
      <c r="CK76" s="9">
        <v>9.3320000000000007</v>
      </c>
      <c r="CL76" s="9">
        <v>4.9269999999999996</v>
      </c>
      <c r="CM76" s="9">
        <v>25.152000000000001</v>
      </c>
      <c r="CN76" s="9">
        <v>9.7469999999999999</v>
      </c>
      <c r="CO76" s="9">
        <v>15.404999999999999</v>
      </c>
      <c r="CP76" s="9">
        <v>268.36399999999998</v>
      </c>
      <c r="CQ76" s="9">
        <v>132.08799999999999</v>
      </c>
      <c r="CR76" s="9">
        <v>136.27600000000001</v>
      </c>
      <c r="CS76" s="9">
        <v>121.05200000000001</v>
      </c>
      <c r="CT76" s="9">
        <v>87.293999999999997</v>
      </c>
      <c r="CU76" s="9">
        <v>33.758000000000003</v>
      </c>
      <c r="CV76" s="9">
        <v>147.31200000000001</v>
      </c>
      <c r="CW76" s="9">
        <v>44.795000000000002</v>
      </c>
      <c r="CX76" s="9">
        <v>102.518</v>
      </c>
      <c r="CY76" s="9">
        <v>144.58199999999999</v>
      </c>
      <c r="CZ76" s="9">
        <v>102.48</v>
      </c>
      <c r="DA76" s="9">
        <v>42.103000000000002</v>
      </c>
      <c r="DB76" s="9">
        <v>159.13300000000001</v>
      </c>
      <c r="DC76" s="9">
        <v>48.113999999999997</v>
      </c>
      <c r="DD76" s="9">
        <v>111.01900000000001</v>
      </c>
      <c r="DE76" s="9">
        <v>165.09200000000001</v>
      </c>
      <c r="DF76" s="9">
        <v>57.395000000000003</v>
      </c>
      <c r="DG76" s="9">
        <v>107.697</v>
      </c>
      <c r="DH76" s="9">
        <v>2526.598</v>
      </c>
      <c r="DI76" s="9">
        <v>1373.096</v>
      </c>
      <c r="DJ76" s="9">
        <v>1153.502</v>
      </c>
      <c r="DK76" s="9">
        <v>1584.2460000000001</v>
      </c>
      <c r="DL76" s="9">
        <v>1022.708</v>
      </c>
      <c r="DM76" s="9">
        <v>561.53800000000001</v>
      </c>
      <c r="DN76" s="9">
        <v>942.35199999999998</v>
      </c>
      <c r="DO76" s="9">
        <v>350.38799999999998</v>
      </c>
      <c r="DP76" s="9">
        <v>591.96400000000006</v>
      </c>
      <c r="DQ76" s="9">
        <v>292.45999999999998</v>
      </c>
      <c r="DR76" s="9">
        <v>164.08500000000001</v>
      </c>
      <c r="DS76" s="9">
        <v>128.375</v>
      </c>
      <c r="DT76" s="9">
        <v>84.72</v>
      </c>
      <c r="DU76" s="9">
        <v>49.286999999999999</v>
      </c>
      <c r="DV76" s="9">
        <v>35.433</v>
      </c>
      <c r="DW76" s="9">
        <v>30.154</v>
      </c>
      <c r="DX76" s="9">
        <v>21.140999999999998</v>
      </c>
      <c r="DY76" s="9">
        <v>9.0129999999999999</v>
      </c>
      <c r="DZ76" s="9">
        <v>18.771000000000001</v>
      </c>
      <c r="EA76" s="9">
        <v>12.103</v>
      </c>
      <c r="EB76" s="9">
        <v>6.6669999999999998</v>
      </c>
      <c r="EC76" s="9">
        <v>11.382999999999999</v>
      </c>
      <c r="ED76" s="9">
        <v>9.0380000000000003</v>
      </c>
      <c r="EE76" s="9">
        <v>2.3450000000000002</v>
      </c>
      <c r="EF76" s="9">
        <v>54.566000000000003</v>
      </c>
      <c r="EG76" s="9">
        <v>28.145</v>
      </c>
      <c r="EH76" s="9">
        <v>26.42</v>
      </c>
      <c r="EI76" s="9">
        <v>242.01</v>
      </c>
      <c r="EJ76" s="9">
        <v>135.94999999999999</v>
      </c>
      <c r="EK76" s="9">
        <v>106.06</v>
      </c>
      <c r="EL76" s="9">
        <v>93.548000000000002</v>
      </c>
      <c r="EM76" s="9">
        <v>68.647000000000006</v>
      </c>
      <c r="EN76" s="9">
        <v>24.9</v>
      </c>
      <c r="EO76" s="9">
        <v>148.46199999999999</v>
      </c>
      <c r="EP76" s="9">
        <v>67.302999999999997</v>
      </c>
      <c r="EQ76" s="9">
        <v>81.159000000000006</v>
      </c>
      <c r="ER76" s="9">
        <v>113.377</v>
      </c>
      <c r="ES76" s="9">
        <v>82.438000000000002</v>
      </c>
      <c r="ET76" s="9">
        <v>30.939</v>
      </c>
      <c r="EU76" s="9">
        <v>179.083</v>
      </c>
      <c r="EV76" s="9">
        <v>81.647000000000006</v>
      </c>
      <c r="EW76" s="9">
        <v>97.436000000000007</v>
      </c>
      <c r="EX76" s="9">
        <v>167.233</v>
      </c>
      <c r="EY76" s="9">
        <v>79.406000000000006</v>
      </c>
      <c r="EZ76" s="9">
        <v>87.825999999999993</v>
      </c>
      <c r="FA76" s="9">
        <v>1931.424</v>
      </c>
      <c r="FB76" s="9">
        <v>1023.162</v>
      </c>
      <c r="FC76" s="9">
        <v>908.26199999999994</v>
      </c>
      <c r="FD76" s="9">
        <v>1318.32</v>
      </c>
      <c r="FE76" s="9">
        <v>834.55100000000004</v>
      </c>
      <c r="FF76" s="9">
        <v>483.77</v>
      </c>
      <c r="FG76" s="9">
        <v>613.10299999999995</v>
      </c>
      <c r="FH76" s="9">
        <v>188.61099999999999</v>
      </c>
      <c r="FI76" s="9">
        <v>424.49200000000002</v>
      </c>
      <c r="FJ76" s="9">
        <v>238.81100000000001</v>
      </c>
      <c r="FK76" s="9">
        <v>128.66399999999999</v>
      </c>
      <c r="FL76" s="9">
        <v>110.14700000000001</v>
      </c>
      <c r="FM76" s="9">
        <v>64.959000000000003</v>
      </c>
      <c r="FN76" s="9">
        <v>36.973999999999997</v>
      </c>
      <c r="FO76" s="9">
        <v>27.984999999999999</v>
      </c>
      <c r="FP76" s="9">
        <v>26.279</v>
      </c>
      <c r="FQ76" s="9">
        <v>17.809000000000001</v>
      </c>
      <c r="FR76" s="9">
        <v>8.4700000000000006</v>
      </c>
      <c r="FS76" s="9">
        <v>16.238</v>
      </c>
      <c r="FT76" s="9">
        <v>10.098000000000001</v>
      </c>
      <c r="FU76" s="9">
        <v>6.14</v>
      </c>
      <c r="FV76" s="9">
        <v>10.041</v>
      </c>
      <c r="FW76" s="9">
        <v>7.7110000000000003</v>
      </c>
      <c r="FX76" s="9">
        <v>2.3290000000000002</v>
      </c>
      <c r="FY76" s="9">
        <v>38.68</v>
      </c>
      <c r="FZ76" s="9">
        <v>19.164999999999999</v>
      </c>
      <c r="GA76" s="9">
        <v>19.515000000000001</v>
      </c>
      <c r="GB76" s="9">
        <v>203.76400000000001</v>
      </c>
      <c r="GC76" s="9">
        <v>109.045</v>
      </c>
      <c r="GD76" s="9">
        <v>94.718999999999994</v>
      </c>
      <c r="GE76" s="9">
        <v>79.587000000000003</v>
      </c>
      <c r="GF76" s="9">
        <v>58.08</v>
      </c>
      <c r="GG76" s="9">
        <v>21.507000000000001</v>
      </c>
      <c r="GH76" s="9">
        <v>124.17700000000001</v>
      </c>
      <c r="GI76" s="9">
        <v>50.965000000000003</v>
      </c>
      <c r="GJ76" s="9">
        <v>73.212000000000003</v>
      </c>
      <c r="GK76" s="9">
        <v>97.507000000000005</v>
      </c>
      <c r="GL76" s="9">
        <v>70.5</v>
      </c>
      <c r="GM76" s="9">
        <v>27.007000000000001</v>
      </c>
      <c r="GN76" s="9">
        <v>141.304</v>
      </c>
      <c r="GO76" s="9">
        <v>58.164000000000001</v>
      </c>
      <c r="GP76" s="9">
        <v>83.14</v>
      </c>
      <c r="GQ76" s="9">
        <v>140.41499999999999</v>
      </c>
      <c r="GR76" s="9">
        <v>61.061999999999998</v>
      </c>
      <c r="GS76" s="9">
        <v>79.352999999999994</v>
      </c>
      <c r="GT76" s="9">
        <v>595.17399999999998</v>
      </c>
      <c r="GU76" s="9">
        <v>349.935</v>
      </c>
      <c r="GV76" s="9">
        <v>245.24</v>
      </c>
      <c r="GW76" s="9">
        <v>265.92500000000001</v>
      </c>
      <c r="GX76" s="9">
        <v>188.15700000000001</v>
      </c>
      <c r="GY76" s="9">
        <v>77.768000000000001</v>
      </c>
      <c r="GZ76" s="9">
        <v>329.24900000000002</v>
      </c>
      <c r="HA76" s="9">
        <v>161.77699999999999</v>
      </c>
      <c r="HB76" s="9">
        <v>167.47200000000001</v>
      </c>
      <c r="HC76" s="9">
        <v>53.649000000000001</v>
      </c>
      <c r="HD76" s="9">
        <v>35.420999999999999</v>
      </c>
      <c r="HE76" s="9">
        <v>18.228000000000002</v>
      </c>
      <c r="HF76" s="9">
        <v>19.760999999999999</v>
      </c>
      <c r="HG76" s="9">
        <v>12.313000000000001</v>
      </c>
      <c r="HH76" s="9">
        <v>7.4480000000000004</v>
      </c>
      <c r="HI76" s="9">
        <v>3.875</v>
      </c>
      <c r="HJ76" s="9">
        <v>3.3319999999999999</v>
      </c>
      <c r="HK76" s="9">
        <v>0.54300000000000004</v>
      </c>
      <c r="HL76" s="9">
        <v>2.5329999999999999</v>
      </c>
      <c r="HM76" s="9">
        <v>2.0059999999999998</v>
      </c>
      <c r="HN76" s="9">
        <v>0.52700000000000002</v>
      </c>
      <c r="HO76" s="9">
        <v>1.343</v>
      </c>
      <c r="HP76" s="9">
        <v>1.3260000000000001</v>
      </c>
      <c r="HQ76" s="9">
        <v>1.6E-2</v>
      </c>
      <c r="HR76" s="9">
        <v>15.885999999999999</v>
      </c>
      <c r="HS76" s="9">
        <v>8.98</v>
      </c>
      <c r="HT76" s="9">
        <v>6.9050000000000002</v>
      </c>
      <c r="HU76" s="9">
        <v>38.246000000000002</v>
      </c>
      <c r="HV76" s="9">
        <v>26.905999999999999</v>
      </c>
      <c r="HW76" s="9">
        <v>11.34</v>
      </c>
      <c r="HX76" s="9">
        <v>13.961</v>
      </c>
      <c r="HY76" s="9">
        <v>10.568</v>
      </c>
      <c r="HZ76" s="9">
        <v>3.3929999999999998</v>
      </c>
      <c r="IA76" s="9">
        <v>24.285</v>
      </c>
      <c r="IB76" s="9">
        <v>16.338000000000001</v>
      </c>
      <c r="IC76" s="9">
        <v>7.9470000000000001</v>
      </c>
      <c r="ID76" s="9">
        <v>15.871</v>
      </c>
      <c r="IE76" s="9">
        <v>11.938000000000001</v>
      </c>
      <c r="IF76" s="9">
        <v>3.9319999999999999</v>
      </c>
      <c r="IG76" s="9">
        <v>37.777999999999999</v>
      </c>
      <c r="IH76" s="9">
        <v>23.483000000000001</v>
      </c>
      <c r="II76" s="9">
        <v>14.295999999999999</v>
      </c>
      <c r="IJ76" s="9">
        <v>26.818000000000001</v>
      </c>
      <c r="IK76" s="9">
        <v>18.344000000000001</v>
      </c>
      <c r="IL76" s="9">
        <v>8.4740000000000002</v>
      </c>
      <c r="IM76" s="9">
        <v>4122.518</v>
      </c>
      <c r="IN76" s="9">
        <v>2182.0349999999999</v>
      </c>
      <c r="IO76" s="9">
        <v>1940.4829999999999</v>
      </c>
      <c r="IP76" s="9">
        <v>2887.0340000000001</v>
      </c>
      <c r="IQ76" s="9">
        <v>1771.8150000000001</v>
      </c>
    </row>
    <row r="77" spans="1:251">
      <c r="A77" s="10">
        <v>43831</v>
      </c>
      <c r="B77" s="9">
        <v>15.305999999999999</v>
      </c>
      <c r="C77" s="9">
        <v>25.712</v>
      </c>
      <c r="D77" s="9">
        <v>424.541</v>
      </c>
      <c r="E77" s="9">
        <v>236.97499999999999</v>
      </c>
      <c r="F77" s="9">
        <v>187.566</v>
      </c>
      <c r="G77" s="9">
        <v>210.60499999999999</v>
      </c>
      <c r="H77" s="9">
        <v>158.74700000000001</v>
      </c>
      <c r="I77" s="9">
        <v>51.857999999999997</v>
      </c>
      <c r="J77" s="9">
        <v>213.93700000000001</v>
      </c>
      <c r="K77" s="9">
        <v>78.227999999999994</v>
      </c>
      <c r="L77" s="9">
        <v>135.709</v>
      </c>
      <c r="M77" s="9">
        <v>244.602</v>
      </c>
      <c r="N77" s="9">
        <v>184.68299999999999</v>
      </c>
      <c r="O77" s="9">
        <v>59.918999999999997</v>
      </c>
      <c r="P77" s="9">
        <v>227.98699999999999</v>
      </c>
      <c r="Q77" s="9">
        <v>82.921000000000006</v>
      </c>
      <c r="R77" s="9">
        <v>145.066</v>
      </c>
      <c r="S77" s="9">
        <v>242.38800000000001</v>
      </c>
      <c r="T77" s="9">
        <v>101.14100000000001</v>
      </c>
      <c r="U77" s="9">
        <v>141.24700000000001</v>
      </c>
      <c r="V77" s="9">
        <v>2773.8389999999999</v>
      </c>
      <c r="W77" s="9">
        <v>1482.405</v>
      </c>
      <c r="X77" s="9">
        <v>1291.433</v>
      </c>
      <c r="Y77" s="9">
        <v>2086.2629999999999</v>
      </c>
      <c r="Z77" s="9">
        <v>1356.3589999999999</v>
      </c>
      <c r="AA77" s="9">
        <v>729.90300000000002</v>
      </c>
      <c r="AB77" s="9">
        <v>687.57600000000002</v>
      </c>
      <c r="AC77" s="9">
        <v>126.04600000000001</v>
      </c>
      <c r="AD77" s="9">
        <v>561.53</v>
      </c>
      <c r="AE77" s="9">
        <v>357.346</v>
      </c>
      <c r="AF77" s="9">
        <v>192.98500000000001</v>
      </c>
      <c r="AG77" s="9">
        <v>164.36099999999999</v>
      </c>
      <c r="AH77" s="9">
        <v>69.38</v>
      </c>
      <c r="AI77" s="9">
        <v>42.220999999999997</v>
      </c>
      <c r="AJ77" s="9">
        <v>27.158999999999999</v>
      </c>
      <c r="AK77" s="9">
        <v>39.698</v>
      </c>
      <c r="AL77" s="9">
        <v>32.127000000000002</v>
      </c>
      <c r="AM77" s="9">
        <v>7.5709999999999997</v>
      </c>
      <c r="AN77" s="9">
        <v>16.225000000000001</v>
      </c>
      <c r="AO77" s="9">
        <v>13.798999999999999</v>
      </c>
      <c r="AP77" s="9">
        <v>2.4260000000000002</v>
      </c>
      <c r="AQ77" s="9">
        <v>23.472999999999999</v>
      </c>
      <c r="AR77" s="9">
        <v>18.329000000000001</v>
      </c>
      <c r="AS77" s="9">
        <v>5.1440000000000001</v>
      </c>
      <c r="AT77" s="9">
        <v>29.681999999999999</v>
      </c>
      <c r="AU77" s="9">
        <v>10.093999999999999</v>
      </c>
      <c r="AV77" s="9">
        <v>19.588000000000001</v>
      </c>
      <c r="AW77" s="9">
        <v>315.29899999999998</v>
      </c>
      <c r="AX77" s="9">
        <v>165.57900000000001</v>
      </c>
      <c r="AY77" s="9">
        <v>149.72</v>
      </c>
      <c r="AZ77" s="9">
        <v>150.62700000000001</v>
      </c>
      <c r="BA77" s="9">
        <v>117.75700000000001</v>
      </c>
      <c r="BB77" s="9">
        <v>32.869999999999997</v>
      </c>
      <c r="BC77" s="9">
        <v>164.672</v>
      </c>
      <c r="BD77" s="9">
        <v>47.820999999999998</v>
      </c>
      <c r="BE77" s="9">
        <v>116.851</v>
      </c>
      <c r="BF77" s="9">
        <v>181.52</v>
      </c>
      <c r="BG77" s="9">
        <v>142.69</v>
      </c>
      <c r="BH77" s="9">
        <v>38.83</v>
      </c>
      <c r="BI77" s="9">
        <v>175.82599999999999</v>
      </c>
      <c r="BJ77" s="9">
        <v>50.295000000000002</v>
      </c>
      <c r="BK77" s="9">
        <v>125.53100000000001</v>
      </c>
      <c r="BL77" s="9">
        <v>180.89699999999999</v>
      </c>
      <c r="BM77" s="9">
        <v>61.62</v>
      </c>
      <c r="BN77" s="9">
        <v>119.277</v>
      </c>
      <c r="BO77" s="9">
        <v>2592.4180000000001</v>
      </c>
      <c r="BP77" s="9">
        <v>1351.3689999999999</v>
      </c>
      <c r="BQ77" s="9">
        <v>1241.049</v>
      </c>
      <c r="BR77" s="9">
        <v>1966.7449999999999</v>
      </c>
      <c r="BS77" s="9">
        <v>1216.241</v>
      </c>
      <c r="BT77" s="9">
        <v>750.50400000000002</v>
      </c>
      <c r="BU77" s="9">
        <v>625.673</v>
      </c>
      <c r="BV77" s="9">
        <v>135.12799999999999</v>
      </c>
      <c r="BW77" s="9">
        <v>490.54500000000002</v>
      </c>
      <c r="BX77" s="9">
        <v>323.87599999999998</v>
      </c>
      <c r="BY77" s="9">
        <v>167.358</v>
      </c>
      <c r="BZ77" s="9">
        <v>156.518</v>
      </c>
      <c r="CA77" s="9">
        <v>83.882999999999996</v>
      </c>
      <c r="CB77" s="9">
        <v>48.356000000000002</v>
      </c>
      <c r="CC77" s="9">
        <v>35.526000000000003</v>
      </c>
      <c r="CD77" s="9">
        <v>49.917000000000002</v>
      </c>
      <c r="CE77" s="9">
        <v>34.201000000000001</v>
      </c>
      <c r="CF77" s="9">
        <v>15.717000000000001</v>
      </c>
      <c r="CG77" s="9">
        <v>26.873999999999999</v>
      </c>
      <c r="CH77" s="9">
        <v>18.731999999999999</v>
      </c>
      <c r="CI77" s="9">
        <v>8.141</v>
      </c>
      <c r="CJ77" s="9">
        <v>23.042999999999999</v>
      </c>
      <c r="CK77" s="9">
        <v>15.468</v>
      </c>
      <c r="CL77" s="9">
        <v>7.5750000000000002</v>
      </c>
      <c r="CM77" s="9">
        <v>33.965000000000003</v>
      </c>
      <c r="CN77" s="9">
        <v>14.156000000000001</v>
      </c>
      <c r="CO77" s="9">
        <v>19.809999999999999</v>
      </c>
      <c r="CP77" s="9">
        <v>273.49</v>
      </c>
      <c r="CQ77" s="9">
        <v>133.71100000000001</v>
      </c>
      <c r="CR77" s="9">
        <v>139.779</v>
      </c>
      <c r="CS77" s="9">
        <v>122.753</v>
      </c>
      <c r="CT77" s="9">
        <v>87.697000000000003</v>
      </c>
      <c r="CU77" s="9">
        <v>35.055999999999997</v>
      </c>
      <c r="CV77" s="9">
        <v>150.73699999999999</v>
      </c>
      <c r="CW77" s="9">
        <v>46.012999999999998</v>
      </c>
      <c r="CX77" s="9">
        <v>104.723</v>
      </c>
      <c r="CY77" s="9">
        <v>163.85300000000001</v>
      </c>
      <c r="CZ77" s="9">
        <v>116.661</v>
      </c>
      <c r="DA77" s="9">
        <v>47.192</v>
      </c>
      <c r="DB77" s="9">
        <v>160.024</v>
      </c>
      <c r="DC77" s="9">
        <v>50.697000000000003</v>
      </c>
      <c r="DD77" s="9">
        <v>109.32599999999999</v>
      </c>
      <c r="DE77" s="9">
        <v>177.61</v>
      </c>
      <c r="DF77" s="9">
        <v>64.745999999999995</v>
      </c>
      <c r="DG77" s="9">
        <v>112.86499999999999</v>
      </c>
      <c r="DH77" s="9">
        <v>2444.8519999999999</v>
      </c>
      <c r="DI77" s="9">
        <v>1328.8510000000001</v>
      </c>
      <c r="DJ77" s="9">
        <v>1116.002</v>
      </c>
      <c r="DK77" s="9">
        <v>1538.3779999999999</v>
      </c>
      <c r="DL77" s="9">
        <v>998.61599999999999</v>
      </c>
      <c r="DM77" s="9">
        <v>539.76300000000003</v>
      </c>
      <c r="DN77" s="9">
        <v>906.47400000000005</v>
      </c>
      <c r="DO77" s="9">
        <v>330.23500000000001</v>
      </c>
      <c r="DP77" s="9">
        <v>576.23900000000003</v>
      </c>
      <c r="DQ77" s="9">
        <v>310.82100000000003</v>
      </c>
      <c r="DR77" s="9">
        <v>166.084</v>
      </c>
      <c r="DS77" s="9">
        <v>144.73699999999999</v>
      </c>
      <c r="DT77" s="9">
        <v>97.058999999999997</v>
      </c>
      <c r="DU77" s="9">
        <v>61.828000000000003</v>
      </c>
      <c r="DV77" s="9">
        <v>35.231999999999999</v>
      </c>
      <c r="DW77" s="9">
        <v>40.615000000000002</v>
      </c>
      <c r="DX77" s="9">
        <v>31.977</v>
      </c>
      <c r="DY77" s="9">
        <v>8.6389999999999993</v>
      </c>
      <c r="DZ77" s="9">
        <v>22.798999999999999</v>
      </c>
      <c r="EA77" s="9">
        <v>19.053000000000001</v>
      </c>
      <c r="EB77" s="9">
        <v>3.746</v>
      </c>
      <c r="EC77" s="9">
        <v>17.815999999999999</v>
      </c>
      <c r="ED77" s="9">
        <v>12.923</v>
      </c>
      <c r="EE77" s="9">
        <v>4.8929999999999998</v>
      </c>
      <c r="EF77" s="9">
        <v>56.444000000000003</v>
      </c>
      <c r="EG77" s="9">
        <v>29.850999999999999</v>
      </c>
      <c r="EH77" s="9">
        <v>26.593</v>
      </c>
      <c r="EI77" s="9">
        <v>242.36</v>
      </c>
      <c r="EJ77" s="9">
        <v>120.524</v>
      </c>
      <c r="EK77" s="9">
        <v>121.837</v>
      </c>
      <c r="EL77" s="9">
        <v>81.231999999999999</v>
      </c>
      <c r="EM77" s="9">
        <v>56.968000000000004</v>
      </c>
      <c r="EN77" s="9">
        <v>24.263999999999999</v>
      </c>
      <c r="EO77" s="9">
        <v>161.12799999999999</v>
      </c>
      <c r="EP77" s="9">
        <v>63.555</v>
      </c>
      <c r="EQ77" s="9">
        <v>97.572000000000003</v>
      </c>
      <c r="ER77" s="9">
        <v>116.29300000000001</v>
      </c>
      <c r="ES77" s="9">
        <v>85.105000000000004</v>
      </c>
      <c r="ET77" s="9">
        <v>31.187999999999999</v>
      </c>
      <c r="EU77" s="9">
        <v>194.529</v>
      </c>
      <c r="EV77" s="9">
        <v>80.978999999999999</v>
      </c>
      <c r="EW77" s="9">
        <v>113.54900000000001</v>
      </c>
      <c r="EX77" s="9">
        <v>183.92699999999999</v>
      </c>
      <c r="EY77" s="9">
        <v>82.608999999999995</v>
      </c>
      <c r="EZ77" s="9">
        <v>101.319</v>
      </c>
      <c r="FA77" s="9">
        <v>1890.337</v>
      </c>
      <c r="FB77" s="9">
        <v>1002.0549999999999</v>
      </c>
      <c r="FC77" s="9">
        <v>888.28200000000004</v>
      </c>
      <c r="FD77" s="9">
        <v>1279.8710000000001</v>
      </c>
      <c r="FE77" s="9">
        <v>814.18499999999995</v>
      </c>
      <c r="FF77" s="9">
        <v>465.68700000000001</v>
      </c>
      <c r="FG77" s="9">
        <v>610.46600000000001</v>
      </c>
      <c r="FH77" s="9">
        <v>187.87</v>
      </c>
      <c r="FI77" s="9">
        <v>422.596</v>
      </c>
      <c r="FJ77" s="9">
        <v>253.64400000000001</v>
      </c>
      <c r="FK77" s="9">
        <v>129.01599999999999</v>
      </c>
      <c r="FL77" s="9">
        <v>124.628</v>
      </c>
      <c r="FM77" s="9">
        <v>71.724999999999994</v>
      </c>
      <c r="FN77" s="9">
        <v>44.835999999999999</v>
      </c>
      <c r="FO77" s="9">
        <v>26.888999999999999</v>
      </c>
      <c r="FP77" s="9">
        <v>32.941000000000003</v>
      </c>
      <c r="FQ77" s="9">
        <v>24.904</v>
      </c>
      <c r="FR77" s="9">
        <v>8.0370000000000008</v>
      </c>
      <c r="FS77" s="9">
        <v>18.623000000000001</v>
      </c>
      <c r="FT77" s="9">
        <v>15.301</v>
      </c>
      <c r="FU77" s="9">
        <v>3.3220000000000001</v>
      </c>
      <c r="FV77" s="9">
        <v>14.318</v>
      </c>
      <c r="FW77" s="9">
        <v>9.6029999999999998</v>
      </c>
      <c r="FX77" s="9">
        <v>4.7149999999999999</v>
      </c>
      <c r="FY77" s="9">
        <v>38.783999999999999</v>
      </c>
      <c r="FZ77" s="9">
        <v>19.931999999999999</v>
      </c>
      <c r="GA77" s="9">
        <v>18.852</v>
      </c>
      <c r="GB77" s="9">
        <v>204.774</v>
      </c>
      <c r="GC77" s="9">
        <v>97.325999999999993</v>
      </c>
      <c r="GD77" s="9">
        <v>107.447</v>
      </c>
      <c r="GE77" s="9">
        <v>72.218999999999994</v>
      </c>
      <c r="GF77" s="9">
        <v>49.232999999999997</v>
      </c>
      <c r="GG77" s="9">
        <v>22.986000000000001</v>
      </c>
      <c r="GH77" s="9">
        <v>132.55500000000001</v>
      </c>
      <c r="GI77" s="9">
        <v>48.094000000000001</v>
      </c>
      <c r="GJ77" s="9">
        <v>84.460999999999999</v>
      </c>
      <c r="GK77" s="9">
        <v>100.16800000000001</v>
      </c>
      <c r="GL77" s="9">
        <v>70.855999999999995</v>
      </c>
      <c r="GM77" s="9">
        <v>29.312000000000001</v>
      </c>
      <c r="GN77" s="9">
        <v>153.476</v>
      </c>
      <c r="GO77" s="9">
        <v>58.16</v>
      </c>
      <c r="GP77" s="9">
        <v>95.316000000000003</v>
      </c>
      <c r="GQ77" s="9">
        <v>151.178</v>
      </c>
      <c r="GR77" s="9">
        <v>63.393999999999998</v>
      </c>
      <c r="GS77" s="9">
        <v>87.783000000000001</v>
      </c>
      <c r="GT77" s="9">
        <v>554.51499999999999</v>
      </c>
      <c r="GU77" s="9">
        <v>326.79599999999999</v>
      </c>
      <c r="GV77" s="9">
        <v>227.71899999999999</v>
      </c>
      <c r="GW77" s="9">
        <v>258.50700000000001</v>
      </c>
      <c r="GX77" s="9">
        <v>184.43100000000001</v>
      </c>
      <c r="GY77" s="9">
        <v>74.075999999999993</v>
      </c>
      <c r="GZ77" s="9">
        <v>296.00799999999998</v>
      </c>
      <c r="HA77" s="9">
        <v>142.36500000000001</v>
      </c>
      <c r="HB77" s="9">
        <v>153.643</v>
      </c>
      <c r="HC77" s="9">
        <v>57.177</v>
      </c>
      <c r="HD77" s="9">
        <v>37.067999999999998</v>
      </c>
      <c r="HE77" s="9">
        <v>20.109000000000002</v>
      </c>
      <c r="HF77" s="9">
        <v>25.334</v>
      </c>
      <c r="HG77" s="9">
        <v>16.991</v>
      </c>
      <c r="HH77" s="9">
        <v>8.343</v>
      </c>
      <c r="HI77" s="9">
        <v>7.6749999999999998</v>
      </c>
      <c r="HJ77" s="9">
        <v>7.0730000000000004</v>
      </c>
      <c r="HK77" s="9">
        <v>0.60199999999999998</v>
      </c>
      <c r="HL77" s="9">
        <v>4.1760000000000002</v>
      </c>
      <c r="HM77" s="9">
        <v>3.7519999999999998</v>
      </c>
      <c r="HN77" s="9">
        <v>0.42399999999999999</v>
      </c>
      <c r="HO77" s="9">
        <v>3.4980000000000002</v>
      </c>
      <c r="HP77" s="9">
        <v>3.3210000000000002</v>
      </c>
      <c r="HQ77" s="9">
        <v>0.17799999999999999</v>
      </c>
      <c r="HR77" s="9">
        <v>17.66</v>
      </c>
      <c r="HS77" s="9">
        <v>9.9190000000000005</v>
      </c>
      <c r="HT77" s="9">
        <v>7.7409999999999997</v>
      </c>
      <c r="HU77" s="9">
        <v>37.587000000000003</v>
      </c>
      <c r="HV77" s="9">
        <v>23.196999999999999</v>
      </c>
      <c r="HW77" s="9">
        <v>14.388999999999999</v>
      </c>
      <c r="HX77" s="9">
        <v>9.0139999999999993</v>
      </c>
      <c r="HY77" s="9">
        <v>7.7350000000000003</v>
      </c>
      <c r="HZ77" s="9">
        <v>1.278</v>
      </c>
      <c r="IA77" s="9">
        <v>28.573</v>
      </c>
      <c r="IB77" s="9">
        <v>15.462</v>
      </c>
      <c r="IC77" s="9">
        <v>13.111000000000001</v>
      </c>
      <c r="ID77" s="9">
        <v>16.125</v>
      </c>
      <c r="IE77" s="9">
        <v>14.249000000000001</v>
      </c>
      <c r="IF77" s="9">
        <v>1.8759999999999999</v>
      </c>
      <c r="IG77" s="9">
        <v>41.052</v>
      </c>
      <c r="IH77" s="9">
        <v>22.818999999999999</v>
      </c>
      <c r="II77" s="9">
        <v>18.233000000000001</v>
      </c>
      <c r="IJ77" s="9">
        <v>32.75</v>
      </c>
      <c r="IK77" s="9">
        <v>19.213999999999999</v>
      </c>
      <c r="IL77" s="9">
        <v>13.535</v>
      </c>
      <c r="IM77" s="9">
        <v>4021.011</v>
      </c>
      <c r="IN77" s="9">
        <v>2124.9299999999998</v>
      </c>
      <c r="IO77" s="9">
        <v>1896.0820000000001</v>
      </c>
      <c r="IP77" s="9">
        <v>2848.027</v>
      </c>
      <c r="IQ77" s="9">
        <v>1737.8430000000001</v>
      </c>
    </row>
    <row r="78" spans="1:251">
      <c r="A78" s="10">
        <v>43862</v>
      </c>
      <c r="B78" s="9">
        <v>15.135999999999999</v>
      </c>
      <c r="C78" s="9">
        <v>22.908999999999999</v>
      </c>
      <c r="D78" s="9">
        <v>413.404</v>
      </c>
      <c r="E78" s="9">
        <v>235.61600000000001</v>
      </c>
      <c r="F78" s="9">
        <v>177.78800000000001</v>
      </c>
      <c r="G78" s="9">
        <v>211.36600000000001</v>
      </c>
      <c r="H78" s="9">
        <v>154.24600000000001</v>
      </c>
      <c r="I78" s="9">
        <v>57.121000000000002</v>
      </c>
      <c r="J78" s="9">
        <v>202.03800000000001</v>
      </c>
      <c r="K78" s="9">
        <v>81.37</v>
      </c>
      <c r="L78" s="9">
        <v>120.66800000000001</v>
      </c>
      <c r="M78" s="9">
        <v>237.13499999999999</v>
      </c>
      <c r="N78" s="9">
        <v>175.08799999999999</v>
      </c>
      <c r="O78" s="9">
        <v>62.046999999999997</v>
      </c>
      <c r="P78" s="9">
        <v>220.16200000000001</v>
      </c>
      <c r="Q78" s="9">
        <v>86.837999999999994</v>
      </c>
      <c r="R78" s="9">
        <v>133.32400000000001</v>
      </c>
      <c r="S78" s="9">
        <v>226.92099999999999</v>
      </c>
      <c r="T78" s="9">
        <v>99.706000000000003</v>
      </c>
      <c r="U78" s="9">
        <v>127.215</v>
      </c>
      <c r="V78" s="9">
        <v>2811.5390000000002</v>
      </c>
      <c r="W78" s="9">
        <v>1502.8869999999999</v>
      </c>
      <c r="X78" s="9">
        <v>1308.653</v>
      </c>
      <c r="Y78" s="9">
        <v>2100.7669999999998</v>
      </c>
      <c r="Z78" s="9">
        <v>1377.501</v>
      </c>
      <c r="AA78" s="9">
        <v>723.26599999999996</v>
      </c>
      <c r="AB78" s="9">
        <v>710.77200000000005</v>
      </c>
      <c r="AC78" s="9">
        <v>125.386</v>
      </c>
      <c r="AD78" s="9">
        <v>585.38599999999997</v>
      </c>
      <c r="AE78" s="9">
        <v>344.30099999999999</v>
      </c>
      <c r="AF78" s="9">
        <v>181.715</v>
      </c>
      <c r="AG78" s="9">
        <v>162.58600000000001</v>
      </c>
      <c r="AH78" s="9">
        <v>70.921000000000006</v>
      </c>
      <c r="AI78" s="9">
        <v>36.22</v>
      </c>
      <c r="AJ78" s="9">
        <v>34.701000000000001</v>
      </c>
      <c r="AK78" s="9">
        <v>33.610999999999997</v>
      </c>
      <c r="AL78" s="9">
        <v>26.757000000000001</v>
      </c>
      <c r="AM78" s="9">
        <v>6.8540000000000001</v>
      </c>
      <c r="AN78" s="9">
        <v>15.198</v>
      </c>
      <c r="AO78" s="9">
        <v>13.837</v>
      </c>
      <c r="AP78" s="9">
        <v>1.361</v>
      </c>
      <c r="AQ78" s="9">
        <v>18.413</v>
      </c>
      <c r="AR78" s="9">
        <v>12.92</v>
      </c>
      <c r="AS78" s="9">
        <v>5.4930000000000003</v>
      </c>
      <c r="AT78" s="9">
        <v>37.31</v>
      </c>
      <c r="AU78" s="9">
        <v>9.4629999999999992</v>
      </c>
      <c r="AV78" s="9">
        <v>27.846</v>
      </c>
      <c r="AW78" s="9">
        <v>303.09899999999999</v>
      </c>
      <c r="AX78" s="9">
        <v>160.34700000000001</v>
      </c>
      <c r="AY78" s="9">
        <v>142.75299999999999</v>
      </c>
      <c r="AZ78" s="9">
        <v>144.131</v>
      </c>
      <c r="BA78" s="9">
        <v>113.45699999999999</v>
      </c>
      <c r="BB78" s="9">
        <v>30.673999999999999</v>
      </c>
      <c r="BC78" s="9">
        <v>158.96799999999999</v>
      </c>
      <c r="BD78" s="9">
        <v>46.889000000000003</v>
      </c>
      <c r="BE78" s="9">
        <v>112.07899999999999</v>
      </c>
      <c r="BF78" s="9">
        <v>169.49600000000001</v>
      </c>
      <c r="BG78" s="9">
        <v>132.477</v>
      </c>
      <c r="BH78" s="9">
        <v>37.018999999999998</v>
      </c>
      <c r="BI78" s="9">
        <v>174.80500000000001</v>
      </c>
      <c r="BJ78" s="9">
        <v>49.238</v>
      </c>
      <c r="BK78" s="9">
        <v>125.566</v>
      </c>
      <c r="BL78" s="9">
        <v>174.166</v>
      </c>
      <c r="BM78" s="9">
        <v>60.725999999999999</v>
      </c>
      <c r="BN78" s="9">
        <v>113.44</v>
      </c>
      <c r="BO78" s="9">
        <v>2650.2460000000001</v>
      </c>
      <c r="BP78" s="9">
        <v>1375.549</v>
      </c>
      <c r="BQ78" s="9">
        <v>1274.6969999999999</v>
      </c>
      <c r="BR78" s="9">
        <v>2016.0820000000001</v>
      </c>
      <c r="BS78" s="9">
        <v>1243.02</v>
      </c>
      <c r="BT78" s="9">
        <v>773.06200000000001</v>
      </c>
      <c r="BU78" s="9">
        <v>634.16399999999999</v>
      </c>
      <c r="BV78" s="9">
        <v>132.53</v>
      </c>
      <c r="BW78" s="9">
        <v>501.63400000000001</v>
      </c>
      <c r="BX78" s="9">
        <v>325.54199999999997</v>
      </c>
      <c r="BY78" s="9">
        <v>158.43799999999999</v>
      </c>
      <c r="BZ78" s="9">
        <v>167.10400000000001</v>
      </c>
      <c r="CA78" s="9">
        <v>69.286000000000001</v>
      </c>
      <c r="CB78" s="9">
        <v>40.5</v>
      </c>
      <c r="CC78" s="9">
        <v>28.786000000000001</v>
      </c>
      <c r="CD78" s="9">
        <v>37.515999999999998</v>
      </c>
      <c r="CE78" s="9">
        <v>26.826000000000001</v>
      </c>
      <c r="CF78" s="9">
        <v>10.69</v>
      </c>
      <c r="CG78" s="9">
        <v>20.870999999999999</v>
      </c>
      <c r="CH78" s="9">
        <v>13.849</v>
      </c>
      <c r="CI78" s="9">
        <v>7.0220000000000002</v>
      </c>
      <c r="CJ78" s="9">
        <v>16.645</v>
      </c>
      <c r="CK78" s="9">
        <v>12.977</v>
      </c>
      <c r="CL78" s="9">
        <v>3.669</v>
      </c>
      <c r="CM78" s="9">
        <v>31.77</v>
      </c>
      <c r="CN78" s="9">
        <v>13.673999999999999</v>
      </c>
      <c r="CO78" s="9">
        <v>18.096</v>
      </c>
      <c r="CP78" s="9">
        <v>284.47000000000003</v>
      </c>
      <c r="CQ78" s="9">
        <v>135.36600000000001</v>
      </c>
      <c r="CR78" s="9">
        <v>149.10300000000001</v>
      </c>
      <c r="CS78" s="9">
        <v>121.227</v>
      </c>
      <c r="CT78" s="9">
        <v>85.492999999999995</v>
      </c>
      <c r="CU78" s="9">
        <v>35.732999999999997</v>
      </c>
      <c r="CV78" s="9">
        <v>163.24299999999999</v>
      </c>
      <c r="CW78" s="9">
        <v>49.872999999999998</v>
      </c>
      <c r="CX78" s="9">
        <v>113.37</v>
      </c>
      <c r="CY78" s="9">
        <v>147.92400000000001</v>
      </c>
      <c r="CZ78" s="9">
        <v>104.03100000000001</v>
      </c>
      <c r="DA78" s="9">
        <v>43.893000000000001</v>
      </c>
      <c r="DB78" s="9">
        <v>177.619</v>
      </c>
      <c r="DC78" s="9">
        <v>54.406999999999996</v>
      </c>
      <c r="DD78" s="9">
        <v>123.211</v>
      </c>
      <c r="DE78" s="9">
        <v>184.114</v>
      </c>
      <c r="DF78" s="9">
        <v>63.722000000000001</v>
      </c>
      <c r="DG78" s="9">
        <v>120.392</v>
      </c>
      <c r="DH78" s="9">
        <v>2533.9299999999998</v>
      </c>
      <c r="DI78" s="9">
        <v>1384.4090000000001</v>
      </c>
      <c r="DJ78" s="9">
        <v>1149.521</v>
      </c>
      <c r="DK78" s="9">
        <v>1566.4739999999999</v>
      </c>
      <c r="DL78" s="9">
        <v>1029.346</v>
      </c>
      <c r="DM78" s="9">
        <v>537.12800000000004</v>
      </c>
      <c r="DN78" s="9">
        <v>967.45600000000002</v>
      </c>
      <c r="DO78" s="9">
        <v>355.06299999999999</v>
      </c>
      <c r="DP78" s="9">
        <v>612.39300000000003</v>
      </c>
      <c r="DQ78" s="9">
        <v>294.45299999999997</v>
      </c>
      <c r="DR78" s="9">
        <v>164.68299999999999</v>
      </c>
      <c r="DS78" s="9">
        <v>129.76900000000001</v>
      </c>
      <c r="DT78" s="9">
        <v>86.13</v>
      </c>
      <c r="DU78" s="9">
        <v>56.62</v>
      </c>
      <c r="DV78" s="9">
        <v>29.51</v>
      </c>
      <c r="DW78" s="9">
        <v>31.922999999999998</v>
      </c>
      <c r="DX78" s="9">
        <v>25.277999999999999</v>
      </c>
      <c r="DY78" s="9">
        <v>6.6449999999999996</v>
      </c>
      <c r="DZ78" s="9">
        <v>19.686</v>
      </c>
      <c r="EA78" s="9">
        <v>16.555</v>
      </c>
      <c r="EB78" s="9">
        <v>3.13</v>
      </c>
      <c r="EC78" s="9">
        <v>12.238</v>
      </c>
      <c r="ED78" s="9">
        <v>8.7230000000000008</v>
      </c>
      <c r="EE78" s="9">
        <v>3.5150000000000001</v>
      </c>
      <c r="EF78" s="9">
        <v>54.206000000000003</v>
      </c>
      <c r="EG78" s="9">
        <v>31.341999999999999</v>
      </c>
      <c r="EH78" s="9">
        <v>22.864000000000001</v>
      </c>
      <c r="EI78" s="9">
        <v>236.66800000000001</v>
      </c>
      <c r="EJ78" s="9">
        <v>124.526</v>
      </c>
      <c r="EK78" s="9">
        <v>112.142</v>
      </c>
      <c r="EL78" s="9">
        <v>81.638000000000005</v>
      </c>
      <c r="EM78" s="9">
        <v>63.01</v>
      </c>
      <c r="EN78" s="9">
        <v>18.628</v>
      </c>
      <c r="EO78" s="9">
        <v>155.03</v>
      </c>
      <c r="EP78" s="9">
        <v>61.515999999999998</v>
      </c>
      <c r="EQ78" s="9">
        <v>93.513999999999996</v>
      </c>
      <c r="ER78" s="9">
        <v>107.333</v>
      </c>
      <c r="ES78" s="9">
        <v>83.540999999999997</v>
      </c>
      <c r="ET78" s="9">
        <v>23.792000000000002</v>
      </c>
      <c r="EU78" s="9">
        <v>187.119</v>
      </c>
      <c r="EV78" s="9">
        <v>81.141999999999996</v>
      </c>
      <c r="EW78" s="9">
        <v>105.977</v>
      </c>
      <c r="EX78" s="9">
        <v>174.71600000000001</v>
      </c>
      <c r="EY78" s="9">
        <v>78.070999999999998</v>
      </c>
      <c r="EZ78" s="9">
        <v>96.644000000000005</v>
      </c>
      <c r="FA78" s="9">
        <v>1935.876</v>
      </c>
      <c r="FB78" s="9">
        <v>1030.4179999999999</v>
      </c>
      <c r="FC78" s="9">
        <v>905.45799999999997</v>
      </c>
      <c r="FD78" s="9">
        <v>1302.538</v>
      </c>
      <c r="FE78" s="9">
        <v>841.16300000000001</v>
      </c>
      <c r="FF78" s="9">
        <v>461.375</v>
      </c>
      <c r="FG78" s="9">
        <v>633.33699999999999</v>
      </c>
      <c r="FH78" s="9">
        <v>189.255</v>
      </c>
      <c r="FI78" s="9">
        <v>444.08300000000003</v>
      </c>
      <c r="FJ78" s="9">
        <v>243.108</v>
      </c>
      <c r="FK78" s="9">
        <v>128.32599999999999</v>
      </c>
      <c r="FL78" s="9">
        <v>114.782</v>
      </c>
      <c r="FM78" s="9">
        <v>63.439</v>
      </c>
      <c r="FN78" s="9">
        <v>40.767000000000003</v>
      </c>
      <c r="FO78" s="9">
        <v>22.672000000000001</v>
      </c>
      <c r="FP78" s="9">
        <v>28.486000000000001</v>
      </c>
      <c r="FQ78" s="9">
        <v>22.295999999999999</v>
      </c>
      <c r="FR78" s="9">
        <v>6.19</v>
      </c>
      <c r="FS78" s="9">
        <v>16.989999999999998</v>
      </c>
      <c r="FT78" s="9">
        <v>14.298999999999999</v>
      </c>
      <c r="FU78" s="9">
        <v>2.6909999999999998</v>
      </c>
      <c r="FV78" s="9">
        <v>11.496</v>
      </c>
      <c r="FW78" s="9">
        <v>7.9980000000000002</v>
      </c>
      <c r="FX78" s="9">
        <v>3.4990000000000001</v>
      </c>
      <c r="FY78" s="9">
        <v>34.953000000000003</v>
      </c>
      <c r="FZ78" s="9">
        <v>18.47</v>
      </c>
      <c r="GA78" s="9">
        <v>16.481999999999999</v>
      </c>
      <c r="GB78" s="9">
        <v>203.14599999999999</v>
      </c>
      <c r="GC78" s="9">
        <v>101.139</v>
      </c>
      <c r="GD78" s="9">
        <v>102.00700000000001</v>
      </c>
      <c r="GE78" s="9">
        <v>71.007999999999996</v>
      </c>
      <c r="GF78" s="9">
        <v>54.206000000000003</v>
      </c>
      <c r="GG78" s="9">
        <v>16.802</v>
      </c>
      <c r="GH78" s="9">
        <v>132.13800000000001</v>
      </c>
      <c r="GI78" s="9">
        <v>46.933</v>
      </c>
      <c r="GJ78" s="9">
        <v>85.204999999999998</v>
      </c>
      <c r="GK78" s="9">
        <v>93.293000000000006</v>
      </c>
      <c r="GL78" s="9">
        <v>71.778000000000006</v>
      </c>
      <c r="GM78" s="9">
        <v>21.515000000000001</v>
      </c>
      <c r="GN78" s="9">
        <v>149.815</v>
      </c>
      <c r="GO78" s="9">
        <v>56.546999999999997</v>
      </c>
      <c r="GP78" s="9">
        <v>93.266999999999996</v>
      </c>
      <c r="GQ78" s="9">
        <v>149.12799999999999</v>
      </c>
      <c r="GR78" s="9">
        <v>61.231000000000002</v>
      </c>
      <c r="GS78" s="9">
        <v>87.896000000000001</v>
      </c>
      <c r="GT78" s="9">
        <v>598.05399999999997</v>
      </c>
      <c r="GU78" s="9">
        <v>353.99099999999999</v>
      </c>
      <c r="GV78" s="9">
        <v>244.06299999999999</v>
      </c>
      <c r="GW78" s="9">
        <v>263.935</v>
      </c>
      <c r="GX78" s="9">
        <v>188.18299999999999</v>
      </c>
      <c r="GY78" s="9">
        <v>75.753</v>
      </c>
      <c r="GZ78" s="9">
        <v>334.11900000000003</v>
      </c>
      <c r="HA78" s="9">
        <v>165.80799999999999</v>
      </c>
      <c r="HB78" s="9">
        <v>168.31100000000001</v>
      </c>
      <c r="HC78" s="9">
        <v>51.344999999999999</v>
      </c>
      <c r="HD78" s="9">
        <v>36.357999999999997</v>
      </c>
      <c r="HE78" s="9">
        <v>14.987</v>
      </c>
      <c r="HF78" s="9">
        <v>22.690999999999999</v>
      </c>
      <c r="HG78" s="9">
        <v>15.853</v>
      </c>
      <c r="HH78" s="9">
        <v>6.8369999999999997</v>
      </c>
      <c r="HI78" s="9">
        <v>3.4369999999999998</v>
      </c>
      <c r="HJ78" s="9">
        <v>2.9820000000000002</v>
      </c>
      <c r="HK78" s="9">
        <v>0.45500000000000002</v>
      </c>
      <c r="HL78" s="9">
        <v>2.6960000000000002</v>
      </c>
      <c r="HM78" s="9">
        <v>2.2570000000000001</v>
      </c>
      <c r="HN78" s="9">
        <v>0.439</v>
      </c>
      <c r="HO78" s="9">
        <v>0.74099999999999999</v>
      </c>
      <c r="HP78" s="9">
        <v>0.72499999999999998</v>
      </c>
      <c r="HQ78" s="9">
        <v>1.6E-2</v>
      </c>
      <c r="HR78" s="9">
        <v>19.253</v>
      </c>
      <c r="HS78" s="9">
        <v>12.871</v>
      </c>
      <c r="HT78" s="9">
        <v>6.3819999999999997</v>
      </c>
      <c r="HU78" s="9">
        <v>33.521999999999998</v>
      </c>
      <c r="HV78" s="9">
        <v>23.387</v>
      </c>
      <c r="HW78" s="9">
        <v>10.135</v>
      </c>
      <c r="HX78" s="9">
        <v>10.63</v>
      </c>
      <c r="HY78" s="9">
        <v>8.8040000000000003</v>
      </c>
      <c r="HZ78" s="9">
        <v>1.8260000000000001</v>
      </c>
      <c r="IA78" s="9">
        <v>22.891999999999999</v>
      </c>
      <c r="IB78" s="9">
        <v>14.583</v>
      </c>
      <c r="IC78" s="9">
        <v>8.3089999999999993</v>
      </c>
      <c r="ID78" s="9">
        <v>14.04</v>
      </c>
      <c r="IE78" s="9">
        <v>11.763</v>
      </c>
      <c r="IF78" s="9">
        <v>2.278</v>
      </c>
      <c r="IG78" s="9">
        <v>37.305</v>
      </c>
      <c r="IH78" s="9">
        <v>24.594999999999999</v>
      </c>
      <c r="II78" s="9">
        <v>12.71</v>
      </c>
      <c r="IJ78" s="9">
        <v>25.588000000000001</v>
      </c>
      <c r="IK78" s="9">
        <v>16.84</v>
      </c>
      <c r="IL78" s="9">
        <v>8.7479999999999993</v>
      </c>
      <c r="IM78" s="9">
        <v>4079.0569999999998</v>
      </c>
      <c r="IN78" s="9">
        <v>2166.9780000000001</v>
      </c>
      <c r="IO78" s="9">
        <v>1912.079</v>
      </c>
      <c r="IP78" s="9">
        <v>2886.578</v>
      </c>
      <c r="IQ78" s="9">
        <v>1775.595</v>
      </c>
    </row>
    <row r="79" spans="1:251">
      <c r="A79" s="10">
        <v>43891</v>
      </c>
      <c r="B79" s="9">
        <v>22.606999999999999</v>
      </c>
      <c r="C79" s="9">
        <v>32.177</v>
      </c>
      <c r="D79" s="9">
        <v>423.93900000000002</v>
      </c>
      <c r="E79" s="9">
        <v>245.61</v>
      </c>
      <c r="F79" s="9">
        <v>178.32900000000001</v>
      </c>
      <c r="G79" s="9">
        <v>212.23099999999999</v>
      </c>
      <c r="H79" s="9">
        <v>158.63399999999999</v>
      </c>
      <c r="I79" s="9">
        <v>53.597000000000001</v>
      </c>
      <c r="J79" s="9">
        <v>211.708</v>
      </c>
      <c r="K79" s="9">
        <v>86.977000000000004</v>
      </c>
      <c r="L79" s="9">
        <v>124.732</v>
      </c>
      <c r="M79" s="9">
        <v>232.08799999999999</v>
      </c>
      <c r="N79" s="9">
        <v>171.703</v>
      </c>
      <c r="O79" s="9">
        <v>60.384</v>
      </c>
      <c r="P79" s="9">
        <v>234.232</v>
      </c>
      <c r="Q79" s="9">
        <v>93.07</v>
      </c>
      <c r="R79" s="9">
        <v>141.16200000000001</v>
      </c>
      <c r="S79" s="9">
        <v>231.25899999999999</v>
      </c>
      <c r="T79" s="9">
        <v>101.47</v>
      </c>
      <c r="U79" s="9">
        <v>129.78899999999999</v>
      </c>
      <c r="V79" s="9">
        <v>2817.7139999999999</v>
      </c>
      <c r="W79" s="9">
        <v>1503.1559999999999</v>
      </c>
      <c r="X79" s="9">
        <v>1314.558</v>
      </c>
      <c r="Y79" s="9">
        <v>2104.973</v>
      </c>
      <c r="Z79" s="9">
        <v>1372.4970000000001</v>
      </c>
      <c r="AA79" s="9">
        <v>732.476</v>
      </c>
      <c r="AB79" s="9">
        <v>712.74</v>
      </c>
      <c r="AC79" s="9">
        <v>130.65899999999999</v>
      </c>
      <c r="AD79" s="9">
        <v>582.08100000000002</v>
      </c>
      <c r="AE79" s="9">
        <v>363.18299999999999</v>
      </c>
      <c r="AF79" s="9">
        <v>192.07400000000001</v>
      </c>
      <c r="AG79" s="9">
        <v>171.10900000000001</v>
      </c>
      <c r="AH79" s="9">
        <v>77.403000000000006</v>
      </c>
      <c r="AI79" s="9">
        <v>36.124000000000002</v>
      </c>
      <c r="AJ79" s="9">
        <v>41.279000000000003</v>
      </c>
      <c r="AK79" s="9">
        <v>34.606000000000002</v>
      </c>
      <c r="AL79" s="9">
        <v>26.396999999999998</v>
      </c>
      <c r="AM79" s="9">
        <v>8.2089999999999996</v>
      </c>
      <c r="AN79" s="9">
        <v>21.710999999999999</v>
      </c>
      <c r="AO79" s="9">
        <v>17.631</v>
      </c>
      <c r="AP79" s="9">
        <v>4.08</v>
      </c>
      <c r="AQ79" s="9">
        <v>12.895</v>
      </c>
      <c r="AR79" s="9">
        <v>8.766</v>
      </c>
      <c r="AS79" s="9">
        <v>4.1289999999999996</v>
      </c>
      <c r="AT79" s="9">
        <v>42.795999999999999</v>
      </c>
      <c r="AU79" s="9">
        <v>9.7270000000000003</v>
      </c>
      <c r="AV79" s="9">
        <v>33.07</v>
      </c>
      <c r="AW79" s="9">
        <v>318.291</v>
      </c>
      <c r="AX79" s="9">
        <v>171.006</v>
      </c>
      <c r="AY79" s="9">
        <v>147.285</v>
      </c>
      <c r="AZ79" s="9">
        <v>155.34700000000001</v>
      </c>
      <c r="BA79" s="9">
        <v>120.63800000000001</v>
      </c>
      <c r="BB79" s="9">
        <v>34.709000000000003</v>
      </c>
      <c r="BC79" s="9">
        <v>162.94399999999999</v>
      </c>
      <c r="BD79" s="9">
        <v>50.368000000000002</v>
      </c>
      <c r="BE79" s="9">
        <v>112.57599999999999</v>
      </c>
      <c r="BF79" s="9">
        <v>180.732</v>
      </c>
      <c r="BG79" s="9">
        <v>138.73400000000001</v>
      </c>
      <c r="BH79" s="9">
        <v>41.997999999999998</v>
      </c>
      <c r="BI79" s="9">
        <v>182.45099999999999</v>
      </c>
      <c r="BJ79" s="9">
        <v>53.338999999999999</v>
      </c>
      <c r="BK79" s="9">
        <v>129.11099999999999</v>
      </c>
      <c r="BL79" s="9">
        <v>184.65600000000001</v>
      </c>
      <c r="BM79" s="9">
        <v>67.998999999999995</v>
      </c>
      <c r="BN79" s="9">
        <v>116.65600000000001</v>
      </c>
      <c r="BO79" s="9">
        <v>2640.491</v>
      </c>
      <c r="BP79" s="9">
        <v>1368.454</v>
      </c>
      <c r="BQ79" s="9">
        <v>1272.037</v>
      </c>
      <c r="BR79" s="9">
        <v>1982.04</v>
      </c>
      <c r="BS79" s="9">
        <v>1235.3510000000001</v>
      </c>
      <c r="BT79" s="9">
        <v>746.68899999999996</v>
      </c>
      <c r="BU79" s="9">
        <v>658.45100000000002</v>
      </c>
      <c r="BV79" s="9">
        <v>133.10300000000001</v>
      </c>
      <c r="BW79" s="9">
        <v>525.34900000000005</v>
      </c>
      <c r="BX79" s="9">
        <v>322.96800000000002</v>
      </c>
      <c r="BY79" s="9">
        <v>162.803</v>
      </c>
      <c r="BZ79" s="9">
        <v>160.16399999999999</v>
      </c>
      <c r="CA79" s="9">
        <v>84.531999999999996</v>
      </c>
      <c r="CB79" s="9">
        <v>56.597999999999999</v>
      </c>
      <c r="CC79" s="9">
        <v>27.934000000000001</v>
      </c>
      <c r="CD79" s="9">
        <v>48.744999999999997</v>
      </c>
      <c r="CE79" s="9">
        <v>40.250999999999998</v>
      </c>
      <c r="CF79" s="9">
        <v>8.4939999999999998</v>
      </c>
      <c r="CG79" s="9">
        <v>25.7</v>
      </c>
      <c r="CH79" s="9">
        <v>21.012</v>
      </c>
      <c r="CI79" s="9">
        <v>4.6879999999999997</v>
      </c>
      <c r="CJ79" s="9">
        <v>23.045999999999999</v>
      </c>
      <c r="CK79" s="9">
        <v>19.239000000000001</v>
      </c>
      <c r="CL79" s="9">
        <v>3.806</v>
      </c>
      <c r="CM79" s="9">
        <v>35.786000000000001</v>
      </c>
      <c r="CN79" s="9">
        <v>16.347000000000001</v>
      </c>
      <c r="CO79" s="9">
        <v>19.439</v>
      </c>
      <c r="CP79" s="9">
        <v>272.79000000000002</v>
      </c>
      <c r="CQ79" s="9">
        <v>127.42</v>
      </c>
      <c r="CR79" s="9">
        <v>145.37</v>
      </c>
      <c r="CS79" s="9">
        <v>118.301</v>
      </c>
      <c r="CT79" s="9">
        <v>84.427000000000007</v>
      </c>
      <c r="CU79" s="9">
        <v>33.874000000000002</v>
      </c>
      <c r="CV79" s="9">
        <v>154.489</v>
      </c>
      <c r="CW79" s="9">
        <v>42.993000000000002</v>
      </c>
      <c r="CX79" s="9">
        <v>111.496</v>
      </c>
      <c r="CY79" s="9">
        <v>154.96100000000001</v>
      </c>
      <c r="CZ79" s="9">
        <v>113.80200000000001</v>
      </c>
      <c r="DA79" s="9">
        <v>41.158999999999999</v>
      </c>
      <c r="DB79" s="9">
        <v>168.00700000000001</v>
      </c>
      <c r="DC79" s="9">
        <v>49.000999999999998</v>
      </c>
      <c r="DD79" s="9">
        <v>119.006</v>
      </c>
      <c r="DE79" s="9">
        <v>180.18899999999999</v>
      </c>
      <c r="DF79" s="9">
        <v>64.004999999999995</v>
      </c>
      <c r="DG79" s="9">
        <v>116.184</v>
      </c>
      <c r="DH79" s="9">
        <v>2507.8069999999998</v>
      </c>
      <c r="DI79" s="9">
        <v>1362.251</v>
      </c>
      <c r="DJ79" s="9">
        <v>1145.556</v>
      </c>
      <c r="DK79" s="9">
        <v>1552.154</v>
      </c>
      <c r="DL79" s="9">
        <v>1007.32</v>
      </c>
      <c r="DM79" s="9">
        <v>544.83299999999997</v>
      </c>
      <c r="DN79" s="9">
        <v>955.654</v>
      </c>
      <c r="DO79" s="9">
        <v>354.93099999999998</v>
      </c>
      <c r="DP79" s="9">
        <v>600.72299999999996</v>
      </c>
      <c r="DQ79" s="9">
        <v>307.66300000000001</v>
      </c>
      <c r="DR79" s="9">
        <v>170.68299999999999</v>
      </c>
      <c r="DS79" s="9">
        <v>136.97999999999999</v>
      </c>
      <c r="DT79" s="9">
        <v>98.016999999999996</v>
      </c>
      <c r="DU79" s="9">
        <v>64.358999999999995</v>
      </c>
      <c r="DV79" s="9">
        <v>33.658000000000001</v>
      </c>
      <c r="DW79" s="9">
        <v>37.508000000000003</v>
      </c>
      <c r="DX79" s="9">
        <v>29.283999999999999</v>
      </c>
      <c r="DY79" s="9">
        <v>8.2240000000000002</v>
      </c>
      <c r="DZ79" s="9">
        <v>24.210999999999999</v>
      </c>
      <c r="EA79" s="9">
        <v>17.466999999999999</v>
      </c>
      <c r="EB79" s="9">
        <v>6.7450000000000001</v>
      </c>
      <c r="EC79" s="9">
        <v>13.297000000000001</v>
      </c>
      <c r="ED79" s="9">
        <v>11.818</v>
      </c>
      <c r="EE79" s="9">
        <v>1.48</v>
      </c>
      <c r="EF79" s="9">
        <v>60.509</v>
      </c>
      <c r="EG79" s="9">
        <v>35.075000000000003</v>
      </c>
      <c r="EH79" s="9">
        <v>25.434000000000001</v>
      </c>
      <c r="EI79" s="9">
        <v>244.34100000000001</v>
      </c>
      <c r="EJ79" s="9">
        <v>125.35599999999999</v>
      </c>
      <c r="EK79" s="9">
        <v>118.985</v>
      </c>
      <c r="EL79" s="9">
        <v>88.037000000000006</v>
      </c>
      <c r="EM79" s="9">
        <v>61.039000000000001</v>
      </c>
      <c r="EN79" s="9">
        <v>26.998000000000001</v>
      </c>
      <c r="EO79" s="9">
        <v>156.304</v>
      </c>
      <c r="EP79" s="9">
        <v>64.316999999999993</v>
      </c>
      <c r="EQ79" s="9">
        <v>91.986999999999995</v>
      </c>
      <c r="ER79" s="9">
        <v>115.29900000000001</v>
      </c>
      <c r="ES79" s="9">
        <v>83.054000000000002</v>
      </c>
      <c r="ET79" s="9">
        <v>32.244999999999997</v>
      </c>
      <c r="EU79" s="9">
        <v>192.364</v>
      </c>
      <c r="EV79" s="9">
        <v>87.629000000000005</v>
      </c>
      <c r="EW79" s="9">
        <v>104.735</v>
      </c>
      <c r="EX79" s="9">
        <v>180.51499999999999</v>
      </c>
      <c r="EY79" s="9">
        <v>81.783000000000001</v>
      </c>
      <c r="EZ79" s="9">
        <v>98.731999999999999</v>
      </c>
      <c r="FA79" s="9">
        <v>1920.9010000000001</v>
      </c>
      <c r="FB79" s="9">
        <v>1017.101</v>
      </c>
      <c r="FC79" s="9">
        <v>903.8</v>
      </c>
      <c r="FD79" s="9">
        <v>1295.789</v>
      </c>
      <c r="FE79" s="9">
        <v>826.37199999999996</v>
      </c>
      <c r="FF79" s="9">
        <v>469.41699999999997</v>
      </c>
      <c r="FG79" s="9">
        <v>625.11199999999997</v>
      </c>
      <c r="FH79" s="9">
        <v>190.72900000000001</v>
      </c>
      <c r="FI79" s="9">
        <v>434.38299999999998</v>
      </c>
      <c r="FJ79" s="9">
        <v>254.899</v>
      </c>
      <c r="FK79" s="9">
        <v>134.94900000000001</v>
      </c>
      <c r="FL79" s="9">
        <v>119.95</v>
      </c>
      <c r="FM79" s="9">
        <v>73.474000000000004</v>
      </c>
      <c r="FN79" s="9">
        <v>47.058999999999997</v>
      </c>
      <c r="FO79" s="9">
        <v>26.414999999999999</v>
      </c>
      <c r="FP79" s="9">
        <v>34.914000000000001</v>
      </c>
      <c r="FQ79" s="9">
        <v>26.712</v>
      </c>
      <c r="FR79" s="9">
        <v>8.202</v>
      </c>
      <c r="FS79" s="9">
        <v>22.667999999999999</v>
      </c>
      <c r="FT79" s="9">
        <v>15.93</v>
      </c>
      <c r="FU79" s="9">
        <v>6.7380000000000004</v>
      </c>
      <c r="FV79" s="9">
        <v>12.244999999999999</v>
      </c>
      <c r="FW79" s="9">
        <v>10.782</v>
      </c>
      <c r="FX79" s="9">
        <v>1.4630000000000001</v>
      </c>
      <c r="FY79" s="9">
        <v>38.56</v>
      </c>
      <c r="FZ79" s="9">
        <v>20.347000000000001</v>
      </c>
      <c r="GA79" s="9">
        <v>18.213000000000001</v>
      </c>
      <c r="GB79" s="9">
        <v>208.107</v>
      </c>
      <c r="GC79" s="9">
        <v>102.328</v>
      </c>
      <c r="GD79" s="9">
        <v>105.779</v>
      </c>
      <c r="GE79" s="9">
        <v>79.394999999999996</v>
      </c>
      <c r="GF79" s="9">
        <v>53.192</v>
      </c>
      <c r="GG79" s="9">
        <v>26.202999999999999</v>
      </c>
      <c r="GH79" s="9">
        <v>128.71199999999999</v>
      </c>
      <c r="GI79" s="9">
        <v>49.136000000000003</v>
      </c>
      <c r="GJ79" s="9">
        <v>79.575999999999993</v>
      </c>
      <c r="GK79" s="9">
        <v>104.089</v>
      </c>
      <c r="GL79" s="9">
        <v>72.658000000000001</v>
      </c>
      <c r="GM79" s="9">
        <v>31.431000000000001</v>
      </c>
      <c r="GN79" s="9">
        <v>150.81</v>
      </c>
      <c r="GO79" s="9">
        <v>62.290999999999997</v>
      </c>
      <c r="GP79" s="9">
        <v>88.519000000000005</v>
      </c>
      <c r="GQ79" s="9">
        <v>151.38</v>
      </c>
      <c r="GR79" s="9">
        <v>65.066000000000003</v>
      </c>
      <c r="GS79" s="9">
        <v>86.314999999999998</v>
      </c>
      <c r="GT79" s="9">
        <v>586.90599999999995</v>
      </c>
      <c r="GU79" s="9">
        <v>345.15</v>
      </c>
      <c r="GV79" s="9">
        <v>241.756</v>
      </c>
      <c r="GW79" s="9">
        <v>256.36500000000001</v>
      </c>
      <c r="GX79" s="9">
        <v>180.94800000000001</v>
      </c>
      <c r="GY79" s="9">
        <v>75.417000000000002</v>
      </c>
      <c r="GZ79" s="9">
        <v>330.54199999999997</v>
      </c>
      <c r="HA79" s="9">
        <v>164.202</v>
      </c>
      <c r="HB79" s="9">
        <v>166.34</v>
      </c>
      <c r="HC79" s="9">
        <v>52.764000000000003</v>
      </c>
      <c r="HD79" s="9">
        <v>35.734000000000002</v>
      </c>
      <c r="HE79" s="9">
        <v>17.03</v>
      </c>
      <c r="HF79" s="9">
        <v>24.544</v>
      </c>
      <c r="HG79" s="9">
        <v>17.3</v>
      </c>
      <c r="HH79" s="9">
        <v>7.2430000000000003</v>
      </c>
      <c r="HI79" s="9">
        <v>2.5950000000000002</v>
      </c>
      <c r="HJ79" s="9">
        <v>2.5720000000000001</v>
      </c>
      <c r="HK79" s="9">
        <v>2.1999999999999999E-2</v>
      </c>
      <c r="HL79" s="9">
        <v>1.5429999999999999</v>
      </c>
      <c r="HM79" s="9">
        <v>1.5369999999999999</v>
      </c>
      <c r="HN79" s="9">
        <v>6.0000000000000001E-3</v>
      </c>
      <c r="HO79" s="9">
        <v>1.052</v>
      </c>
      <c r="HP79" s="9">
        <v>1.036</v>
      </c>
      <c r="HQ79" s="9">
        <v>1.6E-2</v>
      </c>
      <c r="HR79" s="9">
        <v>21.949000000000002</v>
      </c>
      <c r="HS79" s="9">
        <v>14.728</v>
      </c>
      <c r="HT79" s="9">
        <v>7.2210000000000001</v>
      </c>
      <c r="HU79" s="9">
        <v>36.234000000000002</v>
      </c>
      <c r="HV79" s="9">
        <v>23.027999999999999</v>
      </c>
      <c r="HW79" s="9">
        <v>13.206</v>
      </c>
      <c r="HX79" s="9">
        <v>8.6419999999999995</v>
      </c>
      <c r="HY79" s="9">
        <v>7.8470000000000004</v>
      </c>
      <c r="HZ79" s="9">
        <v>0.79500000000000004</v>
      </c>
      <c r="IA79" s="9">
        <v>27.591999999999999</v>
      </c>
      <c r="IB79" s="9">
        <v>15.180999999999999</v>
      </c>
      <c r="IC79" s="9">
        <v>12.411</v>
      </c>
      <c r="ID79" s="9">
        <v>11.21</v>
      </c>
      <c r="IE79" s="9">
        <v>10.396000000000001</v>
      </c>
      <c r="IF79" s="9">
        <v>0.81399999999999995</v>
      </c>
      <c r="IG79" s="9">
        <v>41.554000000000002</v>
      </c>
      <c r="IH79" s="9">
        <v>25.338000000000001</v>
      </c>
      <c r="II79" s="9">
        <v>16.216000000000001</v>
      </c>
      <c r="IJ79" s="9">
        <v>29.134</v>
      </c>
      <c r="IK79" s="9">
        <v>16.716999999999999</v>
      </c>
      <c r="IL79" s="9">
        <v>12.417</v>
      </c>
      <c r="IM79" s="9">
        <v>4071.4609999999998</v>
      </c>
      <c r="IN79" s="9">
        <v>2149.3760000000002</v>
      </c>
      <c r="IO79" s="9">
        <v>1922.0840000000001</v>
      </c>
      <c r="IP79" s="9">
        <v>2865.5390000000002</v>
      </c>
      <c r="IQ79" s="9">
        <v>1756.702</v>
      </c>
    </row>
    <row r="80" spans="1:251">
      <c r="A80" s="10">
        <v>43922</v>
      </c>
      <c r="B80" s="9">
        <v>52.131999999999998</v>
      </c>
      <c r="C80" s="9">
        <v>96.146000000000001</v>
      </c>
      <c r="D80" s="9">
        <v>416.90600000000001</v>
      </c>
      <c r="E80" s="9">
        <v>239.9</v>
      </c>
      <c r="F80" s="9">
        <v>177.006</v>
      </c>
      <c r="G80" s="9">
        <v>203.07300000000001</v>
      </c>
      <c r="H80" s="9">
        <v>150.47499999999999</v>
      </c>
      <c r="I80" s="9">
        <v>52.597999999999999</v>
      </c>
      <c r="J80" s="9">
        <v>213.833</v>
      </c>
      <c r="K80" s="9">
        <v>89.424999999999997</v>
      </c>
      <c r="L80" s="9">
        <v>124.408</v>
      </c>
      <c r="M80" s="9">
        <v>418.25599999999997</v>
      </c>
      <c r="N80" s="9">
        <v>279.59699999999998</v>
      </c>
      <c r="O80" s="9">
        <v>138.65899999999999</v>
      </c>
      <c r="P80" s="9">
        <v>299.81200000000001</v>
      </c>
      <c r="Q80" s="9">
        <v>117.244</v>
      </c>
      <c r="R80" s="9">
        <v>182.56800000000001</v>
      </c>
      <c r="S80" s="9">
        <v>433.839</v>
      </c>
      <c r="T80" s="9">
        <v>224.75200000000001</v>
      </c>
      <c r="U80" s="9">
        <v>209.08699999999999</v>
      </c>
      <c r="V80" s="9">
        <v>2748.009</v>
      </c>
      <c r="W80" s="9">
        <v>1469.6849999999999</v>
      </c>
      <c r="X80" s="9">
        <v>1278.3240000000001</v>
      </c>
      <c r="Y80" s="9">
        <v>2078.8319999999999</v>
      </c>
      <c r="Z80" s="9">
        <v>1345.9590000000001</v>
      </c>
      <c r="AA80" s="9">
        <v>732.87300000000005</v>
      </c>
      <c r="AB80" s="9">
        <v>669.17700000000002</v>
      </c>
      <c r="AC80" s="9">
        <v>123.727</v>
      </c>
      <c r="AD80" s="9">
        <v>545.45100000000002</v>
      </c>
      <c r="AE80" s="9">
        <v>555.46799999999996</v>
      </c>
      <c r="AF80" s="9">
        <v>296.85199999999998</v>
      </c>
      <c r="AG80" s="9">
        <v>258.61599999999999</v>
      </c>
      <c r="AH80" s="9">
        <v>327.9</v>
      </c>
      <c r="AI80" s="9">
        <v>166.04300000000001</v>
      </c>
      <c r="AJ80" s="9">
        <v>161.857</v>
      </c>
      <c r="AK80" s="9">
        <v>198.41900000000001</v>
      </c>
      <c r="AL80" s="9">
        <v>130.02099999999999</v>
      </c>
      <c r="AM80" s="9">
        <v>68.399000000000001</v>
      </c>
      <c r="AN80" s="9">
        <v>155.06899999999999</v>
      </c>
      <c r="AO80" s="9">
        <v>96.105999999999995</v>
      </c>
      <c r="AP80" s="9">
        <v>58.963000000000001</v>
      </c>
      <c r="AQ80" s="9">
        <v>43.35</v>
      </c>
      <c r="AR80" s="9">
        <v>33.914999999999999</v>
      </c>
      <c r="AS80" s="9">
        <v>9.4359999999999999</v>
      </c>
      <c r="AT80" s="9">
        <v>129.48099999999999</v>
      </c>
      <c r="AU80" s="9">
        <v>36.021999999999998</v>
      </c>
      <c r="AV80" s="9">
        <v>93.459000000000003</v>
      </c>
      <c r="AW80" s="9">
        <v>319.67399999999998</v>
      </c>
      <c r="AX80" s="9">
        <v>178.471</v>
      </c>
      <c r="AY80" s="9">
        <v>141.203</v>
      </c>
      <c r="AZ80" s="9">
        <v>160.68899999999999</v>
      </c>
      <c r="BA80" s="9">
        <v>127.71599999999999</v>
      </c>
      <c r="BB80" s="9">
        <v>32.972000000000001</v>
      </c>
      <c r="BC80" s="9">
        <v>158.98500000000001</v>
      </c>
      <c r="BD80" s="9">
        <v>50.753999999999998</v>
      </c>
      <c r="BE80" s="9">
        <v>108.23099999999999</v>
      </c>
      <c r="BF80" s="9">
        <v>321.64699999999999</v>
      </c>
      <c r="BG80" s="9">
        <v>230.04400000000001</v>
      </c>
      <c r="BH80" s="9">
        <v>91.603999999999999</v>
      </c>
      <c r="BI80" s="9">
        <v>233.82</v>
      </c>
      <c r="BJ80" s="9">
        <v>66.808000000000007</v>
      </c>
      <c r="BK80" s="9">
        <v>167.012</v>
      </c>
      <c r="BL80" s="9">
        <v>314.05399999999997</v>
      </c>
      <c r="BM80" s="9">
        <v>146.86099999999999</v>
      </c>
      <c r="BN80" s="9">
        <v>167.19300000000001</v>
      </c>
      <c r="BO80" s="9">
        <v>2580.607</v>
      </c>
      <c r="BP80" s="9">
        <v>1343.374</v>
      </c>
      <c r="BQ80" s="9">
        <v>1237.2329999999999</v>
      </c>
      <c r="BR80" s="9">
        <v>1960.126</v>
      </c>
      <c r="BS80" s="9">
        <v>1221.4110000000001</v>
      </c>
      <c r="BT80" s="9">
        <v>738.71500000000003</v>
      </c>
      <c r="BU80" s="9">
        <v>620.48099999999999</v>
      </c>
      <c r="BV80" s="9">
        <v>121.96299999999999</v>
      </c>
      <c r="BW80" s="9">
        <v>498.51799999999997</v>
      </c>
      <c r="BX80" s="9">
        <v>516.01</v>
      </c>
      <c r="BY80" s="9">
        <v>254.04300000000001</v>
      </c>
      <c r="BZ80" s="9">
        <v>261.96699999999998</v>
      </c>
      <c r="CA80" s="9">
        <v>307.94400000000002</v>
      </c>
      <c r="CB80" s="9">
        <v>143.13499999999999</v>
      </c>
      <c r="CC80" s="9">
        <v>164.809</v>
      </c>
      <c r="CD80" s="9">
        <v>182.922</v>
      </c>
      <c r="CE80" s="9">
        <v>114.90600000000001</v>
      </c>
      <c r="CF80" s="9">
        <v>68.016000000000005</v>
      </c>
      <c r="CG80" s="9">
        <v>142.94999999999999</v>
      </c>
      <c r="CH80" s="9">
        <v>86.137</v>
      </c>
      <c r="CI80" s="9">
        <v>56.813000000000002</v>
      </c>
      <c r="CJ80" s="9">
        <v>39.972000000000001</v>
      </c>
      <c r="CK80" s="9">
        <v>28.768999999999998</v>
      </c>
      <c r="CL80" s="9">
        <v>11.202</v>
      </c>
      <c r="CM80" s="9">
        <v>125.02200000000001</v>
      </c>
      <c r="CN80" s="9">
        <v>28.228999999999999</v>
      </c>
      <c r="CO80" s="9">
        <v>96.793000000000006</v>
      </c>
      <c r="CP80" s="9">
        <v>292.947</v>
      </c>
      <c r="CQ80" s="9">
        <v>145.44</v>
      </c>
      <c r="CR80" s="9">
        <v>147.50700000000001</v>
      </c>
      <c r="CS80" s="9">
        <v>136.55500000000001</v>
      </c>
      <c r="CT80" s="9">
        <v>97.819000000000003</v>
      </c>
      <c r="CU80" s="9">
        <v>38.735999999999997</v>
      </c>
      <c r="CV80" s="9">
        <v>156.39099999999999</v>
      </c>
      <c r="CW80" s="9">
        <v>47.621000000000002</v>
      </c>
      <c r="CX80" s="9">
        <v>108.77</v>
      </c>
      <c r="CY80" s="9">
        <v>288.09300000000002</v>
      </c>
      <c r="CZ80" s="9">
        <v>191.989</v>
      </c>
      <c r="DA80" s="9">
        <v>96.103999999999999</v>
      </c>
      <c r="DB80" s="9">
        <v>227.917</v>
      </c>
      <c r="DC80" s="9">
        <v>62.054000000000002</v>
      </c>
      <c r="DD80" s="9">
        <v>165.863</v>
      </c>
      <c r="DE80" s="9">
        <v>299.34100000000001</v>
      </c>
      <c r="DF80" s="9">
        <v>133.75800000000001</v>
      </c>
      <c r="DG80" s="9">
        <v>165.583</v>
      </c>
      <c r="DH80" s="9">
        <v>2408.4879999999998</v>
      </c>
      <c r="DI80" s="9">
        <v>1312.8240000000001</v>
      </c>
      <c r="DJ80" s="9">
        <v>1095.664</v>
      </c>
      <c r="DK80" s="9">
        <v>1524.729</v>
      </c>
      <c r="DL80" s="9">
        <v>989.53599999999994</v>
      </c>
      <c r="DM80" s="9">
        <v>535.19299999999998</v>
      </c>
      <c r="DN80" s="9">
        <v>883.75900000000001</v>
      </c>
      <c r="DO80" s="9">
        <v>323.28800000000001</v>
      </c>
      <c r="DP80" s="9">
        <v>560.471</v>
      </c>
      <c r="DQ80" s="9">
        <v>493.38099999999997</v>
      </c>
      <c r="DR80" s="9">
        <v>263.30599999999998</v>
      </c>
      <c r="DS80" s="9">
        <v>230.07499999999999</v>
      </c>
      <c r="DT80" s="9">
        <v>321.98200000000003</v>
      </c>
      <c r="DU80" s="9">
        <v>176.435</v>
      </c>
      <c r="DV80" s="9">
        <v>145.547</v>
      </c>
      <c r="DW80" s="9">
        <v>146.041</v>
      </c>
      <c r="DX80" s="9">
        <v>96.052000000000007</v>
      </c>
      <c r="DY80" s="9">
        <v>49.988999999999997</v>
      </c>
      <c r="DZ80" s="9">
        <v>116.595</v>
      </c>
      <c r="EA80" s="9">
        <v>74.290999999999997</v>
      </c>
      <c r="EB80" s="9">
        <v>42.304000000000002</v>
      </c>
      <c r="EC80" s="9">
        <v>29.446000000000002</v>
      </c>
      <c r="ED80" s="9">
        <v>21.760999999999999</v>
      </c>
      <c r="EE80" s="9">
        <v>7.6849999999999996</v>
      </c>
      <c r="EF80" s="9">
        <v>175.941</v>
      </c>
      <c r="EG80" s="9">
        <v>80.382999999999996</v>
      </c>
      <c r="EH80" s="9">
        <v>95.558000000000007</v>
      </c>
      <c r="EI80" s="9">
        <v>251.98699999999999</v>
      </c>
      <c r="EJ80" s="9">
        <v>133.75</v>
      </c>
      <c r="EK80" s="9">
        <v>118.23699999999999</v>
      </c>
      <c r="EL80" s="9">
        <v>89.07</v>
      </c>
      <c r="EM80" s="9">
        <v>67.513999999999996</v>
      </c>
      <c r="EN80" s="9">
        <v>21.556999999999999</v>
      </c>
      <c r="EO80" s="9">
        <v>162.917</v>
      </c>
      <c r="EP80" s="9">
        <v>66.236000000000004</v>
      </c>
      <c r="EQ80" s="9">
        <v>96.680999999999997</v>
      </c>
      <c r="ER80" s="9">
        <v>209.233</v>
      </c>
      <c r="ES80" s="9">
        <v>143.958</v>
      </c>
      <c r="ET80" s="9">
        <v>65.275000000000006</v>
      </c>
      <c r="EU80" s="9">
        <v>284.14800000000002</v>
      </c>
      <c r="EV80" s="9">
        <v>119.348</v>
      </c>
      <c r="EW80" s="9">
        <v>164.8</v>
      </c>
      <c r="EX80" s="9">
        <v>279.512</v>
      </c>
      <c r="EY80" s="9">
        <v>140.52699999999999</v>
      </c>
      <c r="EZ80" s="9">
        <v>138.98500000000001</v>
      </c>
      <c r="FA80" s="9">
        <v>1870.0139999999999</v>
      </c>
      <c r="FB80" s="9">
        <v>993.76499999999999</v>
      </c>
      <c r="FC80" s="9">
        <v>876.24900000000002</v>
      </c>
      <c r="FD80" s="9">
        <v>1280.277</v>
      </c>
      <c r="FE80" s="9">
        <v>818.19200000000001</v>
      </c>
      <c r="FF80" s="9">
        <v>462.08499999999998</v>
      </c>
      <c r="FG80" s="9">
        <v>589.73699999999997</v>
      </c>
      <c r="FH80" s="9">
        <v>175.572</v>
      </c>
      <c r="FI80" s="9">
        <v>414.16399999999999</v>
      </c>
      <c r="FJ80" s="9">
        <v>391.66399999999999</v>
      </c>
      <c r="FK80" s="9">
        <v>203.101</v>
      </c>
      <c r="FL80" s="9">
        <v>188.56200000000001</v>
      </c>
      <c r="FM80" s="9">
        <v>246.047</v>
      </c>
      <c r="FN80" s="9">
        <v>133.53899999999999</v>
      </c>
      <c r="FO80" s="9">
        <v>112.508</v>
      </c>
      <c r="FP80" s="9">
        <v>127.05</v>
      </c>
      <c r="FQ80" s="9">
        <v>81.629000000000005</v>
      </c>
      <c r="FR80" s="9">
        <v>45.42</v>
      </c>
      <c r="FS80" s="9">
        <v>101.001</v>
      </c>
      <c r="FT80" s="9">
        <v>62.843000000000004</v>
      </c>
      <c r="FU80" s="9">
        <v>38.158000000000001</v>
      </c>
      <c r="FV80" s="9">
        <v>26.048999999999999</v>
      </c>
      <c r="FW80" s="9">
        <v>18.786999999999999</v>
      </c>
      <c r="FX80" s="9">
        <v>7.2619999999999996</v>
      </c>
      <c r="FY80" s="9">
        <v>118.997</v>
      </c>
      <c r="FZ80" s="9">
        <v>51.91</v>
      </c>
      <c r="GA80" s="9">
        <v>67.087000000000003</v>
      </c>
      <c r="GB80" s="9">
        <v>214.07400000000001</v>
      </c>
      <c r="GC80" s="9">
        <v>109.23</v>
      </c>
      <c r="GD80" s="9">
        <v>104.84399999999999</v>
      </c>
      <c r="GE80" s="9">
        <v>82.346000000000004</v>
      </c>
      <c r="GF80" s="9">
        <v>61.06</v>
      </c>
      <c r="GG80" s="9">
        <v>21.285</v>
      </c>
      <c r="GH80" s="9">
        <v>131.72900000000001</v>
      </c>
      <c r="GI80" s="9">
        <v>48.168999999999997</v>
      </c>
      <c r="GJ80" s="9">
        <v>83.558999999999997</v>
      </c>
      <c r="GK80" s="9">
        <v>184.649</v>
      </c>
      <c r="GL80" s="9">
        <v>124.211</v>
      </c>
      <c r="GM80" s="9">
        <v>60.438000000000002</v>
      </c>
      <c r="GN80" s="9">
        <v>207.01400000000001</v>
      </c>
      <c r="GO80" s="9">
        <v>78.89</v>
      </c>
      <c r="GP80" s="9">
        <v>128.124</v>
      </c>
      <c r="GQ80" s="9">
        <v>232.73</v>
      </c>
      <c r="GR80" s="9">
        <v>111.012</v>
      </c>
      <c r="GS80" s="9">
        <v>121.717</v>
      </c>
      <c r="GT80" s="9">
        <v>538.47400000000005</v>
      </c>
      <c r="GU80" s="9">
        <v>319.05900000000003</v>
      </c>
      <c r="GV80" s="9">
        <v>219.41499999999999</v>
      </c>
      <c r="GW80" s="9">
        <v>244.452</v>
      </c>
      <c r="GX80" s="9">
        <v>171.34399999999999</v>
      </c>
      <c r="GY80" s="9">
        <v>73.108000000000004</v>
      </c>
      <c r="GZ80" s="9">
        <v>294.02300000000002</v>
      </c>
      <c r="HA80" s="9">
        <v>147.71600000000001</v>
      </c>
      <c r="HB80" s="9">
        <v>146.30699999999999</v>
      </c>
      <c r="HC80" s="9">
        <v>101.717</v>
      </c>
      <c r="HD80" s="9">
        <v>60.204000000000001</v>
      </c>
      <c r="HE80" s="9">
        <v>41.512999999999998</v>
      </c>
      <c r="HF80" s="9">
        <v>75.935000000000002</v>
      </c>
      <c r="HG80" s="9">
        <v>42.896000000000001</v>
      </c>
      <c r="HH80" s="9">
        <v>33.04</v>
      </c>
      <c r="HI80" s="9">
        <v>18.991</v>
      </c>
      <c r="HJ80" s="9">
        <v>14.423</v>
      </c>
      <c r="HK80" s="9">
        <v>4.569</v>
      </c>
      <c r="HL80" s="9">
        <v>15.593999999999999</v>
      </c>
      <c r="HM80" s="9">
        <v>11.448</v>
      </c>
      <c r="HN80" s="9">
        <v>4.1459999999999999</v>
      </c>
      <c r="HO80" s="9">
        <v>3.3969999999999998</v>
      </c>
      <c r="HP80" s="9">
        <v>2.9740000000000002</v>
      </c>
      <c r="HQ80" s="9">
        <v>0.42299999999999999</v>
      </c>
      <c r="HR80" s="9">
        <v>56.944000000000003</v>
      </c>
      <c r="HS80" s="9">
        <v>28.472999999999999</v>
      </c>
      <c r="HT80" s="9">
        <v>28.471</v>
      </c>
      <c r="HU80" s="9">
        <v>37.912999999999997</v>
      </c>
      <c r="HV80" s="9">
        <v>24.52</v>
      </c>
      <c r="HW80" s="9">
        <v>13.393000000000001</v>
      </c>
      <c r="HX80" s="9">
        <v>6.7249999999999996</v>
      </c>
      <c r="HY80" s="9">
        <v>6.4530000000000003</v>
      </c>
      <c r="HZ80" s="9">
        <v>0.27200000000000002</v>
      </c>
      <c r="IA80" s="9">
        <v>31.187999999999999</v>
      </c>
      <c r="IB80" s="9">
        <v>18.067</v>
      </c>
      <c r="IC80" s="9">
        <v>13.122</v>
      </c>
      <c r="ID80" s="9">
        <v>24.584</v>
      </c>
      <c r="IE80" s="9">
        <v>19.747</v>
      </c>
      <c r="IF80" s="9">
        <v>4.8369999999999997</v>
      </c>
      <c r="IG80" s="9">
        <v>77.134</v>
      </c>
      <c r="IH80" s="9">
        <v>40.457000000000001</v>
      </c>
      <c r="II80" s="9">
        <v>36.676000000000002</v>
      </c>
      <c r="IJ80" s="9">
        <v>46.781999999999996</v>
      </c>
      <c r="IK80" s="9">
        <v>29.515000000000001</v>
      </c>
      <c r="IL80" s="9">
        <v>17.266999999999999</v>
      </c>
      <c r="IM80" s="9">
        <v>3870.5610000000001</v>
      </c>
      <c r="IN80" s="9">
        <v>2064.4670000000001</v>
      </c>
      <c r="IO80" s="9">
        <v>1806.0940000000001</v>
      </c>
      <c r="IP80" s="9">
        <v>2759.5030000000002</v>
      </c>
      <c r="IQ80" s="9">
        <v>1716.0730000000001</v>
      </c>
    </row>
    <row r="81" spans="1:251">
      <c r="A81" s="10">
        <v>43952</v>
      </c>
      <c r="B81" s="9">
        <v>37.686999999999998</v>
      </c>
      <c r="C81" s="9">
        <v>65.715999999999994</v>
      </c>
      <c r="D81" s="9">
        <v>389.56099999999998</v>
      </c>
      <c r="E81" s="9">
        <v>238.95400000000001</v>
      </c>
      <c r="F81" s="9">
        <v>150.607</v>
      </c>
      <c r="G81" s="9">
        <v>213.56899999999999</v>
      </c>
      <c r="H81" s="9">
        <v>157.649</v>
      </c>
      <c r="I81" s="9">
        <v>55.92</v>
      </c>
      <c r="J81" s="9">
        <v>175.99100000000001</v>
      </c>
      <c r="K81" s="9">
        <v>81.305000000000007</v>
      </c>
      <c r="L81" s="9">
        <v>94.686000000000007</v>
      </c>
      <c r="M81" s="9">
        <v>394.67099999999999</v>
      </c>
      <c r="N81" s="9">
        <v>264.29000000000002</v>
      </c>
      <c r="O81" s="9">
        <v>130.381</v>
      </c>
      <c r="P81" s="9">
        <v>237.76400000000001</v>
      </c>
      <c r="Q81" s="9">
        <v>99.534000000000006</v>
      </c>
      <c r="R81" s="9">
        <v>138.22999999999999</v>
      </c>
      <c r="S81" s="9">
        <v>372.226</v>
      </c>
      <c r="T81" s="9">
        <v>199.1</v>
      </c>
      <c r="U81" s="9">
        <v>173.126</v>
      </c>
      <c r="V81" s="9">
        <v>2720.547</v>
      </c>
      <c r="W81" s="9">
        <v>1466.2529999999999</v>
      </c>
      <c r="X81" s="9">
        <v>1254.2929999999999</v>
      </c>
      <c r="Y81" s="9">
        <v>2062.9670000000001</v>
      </c>
      <c r="Z81" s="9">
        <v>1341.6120000000001</v>
      </c>
      <c r="AA81" s="9">
        <v>721.35400000000004</v>
      </c>
      <c r="AB81" s="9">
        <v>657.58</v>
      </c>
      <c r="AC81" s="9">
        <v>124.64100000000001</v>
      </c>
      <c r="AD81" s="9">
        <v>532.93899999999996</v>
      </c>
      <c r="AE81" s="9">
        <v>557.08199999999999</v>
      </c>
      <c r="AF81" s="9">
        <v>307.62799999999999</v>
      </c>
      <c r="AG81" s="9">
        <v>249.45400000000001</v>
      </c>
      <c r="AH81" s="9">
        <v>310.10300000000001</v>
      </c>
      <c r="AI81" s="9">
        <v>168.346</v>
      </c>
      <c r="AJ81" s="9">
        <v>141.75700000000001</v>
      </c>
      <c r="AK81" s="9">
        <v>215.994</v>
      </c>
      <c r="AL81" s="9">
        <v>144.16399999999999</v>
      </c>
      <c r="AM81" s="9">
        <v>71.83</v>
      </c>
      <c r="AN81" s="9">
        <v>164.93</v>
      </c>
      <c r="AO81" s="9">
        <v>104.845</v>
      </c>
      <c r="AP81" s="9">
        <v>60.085000000000001</v>
      </c>
      <c r="AQ81" s="9">
        <v>51.064999999999998</v>
      </c>
      <c r="AR81" s="9">
        <v>39.319000000000003</v>
      </c>
      <c r="AS81" s="9">
        <v>11.746</v>
      </c>
      <c r="AT81" s="9">
        <v>94.108000000000004</v>
      </c>
      <c r="AU81" s="9">
        <v>24.181999999999999</v>
      </c>
      <c r="AV81" s="9">
        <v>69.927000000000007</v>
      </c>
      <c r="AW81" s="9">
        <v>328.24299999999999</v>
      </c>
      <c r="AX81" s="9">
        <v>185.40100000000001</v>
      </c>
      <c r="AY81" s="9">
        <v>142.84200000000001</v>
      </c>
      <c r="AZ81" s="9">
        <v>168.798</v>
      </c>
      <c r="BA81" s="9">
        <v>135.62100000000001</v>
      </c>
      <c r="BB81" s="9">
        <v>33.177</v>
      </c>
      <c r="BC81" s="9">
        <v>159.44499999999999</v>
      </c>
      <c r="BD81" s="9">
        <v>49.779000000000003</v>
      </c>
      <c r="BE81" s="9">
        <v>109.666</v>
      </c>
      <c r="BF81" s="9">
        <v>338.72</v>
      </c>
      <c r="BG81" s="9">
        <v>244.79499999999999</v>
      </c>
      <c r="BH81" s="9">
        <v>93.924999999999997</v>
      </c>
      <c r="BI81" s="9">
        <v>218.36199999999999</v>
      </c>
      <c r="BJ81" s="9">
        <v>62.832999999999998</v>
      </c>
      <c r="BK81" s="9">
        <v>155.529</v>
      </c>
      <c r="BL81" s="9">
        <v>324.375</v>
      </c>
      <c r="BM81" s="9">
        <v>154.624</v>
      </c>
      <c r="BN81" s="9">
        <v>169.75</v>
      </c>
      <c r="BO81" s="9">
        <v>2554.2950000000001</v>
      </c>
      <c r="BP81" s="9">
        <v>1331.163</v>
      </c>
      <c r="BQ81" s="9">
        <v>1223.1320000000001</v>
      </c>
      <c r="BR81" s="9">
        <v>1939.5830000000001</v>
      </c>
      <c r="BS81" s="9">
        <v>1208.45</v>
      </c>
      <c r="BT81" s="9">
        <v>731.13400000000001</v>
      </c>
      <c r="BU81" s="9">
        <v>614.71199999999999</v>
      </c>
      <c r="BV81" s="9">
        <v>122.714</v>
      </c>
      <c r="BW81" s="9">
        <v>491.99799999999999</v>
      </c>
      <c r="BX81" s="9">
        <v>518.71100000000001</v>
      </c>
      <c r="BY81" s="9">
        <v>264.31299999999999</v>
      </c>
      <c r="BZ81" s="9">
        <v>254.398</v>
      </c>
      <c r="CA81" s="9">
        <v>310.76499999999999</v>
      </c>
      <c r="CB81" s="9">
        <v>164.69300000000001</v>
      </c>
      <c r="CC81" s="9">
        <v>146.071</v>
      </c>
      <c r="CD81" s="9">
        <v>197.32400000000001</v>
      </c>
      <c r="CE81" s="9">
        <v>130.29499999999999</v>
      </c>
      <c r="CF81" s="9">
        <v>67.028000000000006</v>
      </c>
      <c r="CG81" s="9">
        <v>146.53299999999999</v>
      </c>
      <c r="CH81" s="9">
        <v>94.632000000000005</v>
      </c>
      <c r="CI81" s="9">
        <v>51.901000000000003</v>
      </c>
      <c r="CJ81" s="9">
        <v>50.790999999999997</v>
      </c>
      <c r="CK81" s="9">
        <v>35.662999999999997</v>
      </c>
      <c r="CL81" s="9">
        <v>15.127000000000001</v>
      </c>
      <c r="CM81" s="9">
        <v>113.441</v>
      </c>
      <c r="CN81" s="9">
        <v>34.398000000000003</v>
      </c>
      <c r="CO81" s="9">
        <v>79.043000000000006</v>
      </c>
      <c r="CP81" s="9">
        <v>287.70699999999999</v>
      </c>
      <c r="CQ81" s="9">
        <v>142.91300000000001</v>
      </c>
      <c r="CR81" s="9">
        <v>144.79400000000001</v>
      </c>
      <c r="CS81" s="9">
        <v>132.18899999999999</v>
      </c>
      <c r="CT81" s="9">
        <v>95.091999999999999</v>
      </c>
      <c r="CU81" s="9">
        <v>37.095999999999997</v>
      </c>
      <c r="CV81" s="9">
        <v>155.518</v>
      </c>
      <c r="CW81" s="9">
        <v>47.82</v>
      </c>
      <c r="CX81" s="9">
        <v>107.69799999999999</v>
      </c>
      <c r="CY81" s="9">
        <v>295.40600000000001</v>
      </c>
      <c r="CZ81" s="9">
        <v>201.07</v>
      </c>
      <c r="DA81" s="9">
        <v>94.335999999999999</v>
      </c>
      <c r="DB81" s="9">
        <v>223.30500000000001</v>
      </c>
      <c r="DC81" s="9">
        <v>63.243000000000002</v>
      </c>
      <c r="DD81" s="9">
        <v>160.06200000000001</v>
      </c>
      <c r="DE81" s="9">
        <v>302.05099999999999</v>
      </c>
      <c r="DF81" s="9">
        <v>142.452</v>
      </c>
      <c r="DG81" s="9">
        <v>159.59899999999999</v>
      </c>
      <c r="DH81" s="9">
        <v>2407.5340000000001</v>
      </c>
      <c r="DI81" s="9">
        <v>1308.105</v>
      </c>
      <c r="DJ81" s="9">
        <v>1099.4290000000001</v>
      </c>
      <c r="DK81" s="9">
        <v>1530.068</v>
      </c>
      <c r="DL81" s="9">
        <v>987.74199999999996</v>
      </c>
      <c r="DM81" s="9">
        <v>542.32600000000002</v>
      </c>
      <c r="DN81" s="9">
        <v>877.46600000000001</v>
      </c>
      <c r="DO81" s="9">
        <v>320.363</v>
      </c>
      <c r="DP81" s="9">
        <v>557.10299999999995</v>
      </c>
      <c r="DQ81" s="9">
        <v>489.53800000000001</v>
      </c>
      <c r="DR81" s="9">
        <v>271.07</v>
      </c>
      <c r="DS81" s="9">
        <v>218.46799999999999</v>
      </c>
      <c r="DT81" s="9">
        <v>313.21600000000001</v>
      </c>
      <c r="DU81" s="9">
        <v>174.964</v>
      </c>
      <c r="DV81" s="9">
        <v>138.25200000000001</v>
      </c>
      <c r="DW81" s="9">
        <v>158.48599999999999</v>
      </c>
      <c r="DX81" s="9">
        <v>105.336</v>
      </c>
      <c r="DY81" s="9">
        <v>53.15</v>
      </c>
      <c r="DZ81" s="9">
        <v>125.279</v>
      </c>
      <c r="EA81" s="9">
        <v>77.474999999999994</v>
      </c>
      <c r="EB81" s="9">
        <v>47.804000000000002</v>
      </c>
      <c r="EC81" s="9">
        <v>33.207000000000001</v>
      </c>
      <c r="ED81" s="9">
        <v>27.861000000000001</v>
      </c>
      <c r="EE81" s="9">
        <v>5.3460000000000001</v>
      </c>
      <c r="EF81" s="9">
        <v>154.72999999999999</v>
      </c>
      <c r="EG81" s="9">
        <v>69.628</v>
      </c>
      <c r="EH81" s="9">
        <v>85.102000000000004</v>
      </c>
      <c r="EI81" s="9">
        <v>242.78</v>
      </c>
      <c r="EJ81" s="9">
        <v>134.68700000000001</v>
      </c>
      <c r="EK81" s="9">
        <v>108.092</v>
      </c>
      <c r="EL81" s="9">
        <v>90.688999999999993</v>
      </c>
      <c r="EM81" s="9">
        <v>65.322000000000003</v>
      </c>
      <c r="EN81" s="9">
        <v>25.367000000000001</v>
      </c>
      <c r="EO81" s="9">
        <v>152.09</v>
      </c>
      <c r="EP81" s="9">
        <v>69.364999999999995</v>
      </c>
      <c r="EQ81" s="9">
        <v>82.724999999999994</v>
      </c>
      <c r="ER81" s="9">
        <v>227.25200000000001</v>
      </c>
      <c r="ES81" s="9">
        <v>157.846</v>
      </c>
      <c r="ET81" s="9">
        <v>69.405000000000001</v>
      </c>
      <c r="EU81" s="9">
        <v>262.286</v>
      </c>
      <c r="EV81" s="9">
        <v>113.223</v>
      </c>
      <c r="EW81" s="9">
        <v>149.06299999999999</v>
      </c>
      <c r="EX81" s="9">
        <v>277.36900000000003</v>
      </c>
      <c r="EY81" s="9">
        <v>146.84</v>
      </c>
      <c r="EZ81" s="9">
        <v>130.529</v>
      </c>
      <c r="FA81" s="9">
        <v>1869.55</v>
      </c>
      <c r="FB81" s="9">
        <v>987.32100000000003</v>
      </c>
      <c r="FC81" s="9">
        <v>882.22900000000004</v>
      </c>
      <c r="FD81" s="9">
        <v>1279.6569999999999</v>
      </c>
      <c r="FE81" s="9">
        <v>811.19600000000003</v>
      </c>
      <c r="FF81" s="9">
        <v>468.46100000000001</v>
      </c>
      <c r="FG81" s="9">
        <v>589.89400000000001</v>
      </c>
      <c r="FH81" s="9">
        <v>176.125</v>
      </c>
      <c r="FI81" s="9">
        <v>413.76900000000001</v>
      </c>
      <c r="FJ81" s="9">
        <v>392.077</v>
      </c>
      <c r="FK81" s="9">
        <v>212.113</v>
      </c>
      <c r="FL81" s="9">
        <v>179.964</v>
      </c>
      <c r="FM81" s="9">
        <v>240.626</v>
      </c>
      <c r="FN81" s="9">
        <v>132.03100000000001</v>
      </c>
      <c r="FO81" s="9">
        <v>108.59399999999999</v>
      </c>
      <c r="FP81" s="9">
        <v>133.887</v>
      </c>
      <c r="FQ81" s="9">
        <v>86.174999999999997</v>
      </c>
      <c r="FR81" s="9">
        <v>47.712000000000003</v>
      </c>
      <c r="FS81" s="9">
        <v>104.01</v>
      </c>
      <c r="FT81" s="9">
        <v>61.503</v>
      </c>
      <c r="FU81" s="9">
        <v>42.506999999999998</v>
      </c>
      <c r="FV81" s="9">
        <v>29.876999999999999</v>
      </c>
      <c r="FW81" s="9">
        <v>24.672000000000001</v>
      </c>
      <c r="FX81" s="9">
        <v>5.2050000000000001</v>
      </c>
      <c r="FY81" s="9">
        <v>106.739</v>
      </c>
      <c r="FZ81" s="9">
        <v>45.856999999999999</v>
      </c>
      <c r="GA81" s="9">
        <v>60.881999999999998</v>
      </c>
      <c r="GB81" s="9">
        <v>204.81</v>
      </c>
      <c r="GC81" s="9">
        <v>109.315</v>
      </c>
      <c r="GD81" s="9">
        <v>95.495000000000005</v>
      </c>
      <c r="GE81" s="9">
        <v>82.878</v>
      </c>
      <c r="GF81" s="9">
        <v>59.359000000000002</v>
      </c>
      <c r="GG81" s="9">
        <v>23.518000000000001</v>
      </c>
      <c r="GH81" s="9">
        <v>121.932</v>
      </c>
      <c r="GI81" s="9">
        <v>49.956000000000003</v>
      </c>
      <c r="GJ81" s="9">
        <v>71.977000000000004</v>
      </c>
      <c r="GK81" s="9">
        <v>197.042</v>
      </c>
      <c r="GL81" s="9">
        <v>134.44800000000001</v>
      </c>
      <c r="GM81" s="9">
        <v>62.594000000000001</v>
      </c>
      <c r="GN81" s="9">
        <v>195.035</v>
      </c>
      <c r="GO81" s="9">
        <v>77.665000000000006</v>
      </c>
      <c r="GP81" s="9">
        <v>117.37</v>
      </c>
      <c r="GQ81" s="9">
        <v>225.94200000000001</v>
      </c>
      <c r="GR81" s="9">
        <v>111.459</v>
      </c>
      <c r="GS81" s="9">
        <v>114.48399999999999</v>
      </c>
      <c r="GT81" s="9">
        <v>537.98299999999995</v>
      </c>
      <c r="GU81" s="9">
        <v>320.78399999999999</v>
      </c>
      <c r="GV81" s="9">
        <v>217.19900000000001</v>
      </c>
      <c r="GW81" s="9">
        <v>250.411</v>
      </c>
      <c r="GX81" s="9">
        <v>176.54599999999999</v>
      </c>
      <c r="GY81" s="9">
        <v>73.864999999999995</v>
      </c>
      <c r="GZ81" s="9">
        <v>287.572</v>
      </c>
      <c r="HA81" s="9">
        <v>144.238</v>
      </c>
      <c r="HB81" s="9">
        <v>143.33500000000001</v>
      </c>
      <c r="HC81" s="9">
        <v>97.460999999999999</v>
      </c>
      <c r="HD81" s="9">
        <v>58.956000000000003</v>
      </c>
      <c r="HE81" s="9">
        <v>38.505000000000003</v>
      </c>
      <c r="HF81" s="9">
        <v>72.59</v>
      </c>
      <c r="HG81" s="9">
        <v>42.933</v>
      </c>
      <c r="HH81" s="9">
        <v>29.658000000000001</v>
      </c>
      <c r="HI81" s="9">
        <v>24.599</v>
      </c>
      <c r="HJ81" s="9">
        <v>19.161000000000001</v>
      </c>
      <c r="HK81" s="9">
        <v>5.4379999999999997</v>
      </c>
      <c r="HL81" s="9">
        <v>21.268999999999998</v>
      </c>
      <c r="HM81" s="9">
        <v>15.972</v>
      </c>
      <c r="HN81" s="9">
        <v>5.2969999999999997</v>
      </c>
      <c r="HO81" s="9">
        <v>3.33</v>
      </c>
      <c r="HP81" s="9">
        <v>3.1890000000000001</v>
      </c>
      <c r="HQ81" s="9">
        <v>0.14099999999999999</v>
      </c>
      <c r="HR81" s="9">
        <v>47.991</v>
      </c>
      <c r="HS81" s="9">
        <v>23.771999999999998</v>
      </c>
      <c r="HT81" s="9">
        <v>24.22</v>
      </c>
      <c r="HU81" s="9">
        <v>37.969000000000001</v>
      </c>
      <c r="HV81" s="9">
        <v>25.372</v>
      </c>
      <c r="HW81" s="9">
        <v>12.597</v>
      </c>
      <c r="HX81" s="9">
        <v>7.8120000000000003</v>
      </c>
      <c r="HY81" s="9">
        <v>5.9630000000000001</v>
      </c>
      <c r="HZ81" s="9">
        <v>1.849</v>
      </c>
      <c r="IA81" s="9">
        <v>30.158000000000001</v>
      </c>
      <c r="IB81" s="9">
        <v>19.41</v>
      </c>
      <c r="IC81" s="9">
        <v>10.747999999999999</v>
      </c>
      <c r="ID81" s="9">
        <v>30.21</v>
      </c>
      <c r="IE81" s="9">
        <v>23.398</v>
      </c>
      <c r="IF81" s="9">
        <v>6.8120000000000003</v>
      </c>
      <c r="IG81" s="9">
        <v>67.251000000000005</v>
      </c>
      <c r="IH81" s="9">
        <v>35.558</v>
      </c>
      <c r="II81" s="9">
        <v>31.693000000000001</v>
      </c>
      <c r="IJ81" s="9">
        <v>51.427</v>
      </c>
      <c r="IK81" s="9">
        <v>35.381999999999998</v>
      </c>
      <c r="IL81" s="9">
        <v>16.045000000000002</v>
      </c>
      <c r="IM81" s="9">
        <v>3819.2579999999998</v>
      </c>
      <c r="IN81" s="9">
        <v>2040.758</v>
      </c>
      <c r="IO81" s="9">
        <v>1778.5</v>
      </c>
      <c r="IP81" s="9">
        <v>2719.739</v>
      </c>
      <c r="IQ81" s="9">
        <v>1687.058</v>
      </c>
    </row>
    <row r="82" spans="1:251">
      <c r="A82" s="10">
        <v>43983</v>
      </c>
      <c r="B82" s="9">
        <v>39.177</v>
      </c>
      <c r="C82" s="9">
        <v>47.447000000000003</v>
      </c>
      <c r="D82" s="9">
        <v>427.43200000000002</v>
      </c>
      <c r="E82" s="9">
        <v>252.82499999999999</v>
      </c>
      <c r="F82" s="9">
        <v>174.60599999999999</v>
      </c>
      <c r="G82" s="9">
        <v>212.94900000000001</v>
      </c>
      <c r="H82" s="9">
        <v>151.928</v>
      </c>
      <c r="I82" s="9">
        <v>61.021000000000001</v>
      </c>
      <c r="J82" s="9">
        <v>214.483</v>
      </c>
      <c r="K82" s="9">
        <v>100.89700000000001</v>
      </c>
      <c r="L82" s="9">
        <v>113.586</v>
      </c>
      <c r="M82" s="9">
        <v>345.46699999999998</v>
      </c>
      <c r="N82" s="9">
        <v>237.04</v>
      </c>
      <c r="O82" s="9">
        <v>108.42700000000001</v>
      </c>
      <c r="P82" s="9">
        <v>253.142</v>
      </c>
      <c r="Q82" s="9">
        <v>115.187</v>
      </c>
      <c r="R82" s="9">
        <v>137.95500000000001</v>
      </c>
      <c r="S82" s="9">
        <v>346.96699999999998</v>
      </c>
      <c r="T82" s="9">
        <v>184.59</v>
      </c>
      <c r="U82" s="9">
        <v>162.37700000000001</v>
      </c>
      <c r="V82" s="9">
        <v>2747.7040000000002</v>
      </c>
      <c r="W82" s="9">
        <v>1464.4159999999999</v>
      </c>
      <c r="X82" s="9">
        <v>1283.288</v>
      </c>
      <c r="Y82" s="9">
        <v>2033.306</v>
      </c>
      <c r="Z82" s="9">
        <v>1325.664</v>
      </c>
      <c r="AA82" s="9">
        <v>707.64200000000005</v>
      </c>
      <c r="AB82" s="9">
        <v>714.39800000000002</v>
      </c>
      <c r="AC82" s="9">
        <v>138.75200000000001</v>
      </c>
      <c r="AD82" s="9">
        <v>575.64599999999996</v>
      </c>
      <c r="AE82" s="9">
        <v>506.53199999999998</v>
      </c>
      <c r="AF82" s="9">
        <v>269.02999999999997</v>
      </c>
      <c r="AG82" s="9">
        <v>237.50200000000001</v>
      </c>
      <c r="AH82" s="9">
        <v>238.73099999999999</v>
      </c>
      <c r="AI82" s="9">
        <v>127.334</v>
      </c>
      <c r="AJ82" s="9">
        <v>111.39700000000001</v>
      </c>
      <c r="AK82" s="9">
        <v>150.86600000000001</v>
      </c>
      <c r="AL82" s="9">
        <v>104.90600000000001</v>
      </c>
      <c r="AM82" s="9">
        <v>45.960999999999999</v>
      </c>
      <c r="AN82" s="9">
        <v>119.163</v>
      </c>
      <c r="AO82" s="9">
        <v>80.141999999999996</v>
      </c>
      <c r="AP82" s="9">
        <v>39.021000000000001</v>
      </c>
      <c r="AQ82" s="9">
        <v>31.702999999999999</v>
      </c>
      <c r="AR82" s="9">
        <v>24.763999999999999</v>
      </c>
      <c r="AS82" s="9">
        <v>6.94</v>
      </c>
      <c r="AT82" s="9">
        <v>87.864999999999995</v>
      </c>
      <c r="AU82" s="9">
        <v>22.428000000000001</v>
      </c>
      <c r="AV82" s="9">
        <v>65.436000000000007</v>
      </c>
      <c r="AW82" s="9">
        <v>342.57499999999999</v>
      </c>
      <c r="AX82" s="9">
        <v>183.773</v>
      </c>
      <c r="AY82" s="9">
        <v>158.80199999999999</v>
      </c>
      <c r="AZ82" s="9">
        <v>166.304</v>
      </c>
      <c r="BA82" s="9">
        <v>131.59299999999999</v>
      </c>
      <c r="BB82" s="9">
        <v>34.71</v>
      </c>
      <c r="BC82" s="9">
        <v>176.27099999999999</v>
      </c>
      <c r="BD82" s="9">
        <v>52.18</v>
      </c>
      <c r="BE82" s="9">
        <v>124.09099999999999</v>
      </c>
      <c r="BF82" s="9">
        <v>282.75200000000001</v>
      </c>
      <c r="BG82" s="9">
        <v>209.393</v>
      </c>
      <c r="BH82" s="9">
        <v>73.358999999999995</v>
      </c>
      <c r="BI82" s="9">
        <v>223.78</v>
      </c>
      <c r="BJ82" s="9">
        <v>59.637</v>
      </c>
      <c r="BK82" s="9">
        <v>164.143</v>
      </c>
      <c r="BL82" s="9">
        <v>295.43400000000003</v>
      </c>
      <c r="BM82" s="9">
        <v>132.321</v>
      </c>
      <c r="BN82" s="9">
        <v>163.113</v>
      </c>
      <c r="BO82" s="9">
        <v>2572.674</v>
      </c>
      <c r="BP82" s="9">
        <v>1343.8869999999999</v>
      </c>
      <c r="BQ82" s="9">
        <v>1228.787</v>
      </c>
      <c r="BR82" s="9">
        <v>1947.056</v>
      </c>
      <c r="BS82" s="9">
        <v>1213.921</v>
      </c>
      <c r="BT82" s="9">
        <v>733.13499999999999</v>
      </c>
      <c r="BU82" s="9">
        <v>625.61800000000005</v>
      </c>
      <c r="BV82" s="9">
        <v>129.96700000000001</v>
      </c>
      <c r="BW82" s="9">
        <v>495.65100000000001</v>
      </c>
      <c r="BX82" s="9">
        <v>445.64800000000002</v>
      </c>
      <c r="BY82" s="9">
        <v>231.721</v>
      </c>
      <c r="BZ82" s="9">
        <v>213.92699999999999</v>
      </c>
      <c r="CA82" s="9">
        <v>208.73699999999999</v>
      </c>
      <c r="CB82" s="9">
        <v>117.53</v>
      </c>
      <c r="CC82" s="9">
        <v>91.206999999999994</v>
      </c>
      <c r="CD82" s="9">
        <v>127.03100000000001</v>
      </c>
      <c r="CE82" s="9">
        <v>91.881</v>
      </c>
      <c r="CF82" s="9">
        <v>35.15</v>
      </c>
      <c r="CG82" s="9">
        <v>95.486999999999995</v>
      </c>
      <c r="CH82" s="9">
        <v>66.822999999999993</v>
      </c>
      <c r="CI82" s="9">
        <v>28.664000000000001</v>
      </c>
      <c r="CJ82" s="9">
        <v>31.544</v>
      </c>
      <c r="CK82" s="9">
        <v>25.058</v>
      </c>
      <c r="CL82" s="9">
        <v>6.4859999999999998</v>
      </c>
      <c r="CM82" s="9">
        <v>81.706000000000003</v>
      </c>
      <c r="CN82" s="9">
        <v>25.649000000000001</v>
      </c>
      <c r="CO82" s="9">
        <v>56.057000000000002</v>
      </c>
      <c r="CP82" s="9">
        <v>300.51</v>
      </c>
      <c r="CQ82" s="9">
        <v>150.57499999999999</v>
      </c>
      <c r="CR82" s="9">
        <v>149.934</v>
      </c>
      <c r="CS82" s="9">
        <v>132.47800000000001</v>
      </c>
      <c r="CT82" s="9">
        <v>97.963999999999999</v>
      </c>
      <c r="CU82" s="9">
        <v>34.515000000000001</v>
      </c>
      <c r="CV82" s="9">
        <v>168.03100000000001</v>
      </c>
      <c r="CW82" s="9">
        <v>52.612000000000002</v>
      </c>
      <c r="CX82" s="9">
        <v>115.42</v>
      </c>
      <c r="CY82" s="9">
        <v>232.018</v>
      </c>
      <c r="CZ82" s="9">
        <v>165.88900000000001</v>
      </c>
      <c r="DA82" s="9">
        <v>66.128</v>
      </c>
      <c r="DB82" s="9">
        <v>213.631</v>
      </c>
      <c r="DC82" s="9">
        <v>65.831999999999994</v>
      </c>
      <c r="DD82" s="9">
        <v>147.79900000000001</v>
      </c>
      <c r="DE82" s="9">
        <v>263.51900000000001</v>
      </c>
      <c r="DF82" s="9">
        <v>119.435</v>
      </c>
      <c r="DG82" s="9">
        <v>144.084</v>
      </c>
      <c r="DH82" s="9">
        <v>2447.7829999999999</v>
      </c>
      <c r="DI82" s="9">
        <v>1334.9690000000001</v>
      </c>
      <c r="DJ82" s="9">
        <v>1112.8140000000001</v>
      </c>
      <c r="DK82" s="9">
        <v>1540.3389999999999</v>
      </c>
      <c r="DL82" s="9">
        <v>997.32299999999998</v>
      </c>
      <c r="DM82" s="9">
        <v>543.01599999999996</v>
      </c>
      <c r="DN82" s="9">
        <v>907.44399999999996</v>
      </c>
      <c r="DO82" s="9">
        <v>337.64699999999999</v>
      </c>
      <c r="DP82" s="9">
        <v>569.798</v>
      </c>
      <c r="DQ82" s="9">
        <v>428.34899999999999</v>
      </c>
      <c r="DR82" s="9">
        <v>236.51499999999999</v>
      </c>
      <c r="DS82" s="9">
        <v>191.834</v>
      </c>
      <c r="DT82" s="9">
        <v>245.06899999999999</v>
      </c>
      <c r="DU82" s="9">
        <v>140.36099999999999</v>
      </c>
      <c r="DV82" s="9">
        <v>104.708</v>
      </c>
      <c r="DW82" s="9">
        <v>114.51900000000001</v>
      </c>
      <c r="DX82" s="9">
        <v>77.516000000000005</v>
      </c>
      <c r="DY82" s="9">
        <v>37.003</v>
      </c>
      <c r="DZ82" s="9">
        <v>87.683999999999997</v>
      </c>
      <c r="EA82" s="9">
        <v>56.195</v>
      </c>
      <c r="EB82" s="9">
        <v>31.489000000000001</v>
      </c>
      <c r="EC82" s="9">
        <v>26.835999999999999</v>
      </c>
      <c r="ED82" s="9">
        <v>21.321999999999999</v>
      </c>
      <c r="EE82" s="9">
        <v>5.5140000000000002</v>
      </c>
      <c r="EF82" s="9">
        <v>130.55000000000001</v>
      </c>
      <c r="EG82" s="9">
        <v>62.844999999999999</v>
      </c>
      <c r="EH82" s="9">
        <v>67.704999999999998</v>
      </c>
      <c r="EI82" s="9">
        <v>243.12</v>
      </c>
      <c r="EJ82" s="9">
        <v>132.21100000000001</v>
      </c>
      <c r="EK82" s="9">
        <v>110.90900000000001</v>
      </c>
      <c r="EL82" s="9">
        <v>86.218999999999994</v>
      </c>
      <c r="EM82" s="9">
        <v>61.921999999999997</v>
      </c>
      <c r="EN82" s="9">
        <v>24.297000000000001</v>
      </c>
      <c r="EO82" s="9">
        <v>156.90199999999999</v>
      </c>
      <c r="EP82" s="9">
        <v>70.289000000000001</v>
      </c>
      <c r="EQ82" s="9">
        <v>86.611999999999995</v>
      </c>
      <c r="ER82" s="9">
        <v>180.988</v>
      </c>
      <c r="ES82" s="9">
        <v>125.55200000000001</v>
      </c>
      <c r="ET82" s="9">
        <v>55.435000000000002</v>
      </c>
      <c r="EU82" s="9">
        <v>247.36099999999999</v>
      </c>
      <c r="EV82" s="9">
        <v>110.962</v>
      </c>
      <c r="EW82" s="9">
        <v>136.399</v>
      </c>
      <c r="EX82" s="9">
        <v>244.58500000000001</v>
      </c>
      <c r="EY82" s="9">
        <v>126.48399999999999</v>
      </c>
      <c r="EZ82" s="9">
        <v>118.102</v>
      </c>
      <c r="FA82" s="9">
        <v>1886.3720000000001</v>
      </c>
      <c r="FB82" s="9">
        <v>1001.275</v>
      </c>
      <c r="FC82" s="9">
        <v>885.09699999999998</v>
      </c>
      <c r="FD82" s="9">
        <v>1289.316</v>
      </c>
      <c r="FE82" s="9">
        <v>822.85900000000004</v>
      </c>
      <c r="FF82" s="9">
        <v>466.45699999999999</v>
      </c>
      <c r="FG82" s="9">
        <v>597.05600000000004</v>
      </c>
      <c r="FH82" s="9">
        <v>178.41499999999999</v>
      </c>
      <c r="FI82" s="9">
        <v>418.64</v>
      </c>
      <c r="FJ82" s="9">
        <v>335.13600000000002</v>
      </c>
      <c r="FK82" s="9">
        <v>174.214</v>
      </c>
      <c r="FL82" s="9">
        <v>160.922</v>
      </c>
      <c r="FM82" s="9">
        <v>180.30600000000001</v>
      </c>
      <c r="FN82" s="9">
        <v>97.822000000000003</v>
      </c>
      <c r="FO82" s="9">
        <v>82.483000000000004</v>
      </c>
      <c r="FP82" s="9">
        <v>91.988</v>
      </c>
      <c r="FQ82" s="9">
        <v>60.081000000000003</v>
      </c>
      <c r="FR82" s="9">
        <v>31.907</v>
      </c>
      <c r="FS82" s="9">
        <v>71.388000000000005</v>
      </c>
      <c r="FT82" s="9">
        <v>43.813000000000002</v>
      </c>
      <c r="FU82" s="9">
        <v>27.574999999999999</v>
      </c>
      <c r="FV82" s="9">
        <v>20.6</v>
      </c>
      <c r="FW82" s="9">
        <v>16.268000000000001</v>
      </c>
      <c r="FX82" s="9">
        <v>4.3319999999999999</v>
      </c>
      <c r="FY82" s="9">
        <v>88.317999999999998</v>
      </c>
      <c r="FZ82" s="9">
        <v>37.741</v>
      </c>
      <c r="GA82" s="9">
        <v>50.576000000000001</v>
      </c>
      <c r="GB82" s="9">
        <v>202.124</v>
      </c>
      <c r="GC82" s="9">
        <v>102.73699999999999</v>
      </c>
      <c r="GD82" s="9">
        <v>99.385999999999996</v>
      </c>
      <c r="GE82" s="9">
        <v>75.495999999999995</v>
      </c>
      <c r="GF82" s="9">
        <v>52.649000000000001</v>
      </c>
      <c r="GG82" s="9">
        <v>22.847000000000001</v>
      </c>
      <c r="GH82" s="9">
        <v>126.628</v>
      </c>
      <c r="GI82" s="9">
        <v>50.088000000000001</v>
      </c>
      <c r="GJ82" s="9">
        <v>76.540000000000006</v>
      </c>
      <c r="GK82" s="9">
        <v>150.62299999999999</v>
      </c>
      <c r="GL82" s="9">
        <v>101.069</v>
      </c>
      <c r="GM82" s="9">
        <v>49.554000000000002</v>
      </c>
      <c r="GN82" s="9">
        <v>184.51300000000001</v>
      </c>
      <c r="GO82" s="9">
        <v>73.146000000000001</v>
      </c>
      <c r="GP82" s="9">
        <v>111.36799999999999</v>
      </c>
      <c r="GQ82" s="9">
        <v>198.01599999999999</v>
      </c>
      <c r="GR82" s="9">
        <v>93.902000000000001</v>
      </c>
      <c r="GS82" s="9">
        <v>104.114</v>
      </c>
      <c r="GT82" s="9">
        <v>561.41200000000003</v>
      </c>
      <c r="GU82" s="9">
        <v>333.69400000000002</v>
      </c>
      <c r="GV82" s="9">
        <v>227.71700000000001</v>
      </c>
      <c r="GW82" s="9">
        <v>251.023</v>
      </c>
      <c r="GX82" s="9">
        <v>174.46299999999999</v>
      </c>
      <c r="GY82" s="9">
        <v>76.56</v>
      </c>
      <c r="GZ82" s="9">
        <v>310.38900000000001</v>
      </c>
      <c r="HA82" s="9">
        <v>159.23099999999999</v>
      </c>
      <c r="HB82" s="9">
        <v>151.15799999999999</v>
      </c>
      <c r="HC82" s="9">
        <v>93.212999999999994</v>
      </c>
      <c r="HD82" s="9">
        <v>62.3</v>
      </c>
      <c r="HE82" s="9">
        <v>30.913</v>
      </c>
      <c r="HF82" s="9">
        <v>64.763999999999996</v>
      </c>
      <c r="HG82" s="9">
        <v>42.539000000000001</v>
      </c>
      <c r="HH82" s="9">
        <v>22.225000000000001</v>
      </c>
      <c r="HI82" s="9">
        <v>22.532</v>
      </c>
      <c r="HJ82" s="9">
        <v>17.434999999999999</v>
      </c>
      <c r="HK82" s="9">
        <v>5.0960000000000001</v>
      </c>
      <c r="HL82" s="9">
        <v>16.295999999999999</v>
      </c>
      <c r="HM82" s="9">
        <v>12.381</v>
      </c>
      <c r="HN82" s="9">
        <v>3.9140000000000001</v>
      </c>
      <c r="HO82" s="9">
        <v>6.2359999999999998</v>
      </c>
      <c r="HP82" s="9">
        <v>5.0540000000000003</v>
      </c>
      <c r="HQ82" s="9">
        <v>1.1819999999999999</v>
      </c>
      <c r="HR82" s="9">
        <v>42.231999999999999</v>
      </c>
      <c r="HS82" s="9">
        <v>25.103999999999999</v>
      </c>
      <c r="HT82" s="9">
        <v>17.128</v>
      </c>
      <c r="HU82" s="9">
        <v>40.997</v>
      </c>
      <c r="HV82" s="9">
        <v>29.474</v>
      </c>
      <c r="HW82" s="9">
        <v>11.523</v>
      </c>
      <c r="HX82" s="9">
        <v>10.723000000000001</v>
      </c>
      <c r="HY82" s="9">
        <v>9.2729999999999997</v>
      </c>
      <c r="HZ82" s="9">
        <v>1.45</v>
      </c>
      <c r="IA82" s="9">
        <v>30.274000000000001</v>
      </c>
      <c r="IB82" s="9">
        <v>20.201000000000001</v>
      </c>
      <c r="IC82" s="9">
        <v>10.073</v>
      </c>
      <c r="ID82" s="9">
        <v>30.364999999999998</v>
      </c>
      <c r="IE82" s="9">
        <v>24.484000000000002</v>
      </c>
      <c r="IF82" s="9">
        <v>5.8810000000000002</v>
      </c>
      <c r="IG82" s="9">
        <v>62.847999999999999</v>
      </c>
      <c r="IH82" s="9">
        <v>37.817</v>
      </c>
      <c r="II82" s="9">
        <v>25.030999999999999</v>
      </c>
      <c r="IJ82" s="9">
        <v>46.569000000000003</v>
      </c>
      <c r="IK82" s="9">
        <v>32.582000000000001</v>
      </c>
      <c r="IL82" s="9">
        <v>13.987</v>
      </c>
      <c r="IM82" s="9">
        <v>3894.3710000000001</v>
      </c>
      <c r="IN82" s="9">
        <v>2069.922</v>
      </c>
      <c r="IO82" s="9">
        <v>1824.4490000000001</v>
      </c>
      <c r="IP82" s="9">
        <v>2725.53</v>
      </c>
      <c r="IQ82" s="9">
        <v>1691.425</v>
      </c>
    </row>
    <row r="83" spans="1:251">
      <c r="A83" s="10">
        <v>44013</v>
      </c>
      <c r="B83" s="9">
        <v>32.770000000000003</v>
      </c>
      <c r="C83" s="9">
        <v>39.735999999999997</v>
      </c>
      <c r="D83" s="9">
        <v>447.64400000000001</v>
      </c>
      <c r="E83" s="9">
        <v>255.06100000000001</v>
      </c>
      <c r="F83" s="9">
        <v>192.583</v>
      </c>
      <c r="G83" s="9">
        <v>208.256</v>
      </c>
      <c r="H83" s="9">
        <v>160.64599999999999</v>
      </c>
      <c r="I83" s="9">
        <v>47.61</v>
      </c>
      <c r="J83" s="9">
        <v>239.38900000000001</v>
      </c>
      <c r="K83" s="9">
        <v>94.415000000000006</v>
      </c>
      <c r="L83" s="9">
        <v>144.97399999999999</v>
      </c>
      <c r="M83" s="9">
        <v>320.97800000000001</v>
      </c>
      <c r="N83" s="9">
        <v>234.774</v>
      </c>
      <c r="O83" s="9">
        <v>86.203999999999994</v>
      </c>
      <c r="P83" s="9">
        <v>266.59399999999999</v>
      </c>
      <c r="Q83" s="9">
        <v>109.068</v>
      </c>
      <c r="R83" s="9">
        <v>157.52500000000001</v>
      </c>
      <c r="S83" s="9">
        <v>352.40600000000001</v>
      </c>
      <c r="T83" s="9">
        <v>172.35300000000001</v>
      </c>
      <c r="U83" s="9">
        <v>180.053</v>
      </c>
      <c r="V83" s="9">
        <v>2750.8319999999999</v>
      </c>
      <c r="W83" s="9">
        <v>1462.633</v>
      </c>
      <c r="X83" s="9">
        <v>1288.1990000000001</v>
      </c>
      <c r="Y83" s="9">
        <v>2054.6120000000001</v>
      </c>
      <c r="Z83" s="9">
        <v>1331.07</v>
      </c>
      <c r="AA83" s="9">
        <v>723.54200000000003</v>
      </c>
      <c r="AB83" s="9">
        <v>696.22</v>
      </c>
      <c r="AC83" s="9">
        <v>131.56299999999999</v>
      </c>
      <c r="AD83" s="9">
        <v>564.65599999999995</v>
      </c>
      <c r="AE83" s="9">
        <v>468.36099999999999</v>
      </c>
      <c r="AF83" s="9">
        <v>257.02800000000002</v>
      </c>
      <c r="AG83" s="9">
        <v>211.333</v>
      </c>
      <c r="AH83" s="9">
        <v>207.166</v>
      </c>
      <c r="AI83" s="9">
        <v>114.843</v>
      </c>
      <c r="AJ83" s="9">
        <v>92.323999999999998</v>
      </c>
      <c r="AK83" s="9">
        <v>137.36099999999999</v>
      </c>
      <c r="AL83" s="9">
        <v>95.14</v>
      </c>
      <c r="AM83" s="9">
        <v>42.220999999999997</v>
      </c>
      <c r="AN83" s="9">
        <v>105.151</v>
      </c>
      <c r="AO83" s="9">
        <v>73.986000000000004</v>
      </c>
      <c r="AP83" s="9">
        <v>31.164999999999999</v>
      </c>
      <c r="AQ83" s="9">
        <v>32.209000000000003</v>
      </c>
      <c r="AR83" s="9">
        <v>21.154</v>
      </c>
      <c r="AS83" s="9">
        <v>11.055999999999999</v>
      </c>
      <c r="AT83" s="9">
        <v>69.805999999999997</v>
      </c>
      <c r="AU83" s="9">
        <v>19.702999999999999</v>
      </c>
      <c r="AV83" s="9">
        <v>50.103000000000002</v>
      </c>
      <c r="AW83" s="9">
        <v>329.072</v>
      </c>
      <c r="AX83" s="9">
        <v>181.48</v>
      </c>
      <c r="AY83" s="9">
        <v>147.59200000000001</v>
      </c>
      <c r="AZ83" s="9">
        <v>160.88800000000001</v>
      </c>
      <c r="BA83" s="9">
        <v>130.28800000000001</v>
      </c>
      <c r="BB83" s="9">
        <v>30.6</v>
      </c>
      <c r="BC83" s="9">
        <v>168.184</v>
      </c>
      <c r="BD83" s="9">
        <v>51.192</v>
      </c>
      <c r="BE83" s="9">
        <v>116.992</v>
      </c>
      <c r="BF83" s="9">
        <v>265.78199999999998</v>
      </c>
      <c r="BG83" s="9">
        <v>199.34899999999999</v>
      </c>
      <c r="BH83" s="9">
        <v>66.433000000000007</v>
      </c>
      <c r="BI83" s="9">
        <v>202.578</v>
      </c>
      <c r="BJ83" s="9">
        <v>57.677999999999997</v>
      </c>
      <c r="BK83" s="9">
        <v>144.9</v>
      </c>
      <c r="BL83" s="9">
        <v>273.33499999999998</v>
      </c>
      <c r="BM83" s="9">
        <v>125.178</v>
      </c>
      <c r="BN83" s="9">
        <v>148.15700000000001</v>
      </c>
      <c r="BO83" s="9">
        <v>2574.1750000000002</v>
      </c>
      <c r="BP83" s="9">
        <v>1339.248</v>
      </c>
      <c r="BQ83" s="9">
        <v>1234.9259999999999</v>
      </c>
      <c r="BR83" s="9">
        <v>1971.87</v>
      </c>
      <c r="BS83" s="9">
        <v>1216.5889999999999</v>
      </c>
      <c r="BT83" s="9">
        <v>755.28200000000004</v>
      </c>
      <c r="BU83" s="9">
        <v>602.30399999999997</v>
      </c>
      <c r="BV83" s="9">
        <v>122.66</v>
      </c>
      <c r="BW83" s="9">
        <v>479.64499999999998</v>
      </c>
      <c r="BX83" s="9">
        <v>414.28699999999998</v>
      </c>
      <c r="BY83" s="9">
        <v>212.68600000000001</v>
      </c>
      <c r="BZ83" s="9">
        <v>201.601</v>
      </c>
      <c r="CA83" s="9">
        <v>175.446</v>
      </c>
      <c r="CB83" s="9">
        <v>100.05500000000001</v>
      </c>
      <c r="CC83" s="9">
        <v>75.391000000000005</v>
      </c>
      <c r="CD83" s="9">
        <v>115.378</v>
      </c>
      <c r="CE83" s="9">
        <v>81.641000000000005</v>
      </c>
      <c r="CF83" s="9">
        <v>33.737000000000002</v>
      </c>
      <c r="CG83" s="9">
        <v>86.471000000000004</v>
      </c>
      <c r="CH83" s="9">
        <v>60.344999999999999</v>
      </c>
      <c r="CI83" s="9">
        <v>26.126000000000001</v>
      </c>
      <c r="CJ83" s="9">
        <v>28.908000000000001</v>
      </c>
      <c r="CK83" s="9">
        <v>21.295999999999999</v>
      </c>
      <c r="CL83" s="9">
        <v>7.6109999999999998</v>
      </c>
      <c r="CM83" s="9">
        <v>60.067999999999998</v>
      </c>
      <c r="CN83" s="9">
        <v>18.413</v>
      </c>
      <c r="CO83" s="9">
        <v>41.654000000000003</v>
      </c>
      <c r="CP83" s="9">
        <v>290.88900000000001</v>
      </c>
      <c r="CQ83" s="9">
        <v>142.52500000000001</v>
      </c>
      <c r="CR83" s="9">
        <v>148.364</v>
      </c>
      <c r="CS83" s="9">
        <v>131.27500000000001</v>
      </c>
      <c r="CT83" s="9">
        <v>92.542000000000002</v>
      </c>
      <c r="CU83" s="9">
        <v>38.732999999999997</v>
      </c>
      <c r="CV83" s="9">
        <v>159.614</v>
      </c>
      <c r="CW83" s="9">
        <v>49.982999999999997</v>
      </c>
      <c r="CX83" s="9">
        <v>109.631</v>
      </c>
      <c r="CY83" s="9">
        <v>222.09100000000001</v>
      </c>
      <c r="CZ83" s="9">
        <v>154.648</v>
      </c>
      <c r="DA83" s="9">
        <v>67.441999999999993</v>
      </c>
      <c r="DB83" s="9">
        <v>192.196</v>
      </c>
      <c r="DC83" s="9">
        <v>58.037999999999997</v>
      </c>
      <c r="DD83" s="9">
        <v>134.15799999999999</v>
      </c>
      <c r="DE83" s="9">
        <v>246.084</v>
      </c>
      <c r="DF83" s="9">
        <v>110.328</v>
      </c>
      <c r="DG83" s="9">
        <v>135.756</v>
      </c>
      <c r="DH83" s="9">
        <v>2467.9789999999998</v>
      </c>
      <c r="DI83" s="9">
        <v>1362.4749999999999</v>
      </c>
      <c r="DJ83" s="9">
        <v>1105.5029999999999</v>
      </c>
      <c r="DK83" s="9">
        <v>1552.2280000000001</v>
      </c>
      <c r="DL83" s="9">
        <v>1020.117</v>
      </c>
      <c r="DM83" s="9">
        <v>532.11199999999997</v>
      </c>
      <c r="DN83" s="9">
        <v>915.75</v>
      </c>
      <c r="DO83" s="9">
        <v>342.35899999999998</v>
      </c>
      <c r="DP83" s="9">
        <v>573.39200000000005</v>
      </c>
      <c r="DQ83" s="9">
        <v>401.15600000000001</v>
      </c>
      <c r="DR83" s="9">
        <v>240.33</v>
      </c>
      <c r="DS83" s="9">
        <v>160.82599999999999</v>
      </c>
      <c r="DT83" s="9">
        <v>217.946</v>
      </c>
      <c r="DU83" s="9">
        <v>139.59200000000001</v>
      </c>
      <c r="DV83" s="9">
        <v>78.353999999999999</v>
      </c>
      <c r="DW83" s="9">
        <v>108.874</v>
      </c>
      <c r="DX83" s="9">
        <v>83.772000000000006</v>
      </c>
      <c r="DY83" s="9">
        <v>25.102</v>
      </c>
      <c r="DZ83" s="9">
        <v>84.427999999999997</v>
      </c>
      <c r="EA83" s="9">
        <v>63.076999999999998</v>
      </c>
      <c r="EB83" s="9">
        <v>21.350999999999999</v>
      </c>
      <c r="EC83" s="9">
        <v>24.446000000000002</v>
      </c>
      <c r="ED83" s="9">
        <v>20.695</v>
      </c>
      <c r="EE83" s="9">
        <v>3.7509999999999999</v>
      </c>
      <c r="EF83" s="9">
        <v>109.072</v>
      </c>
      <c r="EG83" s="9">
        <v>55.82</v>
      </c>
      <c r="EH83" s="9">
        <v>53.250999999999998</v>
      </c>
      <c r="EI83" s="9">
        <v>243.453</v>
      </c>
      <c r="EJ83" s="9">
        <v>138.411</v>
      </c>
      <c r="EK83" s="9">
        <v>105.041</v>
      </c>
      <c r="EL83" s="9">
        <v>92.655000000000001</v>
      </c>
      <c r="EM83" s="9">
        <v>69.896000000000001</v>
      </c>
      <c r="EN83" s="9">
        <v>22.76</v>
      </c>
      <c r="EO83" s="9">
        <v>150.797</v>
      </c>
      <c r="EP83" s="9">
        <v>68.515000000000001</v>
      </c>
      <c r="EQ83" s="9">
        <v>82.281999999999996</v>
      </c>
      <c r="ER83" s="9">
        <v>177.69300000000001</v>
      </c>
      <c r="ES83" s="9">
        <v>135.01300000000001</v>
      </c>
      <c r="ET83" s="9">
        <v>42.68</v>
      </c>
      <c r="EU83" s="9">
        <v>223.46199999999999</v>
      </c>
      <c r="EV83" s="9">
        <v>105.316</v>
      </c>
      <c r="EW83" s="9">
        <v>118.146</v>
      </c>
      <c r="EX83" s="9">
        <v>235.22499999999999</v>
      </c>
      <c r="EY83" s="9">
        <v>131.59200000000001</v>
      </c>
      <c r="EZ83" s="9">
        <v>103.633</v>
      </c>
      <c r="FA83" s="9">
        <v>1903.952</v>
      </c>
      <c r="FB83" s="9">
        <v>1019.398</v>
      </c>
      <c r="FC83" s="9">
        <v>884.55399999999997</v>
      </c>
      <c r="FD83" s="9">
        <v>1298.087</v>
      </c>
      <c r="FE83" s="9">
        <v>837.71900000000005</v>
      </c>
      <c r="FF83" s="9">
        <v>460.36799999999999</v>
      </c>
      <c r="FG83" s="9">
        <v>605.86500000000001</v>
      </c>
      <c r="FH83" s="9">
        <v>181.679</v>
      </c>
      <c r="FI83" s="9">
        <v>424.18599999999998</v>
      </c>
      <c r="FJ83" s="9">
        <v>319.59500000000003</v>
      </c>
      <c r="FK83" s="9">
        <v>184.20400000000001</v>
      </c>
      <c r="FL83" s="9">
        <v>135.39099999999999</v>
      </c>
      <c r="FM83" s="9">
        <v>161.155</v>
      </c>
      <c r="FN83" s="9">
        <v>100.85</v>
      </c>
      <c r="FO83" s="9">
        <v>60.305</v>
      </c>
      <c r="FP83" s="9">
        <v>90.236999999999995</v>
      </c>
      <c r="FQ83" s="9">
        <v>67.984999999999999</v>
      </c>
      <c r="FR83" s="9">
        <v>22.251999999999999</v>
      </c>
      <c r="FS83" s="9">
        <v>69.356999999999999</v>
      </c>
      <c r="FT83" s="9">
        <v>50.335000000000001</v>
      </c>
      <c r="FU83" s="9">
        <v>19.021000000000001</v>
      </c>
      <c r="FV83" s="9">
        <v>20.881</v>
      </c>
      <c r="FW83" s="9">
        <v>17.649999999999999</v>
      </c>
      <c r="FX83" s="9">
        <v>3.2309999999999999</v>
      </c>
      <c r="FY83" s="9">
        <v>70.918000000000006</v>
      </c>
      <c r="FZ83" s="9">
        <v>32.865000000000002</v>
      </c>
      <c r="GA83" s="9">
        <v>38.052999999999997</v>
      </c>
      <c r="GB83" s="9">
        <v>208.78399999999999</v>
      </c>
      <c r="GC83" s="9">
        <v>113.05</v>
      </c>
      <c r="GD83" s="9">
        <v>95.733999999999995</v>
      </c>
      <c r="GE83" s="9">
        <v>83.558000000000007</v>
      </c>
      <c r="GF83" s="9">
        <v>61.811999999999998</v>
      </c>
      <c r="GG83" s="9">
        <v>21.745999999999999</v>
      </c>
      <c r="GH83" s="9">
        <v>125.226</v>
      </c>
      <c r="GI83" s="9">
        <v>51.238</v>
      </c>
      <c r="GJ83" s="9">
        <v>73.988</v>
      </c>
      <c r="GK83" s="9">
        <v>152.208</v>
      </c>
      <c r="GL83" s="9">
        <v>113.38800000000001</v>
      </c>
      <c r="GM83" s="9">
        <v>38.82</v>
      </c>
      <c r="GN83" s="9">
        <v>167.387</v>
      </c>
      <c r="GO83" s="9">
        <v>70.816000000000003</v>
      </c>
      <c r="GP83" s="9">
        <v>96.570999999999998</v>
      </c>
      <c r="GQ83" s="9">
        <v>194.58199999999999</v>
      </c>
      <c r="GR83" s="9">
        <v>101.57299999999999</v>
      </c>
      <c r="GS83" s="9">
        <v>93.009</v>
      </c>
      <c r="GT83" s="9">
        <v>564.02700000000004</v>
      </c>
      <c r="GU83" s="9">
        <v>343.07799999999997</v>
      </c>
      <c r="GV83" s="9">
        <v>220.94900000000001</v>
      </c>
      <c r="GW83" s="9">
        <v>254.14099999999999</v>
      </c>
      <c r="GX83" s="9">
        <v>182.398</v>
      </c>
      <c r="GY83" s="9">
        <v>71.742999999999995</v>
      </c>
      <c r="GZ83" s="9">
        <v>309.88600000000002</v>
      </c>
      <c r="HA83" s="9">
        <v>160.68</v>
      </c>
      <c r="HB83" s="9">
        <v>149.20599999999999</v>
      </c>
      <c r="HC83" s="9">
        <v>81.561000000000007</v>
      </c>
      <c r="HD83" s="9">
        <v>56.125999999999998</v>
      </c>
      <c r="HE83" s="9">
        <v>25.434999999999999</v>
      </c>
      <c r="HF83" s="9">
        <v>56.79</v>
      </c>
      <c r="HG83" s="9">
        <v>38.741999999999997</v>
      </c>
      <c r="HH83" s="9">
        <v>18.047999999999998</v>
      </c>
      <c r="HI83" s="9">
        <v>18.637</v>
      </c>
      <c r="HJ83" s="9">
        <v>15.787000000000001</v>
      </c>
      <c r="HK83" s="9">
        <v>2.85</v>
      </c>
      <c r="HL83" s="9">
        <v>15.071</v>
      </c>
      <c r="HM83" s="9">
        <v>12.741</v>
      </c>
      <c r="HN83" s="9">
        <v>2.3290000000000002</v>
      </c>
      <c r="HO83" s="9">
        <v>3.5659999999999998</v>
      </c>
      <c r="HP83" s="9">
        <v>3.0449999999999999</v>
      </c>
      <c r="HQ83" s="9">
        <v>0.52</v>
      </c>
      <c r="HR83" s="9">
        <v>38.154000000000003</v>
      </c>
      <c r="HS83" s="9">
        <v>22.954999999999998</v>
      </c>
      <c r="HT83" s="9">
        <v>15.198</v>
      </c>
      <c r="HU83" s="9">
        <v>34.668999999999997</v>
      </c>
      <c r="HV83" s="9">
        <v>25.361000000000001</v>
      </c>
      <c r="HW83" s="9">
        <v>9.3079999999999998</v>
      </c>
      <c r="HX83" s="9">
        <v>9.0969999999999995</v>
      </c>
      <c r="HY83" s="9">
        <v>8.0830000000000002</v>
      </c>
      <c r="HZ83" s="9">
        <v>1.014</v>
      </c>
      <c r="IA83" s="9">
        <v>25.571000000000002</v>
      </c>
      <c r="IB83" s="9">
        <v>17.277000000000001</v>
      </c>
      <c r="IC83" s="9">
        <v>8.2940000000000005</v>
      </c>
      <c r="ID83" s="9">
        <v>25.484999999999999</v>
      </c>
      <c r="IE83" s="9">
        <v>21.625</v>
      </c>
      <c r="IF83" s="9">
        <v>3.86</v>
      </c>
      <c r="IG83" s="9">
        <v>56.076000000000001</v>
      </c>
      <c r="IH83" s="9">
        <v>34.5</v>
      </c>
      <c r="II83" s="9">
        <v>21.574999999999999</v>
      </c>
      <c r="IJ83" s="9">
        <v>40.642000000000003</v>
      </c>
      <c r="IK83" s="9">
        <v>30.018999999999998</v>
      </c>
      <c r="IL83" s="9">
        <v>10.622999999999999</v>
      </c>
      <c r="IM83" s="9">
        <v>3931.4209999999998</v>
      </c>
      <c r="IN83" s="9">
        <v>2087.855</v>
      </c>
      <c r="IO83" s="9">
        <v>1843.566</v>
      </c>
      <c r="IP83" s="9">
        <v>2753.6770000000001</v>
      </c>
      <c r="IQ83" s="9">
        <v>1696.6420000000001</v>
      </c>
    </row>
    <row r="84" spans="1:251">
      <c r="A84" s="10">
        <v>44044</v>
      </c>
      <c r="B84" s="9">
        <v>28.25</v>
      </c>
      <c r="C84" s="9">
        <v>39.359000000000002</v>
      </c>
      <c r="D84" s="9">
        <v>428.358</v>
      </c>
      <c r="E84" s="9">
        <v>251.49299999999999</v>
      </c>
      <c r="F84" s="9">
        <v>176.86500000000001</v>
      </c>
      <c r="G84" s="9">
        <v>204.07300000000001</v>
      </c>
      <c r="H84" s="9">
        <v>157.73500000000001</v>
      </c>
      <c r="I84" s="9">
        <v>46.338000000000001</v>
      </c>
      <c r="J84" s="9">
        <v>224.285</v>
      </c>
      <c r="K84" s="9">
        <v>93.757999999999996</v>
      </c>
      <c r="L84" s="9">
        <v>130.52699999999999</v>
      </c>
      <c r="M84" s="9">
        <v>311.738</v>
      </c>
      <c r="N84" s="9">
        <v>236.03100000000001</v>
      </c>
      <c r="O84" s="9">
        <v>75.706999999999994</v>
      </c>
      <c r="P84" s="9">
        <v>254.04599999999999</v>
      </c>
      <c r="Q84" s="9">
        <v>106.536</v>
      </c>
      <c r="R84" s="9">
        <v>147.511</v>
      </c>
      <c r="S84" s="9">
        <v>326.87200000000001</v>
      </c>
      <c r="T84" s="9">
        <v>163.47900000000001</v>
      </c>
      <c r="U84" s="9">
        <v>163.393</v>
      </c>
      <c r="V84" s="9">
        <v>2784.527</v>
      </c>
      <c r="W84" s="9">
        <v>1474.8920000000001</v>
      </c>
      <c r="X84" s="9">
        <v>1309.635</v>
      </c>
      <c r="Y84" s="9">
        <v>2045.7159999999999</v>
      </c>
      <c r="Z84" s="9">
        <v>1332.114</v>
      </c>
      <c r="AA84" s="9">
        <v>713.60199999999998</v>
      </c>
      <c r="AB84" s="9">
        <v>738.81200000000001</v>
      </c>
      <c r="AC84" s="9">
        <v>142.77799999999999</v>
      </c>
      <c r="AD84" s="9">
        <v>596.03300000000002</v>
      </c>
      <c r="AE84" s="9">
        <v>457.63900000000001</v>
      </c>
      <c r="AF84" s="9">
        <v>255.46</v>
      </c>
      <c r="AG84" s="9">
        <v>202.179</v>
      </c>
      <c r="AH84" s="9">
        <v>182.858</v>
      </c>
      <c r="AI84" s="9">
        <v>98.765000000000001</v>
      </c>
      <c r="AJ84" s="9">
        <v>84.093999999999994</v>
      </c>
      <c r="AK84" s="9">
        <v>114.298</v>
      </c>
      <c r="AL84" s="9">
        <v>83.263000000000005</v>
      </c>
      <c r="AM84" s="9">
        <v>31.036000000000001</v>
      </c>
      <c r="AN84" s="9">
        <v>86.76</v>
      </c>
      <c r="AO84" s="9">
        <v>62.034999999999997</v>
      </c>
      <c r="AP84" s="9">
        <v>24.725000000000001</v>
      </c>
      <c r="AQ84" s="9">
        <v>27.538</v>
      </c>
      <c r="AR84" s="9">
        <v>21.227</v>
      </c>
      <c r="AS84" s="9">
        <v>6.3109999999999999</v>
      </c>
      <c r="AT84" s="9">
        <v>68.56</v>
      </c>
      <c r="AU84" s="9">
        <v>15.502000000000001</v>
      </c>
      <c r="AV84" s="9">
        <v>53.058</v>
      </c>
      <c r="AW84" s="9">
        <v>332.03800000000001</v>
      </c>
      <c r="AX84" s="9">
        <v>190.15600000000001</v>
      </c>
      <c r="AY84" s="9">
        <v>141.88200000000001</v>
      </c>
      <c r="AZ84" s="9">
        <v>168.83199999999999</v>
      </c>
      <c r="BA84" s="9">
        <v>134.958</v>
      </c>
      <c r="BB84" s="9">
        <v>33.874000000000002</v>
      </c>
      <c r="BC84" s="9">
        <v>163.20599999999999</v>
      </c>
      <c r="BD84" s="9">
        <v>55.198</v>
      </c>
      <c r="BE84" s="9">
        <v>108.008</v>
      </c>
      <c r="BF84" s="9">
        <v>253.166</v>
      </c>
      <c r="BG84" s="9">
        <v>193.28399999999999</v>
      </c>
      <c r="BH84" s="9">
        <v>59.881999999999998</v>
      </c>
      <c r="BI84" s="9">
        <v>204.47300000000001</v>
      </c>
      <c r="BJ84" s="9">
        <v>62.177</v>
      </c>
      <c r="BK84" s="9">
        <v>142.297</v>
      </c>
      <c r="BL84" s="9">
        <v>249.96600000000001</v>
      </c>
      <c r="BM84" s="9">
        <v>117.233</v>
      </c>
      <c r="BN84" s="9">
        <v>132.733</v>
      </c>
      <c r="BO84" s="9">
        <v>2592.59</v>
      </c>
      <c r="BP84" s="9">
        <v>1347.519</v>
      </c>
      <c r="BQ84" s="9">
        <v>1245.0719999999999</v>
      </c>
      <c r="BR84" s="9">
        <v>1947.4690000000001</v>
      </c>
      <c r="BS84" s="9">
        <v>1208.3150000000001</v>
      </c>
      <c r="BT84" s="9">
        <v>739.154</v>
      </c>
      <c r="BU84" s="9">
        <v>645.12099999999998</v>
      </c>
      <c r="BV84" s="9">
        <v>139.20400000000001</v>
      </c>
      <c r="BW84" s="9">
        <v>505.91800000000001</v>
      </c>
      <c r="BX84" s="9">
        <v>435.53899999999999</v>
      </c>
      <c r="BY84" s="9">
        <v>241.50299999999999</v>
      </c>
      <c r="BZ84" s="9">
        <v>194.036</v>
      </c>
      <c r="CA84" s="9">
        <v>197.46700000000001</v>
      </c>
      <c r="CB84" s="9">
        <v>122.21</v>
      </c>
      <c r="CC84" s="9">
        <v>75.257000000000005</v>
      </c>
      <c r="CD84" s="9">
        <v>119.943</v>
      </c>
      <c r="CE84" s="9">
        <v>88.447999999999993</v>
      </c>
      <c r="CF84" s="9">
        <v>31.495999999999999</v>
      </c>
      <c r="CG84" s="9">
        <v>87.602000000000004</v>
      </c>
      <c r="CH84" s="9">
        <v>64.992999999999995</v>
      </c>
      <c r="CI84" s="9">
        <v>22.61</v>
      </c>
      <c r="CJ84" s="9">
        <v>32.341000000000001</v>
      </c>
      <c r="CK84" s="9">
        <v>23.454999999999998</v>
      </c>
      <c r="CL84" s="9">
        <v>8.8859999999999992</v>
      </c>
      <c r="CM84" s="9">
        <v>77.524000000000001</v>
      </c>
      <c r="CN84" s="9">
        <v>33.762999999999998</v>
      </c>
      <c r="CO84" s="9">
        <v>43.761000000000003</v>
      </c>
      <c r="CP84" s="9">
        <v>302.40100000000001</v>
      </c>
      <c r="CQ84" s="9">
        <v>159.465</v>
      </c>
      <c r="CR84" s="9">
        <v>142.93600000000001</v>
      </c>
      <c r="CS84" s="9">
        <v>134.952</v>
      </c>
      <c r="CT84" s="9">
        <v>100.126</v>
      </c>
      <c r="CU84" s="9">
        <v>34.826000000000001</v>
      </c>
      <c r="CV84" s="9">
        <v>167.44900000000001</v>
      </c>
      <c r="CW84" s="9">
        <v>59.338999999999999</v>
      </c>
      <c r="CX84" s="9">
        <v>108.11</v>
      </c>
      <c r="CY84" s="9">
        <v>229.072</v>
      </c>
      <c r="CZ84" s="9">
        <v>167.77099999999999</v>
      </c>
      <c r="DA84" s="9">
        <v>61.301000000000002</v>
      </c>
      <c r="DB84" s="9">
        <v>206.46700000000001</v>
      </c>
      <c r="DC84" s="9">
        <v>73.731999999999999</v>
      </c>
      <c r="DD84" s="9">
        <v>132.73500000000001</v>
      </c>
      <c r="DE84" s="9">
        <v>255.05099999999999</v>
      </c>
      <c r="DF84" s="9">
        <v>124.33199999999999</v>
      </c>
      <c r="DG84" s="9">
        <v>130.71899999999999</v>
      </c>
      <c r="DH84" s="9">
        <v>2487.4879999999998</v>
      </c>
      <c r="DI84" s="9">
        <v>1365.7729999999999</v>
      </c>
      <c r="DJ84" s="9">
        <v>1121.7139999999999</v>
      </c>
      <c r="DK84" s="9">
        <v>1569.24</v>
      </c>
      <c r="DL84" s="9">
        <v>1025.6769999999999</v>
      </c>
      <c r="DM84" s="9">
        <v>543.56299999999999</v>
      </c>
      <c r="DN84" s="9">
        <v>918.24699999999996</v>
      </c>
      <c r="DO84" s="9">
        <v>340.096</v>
      </c>
      <c r="DP84" s="9">
        <v>578.15099999999995</v>
      </c>
      <c r="DQ84" s="9">
        <v>422.16800000000001</v>
      </c>
      <c r="DR84" s="9">
        <v>239.774</v>
      </c>
      <c r="DS84" s="9">
        <v>182.39500000000001</v>
      </c>
      <c r="DT84" s="9">
        <v>224.33099999999999</v>
      </c>
      <c r="DU84" s="9">
        <v>137.48400000000001</v>
      </c>
      <c r="DV84" s="9">
        <v>86.846999999999994</v>
      </c>
      <c r="DW84" s="9">
        <v>110.988</v>
      </c>
      <c r="DX84" s="9">
        <v>81.799000000000007</v>
      </c>
      <c r="DY84" s="9">
        <v>29.189</v>
      </c>
      <c r="DZ84" s="9">
        <v>80.093999999999994</v>
      </c>
      <c r="EA84" s="9">
        <v>58.021000000000001</v>
      </c>
      <c r="EB84" s="9">
        <v>22.073</v>
      </c>
      <c r="EC84" s="9">
        <v>30.893999999999998</v>
      </c>
      <c r="ED84" s="9">
        <v>23.777999999999999</v>
      </c>
      <c r="EE84" s="9">
        <v>7.1159999999999997</v>
      </c>
      <c r="EF84" s="9">
        <v>113.343</v>
      </c>
      <c r="EG84" s="9">
        <v>55.685000000000002</v>
      </c>
      <c r="EH84" s="9">
        <v>57.658000000000001</v>
      </c>
      <c r="EI84" s="9">
        <v>259.39999999999998</v>
      </c>
      <c r="EJ84" s="9">
        <v>140.268</v>
      </c>
      <c r="EK84" s="9">
        <v>119.13200000000001</v>
      </c>
      <c r="EL84" s="9">
        <v>88.733999999999995</v>
      </c>
      <c r="EM84" s="9">
        <v>65.227000000000004</v>
      </c>
      <c r="EN84" s="9">
        <v>23.507000000000001</v>
      </c>
      <c r="EO84" s="9">
        <v>170.66499999999999</v>
      </c>
      <c r="EP84" s="9">
        <v>75.040000000000006</v>
      </c>
      <c r="EQ84" s="9">
        <v>95.625</v>
      </c>
      <c r="ER84" s="9">
        <v>179.07900000000001</v>
      </c>
      <c r="ES84" s="9">
        <v>131.214</v>
      </c>
      <c r="ET84" s="9">
        <v>47.865000000000002</v>
      </c>
      <c r="EU84" s="9">
        <v>243.089</v>
      </c>
      <c r="EV84" s="9">
        <v>108.56</v>
      </c>
      <c r="EW84" s="9">
        <v>134.53</v>
      </c>
      <c r="EX84" s="9">
        <v>250.76</v>
      </c>
      <c r="EY84" s="9">
        <v>133.06200000000001</v>
      </c>
      <c r="EZ84" s="9">
        <v>117.69799999999999</v>
      </c>
      <c r="FA84" s="9">
        <v>1903.442</v>
      </c>
      <c r="FB84" s="9">
        <v>1010.597</v>
      </c>
      <c r="FC84" s="9">
        <v>892.84500000000003</v>
      </c>
      <c r="FD84" s="9">
        <v>1311.4649999999999</v>
      </c>
      <c r="FE84" s="9">
        <v>843.36400000000003</v>
      </c>
      <c r="FF84" s="9">
        <v>468.101</v>
      </c>
      <c r="FG84" s="9">
        <v>591.97699999999998</v>
      </c>
      <c r="FH84" s="9">
        <v>167.232</v>
      </c>
      <c r="FI84" s="9">
        <v>424.74400000000003</v>
      </c>
      <c r="FJ84" s="9">
        <v>326.613</v>
      </c>
      <c r="FK84" s="9">
        <v>176.084</v>
      </c>
      <c r="FL84" s="9">
        <v>150.52799999999999</v>
      </c>
      <c r="FM84" s="9">
        <v>162.91300000000001</v>
      </c>
      <c r="FN84" s="9">
        <v>97.918000000000006</v>
      </c>
      <c r="FO84" s="9">
        <v>64.995000000000005</v>
      </c>
      <c r="FP84" s="9">
        <v>93.86</v>
      </c>
      <c r="FQ84" s="9">
        <v>67.009</v>
      </c>
      <c r="FR84" s="9">
        <v>26.850999999999999</v>
      </c>
      <c r="FS84" s="9">
        <v>67.353999999999999</v>
      </c>
      <c r="FT84" s="9">
        <v>46.795000000000002</v>
      </c>
      <c r="FU84" s="9">
        <v>20.559000000000001</v>
      </c>
      <c r="FV84" s="9">
        <v>26.504999999999999</v>
      </c>
      <c r="FW84" s="9">
        <v>20.213000000000001</v>
      </c>
      <c r="FX84" s="9">
        <v>6.2919999999999998</v>
      </c>
      <c r="FY84" s="9">
        <v>69.054000000000002</v>
      </c>
      <c r="FZ84" s="9">
        <v>30.91</v>
      </c>
      <c r="GA84" s="9">
        <v>38.143999999999998</v>
      </c>
      <c r="GB84" s="9">
        <v>211.12200000000001</v>
      </c>
      <c r="GC84" s="9">
        <v>105.51900000000001</v>
      </c>
      <c r="GD84" s="9">
        <v>105.602</v>
      </c>
      <c r="GE84" s="9">
        <v>75.777000000000001</v>
      </c>
      <c r="GF84" s="9">
        <v>54.191000000000003</v>
      </c>
      <c r="GG84" s="9">
        <v>21.587</v>
      </c>
      <c r="GH84" s="9">
        <v>135.34399999999999</v>
      </c>
      <c r="GI84" s="9">
        <v>51.328000000000003</v>
      </c>
      <c r="GJ84" s="9">
        <v>84.016000000000005</v>
      </c>
      <c r="GK84" s="9">
        <v>151.042</v>
      </c>
      <c r="GL84" s="9">
        <v>107.431</v>
      </c>
      <c r="GM84" s="9">
        <v>43.610999999999997</v>
      </c>
      <c r="GN84" s="9">
        <v>175.571</v>
      </c>
      <c r="GO84" s="9">
        <v>68.653000000000006</v>
      </c>
      <c r="GP84" s="9">
        <v>106.91800000000001</v>
      </c>
      <c r="GQ84" s="9">
        <v>202.69900000000001</v>
      </c>
      <c r="GR84" s="9">
        <v>98.123999999999995</v>
      </c>
      <c r="GS84" s="9">
        <v>104.575</v>
      </c>
      <c r="GT84" s="9">
        <v>584.04600000000005</v>
      </c>
      <c r="GU84" s="9">
        <v>355.17700000000002</v>
      </c>
      <c r="GV84" s="9">
        <v>228.869</v>
      </c>
      <c r="GW84" s="9">
        <v>257.77600000000001</v>
      </c>
      <c r="GX84" s="9">
        <v>182.31299999999999</v>
      </c>
      <c r="GY84" s="9">
        <v>75.462999999999994</v>
      </c>
      <c r="GZ84" s="9">
        <v>326.27100000000002</v>
      </c>
      <c r="HA84" s="9">
        <v>172.864</v>
      </c>
      <c r="HB84" s="9">
        <v>153.40700000000001</v>
      </c>
      <c r="HC84" s="9">
        <v>95.555999999999997</v>
      </c>
      <c r="HD84" s="9">
        <v>63.689</v>
      </c>
      <c r="HE84" s="9">
        <v>31.866</v>
      </c>
      <c r="HF84" s="9">
        <v>61.417999999999999</v>
      </c>
      <c r="HG84" s="9">
        <v>39.566000000000003</v>
      </c>
      <c r="HH84" s="9">
        <v>21.852</v>
      </c>
      <c r="HI84" s="9">
        <v>17.129000000000001</v>
      </c>
      <c r="HJ84" s="9">
        <v>14.791</v>
      </c>
      <c r="HK84" s="9">
        <v>2.3380000000000001</v>
      </c>
      <c r="HL84" s="9">
        <v>12.74</v>
      </c>
      <c r="HM84" s="9">
        <v>11.226000000000001</v>
      </c>
      <c r="HN84" s="9">
        <v>1.514</v>
      </c>
      <c r="HO84" s="9">
        <v>4.3890000000000002</v>
      </c>
      <c r="HP84" s="9">
        <v>3.5649999999999999</v>
      </c>
      <c r="HQ84" s="9">
        <v>0.82399999999999995</v>
      </c>
      <c r="HR84" s="9">
        <v>44.289000000000001</v>
      </c>
      <c r="HS84" s="9">
        <v>24.774999999999999</v>
      </c>
      <c r="HT84" s="9">
        <v>19.513999999999999</v>
      </c>
      <c r="HU84" s="9">
        <v>48.277999999999999</v>
      </c>
      <c r="HV84" s="9">
        <v>34.749000000000002</v>
      </c>
      <c r="HW84" s="9">
        <v>13.529</v>
      </c>
      <c r="HX84" s="9">
        <v>12.957000000000001</v>
      </c>
      <c r="HY84" s="9">
        <v>11.036</v>
      </c>
      <c r="HZ84" s="9">
        <v>1.92</v>
      </c>
      <c r="IA84" s="9">
        <v>35.320999999999998</v>
      </c>
      <c r="IB84" s="9">
        <v>23.712</v>
      </c>
      <c r="IC84" s="9">
        <v>11.609</v>
      </c>
      <c r="ID84" s="9">
        <v>28.036999999999999</v>
      </c>
      <c r="IE84" s="9">
        <v>23.783000000000001</v>
      </c>
      <c r="IF84" s="9">
        <v>4.2539999999999996</v>
      </c>
      <c r="IG84" s="9">
        <v>67.519000000000005</v>
      </c>
      <c r="IH84" s="9">
        <v>39.905999999999999</v>
      </c>
      <c r="II84" s="9">
        <v>27.611999999999998</v>
      </c>
      <c r="IJ84" s="9">
        <v>48.061</v>
      </c>
      <c r="IK84" s="9">
        <v>34.938000000000002</v>
      </c>
      <c r="IL84" s="9">
        <v>13.122999999999999</v>
      </c>
      <c r="IM84" s="9">
        <v>3964.1869999999999</v>
      </c>
      <c r="IN84" s="9">
        <v>2097.0239999999999</v>
      </c>
      <c r="IO84" s="9">
        <v>1867.163</v>
      </c>
      <c r="IP84" s="9">
        <v>2751.471</v>
      </c>
      <c r="IQ84" s="9">
        <v>1696.9159999999999</v>
      </c>
    </row>
    <row r="85" spans="1:251">
      <c r="A85" s="10">
        <v>44075</v>
      </c>
      <c r="B85" s="9">
        <v>28.471</v>
      </c>
      <c r="C85" s="9">
        <v>42.27</v>
      </c>
      <c r="D85" s="9">
        <v>416.03699999999998</v>
      </c>
      <c r="E85" s="9">
        <v>246.95</v>
      </c>
      <c r="F85" s="9">
        <v>169.08699999999999</v>
      </c>
      <c r="G85" s="9">
        <v>174.816</v>
      </c>
      <c r="H85" s="9">
        <v>133.18100000000001</v>
      </c>
      <c r="I85" s="9">
        <v>41.634999999999998</v>
      </c>
      <c r="J85" s="9">
        <v>241.22200000000001</v>
      </c>
      <c r="K85" s="9">
        <v>113.76900000000001</v>
      </c>
      <c r="L85" s="9">
        <v>127.453</v>
      </c>
      <c r="M85" s="9">
        <v>265.59899999999999</v>
      </c>
      <c r="N85" s="9">
        <v>190.886</v>
      </c>
      <c r="O85" s="9">
        <v>74.713999999999999</v>
      </c>
      <c r="P85" s="9">
        <v>272.904</v>
      </c>
      <c r="Q85" s="9">
        <v>126.979</v>
      </c>
      <c r="R85" s="9">
        <v>145.92500000000001</v>
      </c>
      <c r="S85" s="9">
        <v>337.03199999999998</v>
      </c>
      <c r="T85" s="9">
        <v>177.578</v>
      </c>
      <c r="U85" s="9">
        <v>159.453</v>
      </c>
      <c r="V85" s="9">
        <v>2779.5940000000001</v>
      </c>
      <c r="W85" s="9">
        <v>1475.174</v>
      </c>
      <c r="X85" s="9">
        <v>1304.42</v>
      </c>
      <c r="Y85" s="9">
        <v>2069.98</v>
      </c>
      <c r="Z85" s="9">
        <v>1331.539</v>
      </c>
      <c r="AA85" s="9">
        <v>738.44100000000003</v>
      </c>
      <c r="AB85" s="9">
        <v>709.61500000000001</v>
      </c>
      <c r="AC85" s="9">
        <v>143.63499999999999</v>
      </c>
      <c r="AD85" s="9">
        <v>565.97900000000004</v>
      </c>
      <c r="AE85" s="9">
        <v>440.01900000000001</v>
      </c>
      <c r="AF85" s="9">
        <v>247.19900000000001</v>
      </c>
      <c r="AG85" s="9">
        <v>192.82</v>
      </c>
      <c r="AH85" s="9">
        <v>183.56700000000001</v>
      </c>
      <c r="AI85" s="9">
        <v>110.61799999999999</v>
      </c>
      <c r="AJ85" s="9">
        <v>72.948999999999998</v>
      </c>
      <c r="AK85" s="9">
        <v>121.556</v>
      </c>
      <c r="AL85" s="9">
        <v>88.156000000000006</v>
      </c>
      <c r="AM85" s="9">
        <v>33.4</v>
      </c>
      <c r="AN85" s="9">
        <v>90.602000000000004</v>
      </c>
      <c r="AO85" s="9">
        <v>63.805</v>
      </c>
      <c r="AP85" s="9">
        <v>26.795999999999999</v>
      </c>
      <c r="AQ85" s="9">
        <v>30.954999999999998</v>
      </c>
      <c r="AR85" s="9">
        <v>24.350999999999999</v>
      </c>
      <c r="AS85" s="9">
        <v>6.6040000000000001</v>
      </c>
      <c r="AT85" s="9">
        <v>62.011000000000003</v>
      </c>
      <c r="AU85" s="9">
        <v>22.462</v>
      </c>
      <c r="AV85" s="9">
        <v>39.549999999999997</v>
      </c>
      <c r="AW85" s="9">
        <v>315.13600000000002</v>
      </c>
      <c r="AX85" s="9">
        <v>174.232</v>
      </c>
      <c r="AY85" s="9">
        <v>140.904</v>
      </c>
      <c r="AZ85" s="9">
        <v>152.952</v>
      </c>
      <c r="BA85" s="9">
        <v>116.104</v>
      </c>
      <c r="BB85" s="9">
        <v>36.847999999999999</v>
      </c>
      <c r="BC85" s="9">
        <v>162.184</v>
      </c>
      <c r="BD85" s="9">
        <v>58.127000000000002</v>
      </c>
      <c r="BE85" s="9">
        <v>104.057</v>
      </c>
      <c r="BF85" s="9">
        <v>246.14699999999999</v>
      </c>
      <c r="BG85" s="9">
        <v>181.167</v>
      </c>
      <c r="BH85" s="9">
        <v>64.98</v>
      </c>
      <c r="BI85" s="9">
        <v>193.87299999999999</v>
      </c>
      <c r="BJ85" s="9">
        <v>66.031999999999996</v>
      </c>
      <c r="BK85" s="9">
        <v>127.84099999999999</v>
      </c>
      <c r="BL85" s="9">
        <v>252.786</v>
      </c>
      <c r="BM85" s="9">
        <v>121.93300000000001</v>
      </c>
      <c r="BN85" s="9">
        <v>130.85300000000001</v>
      </c>
      <c r="BO85" s="9">
        <v>2595.152</v>
      </c>
      <c r="BP85" s="9">
        <v>1340.557</v>
      </c>
      <c r="BQ85" s="9">
        <v>1254.595</v>
      </c>
      <c r="BR85" s="9">
        <v>1951.4749999999999</v>
      </c>
      <c r="BS85" s="9">
        <v>1197.7529999999999</v>
      </c>
      <c r="BT85" s="9">
        <v>753.72199999999998</v>
      </c>
      <c r="BU85" s="9">
        <v>643.67700000000002</v>
      </c>
      <c r="BV85" s="9">
        <v>142.804</v>
      </c>
      <c r="BW85" s="9">
        <v>500.87400000000002</v>
      </c>
      <c r="BX85" s="9">
        <v>431.399</v>
      </c>
      <c r="BY85" s="9">
        <v>231.89500000000001</v>
      </c>
      <c r="BZ85" s="9">
        <v>199.50299999999999</v>
      </c>
      <c r="CA85" s="9">
        <v>182.65199999999999</v>
      </c>
      <c r="CB85" s="9">
        <v>104.925</v>
      </c>
      <c r="CC85" s="9">
        <v>77.725999999999999</v>
      </c>
      <c r="CD85" s="9">
        <v>119.491</v>
      </c>
      <c r="CE85" s="9">
        <v>83.58</v>
      </c>
      <c r="CF85" s="9">
        <v>35.909999999999997</v>
      </c>
      <c r="CG85" s="9">
        <v>88.284999999999997</v>
      </c>
      <c r="CH85" s="9">
        <v>60.524000000000001</v>
      </c>
      <c r="CI85" s="9">
        <v>27.760999999999999</v>
      </c>
      <c r="CJ85" s="9">
        <v>31.206</v>
      </c>
      <c r="CK85" s="9">
        <v>23.056999999999999</v>
      </c>
      <c r="CL85" s="9">
        <v>8.1489999999999991</v>
      </c>
      <c r="CM85" s="9">
        <v>63.161000000000001</v>
      </c>
      <c r="CN85" s="9">
        <v>21.344999999999999</v>
      </c>
      <c r="CO85" s="9">
        <v>41.816000000000003</v>
      </c>
      <c r="CP85" s="9">
        <v>311.65499999999997</v>
      </c>
      <c r="CQ85" s="9">
        <v>157.18100000000001</v>
      </c>
      <c r="CR85" s="9">
        <v>154.47399999999999</v>
      </c>
      <c r="CS85" s="9">
        <v>140.017</v>
      </c>
      <c r="CT85" s="9">
        <v>100.572</v>
      </c>
      <c r="CU85" s="9">
        <v>39.445</v>
      </c>
      <c r="CV85" s="9">
        <v>171.63800000000001</v>
      </c>
      <c r="CW85" s="9">
        <v>56.609000000000002</v>
      </c>
      <c r="CX85" s="9">
        <v>115.029</v>
      </c>
      <c r="CY85" s="9">
        <v>229.99600000000001</v>
      </c>
      <c r="CZ85" s="9">
        <v>164.83</v>
      </c>
      <c r="DA85" s="9">
        <v>65.165999999999997</v>
      </c>
      <c r="DB85" s="9">
        <v>201.40199999999999</v>
      </c>
      <c r="DC85" s="9">
        <v>67.064999999999998</v>
      </c>
      <c r="DD85" s="9">
        <v>134.33699999999999</v>
      </c>
      <c r="DE85" s="9">
        <v>259.92200000000003</v>
      </c>
      <c r="DF85" s="9">
        <v>117.13200000000001</v>
      </c>
      <c r="DG85" s="9">
        <v>142.79</v>
      </c>
      <c r="DH85" s="9">
        <v>2489.8870000000002</v>
      </c>
      <c r="DI85" s="9">
        <v>1369.62</v>
      </c>
      <c r="DJ85" s="9">
        <v>1120.2670000000001</v>
      </c>
      <c r="DK85" s="9">
        <v>1564.098</v>
      </c>
      <c r="DL85" s="9">
        <v>1034.3530000000001</v>
      </c>
      <c r="DM85" s="9">
        <v>529.74599999999998</v>
      </c>
      <c r="DN85" s="9">
        <v>925.78800000000001</v>
      </c>
      <c r="DO85" s="9">
        <v>335.267</v>
      </c>
      <c r="DP85" s="9">
        <v>590.52099999999996</v>
      </c>
      <c r="DQ85" s="9">
        <v>378.50700000000001</v>
      </c>
      <c r="DR85" s="9">
        <v>224.42699999999999</v>
      </c>
      <c r="DS85" s="9">
        <v>154.08000000000001</v>
      </c>
      <c r="DT85" s="9">
        <v>197.47800000000001</v>
      </c>
      <c r="DU85" s="9">
        <v>125.318</v>
      </c>
      <c r="DV85" s="9">
        <v>72.16</v>
      </c>
      <c r="DW85" s="9">
        <v>103.742</v>
      </c>
      <c r="DX85" s="9">
        <v>79.887</v>
      </c>
      <c r="DY85" s="9">
        <v>23.855</v>
      </c>
      <c r="DZ85" s="9">
        <v>81.031999999999996</v>
      </c>
      <c r="EA85" s="9">
        <v>60.43</v>
      </c>
      <c r="EB85" s="9">
        <v>20.602</v>
      </c>
      <c r="EC85" s="9">
        <v>22.71</v>
      </c>
      <c r="ED85" s="9">
        <v>19.456</v>
      </c>
      <c r="EE85" s="9">
        <v>3.2530000000000001</v>
      </c>
      <c r="EF85" s="9">
        <v>93.736000000000004</v>
      </c>
      <c r="EG85" s="9">
        <v>45.430999999999997</v>
      </c>
      <c r="EH85" s="9">
        <v>48.305</v>
      </c>
      <c r="EI85" s="9">
        <v>240.08199999999999</v>
      </c>
      <c r="EJ85" s="9">
        <v>136.411</v>
      </c>
      <c r="EK85" s="9">
        <v>103.67100000000001</v>
      </c>
      <c r="EL85" s="9">
        <v>85.722999999999999</v>
      </c>
      <c r="EM85" s="9">
        <v>68.971000000000004</v>
      </c>
      <c r="EN85" s="9">
        <v>16.753</v>
      </c>
      <c r="EO85" s="9">
        <v>154.358</v>
      </c>
      <c r="EP85" s="9">
        <v>67.44</v>
      </c>
      <c r="EQ85" s="9">
        <v>86.918999999999997</v>
      </c>
      <c r="ER85" s="9">
        <v>164.03100000000001</v>
      </c>
      <c r="ES85" s="9">
        <v>128.922</v>
      </c>
      <c r="ET85" s="9">
        <v>35.109000000000002</v>
      </c>
      <c r="EU85" s="9">
        <v>214.476</v>
      </c>
      <c r="EV85" s="9">
        <v>95.504999999999995</v>
      </c>
      <c r="EW85" s="9">
        <v>118.971</v>
      </c>
      <c r="EX85" s="9">
        <v>235.39099999999999</v>
      </c>
      <c r="EY85" s="9">
        <v>127.87</v>
      </c>
      <c r="EZ85" s="9">
        <v>107.52</v>
      </c>
      <c r="FA85" s="9">
        <v>1904.8689999999999</v>
      </c>
      <c r="FB85" s="9">
        <v>1018.023</v>
      </c>
      <c r="FC85" s="9">
        <v>886.846</v>
      </c>
      <c r="FD85" s="9">
        <v>1306.971</v>
      </c>
      <c r="FE85" s="9">
        <v>853.24</v>
      </c>
      <c r="FF85" s="9">
        <v>453.73099999999999</v>
      </c>
      <c r="FG85" s="9">
        <v>597.89800000000002</v>
      </c>
      <c r="FH85" s="9">
        <v>164.78200000000001</v>
      </c>
      <c r="FI85" s="9">
        <v>433.11500000000001</v>
      </c>
      <c r="FJ85" s="9">
        <v>304.577</v>
      </c>
      <c r="FK85" s="9">
        <v>168.756</v>
      </c>
      <c r="FL85" s="9">
        <v>135.821</v>
      </c>
      <c r="FM85" s="9">
        <v>154.72200000000001</v>
      </c>
      <c r="FN85" s="9">
        <v>93.397000000000006</v>
      </c>
      <c r="FO85" s="9">
        <v>61.325000000000003</v>
      </c>
      <c r="FP85" s="9">
        <v>88.11</v>
      </c>
      <c r="FQ85" s="9">
        <v>65.608999999999995</v>
      </c>
      <c r="FR85" s="9">
        <v>22.501000000000001</v>
      </c>
      <c r="FS85" s="9">
        <v>70.087000000000003</v>
      </c>
      <c r="FT85" s="9">
        <v>50.58</v>
      </c>
      <c r="FU85" s="9">
        <v>19.507000000000001</v>
      </c>
      <c r="FV85" s="9">
        <v>18.023</v>
      </c>
      <c r="FW85" s="9">
        <v>15.029</v>
      </c>
      <c r="FX85" s="9">
        <v>2.9929999999999999</v>
      </c>
      <c r="FY85" s="9">
        <v>66.611999999999995</v>
      </c>
      <c r="FZ85" s="9">
        <v>27.788</v>
      </c>
      <c r="GA85" s="9">
        <v>38.823999999999998</v>
      </c>
      <c r="GB85" s="9">
        <v>200.065</v>
      </c>
      <c r="GC85" s="9">
        <v>106.232</v>
      </c>
      <c r="GD85" s="9">
        <v>93.832999999999998</v>
      </c>
      <c r="GE85" s="9">
        <v>74.331000000000003</v>
      </c>
      <c r="GF85" s="9">
        <v>58.579000000000001</v>
      </c>
      <c r="GG85" s="9">
        <v>15.752000000000001</v>
      </c>
      <c r="GH85" s="9">
        <v>125.73399999999999</v>
      </c>
      <c r="GI85" s="9">
        <v>47.652999999999999</v>
      </c>
      <c r="GJ85" s="9">
        <v>78.081000000000003</v>
      </c>
      <c r="GK85" s="9">
        <v>140.15299999999999</v>
      </c>
      <c r="GL85" s="9">
        <v>106.925</v>
      </c>
      <c r="GM85" s="9">
        <v>33.228000000000002</v>
      </c>
      <c r="GN85" s="9">
        <v>164.42400000000001</v>
      </c>
      <c r="GO85" s="9">
        <v>61.831000000000003</v>
      </c>
      <c r="GP85" s="9">
        <v>102.593</v>
      </c>
      <c r="GQ85" s="9">
        <v>195.821</v>
      </c>
      <c r="GR85" s="9">
        <v>98.233000000000004</v>
      </c>
      <c r="GS85" s="9">
        <v>97.587999999999994</v>
      </c>
      <c r="GT85" s="9">
        <v>585.01800000000003</v>
      </c>
      <c r="GU85" s="9">
        <v>351.59699999999998</v>
      </c>
      <c r="GV85" s="9">
        <v>233.42</v>
      </c>
      <c r="GW85" s="9">
        <v>257.12700000000001</v>
      </c>
      <c r="GX85" s="9">
        <v>181.11199999999999</v>
      </c>
      <c r="GY85" s="9">
        <v>76.015000000000001</v>
      </c>
      <c r="GZ85" s="9">
        <v>327.89100000000002</v>
      </c>
      <c r="HA85" s="9">
        <v>170.48500000000001</v>
      </c>
      <c r="HB85" s="9">
        <v>157.40600000000001</v>
      </c>
      <c r="HC85" s="9">
        <v>73.930000000000007</v>
      </c>
      <c r="HD85" s="9">
        <v>55.670999999999999</v>
      </c>
      <c r="HE85" s="9">
        <v>18.259</v>
      </c>
      <c r="HF85" s="9">
        <v>42.756</v>
      </c>
      <c r="HG85" s="9">
        <v>31.920999999999999</v>
      </c>
      <c r="HH85" s="9">
        <v>10.835000000000001</v>
      </c>
      <c r="HI85" s="9">
        <v>15.632</v>
      </c>
      <c r="HJ85" s="9">
        <v>14.278</v>
      </c>
      <c r="HK85" s="9">
        <v>1.3540000000000001</v>
      </c>
      <c r="HL85" s="9">
        <v>10.945</v>
      </c>
      <c r="HM85" s="9">
        <v>9.8510000000000009</v>
      </c>
      <c r="HN85" s="9">
        <v>1.0940000000000001</v>
      </c>
      <c r="HO85" s="9">
        <v>4.6870000000000003</v>
      </c>
      <c r="HP85" s="9">
        <v>4.4269999999999996</v>
      </c>
      <c r="HQ85" s="9">
        <v>0.26</v>
      </c>
      <c r="HR85" s="9">
        <v>27.123999999999999</v>
      </c>
      <c r="HS85" s="9">
        <v>17.643000000000001</v>
      </c>
      <c r="HT85" s="9">
        <v>9.4809999999999999</v>
      </c>
      <c r="HU85" s="9">
        <v>40.017000000000003</v>
      </c>
      <c r="HV85" s="9">
        <v>30.178000000000001</v>
      </c>
      <c r="HW85" s="9">
        <v>9.8379999999999992</v>
      </c>
      <c r="HX85" s="9">
        <v>11.391999999999999</v>
      </c>
      <c r="HY85" s="9">
        <v>10.391999999999999</v>
      </c>
      <c r="HZ85" s="9">
        <v>1</v>
      </c>
      <c r="IA85" s="9">
        <v>28.623999999999999</v>
      </c>
      <c r="IB85" s="9">
        <v>19.786999999999999</v>
      </c>
      <c r="IC85" s="9">
        <v>8.8379999999999992</v>
      </c>
      <c r="ID85" s="9">
        <v>23.878</v>
      </c>
      <c r="IE85" s="9">
        <v>21.997</v>
      </c>
      <c r="IF85" s="9">
        <v>1.881</v>
      </c>
      <c r="IG85" s="9">
        <v>50.052</v>
      </c>
      <c r="IH85" s="9">
        <v>33.673999999999999</v>
      </c>
      <c r="II85" s="9">
        <v>16.378</v>
      </c>
      <c r="IJ85" s="9">
        <v>39.569000000000003</v>
      </c>
      <c r="IK85" s="9">
        <v>29.637</v>
      </c>
      <c r="IL85" s="9">
        <v>9.9320000000000004</v>
      </c>
      <c r="IM85" s="9">
        <v>3976.0520000000001</v>
      </c>
      <c r="IN85" s="9">
        <v>2094.1689999999999</v>
      </c>
      <c r="IO85" s="9">
        <v>1881.884</v>
      </c>
      <c r="IP85" s="9">
        <v>2753.0529999999999</v>
      </c>
      <c r="IQ85" s="9">
        <v>1682.731</v>
      </c>
    </row>
    <row r="86" spans="1:251">
      <c r="A86" s="10">
        <v>44105</v>
      </c>
      <c r="B86" s="9">
        <v>20.294</v>
      </c>
      <c r="C86" s="9">
        <v>25.966000000000001</v>
      </c>
      <c r="D86" s="9">
        <v>411.5</v>
      </c>
      <c r="E86" s="9">
        <v>236.98400000000001</v>
      </c>
      <c r="F86" s="9">
        <v>174.51599999999999</v>
      </c>
      <c r="G86" s="9">
        <v>201.572</v>
      </c>
      <c r="H86" s="9">
        <v>149.91200000000001</v>
      </c>
      <c r="I86" s="9">
        <v>51.661000000000001</v>
      </c>
      <c r="J86" s="9">
        <v>209.928</v>
      </c>
      <c r="K86" s="9">
        <v>87.072000000000003</v>
      </c>
      <c r="L86" s="9">
        <v>122.85599999999999</v>
      </c>
      <c r="M86" s="9">
        <v>262.83</v>
      </c>
      <c r="N86" s="9">
        <v>191.50299999999999</v>
      </c>
      <c r="O86" s="9">
        <v>71.326999999999998</v>
      </c>
      <c r="P86" s="9">
        <v>232.03700000000001</v>
      </c>
      <c r="Q86" s="9">
        <v>97.096999999999994</v>
      </c>
      <c r="R86" s="9">
        <v>134.94</v>
      </c>
      <c r="S86" s="9">
        <v>290.22899999999998</v>
      </c>
      <c r="T86" s="9">
        <v>144.06</v>
      </c>
      <c r="U86" s="9">
        <v>146.16900000000001</v>
      </c>
      <c r="V86" s="9">
        <v>2820.0239999999999</v>
      </c>
      <c r="W86" s="9">
        <v>1495.598</v>
      </c>
      <c r="X86" s="9">
        <v>1324.4259999999999</v>
      </c>
      <c r="Y86" s="9">
        <v>2076.7550000000001</v>
      </c>
      <c r="Z86" s="9">
        <v>1345.8510000000001</v>
      </c>
      <c r="AA86" s="9">
        <v>730.904</v>
      </c>
      <c r="AB86" s="9">
        <v>743.26900000000001</v>
      </c>
      <c r="AC86" s="9">
        <v>149.74700000000001</v>
      </c>
      <c r="AD86" s="9">
        <v>593.52200000000005</v>
      </c>
      <c r="AE86" s="9">
        <v>406.46899999999999</v>
      </c>
      <c r="AF86" s="9">
        <v>223.09899999999999</v>
      </c>
      <c r="AG86" s="9">
        <v>183.37</v>
      </c>
      <c r="AH86" s="9">
        <v>129.048</v>
      </c>
      <c r="AI86" s="9">
        <v>79.950999999999993</v>
      </c>
      <c r="AJ86" s="9">
        <v>49.097000000000001</v>
      </c>
      <c r="AK86" s="9">
        <v>79.966999999999999</v>
      </c>
      <c r="AL86" s="9">
        <v>62.823</v>
      </c>
      <c r="AM86" s="9">
        <v>17.143999999999998</v>
      </c>
      <c r="AN86" s="9">
        <v>63.472999999999999</v>
      </c>
      <c r="AO86" s="9">
        <v>49.168999999999997</v>
      </c>
      <c r="AP86" s="9">
        <v>14.304</v>
      </c>
      <c r="AQ86" s="9">
        <v>16.494</v>
      </c>
      <c r="AR86" s="9">
        <v>13.654999999999999</v>
      </c>
      <c r="AS86" s="9">
        <v>2.84</v>
      </c>
      <c r="AT86" s="9">
        <v>49.081000000000003</v>
      </c>
      <c r="AU86" s="9">
        <v>17.128</v>
      </c>
      <c r="AV86" s="9">
        <v>31.952999999999999</v>
      </c>
      <c r="AW86" s="9">
        <v>330.18700000000001</v>
      </c>
      <c r="AX86" s="9">
        <v>174.72200000000001</v>
      </c>
      <c r="AY86" s="9">
        <v>155.465</v>
      </c>
      <c r="AZ86" s="9">
        <v>153.51</v>
      </c>
      <c r="BA86" s="9">
        <v>116.818</v>
      </c>
      <c r="BB86" s="9">
        <v>36.692</v>
      </c>
      <c r="BC86" s="9">
        <v>176.67699999999999</v>
      </c>
      <c r="BD86" s="9">
        <v>57.904000000000003</v>
      </c>
      <c r="BE86" s="9">
        <v>118.773</v>
      </c>
      <c r="BF86" s="9">
        <v>205.54599999999999</v>
      </c>
      <c r="BG86" s="9">
        <v>158.46700000000001</v>
      </c>
      <c r="BH86" s="9">
        <v>47.079000000000001</v>
      </c>
      <c r="BI86" s="9">
        <v>200.923</v>
      </c>
      <c r="BJ86" s="9">
        <v>64.632000000000005</v>
      </c>
      <c r="BK86" s="9">
        <v>136.291</v>
      </c>
      <c r="BL86" s="9">
        <v>240.15</v>
      </c>
      <c r="BM86" s="9">
        <v>107.07299999999999</v>
      </c>
      <c r="BN86" s="9">
        <v>133.077</v>
      </c>
      <c r="BO86" s="9">
        <v>2608.85</v>
      </c>
      <c r="BP86" s="9">
        <v>1354.1079999999999</v>
      </c>
      <c r="BQ86" s="9">
        <v>1254.7429999999999</v>
      </c>
      <c r="BR86" s="9">
        <v>1951.1579999999999</v>
      </c>
      <c r="BS86" s="9">
        <v>1204.982</v>
      </c>
      <c r="BT86" s="9">
        <v>746.17600000000004</v>
      </c>
      <c r="BU86" s="9">
        <v>657.69200000000001</v>
      </c>
      <c r="BV86" s="9">
        <v>149.126</v>
      </c>
      <c r="BW86" s="9">
        <v>508.56700000000001</v>
      </c>
      <c r="BX86" s="9">
        <v>404.28899999999999</v>
      </c>
      <c r="BY86" s="9">
        <v>209.24600000000001</v>
      </c>
      <c r="BZ86" s="9">
        <v>195.04400000000001</v>
      </c>
      <c r="CA86" s="9">
        <v>137.655</v>
      </c>
      <c r="CB86" s="9">
        <v>85.222999999999999</v>
      </c>
      <c r="CC86" s="9">
        <v>52.430999999999997</v>
      </c>
      <c r="CD86" s="9">
        <v>88.572000000000003</v>
      </c>
      <c r="CE86" s="9">
        <v>64.813000000000002</v>
      </c>
      <c r="CF86" s="9">
        <v>23.759</v>
      </c>
      <c r="CG86" s="9">
        <v>65.775999999999996</v>
      </c>
      <c r="CH86" s="9">
        <v>45.959000000000003</v>
      </c>
      <c r="CI86" s="9">
        <v>19.815999999999999</v>
      </c>
      <c r="CJ86" s="9">
        <v>22.795999999999999</v>
      </c>
      <c r="CK86" s="9">
        <v>18.853000000000002</v>
      </c>
      <c r="CL86" s="9">
        <v>3.9430000000000001</v>
      </c>
      <c r="CM86" s="9">
        <v>49.082999999999998</v>
      </c>
      <c r="CN86" s="9">
        <v>20.411000000000001</v>
      </c>
      <c r="CO86" s="9">
        <v>28.672000000000001</v>
      </c>
      <c r="CP86" s="9">
        <v>323.12299999999999</v>
      </c>
      <c r="CQ86" s="9">
        <v>159.78</v>
      </c>
      <c r="CR86" s="9">
        <v>163.34299999999999</v>
      </c>
      <c r="CS86" s="9">
        <v>146.64400000000001</v>
      </c>
      <c r="CT86" s="9">
        <v>99.524000000000001</v>
      </c>
      <c r="CU86" s="9">
        <v>47.12</v>
      </c>
      <c r="CV86" s="9">
        <v>176.48</v>
      </c>
      <c r="CW86" s="9">
        <v>60.256</v>
      </c>
      <c r="CX86" s="9">
        <v>116.223</v>
      </c>
      <c r="CY86" s="9">
        <v>207.90199999999999</v>
      </c>
      <c r="CZ86" s="9">
        <v>142.29</v>
      </c>
      <c r="DA86" s="9">
        <v>65.611999999999995</v>
      </c>
      <c r="DB86" s="9">
        <v>196.387</v>
      </c>
      <c r="DC86" s="9">
        <v>66.956000000000003</v>
      </c>
      <c r="DD86" s="9">
        <v>129.43199999999999</v>
      </c>
      <c r="DE86" s="9">
        <v>242.255</v>
      </c>
      <c r="DF86" s="9">
        <v>106.21599999999999</v>
      </c>
      <c r="DG86" s="9">
        <v>136.04</v>
      </c>
      <c r="DH86" s="9">
        <v>2520.3850000000002</v>
      </c>
      <c r="DI86" s="9">
        <v>1383.2139999999999</v>
      </c>
      <c r="DJ86" s="9">
        <v>1137.171</v>
      </c>
      <c r="DK86" s="9">
        <v>1588.3779999999999</v>
      </c>
      <c r="DL86" s="9">
        <v>1050.434</v>
      </c>
      <c r="DM86" s="9">
        <v>537.94399999999996</v>
      </c>
      <c r="DN86" s="9">
        <v>932.00699999999995</v>
      </c>
      <c r="DO86" s="9">
        <v>332.78</v>
      </c>
      <c r="DP86" s="9">
        <v>599.22699999999998</v>
      </c>
      <c r="DQ86" s="9">
        <v>356.85199999999998</v>
      </c>
      <c r="DR86" s="9">
        <v>196.53200000000001</v>
      </c>
      <c r="DS86" s="9">
        <v>160.321</v>
      </c>
      <c r="DT86" s="9">
        <v>149.916</v>
      </c>
      <c r="DU86" s="9">
        <v>89.320999999999998</v>
      </c>
      <c r="DV86" s="9">
        <v>60.594999999999999</v>
      </c>
      <c r="DW86" s="9">
        <v>72.641000000000005</v>
      </c>
      <c r="DX86" s="9">
        <v>54.555999999999997</v>
      </c>
      <c r="DY86" s="9">
        <v>18.085999999999999</v>
      </c>
      <c r="DZ86" s="9">
        <v>52.860999999999997</v>
      </c>
      <c r="EA86" s="9">
        <v>38.045000000000002</v>
      </c>
      <c r="EB86" s="9">
        <v>14.816000000000001</v>
      </c>
      <c r="EC86" s="9">
        <v>19.78</v>
      </c>
      <c r="ED86" s="9">
        <v>16.510000000000002</v>
      </c>
      <c r="EE86" s="9">
        <v>3.27</v>
      </c>
      <c r="EF86" s="9">
        <v>77.274000000000001</v>
      </c>
      <c r="EG86" s="9">
        <v>34.765000000000001</v>
      </c>
      <c r="EH86" s="9">
        <v>42.509</v>
      </c>
      <c r="EI86" s="9">
        <v>252.93100000000001</v>
      </c>
      <c r="EJ86" s="9">
        <v>132.065</v>
      </c>
      <c r="EK86" s="9">
        <v>120.867</v>
      </c>
      <c r="EL86" s="9">
        <v>96.317999999999998</v>
      </c>
      <c r="EM86" s="9">
        <v>73.799000000000007</v>
      </c>
      <c r="EN86" s="9">
        <v>22.518999999999998</v>
      </c>
      <c r="EO86" s="9">
        <v>156.613</v>
      </c>
      <c r="EP86" s="9">
        <v>58.265999999999998</v>
      </c>
      <c r="EQ86" s="9">
        <v>98.346999999999994</v>
      </c>
      <c r="ER86" s="9">
        <v>153.03800000000001</v>
      </c>
      <c r="ES86" s="9">
        <v>115.983</v>
      </c>
      <c r="ET86" s="9">
        <v>37.055</v>
      </c>
      <c r="EU86" s="9">
        <v>203.815</v>
      </c>
      <c r="EV86" s="9">
        <v>80.549000000000007</v>
      </c>
      <c r="EW86" s="9">
        <v>123.26600000000001</v>
      </c>
      <c r="EX86" s="9">
        <v>209.47399999999999</v>
      </c>
      <c r="EY86" s="9">
        <v>96.311000000000007</v>
      </c>
      <c r="EZ86" s="9">
        <v>113.163</v>
      </c>
      <c r="FA86" s="9">
        <v>1928.3889999999999</v>
      </c>
      <c r="FB86" s="9">
        <v>1029.818</v>
      </c>
      <c r="FC86" s="9">
        <v>898.57100000000003</v>
      </c>
      <c r="FD86" s="9">
        <v>1317.204</v>
      </c>
      <c r="FE86" s="9">
        <v>858.32100000000003</v>
      </c>
      <c r="FF86" s="9">
        <v>458.88299999999998</v>
      </c>
      <c r="FG86" s="9">
        <v>611.18499999999995</v>
      </c>
      <c r="FH86" s="9">
        <v>171.49700000000001</v>
      </c>
      <c r="FI86" s="9">
        <v>439.68799999999999</v>
      </c>
      <c r="FJ86" s="9">
        <v>285.51499999999999</v>
      </c>
      <c r="FK86" s="9">
        <v>151.584</v>
      </c>
      <c r="FL86" s="9">
        <v>133.93199999999999</v>
      </c>
      <c r="FM86" s="9">
        <v>113.452</v>
      </c>
      <c r="FN86" s="9">
        <v>65.977000000000004</v>
      </c>
      <c r="FO86" s="9">
        <v>47.475000000000001</v>
      </c>
      <c r="FP86" s="9">
        <v>58.149000000000001</v>
      </c>
      <c r="FQ86" s="9">
        <v>43.25</v>
      </c>
      <c r="FR86" s="9">
        <v>14.898</v>
      </c>
      <c r="FS86" s="9">
        <v>42.201999999999998</v>
      </c>
      <c r="FT86" s="9">
        <v>30.146999999999998</v>
      </c>
      <c r="FU86" s="9">
        <v>12.055</v>
      </c>
      <c r="FV86" s="9">
        <v>15.946999999999999</v>
      </c>
      <c r="FW86" s="9">
        <v>13.103</v>
      </c>
      <c r="FX86" s="9">
        <v>2.8439999999999999</v>
      </c>
      <c r="FY86" s="9">
        <v>55.304000000000002</v>
      </c>
      <c r="FZ86" s="9">
        <v>22.727</v>
      </c>
      <c r="GA86" s="9">
        <v>32.576999999999998</v>
      </c>
      <c r="GB86" s="9">
        <v>212.54499999999999</v>
      </c>
      <c r="GC86" s="9">
        <v>106.262</v>
      </c>
      <c r="GD86" s="9">
        <v>106.283</v>
      </c>
      <c r="GE86" s="9">
        <v>85.748000000000005</v>
      </c>
      <c r="GF86" s="9">
        <v>65.177999999999997</v>
      </c>
      <c r="GG86" s="9">
        <v>20.57</v>
      </c>
      <c r="GH86" s="9">
        <v>126.79600000000001</v>
      </c>
      <c r="GI86" s="9">
        <v>41.084000000000003</v>
      </c>
      <c r="GJ86" s="9">
        <v>85.712000000000003</v>
      </c>
      <c r="GK86" s="9">
        <v>128.67500000000001</v>
      </c>
      <c r="GL86" s="9">
        <v>96.751999999999995</v>
      </c>
      <c r="GM86" s="9">
        <v>31.922999999999998</v>
      </c>
      <c r="GN86" s="9">
        <v>156.84100000000001</v>
      </c>
      <c r="GO86" s="9">
        <v>54.832000000000001</v>
      </c>
      <c r="GP86" s="9">
        <v>102.009</v>
      </c>
      <c r="GQ86" s="9">
        <v>168.99799999999999</v>
      </c>
      <c r="GR86" s="9">
        <v>71.230999999999995</v>
      </c>
      <c r="GS86" s="9">
        <v>97.766999999999996</v>
      </c>
      <c r="GT86" s="9">
        <v>591.99599999999998</v>
      </c>
      <c r="GU86" s="9">
        <v>353.39600000000002</v>
      </c>
      <c r="GV86" s="9">
        <v>238.6</v>
      </c>
      <c r="GW86" s="9">
        <v>271.17399999999998</v>
      </c>
      <c r="GX86" s="9">
        <v>192.113</v>
      </c>
      <c r="GY86" s="9">
        <v>79.061000000000007</v>
      </c>
      <c r="GZ86" s="9">
        <v>320.822</v>
      </c>
      <c r="HA86" s="9">
        <v>161.28299999999999</v>
      </c>
      <c r="HB86" s="9">
        <v>159.53899999999999</v>
      </c>
      <c r="HC86" s="9">
        <v>71.337000000000003</v>
      </c>
      <c r="HD86" s="9">
        <v>44.948</v>
      </c>
      <c r="HE86" s="9">
        <v>26.388999999999999</v>
      </c>
      <c r="HF86" s="9">
        <v>36.463999999999999</v>
      </c>
      <c r="HG86" s="9">
        <v>23.344000000000001</v>
      </c>
      <c r="HH86" s="9">
        <v>13.12</v>
      </c>
      <c r="HI86" s="9">
        <v>14.493</v>
      </c>
      <c r="HJ86" s="9">
        <v>11.305</v>
      </c>
      <c r="HK86" s="9">
        <v>3.1869999999999998</v>
      </c>
      <c r="HL86" s="9">
        <v>10.659000000000001</v>
      </c>
      <c r="HM86" s="9">
        <v>7.8979999999999997</v>
      </c>
      <c r="HN86" s="9">
        <v>2.7610000000000001</v>
      </c>
      <c r="HO86" s="9">
        <v>3.8330000000000002</v>
      </c>
      <c r="HP86" s="9">
        <v>3.407</v>
      </c>
      <c r="HQ86" s="9">
        <v>0.42599999999999999</v>
      </c>
      <c r="HR86" s="9">
        <v>21.971</v>
      </c>
      <c r="HS86" s="9">
        <v>12.039</v>
      </c>
      <c r="HT86" s="9">
        <v>9.9320000000000004</v>
      </c>
      <c r="HU86" s="9">
        <v>40.387</v>
      </c>
      <c r="HV86" s="9">
        <v>25.803000000000001</v>
      </c>
      <c r="HW86" s="9">
        <v>14.584</v>
      </c>
      <c r="HX86" s="9">
        <v>10.57</v>
      </c>
      <c r="HY86" s="9">
        <v>8.6210000000000004</v>
      </c>
      <c r="HZ86" s="9">
        <v>1.9490000000000001</v>
      </c>
      <c r="IA86" s="9">
        <v>29.817</v>
      </c>
      <c r="IB86" s="9">
        <v>17.181000000000001</v>
      </c>
      <c r="IC86" s="9">
        <v>12.635</v>
      </c>
      <c r="ID86" s="9">
        <v>24.363</v>
      </c>
      <c r="IE86" s="9">
        <v>19.231000000000002</v>
      </c>
      <c r="IF86" s="9">
        <v>5.1319999999999997</v>
      </c>
      <c r="IG86" s="9">
        <v>46.973999999999997</v>
      </c>
      <c r="IH86" s="9">
        <v>25.716999999999999</v>
      </c>
      <c r="II86" s="9">
        <v>21.257000000000001</v>
      </c>
      <c r="IJ86" s="9">
        <v>40.475999999999999</v>
      </c>
      <c r="IK86" s="9">
        <v>25.08</v>
      </c>
      <c r="IL86" s="9">
        <v>15.396000000000001</v>
      </c>
      <c r="IM86" s="9">
        <v>3992.288</v>
      </c>
      <c r="IN86" s="9">
        <v>2099.527</v>
      </c>
      <c r="IO86" s="9">
        <v>1892.761</v>
      </c>
      <c r="IP86" s="9">
        <v>2742.8690000000001</v>
      </c>
      <c r="IQ86" s="9">
        <v>1678.9839999999999</v>
      </c>
    </row>
    <row r="87" spans="1:251">
      <c r="A87" s="10">
        <v>44136</v>
      </c>
      <c r="B87" s="9">
        <v>21.721</v>
      </c>
      <c r="C87" s="9">
        <v>27.03</v>
      </c>
      <c r="D87" s="9">
        <v>407.21</v>
      </c>
      <c r="E87" s="9">
        <v>236.79499999999999</v>
      </c>
      <c r="F87" s="9">
        <v>170.416</v>
      </c>
      <c r="G87" s="9">
        <v>182.221</v>
      </c>
      <c r="H87" s="9">
        <v>137.095</v>
      </c>
      <c r="I87" s="9">
        <v>45.127000000000002</v>
      </c>
      <c r="J87" s="9">
        <v>224.989</v>
      </c>
      <c r="K87" s="9">
        <v>99.7</v>
      </c>
      <c r="L87" s="9">
        <v>125.289</v>
      </c>
      <c r="M87" s="9">
        <v>232.97</v>
      </c>
      <c r="N87" s="9">
        <v>173.84100000000001</v>
      </c>
      <c r="O87" s="9">
        <v>59.128999999999998</v>
      </c>
      <c r="P87" s="9">
        <v>246.03700000000001</v>
      </c>
      <c r="Q87" s="9">
        <v>107.621</v>
      </c>
      <c r="R87" s="9">
        <v>138.417</v>
      </c>
      <c r="S87" s="9">
        <v>275.99700000000001</v>
      </c>
      <c r="T87" s="9">
        <v>138.93299999999999</v>
      </c>
      <c r="U87" s="9">
        <v>137.06399999999999</v>
      </c>
      <c r="V87" s="9">
        <v>2840.4279999999999</v>
      </c>
      <c r="W87" s="9">
        <v>1508.4</v>
      </c>
      <c r="X87" s="9">
        <v>1332.028</v>
      </c>
      <c r="Y87" s="9">
        <v>2117.3380000000002</v>
      </c>
      <c r="Z87" s="9">
        <v>1372.001</v>
      </c>
      <c r="AA87" s="9">
        <v>745.33699999999999</v>
      </c>
      <c r="AB87" s="9">
        <v>723.09</v>
      </c>
      <c r="AC87" s="9">
        <v>136.399</v>
      </c>
      <c r="AD87" s="9">
        <v>586.69100000000003</v>
      </c>
      <c r="AE87" s="9">
        <v>377.75599999999997</v>
      </c>
      <c r="AF87" s="9">
        <v>196.304</v>
      </c>
      <c r="AG87" s="9">
        <v>181.452</v>
      </c>
      <c r="AH87" s="9">
        <v>109.17</v>
      </c>
      <c r="AI87" s="9">
        <v>55.491</v>
      </c>
      <c r="AJ87" s="9">
        <v>53.679000000000002</v>
      </c>
      <c r="AK87" s="9">
        <v>63.225999999999999</v>
      </c>
      <c r="AL87" s="9">
        <v>41.868000000000002</v>
      </c>
      <c r="AM87" s="9">
        <v>21.358000000000001</v>
      </c>
      <c r="AN87" s="9">
        <v>45.597999999999999</v>
      </c>
      <c r="AO87" s="9">
        <v>26.893000000000001</v>
      </c>
      <c r="AP87" s="9">
        <v>18.704999999999998</v>
      </c>
      <c r="AQ87" s="9">
        <v>17.628</v>
      </c>
      <c r="AR87" s="9">
        <v>14.975</v>
      </c>
      <c r="AS87" s="9">
        <v>2.653</v>
      </c>
      <c r="AT87" s="9">
        <v>45.944000000000003</v>
      </c>
      <c r="AU87" s="9">
        <v>13.624000000000001</v>
      </c>
      <c r="AV87" s="9">
        <v>32.32</v>
      </c>
      <c r="AW87" s="9">
        <v>317.738</v>
      </c>
      <c r="AX87" s="9">
        <v>168.327</v>
      </c>
      <c r="AY87" s="9">
        <v>149.411</v>
      </c>
      <c r="AZ87" s="9">
        <v>155.38399999999999</v>
      </c>
      <c r="BA87" s="9">
        <v>118.851</v>
      </c>
      <c r="BB87" s="9">
        <v>36.533000000000001</v>
      </c>
      <c r="BC87" s="9">
        <v>162.35499999999999</v>
      </c>
      <c r="BD87" s="9">
        <v>49.475999999999999</v>
      </c>
      <c r="BE87" s="9">
        <v>112.878</v>
      </c>
      <c r="BF87" s="9">
        <v>192.583</v>
      </c>
      <c r="BG87" s="9">
        <v>141.797</v>
      </c>
      <c r="BH87" s="9">
        <v>50.786000000000001</v>
      </c>
      <c r="BI87" s="9">
        <v>185.173</v>
      </c>
      <c r="BJ87" s="9">
        <v>54.506</v>
      </c>
      <c r="BK87" s="9">
        <v>130.667</v>
      </c>
      <c r="BL87" s="9">
        <v>207.953</v>
      </c>
      <c r="BM87" s="9">
        <v>76.369</v>
      </c>
      <c r="BN87" s="9">
        <v>131.584</v>
      </c>
      <c r="BO87" s="9">
        <v>2628.8870000000002</v>
      </c>
      <c r="BP87" s="9">
        <v>1362.1890000000001</v>
      </c>
      <c r="BQ87" s="9">
        <v>1266.6980000000001</v>
      </c>
      <c r="BR87" s="9">
        <v>1974.1849999999999</v>
      </c>
      <c r="BS87" s="9">
        <v>1212.1300000000001</v>
      </c>
      <c r="BT87" s="9">
        <v>762.05399999999997</v>
      </c>
      <c r="BU87" s="9">
        <v>654.70299999999997</v>
      </c>
      <c r="BV87" s="9">
        <v>150.059</v>
      </c>
      <c r="BW87" s="9">
        <v>504.64400000000001</v>
      </c>
      <c r="BX87" s="9">
        <v>368.95699999999999</v>
      </c>
      <c r="BY87" s="9">
        <v>195.99600000000001</v>
      </c>
      <c r="BZ87" s="9">
        <v>172.96100000000001</v>
      </c>
      <c r="CA87" s="9">
        <v>122.60299999999999</v>
      </c>
      <c r="CB87" s="9">
        <v>75.191000000000003</v>
      </c>
      <c r="CC87" s="9">
        <v>47.412999999999997</v>
      </c>
      <c r="CD87" s="9">
        <v>74.058000000000007</v>
      </c>
      <c r="CE87" s="9">
        <v>54.771000000000001</v>
      </c>
      <c r="CF87" s="9">
        <v>19.286999999999999</v>
      </c>
      <c r="CG87" s="9">
        <v>53.454000000000001</v>
      </c>
      <c r="CH87" s="9">
        <v>38.561999999999998</v>
      </c>
      <c r="CI87" s="9">
        <v>14.891999999999999</v>
      </c>
      <c r="CJ87" s="9">
        <v>20.603999999999999</v>
      </c>
      <c r="CK87" s="9">
        <v>16.207999999999998</v>
      </c>
      <c r="CL87" s="9">
        <v>4.3949999999999996</v>
      </c>
      <c r="CM87" s="9">
        <v>48.545000000000002</v>
      </c>
      <c r="CN87" s="9">
        <v>20.420000000000002</v>
      </c>
      <c r="CO87" s="9">
        <v>28.125</v>
      </c>
      <c r="CP87" s="9">
        <v>290.71300000000002</v>
      </c>
      <c r="CQ87" s="9">
        <v>147.50299999999999</v>
      </c>
      <c r="CR87" s="9">
        <v>143.21</v>
      </c>
      <c r="CS87" s="9">
        <v>128.44499999999999</v>
      </c>
      <c r="CT87" s="9">
        <v>94.646000000000001</v>
      </c>
      <c r="CU87" s="9">
        <v>33.798999999999999</v>
      </c>
      <c r="CV87" s="9">
        <v>162.268</v>
      </c>
      <c r="CW87" s="9">
        <v>52.856999999999999</v>
      </c>
      <c r="CX87" s="9">
        <v>109.411</v>
      </c>
      <c r="CY87" s="9">
        <v>185.167</v>
      </c>
      <c r="CZ87" s="9">
        <v>135.62299999999999</v>
      </c>
      <c r="DA87" s="9">
        <v>49.543999999999997</v>
      </c>
      <c r="DB87" s="9">
        <v>183.791</v>
      </c>
      <c r="DC87" s="9">
        <v>60.372999999999998</v>
      </c>
      <c r="DD87" s="9">
        <v>123.417</v>
      </c>
      <c r="DE87" s="9">
        <v>215.72200000000001</v>
      </c>
      <c r="DF87" s="9">
        <v>91.418999999999997</v>
      </c>
      <c r="DG87" s="9">
        <v>124.303</v>
      </c>
      <c r="DH87" s="9">
        <v>2561.9319999999998</v>
      </c>
      <c r="DI87" s="9">
        <v>1396.721</v>
      </c>
      <c r="DJ87" s="9">
        <v>1165.211</v>
      </c>
      <c r="DK87" s="9">
        <v>1594.5719999999999</v>
      </c>
      <c r="DL87" s="9">
        <v>1046.961</v>
      </c>
      <c r="DM87" s="9">
        <v>547.61</v>
      </c>
      <c r="DN87" s="9">
        <v>967.36</v>
      </c>
      <c r="DO87" s="9">
        <v>349.76</v>
      </c>
      <c r="DP87" s="9">
        <v>617.6</v>
      </c>
      <c r="DQ87" s="9">
        <v>316.99700000000001</v>
      </c>
      <c r="DR87" s="9">
        <v>178.94499999999999</v>
      </c>
      <c r="DS87" s="9">
        <v>138.05099999999999</v>
      </c>
      <c r="DT87" s="9">
        <v>129.691</v>
      </c>
      <c r="DU87" s="9">
        <v>80.013999999999996</v>
      </c>
      <c r="DV87" s="9">
        <v>49.677</v>
      </c>
      <c r="DW87" s="9">
        <v>61.762</v>
      </c>
      <c r="DX87" s="9">
        <v>48.334000000000003</v>
      </c>
      <c r="DY87" s="9">
        <v>13.428000000000001</v>
      </c>
      <c r="DZ87" s="9">
        <v>43.09</v>
      </c>
      <c r="EA87" s="9">
        <v>30.975000000000001</v>
      </c>
      <c r="EB87" s="9">
        <v>12.115</v>
      </c>
      <c r="EC87" s="9">
        <v>18.672000000000001</v>
      </c>
      <c r="ED87" s="9">
        <v>17.359000000000002</v>
      </c>
      <c r="EE87" s="9">
        <v>1.3129999999999999</v>
      </c>
      <c r="EF87" s="9">
        <v>67.929000000000002</v>
      </c>
      <c r="EG87" s="9">
        <v>31.68</v>
      </c>
      <c r="EH87" s="9">
        <v>36.249000000000002</v>
      </c>
      <c r="EI87" s="9">
        <v>224.85400000000001</v>
      </c>
      <c r="EJ87" s="9">
        <v>120.83499999999999</v>
      </c>
      <c r="EK87" s="9">
        <v>104.01900000000001</v>
      </c>
      <c r="EL87" s="9">
        <v>71.921000000000006</v>
      </c>
      <c r="EM87" s="9">
        <v>53.408999999999999</v>
      </c>
      <c r="EN87" s="9">
        <v>18.512</v>
      </c>
      <c r="EO87" s="9">
        <v>152.93299999999999</v>
      </c>
      <c r="EP87" s="9">
        <v>67.426000000000002</v>
      </c>
      <c r="EQ87" s="9">
        <v>85.507000000000005</v>
      </c>
      <c r="ER87" s="9">
        <v>123.023</v>
      </c>
      <c r="ES87" s="9">
        <v>93.778000000000006</v>
      </c>
      <c r="ET87" s="9">
        <v>29.245000000000001</v>
      </c>
      <c r="EU87" s="9">
        <v>193.97300000000001</v>
      </c>
      <c r="EV87" s="9">
        <v>85.167000000000002</v>
      </c>
      <c r="EW87" s="9">
        <v>108.806</v>
      </c>
      <c r="EX87" s="9">
        <v>196.023</v>
      </c>
      <c r="EY87" s="9">
        <v>98.400999999999996</v>
      </c>
      <c r="EZ87" s="9">
        <v>97.623000000000005</v>
      </c>
      <c r="FA87" s="9">
        <v>1945.5419999999999</v>
      </c>
      <c r="FB87" s="9">
        <v>1027.1559999999999</v>
      </c>
      <c r="FC87" s="9">
        <v>918.38599999999997</v>
      </c>
      <c r="FD87" s="9">
        <v>1328.0719999999999</v>
      </c>
      <c r="FE87" s="9">
        <v>854.17700000000002</v>
      </c>
      <c r="FF87" s="9">
        <v>473.89600000000002</v>
      </c>
      <c r="FG87" s="9">
        <v>617.47</v>
      </c>
      <c r="FH87" s="9">
        <v>172.98</v>
      </c>
      <c r="FI87" s="9">
        <v>444.49</v>
      </c>
      <c r="FJ87" s="9">
        <v>238.87700000000001</v>
      </c>
      <c r="FK87" s="9">
        <v>127.55800000000001</v>
      </c>
      <c r="FL87" s="9">
        <v>111.319</v>
      </c>
      <c r="FM87" s="9">
        <v>90.305000000000007</v>
      </c>
      <c r="FN87" s="9">
        <v>53.841999999999999</v>
      </c>
      <c r="FO87" s="9">
        <v>36.462000000000003</v>
      </c>
      <c r="FP87" s="9">
        <v>49.472000000000001</v>
      </c>
      <c r="FQ87" s="9">
        <v>37.899000000000001</v>
      </c>
      <c r="FR87" s="9">
        <v>11.573</v>
      </c>
      <c r="FS87" s="9">
        <v>34.317999999999998</v>
      </c>
      <c r="FT87" s="9">
        <v>23.614000000000001</v>
      </c>
      <c r="FU87" s="9">
        <v>10.704000000000001</v>
      </c>
      <c r="FV87" s="9">
        <v>15.154</v>
      </c>
      <c r="FW87" s="9">
        <v>14.285</v>
      </c>
      <c r="FX87" s="9">
        <v>0.86899999999999999</v>
      </c>
      <c r="FY87" s="9">
        <v>40.832999999999998</v>
      </c>
      <c r="FZ87" s="9">
        <v>15.943</v>
      </c>
      <c r="GA87" s="9">
        <v>24.888999999999999</v>
      </c>
      <c r="GB87" s="9">
        <v>179.881</v>
      </c>
      <c r="GC87" s="9">
        <v>90.613</v>
      </c>
      <c r="GD87" s="9">
        <v>89.268000000000001</v>
      </c>
      <c r="GE87" s="9">
        <v>62.073999999999998</v>
      </c>
      <c r="GF87" s="9">
        <v>45.094999999999999</v>
      </c>
      <c r="GG87" s="9">
        <v>16.98</v>
      </c>
      <c r="GH87" s="9">
        <v>117.807</v>
      </c>
      <c r="GI87" s="9">
        <v>45.518999999999998</v>
      </c>
      <c r="GJ87" s="9">
        <v>72.287999999999997</v>
      </c>
      <c r="GK87" s="9">
        <v>102.643</v>
      </c>
      <c r="GL87" s="9">
        <v>76.391999999999996</v>
      </c>
      <c r="GM87" s="9">
        <v>26.251000000000001</v>
      </c>
      <c r="GN87" s="9">
        <v>136.233</v>
      </c>
      <c r="GO87" s="9">
        <v>51.165999999999997</v>
      </c>
      <c r="GP87" s="9">
        <v>85.067999999999998</v>
      </c>
      <c r="GQ87" s="9">
        <v>152.125</v>
      </c>
      <c r="GR87" s="9">
        <v>69.132999999999996</v>
      </c>
      <c r="GS87" s="9">
        <v>82.992999999999995</v>
      </c>
      <c r="GT87" s="9">
        <v>616.39</v>
      </c>
      <c r="GU87" s="9">
        <v>369.565</v>
      </c>
      <c r="GV87" s="9">
        <v>246.82499999999999</v>
      </c>
      <c r="GW87" s="9">
        <v>266.49900000000002</v>
      </c>
      <c r="GX87" s="9">
        <v>192.785</v>
      </c>
      <c r="GY87" s="9">
        <v>73.715000000000003</v>
      </c>
      <c r="GZ87" s="9">
        <v>349.89100000000002</v>
      </c>
      <c r="HA87" s="9">
        <v>176.78</v>
      </c>
      <c r="HB87" s="9">
        <v>173.11</v>
      </c>
      <c r="HC87" s="9">
        <v>78.12</v>
      </c>
      <c r="HD87" s="9">
        <v>51.387</v>
      </c>
      <c r="HE87" s="9">
        <v>26.733000000000001</v>
      </c>
      <c r="HF87" s="9">
        <v>39.386000000000003</v>
      </c>
      <c r="HG87" s="9">
        <v>26.172000000000001</v>
      </c>
      <c r="HH87" s="9">
        <v>13.215</v>
      </c>
      <c r="HI87" s="9">
        <v>12.29</v>
      </c>
      <c r="HJ87" s="9">
        <v>10.435</v>
      </c>
      <c r="HK87" s="9">
        <v>1.855</v>
      </c>
      <c r="HL87" s="9">
        <v>8.7720000000000002</v>
      </c>
      <c r="HM87" s="9">
        <v>7.3609999999999998</v>
      </c>
      <c r="HN87" s="9">
        <v>1.411</v>
      </c>
      <c r="HO87" s="9">
        <v>3.5179999999999998</v>
      </c>
      <c r="HP87" s="9">
        <v>3.0739999999999998</v>
      </c>
      <c r="HQ87" s="9">
        <v>0.44400000000000001</v>
      </c>
      <c r="HR87" s="9">
        <v>27.096</v>
      </c>
      <c r="HS87" s="9">
        <v>15.736000000000001</v>
      </c>
      <c r="HT87" s="9">
        <v>11.36</v>
      </c>
      <c r="HU87" s="9">
        <v>44.972999999999999</v>
      </c>
      <c r="HV87" s="9">
        <v>30.222000000000001</v>
      </c>
      <c r="HW87" s="9">
        <v>14.750999999999999</v>
      </c>
      <c r="HX87" s="9">
        <v>9.8469999999999995</v>
      </c>
      <c r="HY87" s="9">
        <v>8.3149999999999995</v>
      </c>
      <c r="HZ87" s="9">
        <v>1.532</v>
      </c>
      <c r="IA87" s="9">
        <v>35.125999999999998</v>
      </c>
      <c r="IB87" s="9">
        <v>21.907</v>
      </c>
      <c r="IC87" s="9">
        <v>13.218999999999999</v>
      </c>
      <c r="ID87" s="9">
        <v>20.38</v>
      </c>
      <c r="IE87" s="9">
        <v>17.385999999999999</v>
      </c>
      <c r="IF87" s="9">
        <v>2.9940000000000002</v>
      </c>
      <c r="IG87" s="9">
        <v>57.74</v>
      </c>
      <c r="IH87" s="9">
        <v>34.002000000000002</v>
      </c>
      <c r="II87" s="9">
        <v>23.738</v>
      </c>
      <c r="IJ87" s="9">
        <v>43.898000000000003</v>
      </c>
      <c r="IK87" s="9">
        <v>29.268000000000001</v>
      </c>
      <c r="IL87" s="9">
        <v>14.63</v>
      </c>
      <c r="IM87" s="9">
        <v>4034.6790000000001</v>
      </c>
      <c r="IN87" s="9">
        <v>2132.998</v>
      </c>
      <c r="IO87" s="9">
        <v>1901.68</v>
      </c>
      <c r="IP87" s="9">
        <v>2810.931</v>
      </c>
      <c r="IQ87" s="9">
        <v>1711.6790000000001</v>
      </c>
    </row>
    <row r="88" spans="1:251">
      <c r="A88" s="10">
        <v>44166</v>
      </c>
      <c r="B88" s="9">
        <v>13.704000000000001</v>
      </c>
      <c r="C88" s="9">
        <v>26.337</v>
      </c>
      <c r="D88" s="9">
        <v>378.45699999999999</v>
      </c>
      <c r="E88" s="9">
        <v>214.29</v>
      </c>
      <c r="F88" s="9">
        <v>164.166</v>
      </c>
      <c r="G88" s="9">
        <v>168.10300000000001</v>
      </c>
      <c r="H88" s="9">
        <v>132.154</v>
      </c>
      <c r="I88" s="9">
        <v>35.948999999999998</v>
      </c>
      <c r="J88" s="9">
        <v>210.35400000000001</v>
      </c>
      <c r="K88" s="9">
        <v>82.137</v>
      </c>
      <c r="L88" s="9">
        <v>128.21799999999999</v>
      </c>
      <c r="M88" s="9">
        <v>203.815</v>
      </c>
      <c r="N88" s="9">
        <v>156.042</v>
      </c>
      <c r="O88" s="9">
        <v>47.771999999999998</v>
      </c>
      <c r="P88" s="9">
        <v>229.203</v>
      </c>
      <c r="Q88" s="9">
        <v>85.733999999999995</v>
      </c>
      <c r="R88" s="9">
        <v>143.46899999999999</v>
      </c>
      <c r="S88" s="9">
        <v>247.911</v>
      </c>
      <c r="T88" s="9">
        <v>108.592</v>
      </c>
      <c r="U88" s="9">
        <v>139.31899999999999</v>
      </c>
      <c r="V88" s="9">
        <v>2868.4740000000002</v>
      </c>
      <c r="W88" s="9">
        <v>1513.9749999999999</v>
      </c>
      <c r="X88" s="9">
        <v>1354.499</v>
      </c>
      <c r="Y88" s="9">
        <v>2134.0430000000001</v>
      </c>
      <c r="Z88" s="9">
        <v>1377.672</v>
      </c>
      <c r="AA88" s="9">
        <v>756.37</v>
      </c>
      <c r="AB88" s="9">
        <v>734.43100000000004</v>
      </c>
      <c r="AC88" s="9">
        <v>136.30199999999999</v>
      </c>
      <c r="AD88" s="9">
        <v>598.12900000000002</v>
      </c>
      <c r="AE88" s="9">
        <v>375.70600000000002</v>
      </c>
      <c r="AF88" s="9">
        <v>201.173</v>
      </c>
      <c r="AG88" s="9">
        <v>174.53299999999999</v>
      </c>
      <c r="AH88" s="9">
        <v>97.391000000000005</v>
      </c>
      <c r="AI88" s="9">
        <v>54.734000000000002</v>
      </c>
      <c r="AJ88" s="9">
        <v>42.656999999999996</v>
      </c>
      <c r="AK88" s="9">
        <v>58.741999999999997</v>
      </c>
      <c r="AL88" s="9">
        <v>43.174999999999997</v>
      </c>
      <c r="AM88" s="9">
        <v>15.567</v>
      </c>
      <c r="AN88" s="9">
        <v>36.094999999999999</v>
      </c>
      <c r="AO88" s="9">
        <v>26.02</v>
      </c>
      <c r="AP88" s="9">
        <v>10.074999999999999</v>
      </c>
      <c r="AQ88" s="9">
        <v>22.646000000000001</v>
      </c>
      <c r="AR88" s="9">
        <v>17.155000000000001</v>
      </c>
      <c r="AS88" s="9">
        <v>5.4909999999999997</v>
      </c>
      <c r="AT88" s="9">
        <v>38.65</v>
      </c>
      <c r="AU88" s="9">
        <v>11.558999999999999</v>
      </c>
      <c r="AV88" s="9">
        <v>27.09</v>
      </c>
      <c r="AW88" s="9">
        <v>311.666</v>
      </c>
      <c r="AX88" s="9">
        <v>166.107</v>
      </c>
      <c r="AY88" s="9">
        <v>145.559</v>
      </c>
      <c r="AZ88" s="9">
        <v>142.96</v>
      </c>
      <c r="BA88" s="9">
        <v>114.62</v>
      </c>
      <c r="BB88" s="9">
        <v>28.34</v>
      </c>
      <c r="BC88" s="9">
        <v>168.70599999999999</v>
      </c>
      <c r="BD88" s="9">
        <v>51.485999999999997</v>
      </c>
      <c r="BE88" s="9">
        <v>117.21899999999999</v>
      </c>
      <c r="BF88" s="9">
        <v>187.18199999999999</v>
      </c>
      <c r="BG88" s="9">
        <v>144.76300000000001</v>
      </c>
      <c r="BH88" s="9">
        <v>42.42</v>
      </c>
      <c r="BI88" s="9">
        <v>188.524</v>
      </c>
      <c r="BJ88" s="9">
        <v>56.41</v>
      </c>
      <c r="BK88" s="9">
        <v>132.114</v>
      </c>
      <c r="BL88" s="9">
        <v>204.80099999999999</v>
      </c>
      <c r="BM88" s="9">
        <v>77.506</v>
      </c>
      <c r="BN88" s="9">
        <v>127.295</v>
      </c>
      <c r="BO88" s="9">
        <v>2622.79</v>
      </c>
      <c r="BP88" s="9">
        <v>1347.6220000000001</v>
      </c>
      <c r="BQ88" s="9">
        <v>1275.1679999999999</v>
      </c>
      <c r="BR88" s="9">
        <v>1972.8589999999999</v>
      </c>
      <c r="BS88" s="9">
        <v>1193.6120000000001</v>
      </c>
      <c r="BT88" s="9">
        <v>779.24699999999996</v>
      </c>
      <c r="BU88" s="9">
        <v>649.93100000000004</v>
      </c>
      <c r="BV88" s="9">
        <v>154.01</v>
      </c>
      <c r="BW88" s="9">
        <v>495.92099999999999</v>
      </c>
      <c r="BX88" s="9">
        <v>339.98599999999999</v>
      </c>
      <c r="BY88" s="9">
        <v>176.38900000000001</v>
      </c>
      <c r="BZ88" s="9">
        <v>163.59700000000001</v>
      </c>
      <c r="CA88" s="9">
        <v>89.677000000000007</v>
      </c>
      <c r="CB88" s="9">
        <v>53.142000000000003</v>
      </c>
      <c r="CC88" s="9">
        <v>36.534999999999997</v>
      </c>
      <c r="CD88" s="9">
        <v>51.624000000000002</v>
      </c>
      <c r="CE88" s="9">
        <v>35.454999999999998</v>
      </c>
      <c r="CF88" s="9">
        <v>16.169</v>
      </c>
      <c r="CG88" s="9">
        <v>35.509</v>
      </c>
      <c r="CH88" s="9">
        <v>25.382000000000001</v>
      </c>
      <c r="CI88" s="9">
        <v>10.127000000000001</v>
      </c>
      <c r="CJ88" s="9">
        <v>16.114999999999998</v>
      </c>
      <c r="CK88" s="9">
        <v>10.073</v>
      </c>
      <c r="CL88" s="9">
        <v>6.0419999999999998</v>
      </c>
      <c r="CM88" s="9">
        <v>38.052999999999997</v>
      </c>
      <c r="CN88" s="9">
        <v>17.687000000000001</v>
      </c>
      <c r="CO88" s="9">
        <v>20.366</v>
      </c>
      <c r="CP88" s="9">
        <v>287.50099999999998</v>
      </c>
      <c r="CQ88" s="9">
        <v>146.14099999999999</v>
      </c>
      <c r="CR88" s="9">
        <v>141.36000000000001</v>
      </c>
      <c r="CS88" s="9">
        <v>121.209</v>
      </c>
      <c r="CT88" s="9">
        <v>87.935000000000002</v>
      </c>
      <c r="CU88" s="9">
        <v>33.274999999999999</v>
      </c>
      <c r="CV88" s="9">
        <v>166.291</v>
      </c>
      <c r="CW88" s="9">
        <v>58.206000000000003</v>
      </c>
      <c r="CX88" s="9">
        <v>108.08499999999999</v>
      </c>
      <c r="CY88" s="9">
        <v>160.17500000000001</v>
      </c>
      <c r="CZ88" s="9">
        <v>114.023</v>
      </c>
      <c r="DA88" s="9">
        <v>46.152999999999999</v>
      </c>
      <c r="DB88" s="9">
        <v>179.81100000000001</v>
      </c>
      <c r="DC88" s="9">
        <v>62.366</v>
      </c>
      <c r="DD88" s="9">
        <v>117.44499999999999</v>
      </c>
      <c r="DE88" s="9">
        <v>201.8</v>
      </c>
      <c r="DF88" s="9">
        <v>83.587999999999994</v>
      </c>
      <c r="DG88" s="9">
        <v>118.212</v>
      </c>
      <c r="DH88" s="9">
        <v>2561.0839999999998</v>
      </c>
      <c r="DI88" s="9">
        <v>1405.1980000000001</v>
      </c>
      <c r="DJ88" s="9">
        <v>1155.886</v>
      </c>
      <c r="DK88" s="9">
        <v>1625.201</v>
      </c>
      <c r="DL88" s="9">
        <v>1065.692</v>
      </c>
      <c r="DM88" s="9">
        <v>559.50800000000004</v>
      </c>
      <c r="DN88" s="9">
        <v>935.88300000000004</v>
      </c>
      <c r="DO88" s="9">
        <v>339.505</v>
      </c>
      <c r="DP88" s="9">
        <v>596.37800000000004</v>
      </c>
      <c r="DQ88" s="9">
        <v>285.64299999999997</v>
      </c>
      <c r="DR88" s="9">
        <v>156.46299999999999</v>
      </c>
      <c r="DS88" s="9">
        <v>129.18</v>
      </c>
      <c r="DT88" s="9">
        <v>107.154</v>
      </c>
      <c r="DU88" s="9">
        <v>65.135999999999996</v>
      </c>
      <c r="DV88" s="9">
        <v>42.018000000000001</v>
      </c>
      <c r="DW88" s="9">
        <v>50.286000000000001</v>
      </c>
      <c r="DX88" s="9">
        <v>38.341999999999999</v>
      </c>
      <c r="DY88" s="9">
        <v>11.943</v>
      </c>
      <c r="DZ88" s="9">
        <v>35.875999999999998</v>
      </c>
      <c r="EA88" s="9">
        <v>25.097000000000001</v>
      </c>
      <c r="EB88" s="9">
        <v>10.779</v>
      </c>
      <c r="EC88" s="9">
        <v>14.409000000000001</v>
      </c>
      <c r="ED88" s="9">
        <v>13.244999999999999</v>
      </c>
      <c r="EE88" s="9">
        <v>1.1639999999999999</v>
      </c>
      <c r="EF88" s="9">
        <v>56.868000000000002</v>
      </c>
      <c r="EG88" s="9">
        <v>26.794</v>
      </c>
      <c r="EH88" s="9">
        <v>30.074999999999999</v>
      </c>
      <c r="EI88" s="9">
        <v>209.107</v>
      </c>
      <c r="EJ88" s="9">
        <v>110.036</v>
      </c>
      <c r="EK88" s="9">
        <v>99.07</v>
      </c>
      <c r="EL88" s="9">
        <v>70.697999999999993</v>
      </c>
      <c r="EM88" s="9">
        <v>53.177999999999997</v>
      </c>
      <c r="EN88" s="9">
        <v>17.52</v>
      </c>
      <c r="EO88" s="9">
        <v>138.40799999999999</v>
      </c>
      <c r="EP88" s="9">
        <v>56.857999999999997</v>
      </c>
      <c r="EQ88" s="9">
        <v>81.55</v>
      </c>
      <c r="ER88" s="9">
        <v>109.554</v>
      </c>
      <c r="ES88" s="9">
        <v>82.682000000000002</v>
      </c>
      <c r="ET88" s="9">
        <v>26.872</v>
      </c>
      <c r="EU88" s="9">
        <v>176.089</v>
      </c>
      <c r="EV88" s="9">
        <v>73.781999999999996</v>
      </c>
      <c r="EW88" s="9">
        <v>102.30800000000001</v>
      </c>
      <c r="EX88" s="9">
        <v>174.285</v>
      </c>
      <c r="EY88" s="9">
        <v>81.956000000000003</v>
      </c>
      <c r="EZ88" s="9">
        <v>92.328999999999994</v>
      </c>
      <c r="FA88" s="9">
        <v>1935.1389999999999</v>
      </c>
      <c r="FB88" s="9">
        <v>1028.326</v>
      </c>
      <c r="FC88" s="9">
        <v>906.81200000000001</v>
      </c>
      <c r="FD88" s="9">
        <v>1341.348</v>
      </c>
      <c r="FE88" s="9">
        <v>860.22699999999998</v>
      </c>
      <c r="FF88" s="9">
        <v>481.12099999999998</v>
      </c>
      <c r="FG88" s="9">
        <v>593.79100000000005</v>
      </c>
      <c r="FH88" s="9">
        <v>168.09899999999999</v>
      </c>
      <c r="FI88" s="9">
        <v>425.69099999999997</v>
      </c>
      <c r="FJ88" s="9">
        <v>224.23599999999999</v>
      </c>
      <c r="FK88" s="9">
        <v>118.48099999999999</v>
      </c>
      <c r="FL88" s="9">
        <v>105.755</v>
      </c>
      <c r="FM88" s="9">
        <v>75.454999999999998</v>
      </c>
      <c r="FN88" s="9">
        <v>45.512</v>
      </c>
      <c r="FO88" s="9">
        <v>29.942</v>
      </c>
      <c r="FP88" s="9">
        <v>40.692</v>
      </c>
      <c r="FQ88" s="9">
        <v>30.436</v>
      </c>
      <c r="FR88" s="9">
        <v>10.256</v>
      </c>
      <c r="FS88" s="9">
        <v>28.911999999999999</v>
      </c>
      <c r="FT88" s="9">
        <v>19.803999999999998</v>
      </c>
      <c r="FU88" s="9">
        <v>9.1080000000000005</v>
      </c>
      <c r="FV88" s="9">
        <v>11.78</v>
      </c>
      <c r="FW88" s="9">
        <v>10.632</v>
      </c>
      <c r="FX88" s="9">
        <v>1.1479999999999999</v>
      </c>
      <c r="FY88" s="9">
        <v>34.762999999999998</v>
      </c>
      <c r="FZ88" s="9">
        <v>15.076000000000001</v>
      </c>
      <c r="GA88" s="9">
        <v>19.687000000000001</v>
      </c>
      <c r="GB88" s="9">
        <v>172.78399999999999</v>
      </c>
      <c r="GC88" s="9">
        <v>86.393000000000001</v>
      </c>
      <c r="GD88" s="9">
        <v>86.391000000000005</v>
      </c>
      <c r="GE88" s="9">
        <v>62.295000000000002</v>
      </c>
      <c r="GF88" s="9">
        <v>45.878</v>
      </c>
      <c r="GG88" s="9">
        <v>16.417000000000002</v>
      </c>
      <c r="GH88" s="9">
        <v>110.489</v>
      </c>
      <c r="GI88" s="9">
        <v>40.515000000000001</v>
      </c>
      <c r="GJ88" s="9">
        <v>69.974000000000004</v>
      </c>
      <c r="GK88" s="9">
        <v>95.188000000000002</v>
      </c>
      <c r="GL88" s="9">
        <v>70.608000000000004</v>
      </c>
      <c r="GM88" s="9">
        <v>24.58</v>
      </c>
      <c r="GN88" s="9">
        <v>129.048</v>
      </c>
      <c r="GO88" s="9">
        <v>47.874000000000002</v>
      </c>
      <c r="GP88" s="9">
        <v>81.174999999999997</v>
      </c>
      <c r="GQ88" s="9">
        <v>139.40100000000001</v>
      </c>
      <c r="GR88" s="9">
        <v>60.319000000000003</v>
      </c>
      <c r="GS88" s="9">
        <v>79.081000000000003</v>
      </c>
      <c r="GT88" s="9">
        <v>625.94500000000005</v>
      </c>
      <c r="GU88" s="9">
        <v>376.87099999999998</v>
      </c>
      <c r="GV88" s="9">
        <v>249.07400000000001</v>
      </c>
      <c r="GW88" s="9">
        <v>283.85300000000001</v>
      </c>
      <c r="GX88" s="9">
        <v>205.46600000000001</v>
      </c>
      <c r="GY88" s="9">
        <v>78.387</v>
      </c>
      <c r="GZ88" s="9">
        <v>342.09199999999998</v>
      </c>
      <c r="HA88" s="9">
        <v>171.40600000000001</v>
      </c>
      <c r="HB88" s="9">
        <v>170.68700000000001</v>
      </c>
      <c r="HC88" s="9">
        <v>61.406999999999996</v>
      </c>
      <c r="HD88" s="9">
        <v>37.981999999999999</v>
      </c>
      <c r="HE88" s="9">
        <v>23.425000000000001</v>
      </c>
      <c r="HF88" s="9">
        <v>31.7</v>
      </c>
      <c r="HG88" s="9">
        <v>19.623999999999999</v>
      </c>
      <c r="HH88" s="9">
        <v>12.076000000000001</v>
      </c>
      <c r="HI88" s="9">
        <v>9.5939999999999994</v>
      </c>
      <c r="HJ88" s="9">
        <v>7.907</v>
      </c>
      <c r="HK88" s="9">
        <v>1.6879999999999999</v>
      </c>
      <c r="HL88" s="9">
        <v>6.9649999999999999</v>
      </c>
      <c r="HM88" s="9">
        <v>5.2930000000000001</v>
      </c>
      <c r="HN88" s="9">
        <v>1.671</v>
      </c>
      <c r="HO88" s="9">
        <v>2.63</v>
      </c>
      <c r="HP88" s="9">
        <v>2.613</v>
      </c>
      <c r="HQ88" s="9">
        <v>1.6E-2</v>
      </c>
      <c r="HR88" s="9">
        <v>22.105</v>
      </c>
      <c r="HS88" s="9">
        <v>11.717000000000001</v>
      </c>
      <c r="HT88" s="9">
        <v>10.388</v>
      </c>
      <c r="HU88" s="9">
        <v>36.323</v>
      </c>
      <c r="HV88" s="9">
        <v>23.643000000000001</v>
      </c>
      <c r="HW88" s="9">
        <v>12.679</v>
      </c>
      <c r="HX88" s="9">
        <v>8.4030000000000005</v>
      </c>
      <c r="HY88" s="9">
        <v>7.3</v>
      </c>
      <c r="HZ88" s="9">
        <v>1.103</v>
      </c>
      <c r="IA88" s="9">
        <v>27.92</v>
      </c>
      <c r="IB88" s="9">
        <v>16.343</v>
      </c>
      <c r="IC88" s="9">
        <v>11.576000000000001</v>
      </c>
      <c r="ID88" s="9">
        <v>14.366</v>
      </c>
      <c r="IE88" s="9">
        <v>12.074</v>
      </c>
      <c r="IF88" s="9">
        <v>2.2919999999999998</v>
      </c>
      <c r="IG88" s="9">
        <v>47.040999999999997</v>
      </c>
      <c r="IH88" s="9">
        <v>25.908000000000001</v>
      </c>
      <c r="II88" s="9">
        <v>21.132999999999999</v>
      </c>
      <c r="IJ88" s="9">
        <v>34.884</v>
      </c>
      <c r="IK88" s="9">
        <v>21.635999999999999</v>
      </c>
      <c r="IL88" s="9">
        <v>13.247999999999999</v>
      </c>
      <c r="IM88" s="9">
        <v>4052.3240000000001</v>
      </c>
      <c r="IN88" s="9">
        <v>2138.8040000000001</v>
      </c>
      <c r="IO88" s="9">
        <v>1913.521</v>
      </c>
      <c r="IP88" s="9">
        <v>2830.7159999999999</v>
      </c>
      <c r="IQ88" s="9">
        <v>1713.9459999999999</v>
      </c>
    </row>
    <row r="89" spans="1:251">
      <c r="A89" s="10">
        <v>44197</v>
      </c>
      <c r="B89" s="9">
        <v>14.276</v>
      </c>
      <c r="C89" s="9">
        <v>29.297999999999998</v>
      </c>
      <c r="D89" s="9">
        <v>374.94200000000001</v>
      </c>
      <c r="E89" s="9">
        <v>219.221</v>
      </c>
      <c r="F89" s="9">
        <v>155.72200000000001</v>
      </c>
      <c r="G89" s="9">
        <v>178.376</v>
      </c>
      <c r="H89" s="9">
        <v>137.916</v>
      </c>
      <c r="I89" s="9">
        <v>40.46</v>
      </c>
      <c r="J89" s="9">
        <v>196.566</v>
      </c>
      <c r="K89" s="9">
        <v>81.305000000000007</v>
      </c>
      <c r="L89" s="9">
        <v>115.261</v>
      </c>
      <c r="M89" s="9">
        <v>223.50399999999999</v>
      </c>
      <c r="N89" s="9">
        <v>167.977</v>
      </c>
      <c r="O89" s="9">
        <v>55.526000000000003</v>
      </c>
      <c r="P89" s="9">
        <v>218.453</v>
      </c>
      <c r="Q89" s="9">
        <v>87.596999999999994</v>
      </c>
      <c r="R89" s="9">
        <v>130.85599999999999</v>
      </c>
      <c r="S89" s="9">
        <v>237.756</v>
      </c>
      <c r="T89" s="9">
        <v>109.048</v>
      </c>
      <c r="U89" s="9">
        <v>128.708</v>
      </c>
      <c r="V89" s="9">
        <v>2823.3580000000002</v>
      </c>
      <c r="W89" s="9">
        <v>1502.16</v>
      </c>
      <c r="X89" s="9">
        <v>1321.1980000000001</v>
      </c>
      <c r="Y89" s="9">
        <v>2121.0450000000001</v>
      </c>
      <c r="Z89" s="9">
        <v>1368.559</v>
      </c>
      <c r="AA89" s="9">
        <v>752.48500000000001</v>
      </c>
      <c r="AB89" s="9">
        <v>702.31299999999999</v>
      </c>
      <c r="AC89" s="9">
        <v>133.6</v>
      </c>
      <c r="AD89" s="9">
        <v>568.71299999999997</v>
      </c>
      <c r="AE89" s="9">
        <v>357.25200000000001</v>
      </c>
      <c r="AF89" s="9">
        <v>191.81299999999999</v>
      </c>
      <c r="AG89" s="9">
        <v>165.43899999999999</v>
      </c>
      <c r="AH89" s="9">
        <v>96.378</v>
      </c>
      <c r="AI89" s="9">
        <v>55.481000000000002</v>
      </c>
      <c r="AJ89" s="9">
        <v>40.896999999999998</v>
      </c>
      <c r="AK89" s="9">
        <v>56.265000000000001</v>
      </c>
      <c r="AL89" s="9">
        <v>42.57</v>
      </c>
      <c r="AM89" s="9">
        <v>13.695</v>
      </c>
      <c r="AN89" s="9">
        <v>34.76</v>
      </c>
      <c r="AO89" s="9">
        <v>25.274000000000001</v>
      </c>
      <c r="AP89" s="9">
        <v>9.4860000000000007</v>
      </c>
      <c r="AQ89" s="9">
        <v>21.504999999999999</v>
      </c>
      <c r="AR89" s="9">
        <v>17.295999999999999</v>
      </c>
      <c r="AS89" s="9">
        <v>4.2089999999999996</v>
      </c>
      <c r="AT89" s="9">
        <v>40.113</v>
      </c>
      <c r="AU89" s="9">
        <v>12.911</v>
      </c>
      <c r="AV89" s="9">
        <v>27.202000000000002</v>
      </c>
      <c r="AW89" s="9">
        <v>296.38299999999998</v>
      </c>
      <c r="AX89" s="9">
        <v>157.11600000000001</v>
      </c>
      <c r="AY89" s="9">
        <v>139.267</v>
      </c>
      <c r="AZ89" s="9">
        <v>142.19399999999999</v>
      </c>
      <c r="BA89" s="9">
        <v>108.931</v>
      </c>
      <c r="BB89" s="9">
        <v>33.262</v>
      </c>
      <c r="BC89" s="9">
        <v>154.18899999999999</v>
      </c>
      <c r="BD89" s="9">
        <v>48.183999999999997</v>
      </c>
      <c r="BE89" s="9">
        <v>106.005</v>
      </c>
      <c r="BF89" s="9">
        <v>181.25399999999999</v>
      </c>
      <c r="BG89" s="9">
        <v>137.01</v>
      </c>
      <c r="BH89" s="9">
        <v>44.244</v>
      </c>
      <c r="BI89" s="9">
        <v>175.99799999999999</v>
      </c>
      <c r="BJ89" s="9">
        <v>54.802999999999997</v>
      </c>
      <c r="BK89" s="9">
        <v>121.19499999999999</v>
      </c>
      <c r="BL89" s="9">
        <v>188.94900000000001</v>
      </c>
      <c r="BM89" s="9">
        <v>73.457999999999998</v>
      </c>
      <c r="BN89" s="9">
        <v>115.49</v>
      </c>
      <c r="BO89" s="9">
        <v>2573.2399999999998</v>
      </c>
      <c r="BP89" s="9">
        <v>1336.17</v>
      </c>
      <c r="BQ89" s="9">
        <v>1237.07</v>
      </c>
      <c r="BR89" s="9">
        <v>1939.3520000000001</v>
      </c>
      <c r="BS89" s="9">
        <v>1182.9670000000001</v>
      </c>
      <c r="BT89" s="9">
        <v>756.38400000000001</v>
      </c>
      <c r="BU89" s="9">
        <v>633.88800000000003</v>
      </c>
      <c r="BV89" s="9">
        <v>153.202</v>
      </c>
      <c r="BW89" s="9">
        <v>480.68599999999998</v>
      </c>
      <c r="BX89" s="9">
        <v>333.13900000000001</v>
      </c>
      <c r="BY89" s="9">
        <v>175.10599999999999</v>
      </c>
      <c r="BZ89" s="9">
        <v>158.03299999999999</v>
      </c>
      <c r="CA89" s="9">
        <v>89.981999999999999</v>
      </c>
      <c r="CB89" s="9">
        <v>57.973999999999997</v>
      </c>
      <c r="CC89" s="9">
        <v>32.008000000000003</v>
      </c>
      <c r="CD89" s="9">
        <v>54.569000000000003</v>
      </c>
      <c r="CE89" s="9">
        <v>41.220999999999997</v>
      </c>
      <c r="CF89" s="9">
        <v>13.347</v>
      </c>
      <c r="CG89" s="9">
        <v>35.179000000000002</v>
      </c>
      <c r="CH89" s="9">
        <v>25.483000000000001</v>
      </c>
      <c r="CI89" s="9">
        <v>9.6959999999999997</v>
      </c>
      <c r="CJ89" s="9">
        <v>19.39</v>
      </c>
      <c r="CK89" s="9">
        <v>15.738</v>
      </c>
      <c r="CL89" s="9">
        <v>3.6509999999999998</v>
      </c>
      <c r="CM89" s="9">
        <v>35.412999999999997</v>
      </c>
      <c r="CN89" s="9">
        <v>16.751999999999999</v>
      </c>
      <c r="CO89" s="9">
        <v>18.661000000000001</v>
      </c>
      <c r="CP89" s="9">
        <v>281.93299999999999</v>
      </c>
      <c r="CQ89" s="9">
        <v>143.06100000000001</v>
      </c>
      <c r="CR89" s="9">
        <v>138.87200000000001</v>
      </c>
      <c r="CS89" s="9">
        <v>124.39</v>
      </c>
      <c r="CT89" s="9">
        <v>84.122</v>
      </c>
      <c r="CU89" s="9">
        <v>40.268000000000001</v>
      </c>
      <c r="CV89" s="9">
        <v>157.54300000000001</v>
      </c>
      <c r="CW89" s="9">
        <v>58.939</v>
      </c>
      <c r="CX89" s="9">
        <v>98.603999999999999</v>
      </c>
      <c r="CY89" s="9">
        <v>163.34299999999999</v>
      </c>
      <c r="CZ89" s="9">
        <v>112.676</v>
      </c>
      <c r="DA89" s="9">
        <v>50.667000000000002</v>
      </c>
      <c r="DB89" s="9">
        <v>169.79599999999999</v>
      </c>
      <c r="DC89" s="9">
        <v>62.43</v>
      </c>
      <c r="DD89" s="9">
        <v>107.366</v>
      </c>
      <c r="DE89" s="9">
        <v>192.72200000000001</v>
      </c>
      <c r="DF89" s="9">
        <v>84.423000000000002</v>
      </c>
      <c r="DG89" s="9">
        <v>108.29900000000001</v>
      </c>
      <c r="DH89" s="9">
        <v>2494.6529999999998</v>
      </c>
      <c r="DI89" s="9">
        <v>1374.875</v>
      </c>
      <c r="DJ89" s="9">
        <v>1119.777</v>
      </c>
      <c r="DK89" s="9">
        <v>1596.6980000000001</v>
      </c>
      <c r="DL89" s="9">
        <v>1042.635</v>
      </c>
      <c r="DM89" s="9">
        <v>554.06299999999999</v>
      </c>
      <c r="DN89" s="9">
        <v>897.95500000000004</v>
      </c>
      <c r="DO89" s="9">
        <v>332.24099999999999</v>
      </c>
      <c r="DP89" s="9">
        <v>565.71400000000006</v>
      </c>
      <c r="DQ89" s="9">
        <v>291.84300000000002</v>
      </c>
      <c r="DR89" s="9">
        <v>177.13</v>
      </c>
      <c r="DS89" s="9">
        <v>114.714</v>
      </c>
      <c r="DT89" s="9">
        <v>115.20099999999999</v>
      </c>
      <c r="DU89" s="9">
        <v>76.734999999999999</v>
      </c>
      <c r="DV89" s="9">
        <v>38.466999999999999</v>
      </c>
      <c r="DW89" s="9">
        <v>55.671999999999997</v>
      </c>
      <c r="DX89" s="9">
        <v>43.524000000000001</v>
      </c>
      <c r="DY89" s="9">
        <v>12.148</v>
      </c>
      <c r="DZ89" s="9">
        <v>33.267000000000003</v>
      </c>
      <c r="EA89" s="9">
        <v>24.146999999999998</v>
      </c>
      <c r="EB89" s="9">
        <v>9.1199999999999992</v>
      </c>
      <c r="EC89" s="9">
        <v>22.405000000000001</v>
      </c>
      <c r="ED89" s="9">
        <v>19.376999999999999</v>
      </c>
      <c r="EE89" s="9">
        <v>3.028</v>
      </c>
      <c r="EF89" s="9">
        <v>59.529000000000003</v>
      </c>
      <c r="EG89" s="9">
        <v>33.210999999999999</v>
      </c>
      <c r="EH89" s="9">
        <v>26.318000000000001</v>
      </c>
      <c r="EI89" s="9">
        <v>207.81899999999999</v>
      </c>
      <c r="EJ89" s="9">
        <v>119.241</v>
      </c>
      <c r="EK89" s="9">
        <v>88.578000000000003</v>
      </c>
      <c r="EL89" s="9">
        <v>76.546999999999997</v>
      </c>
      <c r="EM89" s="9">
        <v>58.811</v>
      </c>
      <c r="EN89" s="9">
        <v>17.736000000000001</v>
      </c>
      <c r="EO89" s="9">
        <v>131.27199999999999</v>
      </c>
      <c r="EP89" s="9">
        <v>60.43</v>
      </c>
      <c r="EQ89" s="9">
        <v>70.841999999999999</v>
      </c>
      <c r="ER89" s="9">
        <v>122.121</v>
      </c>
      <c r="ES89" s="9">
        <v>95.126000000000005</v>
      </c>
      <c r="ET89" s="9">
        <v>26.995000000000001</v>
      </c>
      <c r="EU89" s="9">
        <v>169.72300000000001</v>
      </c>
      <c r="EV89" s="9">
        <v>82.004000000000005</v>
      </c>
      <c r="EW89" s="9">
        <v>87.718999999999994</v>
      </c>
      <c r="EX89" s="9">
        <v>164.54</v>
      </c>
      <c r="EY89" s="9">
        <v>84.578000000000003</v>
      </c>
      <c r="EZ89" s="9">
        <v>79.962000000000003</v>
      </c>
      <c r="FA89" s="9">
        <v>1891.046</v>
      </c>
      <c r="FB89" s="9">
        <v>1006.73</v>
      </c>
      <c r="FC89" s="9">
        <v>884.31600000000003</v>
      </c>
      <c r="FD89" s="9">
        <v>1316.931</v>
      </c>
      <c r="FE89" s="9">
        <v>837.97199999999998</v>
      </c>
      <c r="FF89" s="9">
        <v>478.959</v>
      </c>
      <c r="FG89" s="9">
        <v>574.11500000000001</v>
      </c>
      <c r="FH89" s="9">
        <v>168.75800000000001</v>
      </c>
      <c r="FI89" s="9">
        <v>405.35700000000003</v>
      </c>
      <c r="FJ89" s="9">
        <v>226.64699999999999</v>
      </c>
      <c r="FK89" s="9">
        <v>131.62899999999999</v>
      </c>
      <c r="FL89" s="9">
        <v>95.018000000000001</v>
      </c>
      <c r="FM89" s="9">
        <v>80.897000000000006</v>
      </c>
      <c r="FN89" s="9">
        <v>50.131999999999998</v>
      </c>
      <c r="FO89" s="9">
        <v>30.765000000000001</v>
      </c>
      <c r="FP89" s="9">
        <v>44.244999999999997</v>
      </c>
      <c r="FQ89" s="9">
        <v>33.683</v>
      </c>
      <c r="FR89" s="9">
        <v>10.561999999999999</v>
      </c>
      <c r="FS89" s="9">
        <v>26.286999999999999</v>
      </c>
      <c r="FT89" s="9">
        <v>17.672999999999998</v>
      </c>
      <c r="FU89" s="9">
        <v>8.6150000000000002</v>
      </c>
      <c r="FV89" s="9">
        <v>17.957999999999998</v>
      </c>
      <c r="FW89" s="9">
        <v>16.010999999999999</v>
      </c>
      <c r="FX89" s="9">
        <v>1.9470000000000001</v>
      </c>
      <c r="FY89" s="9">
        <v>36.652000000000001</v>
      </c>
      <c r="FZ89" s="9">
        <v>16.449000000000002</v>
      </c>
      <c r="GA89" s="9">
        <v>20.202999999999999</v>
      </c>
      <c r="GB89" s="9">
        <v>171.393</v>
      </c>
      <c r="GC89" s="9">
        <v>95.921000000000006</v>
      </c>
      <c r="GD89" s="9">
        <v>75.471999999999994</v>
      </c>
      <c r="GE89" s="9">
        <v>66.531999999999996</v>
      </c>
      <c r="GF89" s="9">
        <v>50.173000000000002</v>
      </c>
      <c r="GG89" s="9">
        <v>16.36</v>
      </c>
      <c r="GH89" s="9">
        <v>104.86</v>
      </c>
      <c r="GI89" s="9">
        <v>45.747999999999998</v>
      </c>
      <c r="GJ89" s="9">
        <v>59.112000000000002</v>
      </c>
      <c r="GK89" s="9">
        <v>102.535</v>
      </c>
      <c r="GL89" s="9">
        <v>78.5</v>
      </c>
      <c r="GM89" s="9">
        <v>24.035</v>
      </c>
      <c r="GN89" s="9">
        <v>124.11199999999999</v>
      </c>
      <c r="GO89" s="9">
        <v>53.13</v>
      </c>
      <c r="GP89" s="9">
        <v>70.981999999999999</v>
      </c>
      <c r="GQ89" s="9">
        <v>131.148</v>
      </c>
      <c r="GR89" s="9">
        <v>63.420999999999999</v>
      </c>
      <c r="GS89" s="9">
        <v>67.727000000000004</v>
      </c>
      <c r="GT89" s="9">
        <v>603.60699999999997</v>
      </c>
      <c r="GU89" s="9">
        <v>368.14600000000002</v>
      </c>
      <c r="GV89" s="9">
        <v>235.46100000000001</v>
      </c>
      <c r="GW89" s="9">
        <v>279.767</v>
      </c>
      <c r="GX89" s="9">
        <v>204.66300000000001</v>
      </c>
      <c r="GY89" s="9">
        <v>75.103999999999999</v>
      </c>
      <c r="GZ89" s="9">
        <v>323.83999999999997</v>
      </c>
      <c r="HA89" s="9">
        <v>163.482</v>
      </c>
      <c r="HB89" s="9">
        <v>160.357</v>
      </c>
      <c r="HC89" s="9">
        <v>65.195999999999998</v>
      </c>
      <c r="HD89" s="9">
        <v>45.5</v>
      </c>
      <c r="HE89" s="9">
        <v>19.696000000000002</v>
      </c>
      <c r="HF89" s="9">
        <v>34.304000000000002</v>
      </c>
      <c r="HG89" s="9">
        <v>26.603000000000002</v>
      </c>
      <c r="HH89" s="9">
        <v>7.7009999999999996</v>
      </c>
      <c r="HI89" s="9">
        <v>11.427</v>
      </c>
      <c r="HJ89" s="9">
        <v>9.8409999999999993</v>
      </c>
      <c r="HK89" s="9">
        <v>1.5860000000000001</v>
      </c>
      <c r="HL89" s="9">
        <v>6.98</v>
      </c>
      <c r="HM89" s="9">
        <v>6.4749999999999996</v>
      </c>
      <c r="HN89" s="9">
        <v>0.505</v>
      </c>
      <c r="HO89" s="9">
        <v>4.4470000000000001</v>
      </c>
      <c r="HP89" s="9">
        <v>3.3660000000000001</v>
      </c>
      <c r="HQ89" s="9">
        <v>1.081</v>
      </c>
      <c r="HR89" s="9">
        <v>22.876999999999999</v>
      </c>
      <c r="HS89" s="9">
        <v>16.762</v>
      </c>
      <c r="HT89" s="9">
        <v>6.1150000000000002</v>
      </c>
      <c r="HU89" s="9">
        <v>36.427</v>
      </c>
      <c r="HV89" s="9">
        <v>23.32</v>
      </c>
      <c r="HW89" s="9">
        <v>13.106999999999999</v>
      </c>
      <c r="HX89" s="9">
        <v>10.015000000000001</v>
      </c>
      <c r="HY89" s="9">
        <v>8.6379999999999999</v>
      </c>
      <c r="HZ89" s="9">
        <v>1.377</v>
      </c>
      <c r="IA89" s="9">
        <v>26.411999999999999</v>
      </c>
      <c r="IB89" s="9">
        <v>14.682</v>
      </c>
      <c r="IC89" s="9">
        <v>11.73</v>
      </c>
      <c r="ID89" s="9">
        <v>19.585999999999999</v>
      </c>
      <c r="IE89" s="9">
        <v>16.626000000000001</v>
      </c>
      <c r="IF89" s="9">
        <v>2.9590000000000001</v>
      </c>
      <c r="IG89" s="9">
        <v>45.610999999999997</v>
      </c>
      <c r="IH89" s="9">
        <v>28.873999999999999</v>
      </c>
      <c r="II89" s="9">
        <v>16.736999999999998</v>
      </c>
      <c r="IJ89" s="9">
        <v>33.392000000000003</v>
      </c>
      <c r="IK89" s="9">
        <v>21.157</v>
      </c>
      <c r="IL89" s="9">
        <v>12.234999999999999</v>
      </c>
      <c r="IM89" s="9">
        <v>3951.4059999999999</v>
      </c>
      <c r="IN89" s="9">
        <v>2103.8870000000002</v>
      </c>
      <c r="IO89" s="9">
        <v>1847.519</v>
      </c>
      <c r="IP89" s="9">
        <v>2786.0810000000001</v>
      </c>
      <c r="IQ89" s="9">
        <v>1703.288</v>
      </c>
    </row>
    <row r="90" spans="1:251">
      <c r="A90" s="10">
        <v>44228</v>
      </c>
      <c r="B90" s="9">
        <v>28.931999999999999</v>
      </c>
      <c r="C90" s="9">
        <v>24.466999999999999</v>
      </c>
      <c r="D90" s="9">
        <v>369.36399999999998</v>
      </c>
      <c r="E90" s="9">
        <v>217.42599999999999</v>
      </c>
      <c r="F90" s="9">
        <v>151.93799999999999</v>
      </c>
      <c r="G90" s="9">
        <v>169.78700000000001</v>
      </c>
      <c r="H90" s="9">
        <v>134.06399999999999</v>
      </c>
      <c r="I90" s="9">
        <v>35.722999999999999</v>
      </c>
      <c r="J90" s="9">
        <v>199.577</v>
      </c>
      <c r="K90" s="9">
        <v>83.361999999999995</v>
      </c>
      <c r="L90" s="9">
        <v>116.215</v>
      </c>
      <c r="M90" s="9">
        <v>211.279</v>
      </c>
      <c r="N90" s="9">
        <v>164.04400000000001</v>
      </c>
      <c r="O90" s="9">
        <v>47.234000000000002</v>
      </c>
      <c r="P90" s="9">
        <v>222.67699999999999</v>
      </c>
      <c r="Q90" s="9">
        <v>93.334000000000003</v>
      </c>
      <c r="R90" s="9">
        <v>129.34299999999999</v>
      </c>
      <c r="S90" s="9">
        <v>241.17500000000001</v>
      </c>
      <c r="T90" s="9">
        <v>112.93600000000001</v>
      </c>
      <c r="U90" s="9">
        <v>128.238</v>
      </c>
      <c r="V90" s="9">
        <v>2881.268</v>
      </c>
      <c r="W90" s="9">
        <v>1523.952</v>
      </c>
      <c r="X90" s="9">
        <v>1357.3150000000001</v>
      </c>
      <c r="Y90" s="9">
        <v>2168.134</v>
      </c>
      <c r="Z90" s="9">
        <v>1389.6759999999999</v>
      </c>
      <c r="AA90" s="9">
        <v>778.45699999999999</v>
      </c>
      <c r="AB90" s="9">
        <v>713.13400000000001</v>
      </c>
      <c r="AC90" s="9">
        <v>134.27600000000001</v>
      </c>
      <c r="AD90" s="9">
        <v>578.85799999999995</v>
      </c>
      <c r="AE90" s="9">
        <v>360.92700000000002</v>
      </c>
      <c r="AF90" s="9">
        <v>195.23099999999999</v>
      </c>
      <c r="AG90" s="9">
        <v>165.696</v>
      </c>
      <c r="AH90" s="9">
        <v>95.337000000000003</v>
      </c>
      <c r="AI90" s="9">
        <v>46.444000000000003</v>
      </c>
      <c r="AJ90" s="9">
        <v>48.893000000000001</v>
      </c>
      <c r="AK90" s="9">
        <v>51.401000000000003</v>
      </c>
      <c r="AL90" s="9">
        <v>36.784999999999997</v>
      </c>
      <c r="AM90" s="9">
        <v>14.616</v>
      </c>
      <c r="AN90" s="9">
        <v>30.838999999999999</v>
      </c>
      <c r="AO90" s="9">
        <v>20.965</v>
      </c>
      <c r="AP90" s="9">
        <v>9.8740000000000006</v>
      </c>
      <c r="AQ90" s="9">
        <v>20.562000000000001</v>
      </c>
      <c r="AR90" s="9">
        <v>15.821</v>
      </c>
      <c r="AS90" s="9">
        <v>4.7409999999999997</v>
      </c>
      <c r="AT90" s="9">
        <v>43.936</v>
      </c>
      <c r="AU90" s="9">
        <v>9.6590000000000007</v>
      </c>
      <c r="AV90" s="9">
        <v>34.277000000000001</v>
      </c>
      <c r="AW90" s="9">
        <v>301.04700000000003</v>
      </c>
      <c r="AX90" s="9">
        <v>163.202</v>
      </c>
      <c r="AY90" s="9">
        <v>137.845</v>
      </c>
      <c r="AZ90" s="9">
        <v>149.952</v>
      </c>
      <c r="BA90" s="9">
        <v>113.441</v>
      </c>
      <c r="BB90" s="9">
        <v>36.511000000000003</v>
      </c>
      <c r="BC90" s="9">
        <v>151.095</v>
      </c>
      <c r="BD90" s="9">
        <v>49.761000000000003</v>
      </c>
      <c r="BE90" s="9">
        <v>101.334</v>
      </c>
      <c r="BF90" s="9">
        <v>188.14599999999999</v>
      </c>
      <c r="BG90" s="9">
        <v>140.61099999999999</v>
      </c>
      <c r="BH90" s="9">
        <v>47.534999999999997</v>
      </c>
      <c r="BI90" s="9">
        <v>172.78100000000001</v>
      </c>
      <c r="BJ90" s="9">
        <v>54.62</v>
      </c>
      <c r="BK90" s="9">
        <v>118.161</v>
      </c>
      <c r="BL90" s="9">
        <v>181.934</v>
      </c>
      <c r="BM90" s="9">
        <v>70.725999999999999</v>
      </c>
      <c r="BN90" s="9">
        <v>111.208</v>
      </c>
      <c r="BO90" s="9">
        <v>2642.1390000000001</v>
      </c>
      <c r="BP90" s="9">
        <v>1360.4449999999999</v>
      </c>
      <c r="BQ90" s="9">
        <v>1281.694</v>
      </c>
      <c r="BR90" s="9">
        <v>2005.5619999999999</v>
      </c>
      <c r="BS90" s="9">
        <v>1216.6469999999999</v>
      </c>
      <c r="BT90" s="9">
        <v>788.91499999999996</v>
      </c>
      <c r="BU90" s="9">
        <v>636.577</v>
      </c>
      <c r="BV90" s="9">
        <v>143.798</v>
      </c>
      <c r="BW90" s="9">
        <v>492.779</v>
      </c>
      <c r="BX90" s="9">
        <v>326.27999999999997</v>
      </c>
      <c r="BY90" s="9">
        <v>171.50899999999999</v>
      </c>
      <c r="BZ90" s="9">
        <v>154.77099999999999</v>
      </c>
      <c r="CA90" s="9">
        <v>102.976</v>
      </c>
      <c r="CB90" s="9">
        <v>59.045000000000002</v>
      </c>
      <c r="CC90" s="9">
        <v>43.93</v>
      </c>
      <c r="CD90" s="9">
        <v>56.250999999999998</v>
      </c>
      <c r="CE90" s="9">
        <v>39.582000000000001</v>
      </c>
      <c r="CF90" s="9">
        <v>16.669</v>
      </c>
      <c r="CG90" s="9">
        <v>35.527999999999999</v>
      </c>
      <c r="CH90" s="9">
        <v>25.091999999999999</v>
      </c>
      <c r="CI90" s="9">
        <v>10.436</v>
      </c>
      <c r="CJ90" s="9">
        <v>20.722999999999999</v>
      </c>
      <c r="CK90" s="9">
        <v>14.49</v>
      </c>
      <c r="CL90" s="9">
        <v>6.2329999999999997</v>
      </c>
      <c r="CM90" s="9">
        <v>46.725000000000001</v>
      </c>
      <c r="CN90" s="9">
        <v>19.463000000000001</v>
      </c>
      <c r="CO90" s="9">
        <v>27.260999999999999</v>
      </c>
      <c r="CP90" s="9">
        <v>260.19099999999997</v>
      </c>
      <c r="CQ90" s="9">
        <v>134.845</v>
      </c>
      <c r="CR90" s="9">
        <v>125.346</v>
      </c>
      <c r="CS90" s="9">
        <v>110.21299999999999</v>
      </c>
      <c r="CT90" s="9">
        <v>79.846000000000004</v>
      </c>
      <c r="CU90" s="9">
        <v>30.367000000000001</v>
      </c>
      <c r="CV90" s="9">
        <v>149.97800000000001</v>
      </c>
      <c r="CW90" s="9">
        <v>54.999000000000002</v>
      </c>
      <c r="CX90" s="9">
        <v>94.978999999999999</v>
      </c>
      <c r="CY90" s="9">
        <v>152.73599999999999</v>
      </c>
      <c r="CZ90" s="9">
        <v>109.077</v>
      </c>
      <c r="DA90" s="9">
        <v>43.658999999999999</v>
      </c>
      <c r="DB90" s="9">
        <v>173.54400000000001</v>
      </c>
      <c r="DC90" s="9">
        <v>62.433</v>
      </c>
      <c r="DD90" s="9">
        <v>111.11199999999999</v>
      </c>
      <c r="DE90" s="9">
        <v>185.506</v>
      </c>
      <c r="DF90" s="9">
        <v>80.090999999999994</v>
      </c>
      <c r="DG90" s="9">
        <v>105.41500000000001</v>
      </c>
      <c r="DH90" s="9">
        <v>2587.4209999999998</v>
      </c>
      <c r="DI90" s="9">
        <v>1424.4780000000001</v>
      </c>
      <c r="DJ90" s="9">
        <v>1162.944</v>
      </c>
      <c r="DK90" s="9">
        <v>1645.4649999999999</v>
      </c>
      <c r="DL90" s="9">
        <v>1070.961</v>
      </c>
      <c r="DM90" s="9">
        <v>574.505</v>
      </c>
      <c r="DN90" s="9">
        <v>941.95600000000002</v>
      </c>
      <c r="DO90" s="9">
        <v>353.517</v>
      </c>
      <c r="DP90" s="9">
        <v>588.43899999999996</v>
      </c>
      <c r="DQ90" s="9">
        <v>312.178</v>
      </c>
      <c r="DR90" s="9">
        <v>170.17</v>
      </c>
      <c r="DS90" s="9">
        <v>142.00800000000001</v>
      </c>
      <c r="DT90" s="9">
        <v>132.04499999999999</v>
      </c>
      <c r="DU90" s="9">
        <v>74.06</v>
      </c>
      <c r="DV90" s="9">
        <v>57.984000000000002</v>
      </c>
      <c r="DW90" s="9">
        <v>54.109000000000002</v>
      </c>
      <c r="DX90" s="9">
        <v>40.167000000000002</v>
      </c>
      <c r="DY90" s="9">
        <v>13.942</v>
      </c>
      <c r="DZ90" s="9">
        <v>37.040999999999997</v>
      </c>
      <c r="EA90" s="9">
        <v>28.047999999999998</v>
      </c>
      <c r="EB90" s="9">
        <v>8.9930000000000003</v>
      </c>
      <c r="EC90" s="9">
        <v>17.068000000000001</v>
      </c>
      <c r="ED90" s="9">
        <v>12.119</v>
      </c>
      <c r="EE90" s="9">
        <v>4.9489999999999998</v>
      </c>
      <c r="EF90" s="9">
        <v>77.936000000000007</v>
      </c>
      <c r="EG90" s="9">
        <v>33.893999999999998</v>
      </c>
      <c r="EH90" s="9">
        <v>44.042000000000002</v>
      </c>
      <c r="EI90" s="9">
        <v>222.92400000000001</v>
      </c>
      <c r="EJ90" s="9">
        <v>122.274</v>
      </c>
      <c r="EK90" s="9">
        <v>100.65</v>
      </c>
      <c r="EL90" s="9">
        <v>77.488</v>
      </c>
      <c r="EM90" s="9">
        <v>57.203000000000003</v>
      </c>
      <c r="EN90" s="9">
        <v>20.283999999999999</v>
      </c>
      <c r="EO90" s="9">
        <v>145.43600000000001</v>
      </c>
      <c r="EP90" s="9">
        <v>65.070999999999998</v>
      </c>
      <c r="EQ90" s="9">
        <v>80.364999999999995</v>
      </c>
      <c r="ER90" s="9">
        <v>117.42400000000001</v>
      </c>
      <c r="ES90" s="9">
        <v>86.513999999999996</v>
      </c>
      <c r="ET90" s="9">
        <v>30.91</v>
      </c>
      <c r="EU90" s="9">
        <v>194.75399999999999</v>
      </c>
      <c r="EV90" s="9">
        <v>83.656000000000006</v>
      </c>
      <c r="EW90" s="9">
        <v>111.098</v>
      </c>
      <c r="EX90" s="9">
        <v>182.477</v>
      </c>
      <c r="EY90" s="9">
        <v>93.117999999999995</v>
      </c>
      <c r="EZ90" s="9">
        <v>89.358999999999995</v>
      </c>
      <c r="FA90" s="9">
        <v>1939.5740000000001</v>
      </c>
      <c r="FB90" s="9">
        <v>1028.636</v>
      </c>
      <c r="FC90" s="9">
        <v>910.93799999999999</v>
      </c>
      <c r="FD90" s="9">
        <v>1349.2809999999999</v>
      </c>
      <c r="FE90" s="9">
        <v>853.16099999999994</v>
      </c>
      <c r="FF90" s="9">
        <v>496.11900000000003</v>
      </c>
      <c r="FG90" s="9">
        <v>590.29300000000001</v>
      </c>
      <c r="FH90" s="9">
        <v>175.47499999999999</v>
      </c>
      <c r="FI90" s="9">
        <v>414.81799999999998</v>
      </c>
      <c r="FJ90" s="9">
        <v>231.85900000000001</v>
      </c>
      <c r="FK90" s="9">
        <v>125.774</v>
      </c>
      <c r="FL90" s="9">
        <v>106.08499999999999</v>
      </c>
      <c r="FM90" s="9">
        <v>86.697999999999993</v>
      </c>
      <c r="FN90" s="9">
        <v>49.378</v>
      </c>
      <c r="FO90" s="9">
        <v>37.32</v>
      </c>
      <c r="FP90" s="9">
        <v>43.619</v>
      </c>
      <c r="FQ90" s="9">
        <v>32.768000000000001</v>
      </c>
      <c r="FR90" s="9">
        <v>10.852</v>
      </c>
      <c r="FS90" s="9">
        <v>30.1</v>
      </c>
      <c r="FT90" s="9">
        <v>22.052</v>
      </c>
      <c r="FU90" s="9">
        <v>8.0470000000000006</v>
      </c>
      <c r="FV90" s="9">
        <v>13.52</v>
      </c>
      <c r="FW90" s="9">
        <v>10.715999999999999</v>
      </c>
      <c r="FX90" s="9">
        <v>2.8039999999999998</v>
      </c>
      <c r="FY90" s="9">
        <v>43.079000000000001</v>
      </c>
      <c r="FZ90" s="9">
        <v>16.611000000000001</v>
      </c>
      <c r="GA90" s="9">
        <v>26.468</v>
      </c>
      <c r="GB90" s="9">
        <v>176.64</v>
      </c>
      <c r="GC90" s="9">
        <v>94.897999999999996</v>
      </c>
      <c r="GD90" s="9">
        <v>81.742000000000004</v>
      </c>
      <c r="GE90" s="9">
        <v>65.802999999999997</v>
      </c>
      <c r="GF90" s="9">
        <v>47.933</v>
      </c>
      <c r="GG90" s="9">
        <v>17.87</v>
      </c>
      <c r="GH90" s="9">
        <v>110.83799999999999</v>
      </c>
      <c r="GI90" s="9">
        <v>46.965000000000003</v>
      </c>
      <c r="GJ90" s="9">
        <v>63.872</v>
      </c>
      <c r="GK90" s="9">
        <v>97.718999999999994</v>
      </c>
      <c r="GL90" s="9">
        <v>71.870999999999995</v>
      </c>
      <c r="GM90" s="9">
        <v>25.847999999999999</v>
      </c>
      <c r="GN90" s="9">
        <v>134.13999999999999</v>
      </c>
      <c r="GO90" s="9">
        <v>53.904000000000003</v>
      </c>
      <c r="GP90" s="9">
        <v>80.236999999999995</v>
      </c>
      <c r="GQ90" s="9">
        <v>140.93700000000001</v>
      </c>
      <c r="GR90" s="9">
        <v>69.016999999999996</v>
      </c>
      <c r="GS90" s="9">
        <v>71.92</v>
      </c>
      <c r="GT90" s="9">
        <v>647.84699999999998</v>
      </c>
      <c r="GU90" s="9">
        <v>395.84100000000001</v>
      </c>
      <c r="GV90" s="9">
        <v>252.006</v>
      </c>
      <c r="GW90" s="9">
        <v>296.185</v>
      </c>
      <c r="GX90" s="9">
        <v>217.79900000000001</v>
      </c>
      <c r="GY90" s="9">
        <v>78.385000000000005</v>
      </c>
      <c r="GZ90" s="9">
        <v>351.66300000000001</v>
      </c>
      <c r="HA90" s="9">
        <v>178.042</v>
      </c>
      <c r="HB90" s="9">
        <v>173.62100000000001</v>
      </c>
      <c r="HC90" s="9">
        <v>80.319000000000003</v>
      </c>
      <c r="HD90" s="9">
        <v>44.395000000000003</v>
      </c>
      <c r="HE90" s="9">
        <v>35.923999999999999</v>
      </c>
      <c r="HF90" s="9">
        <v>45.345999999999997</v>
      </c>
      <c r="HG90" s="9">
        <v>24.681999999999999</v>
      </c>
      <c r="HH90" s="9">
        <v>20.664999999999999</v>
      </c>
      <c r="HI90" s="9">
        <v>10.489000000000001</v>
      </c>
      <c r="HJ90" s="9">
        <v>7.399</v>
      </c>
      <c r="HK90" s="9">
        <v>3.09</v>
      </c>
      <c r="HL90" s="9">
        <v>6.9409999999999998</v>
      </c>
      <c r="HM90" s="9">
        <v>5.9960000000000004</v>
      </c>
      <c r="HN90" s="9">
        <v>0.94599999999999995</v>
      </c>
      <c r="HO90" s="9">
        <v>3.548</v>
      </c>
      <c r="HP90" s="9">
        <v>1.403</v>
      </c>
      <c r="HQ90" s="9">
        <v>2.145</v>
      </c>
      <c r="HR90" s="9">
        <v>34.856999999999999</v>
      </c>
      <c r="HS90" s="9">
        <v>17.283000000000001</v>
      </c>
      <c r="HT90" s="9">
        <v>17.574000000000002</v>
      </c>
      <c r="HU90" s="9">
        <v>46.283000000000001</v>
      </c>
      <c r="HV90" s="9">
        <v>27.376000000000001</v>
      </c>
      <c r="HW90" s="9">
        <v>18.908000000000001</v>
      </c>
      <c r="HX90" s="9">
        <v>11.685</v>
      </c>
      <c r="HY90" s="9">
        <v>9.27</v>
      </c>
      <c r="HZ90" s="9">
        <v>2.415</v>
      </c>
      <c r="IA90" s="9">
        <v>34.597999999999999</v>
      </c>
      <c r="IB90" s="9">
        <v>18.105</v>
      </c>
      <c r="IC90" s="9">
        <v>16.492999999999999</v>
      </c>
      <c r="ID90" s="9">
        <v>19.704999999999998</v>
      </c>
      <c r="IE90" s="9">
        <v>14.643000000000001</v>
      </c>
      <c r="IF90" s="9">
        <v>5.0620000000000003</v>
      </c>
      <c r="IG90" s="9">
        <v>60.613999999999997</v>
      </c>
      <c r="IH90" s="9">
        <v>29.751999999999999</v>
      </c>
      <c r="II90" s="9">
        <v>30.861000000000001</v>
      </c>
      <c r="IJ90" s="9">
        <v>41.54</v>
      </c>
      <c r="IK90" s="9">
        <v>24.100999999999999</v>
      </c>
      <c r="IL90" s="9">
        <v>17.439</v>
      </c>
      <c r="IM90" s="9">
        <v>4063.3069999999998</v>
      </c>
      <c r="IN90" s="9">
        <v>2145.7950000000001</v>
      </c>
      <c r="IO90" s="9">
        <v>1917.511</v>
      </c>
      <c r="IP90" s="9">
        <v>2843.8130000000001</v>
      </c>
      <c r="IQ90" s="9">
        <v>1725.0119999999999</v>
      </c>
    </row>
    <row r="91" spans="1:251">
      <c r="A91" s="10">
        <v>44256</v>
      </c>
      <c r="B91" s="9">
        <v>16.518000000000001</v>
      </c>
      <c r="C91" s="9">
        <v>27.103999999999999</v>
      </c>
      <c r="D91" s="9">
        <v>372.92</v>
      </c>
      <c r="E91" s="9">
        <v>221.62</v>
      </c>
      <c r="F91" s="9">
        <v>151.30000000000001</v>
      </c>
      <c r="G91" s="9">
        <v>167.44399999999999</v>
      </c>
      <c r="H91" s="9">
        <v>133.47</v>
      </c>
      <c r="I91" s="9">
        <v>33.973999999999997</v>
      </c>
      <c r="J91" s="9">
        <v>205.477</v>
      </c>
      <c r="K91" s="9">
        <v>88.150999999999996</v>
      </c>
      <c r="L91" s="9">
        <v>117.32599999999999</v>
      </c>
      <c r="M91" s="9">
        <v>192.02699999999999</v>
      </c>
      <c r="N91" s="9">
        <v>153.45699999999999</v>
      </c>
      <c r="O91" s="9">
        <v>38.57</v>
      </c>
      <c r="P91" s="9">
        <v>225.74100000000001</v>
      </c>
      <c r="Q91" s="9">
        <v>94.417000000000002</v>
      </c>
      <c r="R91" s="9">
        <v>131.32400000000001</v>
      </c>
      <c r="S91" s="9">
        <v>227.00200000000001</v>
      </c>
      <c r="T91" s="9">
        <v>105.633</v>
      </c>
      <c r="U91" s="9">
        <v>121.369</v>
      </c>
      <c r="V91" s="9">
        <v>2884.268</v>
      </c>
      <c r="W91" s="9">
        <v>1521.6659999999999</v>
      </c>
      <c r="X91" s="9">
        <v>1362.6020000000001</v>
      </c>
      <c r="Y91" s="9">
        <v>2146.683</v>
      </c>
      <c r="Z91" s="9">
        <v>1386.5630000000001</v>
      </c>
      <c r="AA91" s="9">
        <v>760.12</v>
      </c>
      <c r="AB91" s="9">
        <v>737.58600000000001</v>
      </c>
      <c r="AC91" s="9">
        <v>135.10300000000001</v>
      </c>
      <c r="AD91" s="9">
        <v>602.48199999999997</v>
      </c>
      <c r="AE91" s="9">
        <v>315.77800000000002</v>
      </c>
      <c r="AF91" s="9">
        <v>170.01900000000001</v>
      </c>
      <c r="AG91" s="9">
        <v>145.75899999999999</v>
      </c>
      <c r="AH91" s="9">
        <v>60.042000000000002</v>
      </c>
      <c r="AI91" s="9">
        <v>31.010999999999999</v>
      </c>
      <c r="AJ91" s="9">
        <v>29.030999999999999</v>
      </c>
      <c r="AK91" s="9">
        <v>33.161000000000001</v>
      </c>
      <c r="AL91" s="9">
        <v>24.673999999999999</v>
      </c>
      <c r="AM91" s="9">
        <v>8.4870000000000001</v>
      </c>
      <c r="AN91" s="9">
        <v>20.715</v>
      </c>
      <c r="AO91" s="9">
        <v>15.534000000000001</v>
      </c>
      <c r="AP91" s="9">
        <v>5.18</v>
      </c>
      <c r="AQ91" s="9">
        <v>12.446</v>
      </c>
      <c r="AR91" s="9">
        <v>9.14</v>
      </c>
      <c r="AS91" s="9">
        <v>3.306</v>
      </c>
      <c r="AT91" s="9">
        <v>26.881</v>
      </c>
      <c r="AU91" s="9">
        <v>6.3369999999999997</v>
      </c>
      <c r="AV91" s="9">
        <v>20.544</v>
      </c>
      <c r="AW91" s="9">
        <v>282.11200000000002</v>
      </c>
      <c r="AX91" s="9">
        <v>150.458</v>
      </c>
      <c r="AY91" s="9">
        <v>131.65299999999999</v>
      </c>
      <c r="AZ91" s="9">
        <v>131.59899999999999</v>
      </c>
      <c r="BA91" s="9">
        <v>103.164</v>
      </c>
      <c r="BB91" s="9">
        <v>28.434999999999999</v>
      </c>
      <c r="BC91" s="9">
        <v>150.51300000000001</v>
      </c>
      <c r="BD91" s="9">
        <v>47.295000000000002</v>
      </c>
      <c r="BE91" s="9">
        <v>103.218</v>
      </c>
      <c r="BF91" s="9">
        <v>154.911</v>
      </c>
      <c r="BG91" s="9">
        <v>120.502</v>
      </c>
      <c r="BH91" s="9">
        <v>34.409999999999997</v>
      </c>
      <c r="BI91" s="9">
        <v>160.86699999999999</v>
      </c>
      <c r="BJ91" s="9">
        <v>49.517000000000003</v>
      </c>
      <c r="BK91" s="9">
        <v>111.349</v>
      </c>
      <c r="BL91" s="9">
        <v>171.227</v>
      </c>
      <c r="BM91" s="9">
        <v>62.829000000000001</v>
      </c>
      <c r="BN91" s="9">
        <v>108.399</v>
      </c>
      <c r="BO91" s="9">
        <v>2645.9450000000002</v>
      </c>
      <c r="BP91" s="9">
        <v>1360.288</v>
      </c>
      <c r="BQ91" s="9">
        <v>1285.6569999999999</v>
      </c>
      <c r="BR91" s="9">
        <v>1985.107</v>
      </c>
      <c r="BS91" s="9">
        <v>1208.9870000000001</v>
      </c>
      <c r="BT91" s="9">
        <v>776.12</v>
      </c>
      <c r="BU91" s="9">
        <v>660.83799999999997</v>
      </c>
      <c r="BV91" s="9">
        <v>151.30099999999999</v>
      </c>
      <c r="BW91" s="9">
        <v>509.53800000000001</v>
      </c>
      <c r="BX91" s="9">
        <v>317.56400000000002</v>
      </c>
      <c r="BY91" s="9">
        <v>160.255</v>
      </c>
      <c r="BZ91" s="9">
        <v>157.309</v>
      </c>
      <c r="CA91" s="9">
        <v>77.346000000000004</v>
      </c>
      <c r="CB91" s="9">
        <v>49.002000000000002</v>
      </c>
      <c r="CC91" s="9">
        <v>28.344000000000001</v>
      </c>
      <c r="CD91" s="9">
        <v>37.823</v>
      </c>
      <c r="CE91" s="9">
        <v>30.53</v>
      </c>
      <c r="CF91" s="9">
        <v>7.2930000000000001</v>
      </c>
      <c r="CG91" s="9">
        <v>24.504999999999999</v>
      </c>
      <c r="CH91" s="9">
        <v>19.701000000000001</v>
      </c>
      <c r="CI91" s="9">
        <v>4.8040000000000003</v>
      </c>
      <c r="CJ91" s="9">
        <v>13.318</v>
      </c>
      <c r="CK91" s="9">
        <v>10.829000000000001</v>
      </c>
      <c r="CL91" s="9">
        <v>2.488</v>
      </c>
      <c r="CM91" s="9">
        <v>39.524000000000001</v>
      </c>
      <c r="CN91" s="9">
        <v>18.472000000000001</v>
      </c>
      <c r="CO91" s="9">
        <v>21.050999999999998</v>
      </c>
      <c r="CP91" s="9">
        <v>275.08800000000002</v>
      </c>
      <c r="CQ91" s="9">
        <v>132.47200000000001</v>
      </c>
      <c r="CR91" s="9">
        <v>142.61600000000001</v>
      </c>
      <c r="CS91" s="9">
        <v>127.5</v>
      </c>
      <c r="CT91" s="9">
        <v>86.507000000000005</v>
      </c>
      <c r="CU91" s="9">
        <v>40.993000000000002</v>
      </c>
      <c r="CV91" s="9">
        <v>147.58799999999999</v>
      </c>
      <c r="CW91" s="9">
        <v>45.966000000000001</v>
      </c>
      <c r="CX91" s="9">
        <v>101.623</v>
      </c>
      <c r="CY91" s="9">
        <v>152.83799999999999</v>
      </c>
      <c r="CZ91" s="9">
        <v>107.60299999999999</v>
      </c>
      <c r="DA91" s="9">
        <v>45.234999999999999</v>
      </c>
      <c r="DB91" s="9">
        <v>164.726</v>
      </c>
      <c r="DC91" s="9">
        <v>52.652000000000001</v>
      </c>
      <c r="DD91" s="9">
        <v>112.074</v>
      </c>
      <c r="DE91" s="9">
        <v>172.09299999999999</v>
      </c>
      <c r="DF91" s="9">
        <v>65.665999999999997</v>
      </c>
      <c r="DG91" s="9">
        <v>106.42700000000001</v>
      </c>
      <c r="DH91" s="9">
        <v>2588.6750000000002</v>
      </c>
      <c r="DI91" s="9">
        <v>1421.1849999999999</v>
      </c>
      <c r="DJ91" s="9">
        <v>1167.49</v>
      </c>
      <c r="DK91" s="9">
        <v>1627.895</v>
      </c>
      <c r="DL91" s="9">
        <v>1064.3589999999999</v>
      </c>
      <c r="DM91" s="9">
        <v>563.53599999999994</v>
      </c>
      <c r="DN91" s="9">
        <v>960.78</v>
      </c>
      <c r="DO91" s="9">
        <v>356.82600000000002</v>
      </c>
      <c r="DP91" s="9">
        <v>603.95399999999995</v>
      </c>
      <c r="DQ91" s="9">
        <v>280.30099999999999</v>
      </c>
      <c r="DR91" s="9">
        <v>166.63399999999999</v>
      </c>
      <c r="DS91" s="9">
        <v>113.667</v>
      </c>
      <c r="DT91" s="9">
        <v>93.245999999999995</v>
      </c>
      <c r="DU91" s="9">
        <v>57.478999999999999</v>
      </c>
      <c r="DV91" s="9">
        <v>35.767000000000003</v>
      </c>
      <c r="DW91" s="9">
        <v>37.594999999999999</v>
      </c>
      <c r="DX91" s="9">
        <v>29.271000000000001</v>
      </c>
      <c r="DY91" s="9">
        <v>8.3239999999999998</v>
      </c>
      <c r="DZ91" s="9">
        <v>23.207999999999998</v>
      </c>
      <c r="EA91" s="9">
        <v>18.093</v>
      </c>
      <c r="EB91" s="9">
        <v>5.1159999999999997</v>
      </c>
      <c r="EC91" s="9">
        <v>14.387</v>
      </c>
      <c r="ED91" s="9">
        <v>11.179</v>
      </c>
      <c r="EE91" s="9">
        <v>3.2080000000000002</v>
      </c>
      <c r="EF91" s="9">
        <v>55.651000000000003</v>
      </c>
      <c r="EG91" s="9">
        <v>28.207999999999998</v>
      </c>
      <c r="EH91" s="9">
        <v>27.443000000000001</v>
      </c>
      <c r="EI91" s="9">
        <v>214.60300000000001</v>
      </c>
      <c r="EJ91" s="9">
        <v>125.511</v>
      </c>
      <c r="EK91" s="9">
        <v>89.091999999999999</v>
      </c>
      <c r="EL91" s="9">
        <v>72.873999999999995</v>
      </c>
      <c r="EM91" s="9">
        <v>59.28</v>
      </c>
      <c r="EN91" s="9">
        <v>13.593</v>
      </c>
      <c r="EO91" s="9">
        <v>141.72999999999999</v>
      </c>
      <c r="EP91" s="9">
        <v>66.230999999999995</v>
      </c>
      <c r="EQ91" s="9">
        <v>75.498999999999995</v>
      </c>
      <c r="ER91" s="9">
        <v>101.938</v>
      </c>
      <c r="ES91" s="9">
        <v>81.724000000000004</v>
      </c>
      <c r="ET91" s="9">
        <v>20.215</v>
      </c>
      <c r="EU91" s="9">
        <v>178.36199999999999</v>
      </c>
      <c r="EV91" s="9">
        <v>84.91</v>
      </c>
      <c r="EW91" s="9">
        <v>93.451999999999998</v>
      </c>
      <c r="EX91" s="9">
        <v>164.93799999999999</v>
      </c>
      <c r="EY91" s="9">
        <v>84.322999999999993</v>
      </c>
      <c r="EZ91" s="9">
        <v>80.614999999999995</v>
      </c>
      <c r="FA91" s="9">
        <v>1946.951</v>
      </c>
      <c r="FB91" s="9">
        <v>1031.704</v>
      </c>
      <c r="FC91" s="9">
        <v>915.24699999999996</v>
      </c>
      <c r="FD91" s="9">
        <v>1335.088</v>
      </c>
      <c r="FE91" s="9">
        <v>850.92899999999997</v>
      </c>
      <c r="FF91" s="9">
        <v>484.15800000000002</v>
      </c>
      <c r="FG91" s="9">
        <v>611.86300000000006</v>
      </c>
      <c r="FH91" s="9">
        <v>180.77500000000001</v>
      </c>
      <c r="FI91" s="9">
        <v>431.089</v>
      </c>
      <c r="FJ91" s="9">
        <v>208.15899999999999</v>
      </c>
      <c r="FK91" s="9">
        <v>121.889</v>
      </c>
      <c r="FL91" s="9">
        <v>86.27</v>
      </c>
      <c r="FM91" s="9">
        <v>60.951000000000001</v>
      </c>
      <c r="FN91" s="9">
        <v>36.277999999999999</v>
      </c>
      <c r="FO91" s="9">
        <v>24.673999999999999</v>
      </c>
      <c r="FP91" s="9">
        <v>28.396000000000001</v>
      </c>
      <c r="FQ91" s="9">
        <v>20.646000000000001</v>
      </c>
      <c r="FR91" s="9">
        <v>7.75</v>
      </c>
      <c r="FS91" s="9">
        <v>17.178000000000001</v>
      </c>
      <c r="FT91" s="9">
        <v>12.068</v>
      </c>
      <c r="FU91" s="9">
        <v>5.109</v>
      </c>
      <c r="FV91" s="9">
        <v>11.218</v>
      </c>
      <c r="FW91" s="9">
        <v>8.577</v>
      </c>
      <c r="FX91" s="9">
        <v>2.641</v>
      </c>
      <c r="FY91" s="9">
        <v>32.555999999999997</v>
      </c>
      <c r="FZ91" s="9">
        <v>15.632</v>
      </c>
      <c r="GA91" s="9">
        <v>16.923999999999999</v>
      </c>
      <c r="GB91" s="9">
        <v>168.22</v>
      </c>
      <c r="GC91" s="9">
        <v>97.525000000000006</v>
      </c>
      <c r="GD91" s="9">
        <v>70.694999999999993</v>
      </c>
      <c r="GE91" s="9">
        <v>60.143000000000001</v>
      </c>
      <c r="GF91" s="9">
        <v>47.781999999999996</v>
      </c>
      <c r="GG91" s="9">
        <v>12.361000000000001</v>
      </c>
      <c r="GH91" s="9">
        <v>108.077</v>
      </c>
      <c r="GI91" s="9">
        <v>49.744</v>
      </c>
      <c r="GJ91" s="9">
        <v>58.334000000000003</v>
      </c>
      <c r="GK91" s="9">
        <v>82.921999999999997</v>
      </c>
      <c r="GL91" s="9">
        <v>64.509</v>
      </c>
      <c r="GM91" s="9">
        <v>18.413</v>
      </c>
      <c r="GN91" s="9">
        <v>125.23699999999999</v>
      </c>
      <c r="GO91" s="9">
        <v>57.38</v>
      </c>
      <c r="GP91" s="9">
        <v>67.856999999999999</v>
      </c>
      <c r="GQ91" s="9">
        <v>125.255</v>
      </c>
      <c r="GR91" s="9">
        <v>61.811999999999998</v>
      </c>
      <c r="GS91" s="9">
        <v>63.442999999999998</v>
      </c>
      <c r="GT91" s="9">
        <v>641.72400000000005</v>
      </c>
      <c r="GU91" s="9">
        <v>389.48099999999999</v>
      </c>
      <c r="GV91" s="9">
        <v>252.24299999999999</v>
      </c>
      <c r="GW91" s="9">
        <v>292.80700000000002</v>
      </c>
      <c r="GX91" s="9">
        <v>213.43</v>
      </c>
      <c r="GY91" s="9">
        <v>79.376999999999995</v>
      </c>
      <c r="GZ91" s="9">
        <v>348.91699999999997</v>
      </c>
      <c r="HA91" s="9">
        <v>176.05099999999999</v>
      </c>
      <c r="HB91" s="9">
        <v>172.86600000000001</v>
      </c>
      <c r="HC91" s="9">
        <v>72.141999999999996</v>
      </c>
      <c r="HD91" s="9">
        <v>44.744999999999997</v>
      </c>
      <c r="HE91" s="9">
        <v>27.396999999999998</v>
      </c>
      <c r="HF91" s="9">
        <v>32.293999999999997</v>
      </c>
      <c r="HG91" s="9">
        <v>21.201000000000001</v>
      </c>
      <c r="HH91" s="9">
        <v>11.093</v>
      </c>
      <c r="HI91" s="9">
        <v>9.1989999999999998</v>
      </c>
      <c r="HJ91" s="9">
        <v>8.625</v>
      </c>
      <c r="HK91" s="9">
        <v>0.57399999999999995</v>
      </c>
      <c r="HL91" s="9">
        <v>6.03</v>
      </c>
      <c r="HM91" s="9">
        <v>6.024</v>
      </c>
      <c r="HN91" s="9">
        <v>6.0000000000000001E-3</v>
      </c>
      <c r="HO91" s="9">
        <v>3.169</v>
      </c>
      <c r="HP91" s="9">
        <v>2.601</v>
      </c>
      <c r="HQ91" s="9">
        <v>0.56799999999999995</v>
      </c>
      <c r="HR91" s="9">
        <v>23.094999999999999</v>
      </c>
      <c r="HS91" s="9">
        <v>12.576000000000001</v>
      </c>
      <c r="HT91" s="9">
        <v>10.519</v>
      </c>
      <c r="HU91" s="9">
        <v>46.383000000000003</v>
      </c>
      <c r="HV91" s="9">
        <v>27.986000000000001</v>
      </c>
      <c r="HW91" s="9">
        <v>18.398</v>
      </c>
      <c r="HX91" s="9">
        <v>12.731</v>
      </c>
      <c r="HY91" s="9">
        <v>11.499000000000001</v>
      </c>
      <c r="HZ91" s="9">
        <v>1.232</v>
      </c>
      <c r="IA91" s="9">
        <v>33.652999999999999</v>
      </c>
      <c r="IB91" s="9">
        <v>16.486999999999998</v>
      </c>
      <c r="IC91" s="9">
        <v>17.166</v>
      </c>
      <c r="ID91" s="9">
        <v>19.015999999999998</v>
      </c>
      <c r="IE91" s="9">
        <v>17.213999999999999</v>
      </c>
      <c r="IF91" s="9">
        <v>1.802</v>
      </c>
      <c r="IG91" s="9">
        <v>53.125</v>
      </c>
      <c r="IH91" s="9">
        <v>27.53</v>
      </c>
      <c r="II91" s="9">
        <v>25.594999999999999</v>
      </c>
      <c r="IJ91" s="9">
        <v>39.683</v>
      </c>
      <c r="IK91" s="9">
        <v>22.510999999999999</v>
      </c>
      <c r="IL91" s="9">
        <v>17.172000000000001</v>
      </c>
      <c r="IM91" s="9">
        <v>4068.7280000000001</v>
      </c>
      <c r="IN91" s="9">
        <v>2134.576</v>
      </c>
      <c r="IO91" s="9">
        <v>1934.153</v>
      </c>
      <c r="IP91" s="9">
        <v>2808.9520000000002</v>
      </c>
      <c r="IQ91" s="9">
        <v>1699.722</v>
      </c>
    </row>
    <row r="92" spans="1:251">
      <c r="A92" s="10">
        <v>44287</v>
      </c>
      <c r="B92" s="9">
        <v>14.555</v>
      </c>
      <c r="C92" s="9">
        <v>17.832999999999998</v>
      </c>
      <c r="D92" s="9">
        <v>356.05599999999998</v>
      </c>
      <c r="E92" s="9">
        <v>205.73699999999999</v>
      </c>
      <c r="F92" s="9">
        <v>150.31899999999999</v>
      </c>
      <c r="G92" s="9">
        <v>168.648</v>
      </c>
      <c r="H92" s="9">
        <v>126.015</v>
      </c>
      <c r="I92" s="9">
        <v>42.633000000000003</v>
      </c>
      <c r="J92" s="9">
        <v>187.40799999999999</v>
      </c>
      <c r="K92" s="9">
        <v>79.721999999999994</v>
      </c>
      <c r="L92" s="9">
        <v>107.68600000000001</v>
      </c>
      <c r="M92" s="9">
        <v>190.185</v>
      </c>
      <c r="N92" s="9">
        <v>143.477</v>
      </c>
      <c r="O92" s="9">
        <v>46.707000000000001</v>
      </c>
      <c r="P92" s="9">
        <v>198.167</v>
      </c>
      <c r="Q92" s="9">
        <v>84.364000000000004</v>
      </c>
      <c r="R92" s="9">
        <v>113.80200000000001</v>
      </c>
      <c r="S92" s="9">
        <v>207.185</v>
      </c>
      <c r="T92" s="9">
        <v>94.037000000000006</v>
      </c>
      <c r="U92" s="9">
        <v>113.148</v>
      </c>
      <c r="V92" s="9">
        <v>2886.4769999999999</v>
      </c>
      <c r="W92" s="9">
        <v>1527.7</v>
      </c>
      <c r="X92" s="9">
        <v>1358.777</v>
      </c>
      <c r="Y92" s="9">
        <v>2133.98</v>
      </c>
      <c r="Z92" s="9">
        <v>1377.3810000000001</v>
      </c>
      <c r="AA92" s="9">
        <v>756.59900000000005</v>
      </c>
      <c r="AB92" s="9">
        <v>752.49699999999996</v>
      </c>
      <c r="AC92" s="9">
        <v>150.31800000000001</v>
      </c>
      <c r="AD92" s="9">
        <v>602.178</v>
      </c>
      <c r="AE92" s="9">
        <v>311.89400000000001</v>
      </c>
      <c r="AF92" s="9">
        <v>166.941</v>
      </c>
      <c r="AG92" s="9">
        <v>144.952</v>
      </c>
      <c r="AH92" s="9">
        <v>61.113</v>
      </c>
      <c r="AI92" s="9">
        <v>33.279000000000003</v>
      </c>
      <c r="AJ92" s="9">
        <v>27.834</v>
      </c>
      <c r="AK92" s="9">
        <v>32.567</v>
      </c>
      <c r="AL92" s="9">
        <v>22.241</v>
      </c>
      <c r="AM92" s="9">
        <v>10.326000000000001</v>
      </c>
      <c r="AN92" s="9">
        <v>22.972000000000001</v>
      </c>
      <c r="AO92" s="9">
        <v>13.637</v>
      </c>
      <c r="AP92" s="9">
        <v>9.3350000000000009</v>
      </c>
      <c r="AQ92" s="9">
        <v>9.5950000000000006</v>
      </c>
      <c r="AR92" s="9">
        <v>8.6039999999999992</v>
      </c>
      <c r="AS92" s="9">
        <v>0.99199999999999999</v>
      </c>
      <c r="AT92" s="9">
        <v>28.545000000000002</v>
      </c>
      <c r="AU92" s="9">
        <v>11.038</v>
      </c>
      <c r="AV92" s="9">
        <v>17.507000000000001</v>
      </c>
      <c r="AW92" s="9">
        <v>277.75799999999998</v>
      </c>
      <c r="AX92" s="9">
        <v>146.83699999999999</v>
      </c>
      <c r="AY92" s="9">
        <v>130.91999999999999</v>
      </c>
      <c r="AZ92" s="9">
        <v>125.694</v>
      </c>
      <c r="BA92" s="9">
        <v>101.786</v>
      </c>
      <c r="BB92" s="9">
        <v>23.908000000000001</v>
      </c>
      <c r="BC92" s="9">
        <v>152.06299999999999</v>
      </c>
      <c r="BD92" s="9">
        <v>45.051000000000002</v>
      </c>
      <c r="BE92" s="9">
        <v>107.012</v>
      </c>
      <c r="BF92" s="9">
        <v>149.12799999999999</v>
      </c>
      <c r="BG92" s="9">
        <v>118.14100000000001</v>
      </c>
      <c r="BH92" s="9">
        <v>30.986999999999998</v>
      </c>
      <c r="BI92" s="9">
        <v>162.76599999999999</v>
      </c>
      <c r="BJ92" s="9">
        <v>48.8</v>
      </c>
      <c r="BK92" s="9">
        <v>113.96599999999999</v>
      </c>
      <c r="BL92" s="9">
        <v>175.035</v>
      </c>
      <c r="BM92" s="9">
        <v>58.689</v>
      </c>
      <c r="BN92" s="9">
        <v>116.34699999999999</v>
      </c>
      <c r="BO92" s="9">
        <v>2623.0940000000001</v>
      </c>
      <c r="BP92" s="9">
        <v>1362.49</v>
      </c>
      <c r="BQ92" s="9">
        <v>1260.604</v>
      </c>
      <c r="BR92" s="9">
        <v>1981.11</v>
      </c>
      <c r="BS92" s="9">
        <v>1216.9169999999999</v>
      </c>
      <c r="BT92" s="9">
        <v>764.19200000000001</v>
      </c>
      <c r="BU92" s="9">
        <v>641.98400000000004</v>
      </c>
      <c r="BV92" s="9">
        <v>145.572</v>
      </c>
      <c r="BW92" s="9">
        <v>496.41199999999998</v>
      </c>
      <c r="BX92" s="9">
        <v>283.04399999999998</v>
      </c>
      <c r="BY92" s="9">
        <v>145.797</v>
      </c>
      <c r="BZ92" s="9">
        <v>137.24700000000001</v>
      </c>
      <c r="CA92" s="9">
        <v>58.756</v>
      </c>
      <c r="CB92" s="9">
        <v>33.743000000000002</v>
      </c>
      <c r="CC92" s="9">
        <v>25.013999999999999</v>
      </c>
      <c r="CD92" s="9">
        <v>31.039000000000001</v>
      </c>
      <c r="CE92" s="9">
        <v>21.902000000000001</v>
      </c>
      <c r="CF92" s="9">
        <v>9.1370000000000005</v>
      </c>
      <c r="CG92" s="9">
        <v>21.056999999999999</v>
      </c>
      <c r="CH92" s="9">
        <v>12.842000000000001</v>
      </c>
      <c r="CI92" s="9">
        <v>8.2149999999999999</v>
      </c>
      <c r="CJ92" s="9">
        <v>9.9830000000000005</v>
      </c>
      <c r="CK92" s="9">
        <v>9.0609999999999999</v>
      </c>
      <c r="CL92" s="9">
        <v>0.92200000000000004</v>
      </c>
      <c r="CM92" s="9">
        <v>27.716999999999999</v>
      </c>
      <c r="CN92" s="9">
        <v>11.84</v>
      </c>
      <c r="CO92" s="9">
        <v>15.877000000000001</v>
      </c>
      <c r="CP92" s="9">
        <v>247.57300000000001</v>
      </c>
      <c r="CQ92" s="9">
        <v>123.13500000000001</v>
      </c>
      <c r="CR92" s="9">
        <v>124.437</v>
      </c>
      <c r="CS92" s="9">
        <v>104.63200000000001</v>
      </c>
      <c r="CT92" s="9">
        <v>76.983999999999995</v>
      </c>
      <c r="CU92" s="9">
        <v>27.648</v>
      </c>
      <c r="CV92" s="9">
        <v>142.941</v>
      </c>
      <c r="CW92" s="9">
        <v>46.152000000000001</v>
      </c>
      <c r="CX92" s="9">
        <v>96.789000000000001</v>
      </c>
      <c r="CY92" s="9">
        <v>127.994</v>
      </c>
      <c r="CZ92" s="9">
        <v>94.792000000000002</v>
      </c>
      <c r="DA92" s="9">
        <v>33.201000000000001</v>
      </c>
      <c r="DB92" s="9">
        <v>155.05000000000001</v>
      </c>
      <c r="DC92" s="9">
        <v>51.005000000000003</v>
      </c>
      <c r="DD92" s="9">
        <v>104.04600000000001</v>
      </c>
      <c r="DE92" s="9">
        <v>163.99700000000001</v>
      </c>
      <c r="DF92" s="9">
        <v>58.994</v>
      </c>
      <c r="DG92" s="9">
        <v>105.004</v>
      </c>
      <c r="DH92" s="9">
        <v>2560.1390000000001</v>
      </c>
      <c r="DI92" s="9">
        <v>1402.232</v>
      </c>
      <c r="DJ92" s="9">
        <v>1157.9059999999999</v>
      </c>
      <c r="DK92" s="9">
        <v>1620.7190000000001</v>
      </c>
      <c r="DL92" s="9">
        <v>1059.1379999999999</v>
      </c>
      <c r="DM92" s="9">
        <v>561.58100000000002</v>
      </c>
      <c r="DN92" s="9">
        <v>939.41899999999998</v>
      </c>
      <c r="DO92" s="9">
        <v>343.09399999999999</v>
      </c>
      <c r="DP92" s="9">
        <v>596.32500000000005</v>
      </c>
      <c r="DQ92" s="9">
        <v>257.59100000000001</v>
      </c>
      <c r="DR92" s="9">
        <v>148.75200000000001</v>
      </c>
      <c r="DS92" s="9">
        <v>108.84</v>
      </c>
      <c r="DT92" s="9">
        <v>86.198999999999998</v>
      </c>
      <c r="DU92" s="9">
        <v>56.473999999999997</v>
      </c>
      <c r="DV92" s="9">
        <v>29.725000000000001</v>
      </c>
      <c r="DW92" s="9">
        <v>29.334</v>
      </c>
      <c r="DX92" s="9">
        <v>22.582999999999998</v>
      </c>
      <c r="DY92" s="9">
        <v>6.7510000000000003</v>
      </c>
      <c r="DZ92" s="9">
        <v>19.841999999999999</v>
      </c>
      <c r="EA92" s="9">
        <v>15.507</v>
      </c>
      <c r="EB92" s="9">
        <v>4.335</v>
      </c>
      <c r="EC92" s="9">
        <v>9.4920000000000009</v>
      </c>
      <c r="ED92" s="9">
        <v>7.0759999999999996</v>
      </c>
      <c r="EE92" s="9">
        <v>2.4159999999999999</v>
      </c>
      <c r="EF92" s="9">
        <v>56.865000000000002</v>
      </c>
      <c r="EG92" s="9">
        <v>33.890999999999998</v>
      </c>
      <c r="EH92" s="9">
        <v>22.974</v>
      </c>
      <c r="EI92" s="9">
        <v>201.464</v>
      </c>
      <c r="EJ92" s="9">
        <v>113.69799999999999</v>
      </c>
      <c r="EK92" s="9">
        <v>87.766000000000005</v>
      </c>
      <c r="EL92" s="9">
        <v>60.201999999999998</v>
      </c>
      <c r="EM92" s="9">
        <v>48.872</v>
      </c>
      <c r="EN92" s="9">
        <v>11.33</v>
      </c>
      <c r="EO92" s="9">
        <v>141.262</v>
      </c>
      <c r="EP92" s="9">
        <v>64.825999999999993</v>
      </c>
      <c r="EQ92" s="9">
        <v>76.436000000000007</v>
      </c>
      <c r="ER92" s="9">
        <v>83</v>
      </c>
      <c r="ES92" s="9">
        <v>65.935000000000002</v>
      </c>
      <c r="ET92" s="9">
        <v>17.065000000000001</v>
      </c>
      <c r="EU92" s="9">
        <v>174.59200000000001</v>
      </c>
      <c r="EV92" s="9">
        <v>82.816999999999993</v>
      </c>
      <c r="EW92" s="9">
        <v>91.774000000000001</v>
      </c>
      <c r="EX92" s="9">
        <v>161.10300000000001</v>
      </c>
      <c r="EY92" s="9">
        <v>80.332999999999998</v>
      </c>
      <c r="EZ92" s="9">
        <v>80.771000000000001</v>
      </c>
      <c r="FA92" s="9">
        <v>1944.1669999999999</v>
      </c>
      <c r="FB92" s="9">
        <v>1029.797</v>
      </c>
      <c r="FC92" s="9">
        <v>914.37</v>
      </c>
      <c r="FD92" s="9">
        <v>1321.425</v>
      </c>
      <c r="FE92" s="9">
        <v>843.71100000000001</v>
      </c>
      <c r="FF92" s="9">
        <v>477.714</v>
      </c>
      <c r="FG92" s="9">
        <v>622.74199999999996</v>
      </c>
      <c r="FH92" s="9">
        <v>186.08500000000001</v>
      </c>
      <c r="FI92" s="9">
        <v>436.65699999999998</v>
      </c>
      <c r="FJ92" s="9">
        <v>194.55699999999999</v>
      </c>
      <c r="FK92" s="9">
        <v>108.45399999999999</v>
      </c>
      <c r="FL92" s="9">
        <v>86.102000000000004</v>
      </c>
      <c r="FM92" s="9">
        <v>55.627000000000002</v>
      </c>
      <c r="FN92" s="9">
        <v>33.268000000000001</v>
      </c>
      <c r="FO92" s="9">
        <v>22.36</v>
      </c>
      <c r="FP92" s="9">
        <v>21.773</v>
      </c>
      <c r="FQ92" s="9">
        <v>16.129000000000001</v>
      </c>
      <c r="FR92" s="9">
        <v>5.6440000000000001</v>
      </c>
      <c r="FS92" s="9">
        <v>14.805</v>
      </c>
      <c r="FT92" s="9">
        <v>10.864000000000001</v>
      </c>
      <c r="FU92" s="9">
        <v>3.94</v>
      </c>
      <c r="FV92" s="9">
        <v>6.968</v>
      </c>
      <c r="FW92" s="9">
        <v>5.2649999999999997</v>
      </c>
      <c r="FX92" s="9">
        <v>1.7030000000000001</v>
      </c>
      <c r="FY92" s="9">
        <v>33.854999999999997</v>
      </c>
      <c r="FZ92" s="9">
        <v>17.138000000000002</v>
      </c>
      <c r="GA92" s="9">
        <v>16.716000000000001</v>
      </c>
      <c r="GB92" s="9">
        <v>161.19800000000001</v>
      </c>
      <c r="GC92" s="9">
        <v>90.328999999999994</v>
      </c>
      <c r="GD92" s="9">
        <v>70.869</v>
      </c>
      <c r="GE92" s="9">
        <v>52.16</v>
      </c>
      <c r="GF92" s="9">
        <v>41.76</v>
      </c>
      <c r="GG92" s="9">
        <v>10.4</v>
      </c>
      <c r="GH92" s="9">
        <v>109.038</v>
      </c>
      <c r="GI92" s="9">
        <v>48.569000000000003</v>
      </c>
      <c r="GJ92" s="9">
        <v>60.469000000000001</v>
      </c>
      <c r="GK92" s="9">
        <v>68.843000000000004</v>
      </c>
      <c r="GL92" s="9">
        <v>53.811999999999998</v>
      </c>
      <c r="GM92" s="9">
        <v>15.031000000000001</v>
      </c>
      <c r="GN92" s="9">
        <v>125.714</v>
      </c>
      <c r="GO92" s="9">
        <v>54.642000000000003</v>
      </c>
      <c r="GP92" s="9">
        <v>71.072000000000003</v>
      </c>
      <c r="GQ92" s="9">
        <v>123.843</v>
      </c>
      <c r="GR92" s="9">
        <v>59.433</v>
      </c>
      <c r="GS92" s="9">
        <v>64.41</v>
      </c>
      <c r="GT92" s="9">
        <v>615.97199999999998</v>
      </c>
      <c r="GU92" s="9">
        <v>372.43599999999998</v>
      </c>
      <c r="GV92" s="9">
        <v>243.536</v>
      </c>
      <c r="GW92" s="9">
        <v>299.29399999999998</v>
      </c>
      <c r="GX92" s="9">
        <v>215.42699999999999</v>
      </c>
      <c r="GY92" s="9">
        <v>83.867000000000004</v>
      </c>
      <c r="GZ92" s="9">
        <v>316.67700000000002</v>
      </c>
      <c r="HA92" s="9">
        <v>157.00899999999999</v>
      </c>
      <c r="HB92" s="9">
        <v>159.66800000000001</v>
      </c>
      <c r="HC92" s="9">
        <v>63.034999999999997</v>
      </c>
      <c r="HD92" s="9">
        <v>40.298000000000002</v>
      </c>
      <c r="HE92" s="9">
        <v>22.736999999999998</v>
      </c>
      <c r="HF92" s="9">
        <v>30.571999999999999</v>
      </c>
      <c r="HG92" s="9">
        <v>23.206</v>
      </c>
      <c r="HH92" s="9">
        <v>7.3650000000000002</v>
      </c>
      <c r="HI92" s="9">
        <v>7.5609999999999999</v>
      </c>
      <c r="HJ92" s="9">
        <v>6.4539999999999997</v>
      </c>
      <c r="HK92" s="9">
        <v>1.1080000000000001</v>
      </c>
      <c r="HL92" s="9">
        <v>5.0369999999999999</v>
      </c>
      <c r="HM92" s="9">
        <v>4.6429999999999998</v>
      </c>
      <c r="HN92" s="9">
        <v>0.39500000000000002</v>
      </c>
      <c r="HO92" s="9">
        <v>2.524</v>
      </c>
      <c r="HP92" s="9">
        <v>1.8109999999999999</v>
      </c>
      <c r="HQ92" s="9">
        <v>0.71299999999999997</v>
      </c>
      <c r="HR92" s="9">
        <v>23.01</v>
      </c>
      <c r="HS92" s="9">
        <v>16.751999999999999</v>
      </c>
      <c r="HT92" s="9">
        <v>6.258</v>
      </c>
      <c r="HU92" s="9">
        <v>40.265999999999998</v>
      </c>
      <c r="HV92" s="9">
        <v>23.369</v>
      </c>
      <c r="HW92" s="9">
        <v>16.896999999999998</v>
      </c>
      <c r="HX92" s="9">
        <v>8.0429999999999993</v>
      </c>
      <c r="HY92" s="9">
        <v>7.1120000000000001</v>
      </c>
      <c r="HZ92" s="9">
        <v>0.93100000000000005</v>
      </c>
      <c r="IA92" s="9">
        <v>32.222999999999999</v>
      </c>
      <c r="IB92" s="9">
        <v>16.257000000000001</v>
      </c>
      <c r="IC92" s="9">
        <v>15.965999999999999</v>
      </c>
      <c r="ID92" s="9">
        <v>14.157</v>
      </c>
      <c r="IE92" s="9">
        <v>12.122</v>
      </c>
      <c r="IF92" s="9">
        <v>2.0350000000000001</v>
      </c>
      <c r="IG92" s="9">
        <v>48.878</v>
      </c>
      <c r="IH92" s="9">
        <v>28.175000000000001</v>
      </c>
      <c r="II92" s="9">
        <v>20.702999999999999</v>
      </c>
      <c r="IJ92" s="9">
        <v>37.261000000000003</v>
      </c>
      <c r="IK92" s="9">
        <v>20.9</v>
      </c>
      <c r="IL92" s="9">
        <v>16.361000000000001</v>
      </c>
      <c r="IM92" s="9">
        <v>4050.0189999999998</v>
      </c>
      <c r="IN92" s="9">
        <v>2135.3420000000001</v>
      </c>
      <c r="IO92" s="9">
        <v>1914.6769999999999</v>
      </c>
      <c r="IP92" s="9">
        <v>2801.7730000000001</v>
      </c>
      <c r="IQ92" s="9">
        <v>1707.6859999999999</v>
      </c>
    </row>
    <row r="93" spans="1:251">
      <c r="A93" s="10">
        <v>44317</v>
      </c>
      <c r="B93" s="9">
        <v>13.667999999999999</v>
      </c>
      <c r="C93" s="9">
        <v>16.866</v>
      </c>
      <c r="D93" s="9">
        <v>340.154</v>
      </c>
      <c r="E93" s="9">
        <v>197.17</v>
      </c>
      <c r="F93" s="9">
        <v>142.98400000000001</v>
      </c>
      <c r="G93" s="9">
        <v>152.113</v>
      </c>
      <c r="H93" s="9">
        <v>114.28100000000001</v>
      </c>
      <c r="I93" s="9">
        <v>37.832000000000001</v>
      </c>
      <c r="J93" s="9">
        <v>188.041</v>
      </c>
      <c r="K93" s="9">
        <v>82.888999999999996</v>
      </c>
      <c r="L93" s="9">
        <v>105.152</v>
      </c>
      <c r="M93" s="9">
        <v>173.01300000000001</v>
      </c>
      <c r="N93" s="9">
        <v>127.768</v>
      </c>
      <c r="O93" s="9">
        <v>45.244</v>
      </c>
      <c r="P93" s="9">
        <v>198.37799999999999</v>
      </c>
      <c r="Q93" s="9">
        <v>88.369</v>
      </c>
      <c r="R93" s="9">
        <v>110.009</v>
      </c>
      <c r="S93" s="9">
        <v>203.51</v>
      </c>
      <c r="T93" s="9">
        <v>93.653999999999996</v>
      </c>
      <c r="U93" s="9">
        <v>109.85599999999999</v>
      </c>
      <c r="V93" s="9">
        <v>2925.9389999999999</v>
      </c>
      <c r="W93" s="9">
        <v>1541.0940000000001</v>
      </c>
      <c r="X93" s="9">
        <v>1384.8440000000001</v>
      </c>
      <c r="Y93" s="9">
        <v>2185.8470000000002</v>
      </c>
      <c r="Z93" s="9">
        <v>1400.0250000000001</v>
      </c>
      <c r="AA93" s="9">
        <v>785.822</v>
      </c>
      <c r="AB93" s="9">
        <v>740.09199999999998</v>
      </c>
      <c r="AC93" s="9">
        <v>141.07</v>
      </c>
      <c r="AD93" s="9">
        <v>599.02200000000005</v>
      </c>
      <c r="AE93" s="9">
        <v>322.50299999999999</v>
      </c>
      <c r="AF93" s="9">
        <v>165.971</v>
      </c>
      <c r="AG93" s="9">
        <v>156.53100000000001</v>
      </c>
      <c r="AH93" s="9">
        <v>62.222000000000001</v>
      </c>
      <c r="AI93" s="9">
        <v>33.232999999999997</v>
      </c>
      <c r="AJ93" s="9">
        <v>28.989000000000001</v>
      </c>
      <c r="AK93" s="9">
        <v>31.747</v>
      </c>
      <c r="AL93" s="9">
        <v>23.161999999999999</v>
      </c>
      <c r="AM93" s="9">
        <v>8.5839999999999996</v>
      </c>
      <c r="AN93" s="9">
        <v>21.56</v>
      </c>
      <c r="AO93" s="9">
        <v>14.670999999999999</v>
      </c>
      <c r="AP93" s="9">
        <v>6.89</v>
      </c>
      <c r="AQ93" s="9">
        <v>10.186</v>
      </c>
      <c r="AR93" s="9">
        <v>8.4920000000000009</v>
      </c>
      <c r="AS93" s="9">
        <v>1.6950000000000001</v>
      </c>
      <c r="AT93" s="9">
        <v>30.475000000000001</v>
      </c>
      <c r="AU93" s="9">
        <v>10.071</v>
      </c>
      <c r="AV93" s="9">
        <v>20.405000000000001</v>
      </c>
      <c r="AW93" s="9">
        <v>291.22800000000001</v>
      </c>
      <c r="AX93" s="9">
        <v>147.34800000000001</v>
      </c>
      <c r="AY93" s="9">
        <v>143.87899999999999</v>
      </c>
      <c r="AZ93" s="9">
        <v>137.172</v>
      </c>
      <c r="BA93" s="9">
        <v>99.128</v>
      </c>
      <c r="BB93" s="9">
        <v>38.043999999999997</v>
      </c>
      <c r="BC93" s="9">
        <v>154.05600000000001</v>
      </c>
      <c r="BD93" s="9">
        <v>48.22</v>
      </c>
      <c r="BE93" s="9">
        <v>105.836</v>
      </c>
      <c r="BF93" s="9">
        <v>156.482</v>
      </c>
      <c r="BG93" s="9">
        <v>113.464</v>
      </c>
      <c r="BH93" s="9">
        <v>43.018000000000001</v>
      </c>
      <c r="BI93" s="9">
        <v>166.02099999999999</v>
      </c>
      <c r="BJ93" s="9">
        <v>52.506999999999998</v>
      </c>
      <c r="BK93" s="9">
        <v>113.51300000000001</v>
      </c>
      <c r="BL93" s="9">
        <v>175.61600000000001</v>
      </c>
      <c r="BM93" s="9">
        <v>62.890999999999998</v>
      </c>
      <c r="BN93" s="9">
        <v>112.72499999999999</v>
      </c>
      <c r="BO93" s="9">
        <v>2642.45</v>
      </c>
      <c r="BP93" s="9">
        <v>1362.087</v>
      </c>
      <c r="BQ93" s="9">
        <v>1280.3630000000001</v>
      </c>
      <c r="BR93" s="9">
        <v>2003.4349999999999</v>
      </c>
      <c r="BS93" s="9">
        <v>1217.9380000000001</v>
      </c>
      <c r="BT93" s="9">
        <v>785.49800000000005</v>
      </c>
      <c r="BU93" s="9">
        <v>639.01499999999999</v>
      </c>
      <c r="BV93" s="9">
        <v>144.149</v>
      </c>
      <c r="BW93" s="9">
        <v>494.86500000000001</v>
      </c>
      <c r="BX93" s="9">
        <v>288.81900000000002</v>
      </c>
      <c r="BY93" s="9">
        <v>144.68799999999999</v>
      </c>
      <c r="BZ93" s="9">
        <v>144.13</v>
      </c>
      <c r="CA93" s="9">
        <v>55.826000000000001</v>
      </c>
      <c r="CB93" s="9">
        <v>31.588999999999999</v>
      </c>
      <c r="CC93" s="9">
        <v>24.236999999999998</v>
      </c>
      <c r="CD93" s="9">
        <v>23.344999999999999</v>
      </c>
      <c r="CE93" s="9">
        <v>16.774999999999999</v>
      </c>
      <c r="CF93" s="9">
        <v>6.57</v>
      </c>
      <c r="CG93" s="9">
        <v>12.794</v>
      </c>
      <c r="CH93" s="9">
        <v>8.8030000000000008</v>
      </c>
      <c r="CI93" s="9">
        <v>3.9910000000000001</v>
      </c>
      <c r="CJ93" s="9">
        <v>10.551</v>
      </c>
      <c r="CK93" s="9">
        <v>7.9720000000000004</v>
      </c>
      <c r="CL93" s="9">
        <v>2.5790000000000002</v>
      </c>
      <c r="CM93" s="9">
        <v>32.481000000000002</v>
      </c>
      <c r="CN93" s="9">
        <v>14.814</v>
      </c>
      <c r="CO93" s="9">
        <v>17.667000000000002</v>
      </c>
      <c r="CP93" s="9">
        <v>261.02499999999998</v>
      </c>
      <c r="CQ93" s="9">
        <v>129.80199999999999</v>
      </c>
      <c r="CR93" s="9">
        <v>131.22300000000001</v>
      </c>
      <c r="CS93" s="9">
        <v>114.23699999999999</v>
      </c>
      <c r="CT93" s="9">
        <v>78.977999999999994</v>
      </c>
      <c r="CU93" s="9">
        <v>35.259</v>
      </c>
      <c r="CV93" s="9">
        <v>146.78899999999999</v>
      </c>
      <c r="CW93" s="9">
        <v>50.823999999999998</v>
      </c>
      <c r="CX93" s="9">
        <v>95.965000000000003</v>
      </c>
      <c r="CY93" s="9">
        <v>129.94999999999999</v>
      </c>
      <c r="CZ93" s="9">
        <v>90.494</v>
      </c>
      <c r="DA93" s="9">
        <v>39.457000000000001</v>
      </c>
      <c r="DB93" s="9">
        <v>158.86799999999999</v>
      </c>
      <c r="DC93" s="9">
        <v>54.195</v>
      </c>
      <c r="DD93" s="9">
        <v>104.67400000000001</v>
      </c>
      <c r="DE93" s="9">
        <v>159.583</v>
      </c>
      <c r="DF93" s="9">
        <v>59.627000000000002</v>
      </c>
      <c r="DG93" s="9">
        <v>99.956000000000003</v>
      </c>
      <c r="DH93" s="9">
        <v>2624.3919999999998</v>
      </c>
      <c r="DI93" s="9">
        <v>1423.557</v>
      </c>
      <c r="DJ93" s="9">
        <v>1200.835</v>
      </c>
      <c r="DK93" s="9">
        <v>1641.45</v>
      </c>
      <c r="DL93" s="9">
        <v>1061.7380000000001</v>
      </c>
      <c r="DM93" s="9">
        <v>579.71199999999999</v>
      </c>
      <c r="DN93" s="9">
        <v>982.94200000000001</v>
      </c>
      <c r="DO93" s="9">
        <v>361.81900000000002</v>
      </c>
      <c r="DP93" s="9">
        <v>621.12300000000005</v>
      </c>
      <c r="DQ93" s="9">
        <v>259.541</v>
      </c>
      <c r="DR93" s="9">
        <v>152.03299999999999</v>
      </c>
      <c r="DS93" s="9">
        <v>107.508</v>
      </c>
      <c r="DT93" s="9">
        <v>82.587999999999994</v>
      </c>
      <c r="DU93" s="9">
        <v>52.65</v>
      </c>
      <c r="DV93" s="9">
        <v>29.937999999999999</v>
      </c>
      <c r="DW93" s="9">
        <v>30.356999999999999</v>
      </c>
      <c r="DX93" s="9">
        <v>23.94</v>
      </c>
      <c r="DY93" s="9">
        <v>6.4169999999999998</v>
      </c>
      <c r="DZ93" s="9">
        <v>19.143000000000001</v>
      </c>
      <c r="EA93" s="9">
        <v>14.260999999999999</v>
      </c>
      <c r="EB93" s="9">
        <v>4.883</v>
      </c>
      <c r="EC93" s="9">
        <v>11.214</v>
      </c>
      <c r="ED93" s="9">
        <v>9.6790000000000003</v>
      </c>
      <c r="EE93" s="9">
        <v>1.5349999999999999</v>
      </c>
      <c r="EF93" s="9">
        <v>52.231000000000002</v>
      </c>
      <c r="EG93" s="9">
        <v>28.71</v>
      </c>
      <c r="EH93" s="9">
        <v>23.521000000000001</v>
      </c>
      <c r="EI93" s="9">
        <v>200.321</v>
      </c>
      <c r="EJ93" s="9">
        <v>115.58799999999999</v>
      </c>
      <c r="EK93" s="9">
        <v>84.733000000000004</v>
      </c>
      <c r="EL93" s="9">
        <v>62.015999999999998</v>
      </c>
      <c r="EM93" s="9">
        <v>47.146000000000001</v>
      </c>
      <c r="EN93" s="9">
        <v>14.87</v>
      </c>
      <c r="EO93" s="9">
        <v>138.30500000000001</v>
      </c>
      <c r="EP93" s="9">
        <v>68.442999999999998</v>
      </c>
      <c r="EQ93" s="9">
        <v>69.863</v>
      </c>
      <c r="ER93" s="9">
        <v>88.911000000000001</v>
      </c>
      <c r="ES93" s="9">
        <v>68.061000000000007</v>
      </c>
      <c r="ET93" s="9">
        <v>20.85</v>
      </c>
      <c r="EU93" s="9">
        <v>170.631</v>
      </c>
      <c r="EV93" s="9">
        <v>83.971999999999994</v>
      </c>
      <c r="EW93" s="9">
        <v>86.658000000000001</v>
      </c>
      <c r="EX93" s="9">
        <v>157.44900000000001</v>
      </c>
      <c r="EY93" s="9">
        <v>82.703000000000003</v>
      </c>
      <c r="EZ93" s="9">
        <v>74.745000000000005</v>
      </c>
      <c r="FA93" s="9">
        <v>1987.24</v>
      </c>
      <c r="FB93" s="9">
        <v>1042.4870000000001</v>
      </c>
      <c r="FC93" s="9">
        <v>944.75400000000002</v>
      </c>
      <c r="FD93" s="9">
        <v>1356.327</v>
      </c>
      <c r="FE93" s="9">
        <v>854.48099999999999</v>
      </c>
      <c r="FF93" s="9">
        <v>501.846</v>
      </c>
      <c r="FG93" s="9">
        <v>630.91300000000001</v>
      </c>
      <c r="FH93" s="9">
        <v>188.006</v>
      </c>
      <c r="FI93" s="9">
        <v>442.90699999999998</v>
      </c>
      <c r="FJ93" s="9">
        <v>200.18600000000001</v>
      </c>
      <c r="FK93" s="9">
        <v>112.04900000000001</v>
      </c>
      <c r="FL93" s="9">
        <v>88.137</v>
      </c>
      <c r="FM93" s="9">
        <v>55.905999999999999</v>
      </c>
      <c r="FN93" s="9">
        <v>34.853000000000002</v>
      </c>
      <c r="FO93" s="9">
        <v>21.053000000000001</v>
      </c>
      <c r="FP93" s="9">
        <v>25.099</v>
      </c>
      <c r="FQ93" s="9">
        <v>19.097000000000001</v>
      </c>
      <c r="FR93" s="9">
        <v>6.0010000000000003</v>
      </c>
      <c r="FS93" s="9">
        <v>15.087999999999999</v>
      </c>
      <c r="FT93" s="9">
        <v>10.605</v>
      </c>
      <c r="FU93" s="9">
        <v>4.4829999999999997</v>
      </c>
      <c r="FV93" s="9">
        <v>10.01</v>
      </c>
      <c r="FW93" s="9">
        <v>8.4920000000000009</v>
      </c>
      <c r="FX93" s="9">
        <v>1.518</v>
      </c>
      <c r="FY93" s="9">
        <v>30.808</v>
      </c>
      <c r="FZ93" s="9">
        <v>15.756</v>
      </c>
      <c r="GA93" s="9">
        <v>15.052</v>
      </c>
      <c r="GB93" s="9">
        <v>161.24600000000001</v>
      </c>
      <c r="GC93" s="9">
        <v>88.546000000000006</v>
      </c>
      <c r="GD93" s="9">
        <v>72.7</v>
      </c>
      <c r="GE93" s="9">
        <v>51.515999999999998</v>
      </c>
      <c r="GF93" s="9">
        <v>38.381</v>
      </c>
      <c r="GG93" s="9">
        <v>13.135</v>
      </c>
      <c r="GH93" s="9">
        <v>109.729</v>
      </c>
      <c r="GI93" s="9">
        <v>50.164000000000001</v>
      </c>
      <c r="GJ93" s="9">
        <v>59.564999999999998</v>
      </c>
      <c r="GK93" s="9">
        <v>74.367000000000004</v>
      </c>
      <c r="GL93" s="9">
        <v>55.271000000000001</v>
      </c>
      <c r="GM93" s="9">
        <v>19.096</v>
      </c>
      <c r="GN93" s="9">
        <v>125.819</v>
      </c>
      <c r="GO93" s="9">
        <v>56.777999999999999</v>
      </c>
      <c r="GP93" s="9">
        <v>69.040999999999997</v>
      </c>
      <c r="GQ93" s="9">
        <v>124.818</v>
      </c>
      <c r="GR93" s="9">
        <v>60.768999999999998</v>
      </c>
      <c r="GS93" s="9">
        <v>64.048000000000002</v>
      </c>
      <c r="GT93" s="9">
        <v>637.15200000000004</v>
      </c>
      <c r="GU93" s="9">
        <v>381.07</v>
      </c>
      <c r="GV93" s="9">
        <v>256.08100000000002</v>
      </c>
      <c r="GW93" s="9">
        <v>285.12299999999999</v>
      </c>
      <c r="GX93" s="9">
        <v>207.25700000000001</v>
      </c>
      <c r="GY93" s="9">
        <v>77.866</v>
      </c>
      <c r="GZ93" s="9">
        <v>352.029</v>
      </c>
      <c r="HA93" s="9">
        <v>173.81399999999999</v>
      </c>
      <c r="HB93" s="9">
        <v>178.21600000000001</v>
      </c>
      <c r="HC93" s="9">
        <v>59.354999999999997</v>
      </c>
      <c r="HD93" s="9">
        <v>39.984000000000002</v>
      </c>
      <c r="HE93" s="9">
        <v>19.370999999999999</v>
      </c>
      <c r="HF93" s="9">
        <v>26.681999999999999</v>
      </c>
      <c r="HG93" s="9">
        <v>17.797000000000001</v>
      </c>
      <c r="HH93" s="9">
        <v>8.8849999999999998</v>
      </c>
      <c r="HI93" s="9">
        <v>5.2590000000000003</v>
      </c>
      <c r="HJ93" s="9">
        <v>4.843</v>
      </c>
      <c r="HK93" s="9">
        <v>0.41599999999999998</v>
      </c>
      <c r="HL93" s="9">
        <v>4.0549999999999997</v>
      </c>
      <c r="HM93" s="9">
        <v>3.6549999999999998</v>
      </c>
      <c r="HN93" s="9">
        <v>0.4</v>
      </c>
      <c r="HO93" s="9">
        <v>1.204</v>
      </c>
      <c r="HP93" s="9">
        <v>1.1870000000000001</v>
      </c>
      <c r="HQ93" s="9">
        <v>1.6E-2</v>
      </c>
      <c r="HR93" s="9">
        <v>21.422999999999998</v>
      </c>
      <c r="HS93" s="9">
        <v>12.954000000000001</v>
      </c>
      <c r="HT93" s="9">
        <v>8.4689999999999994</v>
      </c>
      <c r="HU93" s="9">
        <v>39.076000000000001</v>
      </c>
      <c r="HV93" s="9">
        <v>27.042999999999999</v>
      </c>
      <c r="HW93" s="9">
        <v>12.032999999999999</v>
      </c>
      <c r="HX93" s="9">
        <v>10.5</v>
      </c>
      <c r="HY93" s="9">
        <v>8.7639999999999993</v>
      </c>
      <c r="HZ93" s="9">
        <v>1.7350000000000001</v>
      </c>
      <c r="IA93" s="9">
        <v>28.576000000000001</v>
      </c>
      <c r="IB93" s="9">
        <v>18.277999999999999</v>
      </c>
      <c r="IC93" s="9">
        <v>10.297000000000001</v>
      </c>
      <c r="ID93" s="9">
        <v>14.544</v>
      </c>
      <c r="IE93" s="9">
        <v>12.79</v>
      </c>
      <c r="IF93" s="9">
        <v>1.754</v>
      </c>
      <c r="IG93" s="9">
        <v>44.811</v>
      </c>
      <c r="IH93" s="9">
        <v>27.193999999999999</v>
      </c>
      <c r="II93" s="9">
        <v>17.617000000000001</v>
      </c>
      <c r="IJ93" s="9">
        <v>32.631</v>
      </c>
      <c r="IK93" s="9">
        <v>21.934000000000001</v>
      </c>
      <c r="IL93" s="9">
        <v>10.696999999999999</v>
      </c>
      <c r="IM93" s="9">
        <v>4120.835</v>
      </c>
      <c r="IN93" s="9">
        <v>2149.9989999999998</v>
      </c>
      <c r="IO93" s="9">
        <v>1970.836</v>
      </c>
      <c r="IP93" s="9">
        <v>2854.799</v>
      </c>
      <c r="IQ93" s="9">
        <v>1714.3620000000001</v>
      </c>
    </row>
    <row r="94" spans="1:251">
      <c r="A94" s="10">
        <v>44348</v>
      </c>
      <c r="B94" s="9">
        <v>15.343999999999999</v>
      </c>
      <c r="C94" s="9">
        <v>24.219000000000001</v>
      </c>
      <c r="D94" s="9">
        <v>370.13299999999998</v>
      </c>
      <c r="E94" s="9">
        <v>211.56899999999999</v>
      </c>
      <c r="F94" s="9">
        <v>158.565</v>
      </c>
      <c r="G94" s="9">
        <v>172.21</v>
      </c>
      <c r="H94" s="9">
        <v>126.176</v>
      </c>
      <c r="I94" s="9">
        <v>46.033999999999999</v>
      </c>
      <c r="J94" s="9">
        <v>197.923</v>
      </c>
      <c r="K94" s="9">
        <v>85.393000000000001</v>
      </c>
      <c r="L94" s="9">
        <v>112.53100000000001</v>
      </c>
      <c r="M94" s="9">
        <v>219.029</v>
      </c>
      <c r="N94" s="9">
        <v>156.75700000000001</v>
      </c>
      <c r="O94" s="9">
        <v>62.271999999999998</v>
      </c>
      <c r="P94" s="9">
        <v>216.61199999999999</v>
      </c>
      <c r="Q94" s="9">
        <v>92.296000000000006</v>
      </c>
      <c r="R94" s="9">
        <v>124.316</v>
      </c>
      <c r="S94" s="9">
        <v>234.744</v>
      </c>
      <c r="T94" s="9">
        <v>105.627</v>
      </c>
      <c r="U94" s="9">
        <v>129.11699999999999</v>
      </c>
      <c r="V94" s="9">
        <v>2924.4349999999999</v>
      </c>
      <c r="W94" s="9">
        <v>1538.5519999999999</v>
      </c>
      <c r="X94" s="9">
        <v>1385.8820000000001</v>
      </c>
      <c r="Y94" s="9">
        <v>2178.884</v>
      </c>
      <c r="Z94" s="9">
        <v>1406.241</v>
      </c>
      <c r="AA94" s="9">
        <v>772.64300000000003</v>
      </c>
      <c r="AB94" s="9">
        <v>745.55100000000004</v>
      </c>
      <c r="AC94" s="9">
        <v>132.31100000000001</v>
      </c>
      <c r="AD94" s="9">
        <v>613.23900000000003</v>
      </c>
      <c r="AE94" s="9">
        <v>361.58100000000002</v>
      </c>
      <c r="AF94" s="9">
        <v>192.38800000000001</v>
      </c>
      <c r="AG94" s="9">
        <v>169.19300000000001</v>
      </c>
      <c r="AH94" s="9">
        <v>94.763999999999996</v>
      </c>
      <c r="AI94" s="9">
        <v>50.091000000000001</v>
      </c>
      <c r="AJ94" s="9">
        <v>44.671999999999997</v>
      </c>
      <c r="AK94" s="9">
        <v>51.932000000000002</v>
      </c>
      <c r="AL94" s="9">
        <v>37.207000000000001</v>
      </c>
      <c r="AM94" s="9">
        <v>14.725</v>
      </c>
      <c r="AN94" s="9">
        <v>33.4</v>
      </c>
      <c r="AO94" s="9">
        <v>22.195</v>
      </c>
      <c r="AP94" s="9">
        <v>11.205</v>
      </c>
      <c r="AQ94" s="9">
        <v>18.532</v>
      </c>
      <c r="AR94" s="9">
        <v>15.012</v>
      </c>
      <c r="AS94" s="9">
        <v>3.52</v>
      </c>
      <c r="AT94" s="9">
        <v>42.832000000000001</v>
      </c>
      <c r="AU94" s="9">
        <v>12.885</v>
      </c>
      <c r="AV94" s="9">
        <v>29.946999999999999</v>
      </c>
      <c r="AW94" s="9">
        <v>294.06700000000001</v>
      </c>
      <c r="AX94" s="9">
        <v>156.21299999999999</v>
      </c>
      <c r="AY94" s="9">
        <v>137.85400000000001</v>
      </c>
      <c r="AZ94" s="9">
        <v>144.56899999999999</v>
      </c>
      <c r="BA94" s="9">
        <v>109.58799999999999</v>
      </c>
      <c r="BB94" s="9">
        <v>34.981999999999999</v>
      </c>
      <c r="BC94" s="9">
        <v>149.49799999999999</v>
      </c>
      <c r="BD94" s="9">
        <v>46.625</v>
      </c>
      <c r="BE94" s="9">
        <v>102.872</v>
      </c>
      <c r="BF94" s="9">
        <v>186.637</v>
      </c>
      <c r="BG94" s="9">
        <v>138.816</v>
      </c>
      <c r="BH94" s="9">
        <v>47.82</v>
      </c>
      <c r="BI94" s="9">
        <v>174.94399999999999</v>
      </c>
      <c r="BJ94" s="9">
        <v>53.572000000000003</v>
      </c>
      <c r="BK94" s="9">
        <v>121.373</v>
      </c>
      <c r="BL94" s="9">
        <v>182.898</v>
      </c>
      <c r="BM94" s="9">
        <v>68.819999999999993</v>
      </c>
      <c r="BN94" s="9">
        <v>114.078</v>
      </c>
      <c r="BO94" s="9">
        <v>2646.694</v>
      </c>
      <c r="BP94" s="9">
        <v>1364.2570000000001</v>
      </c>
      <c r="BQ94" s="9">
        <v>1282.4369999999999</v>
      </c>
      <c r="BR94" s="9">
        <v>2001.4580000000001</v>
      </c>
      <c r="BS94" s="9">
        <v>1229.002</v>
      </c>
      <c r="BT94" s="9">
        <v>772.45600000000002</v>
      </c>
      <c r="BU94" s="9">
        <v>645.23599999999999</v>
      </c>
      <c r="BV94" s="9">
        <v>135.255</v>
      </c>
      <c r="BW94" s="9">
        <v>509.98</v>
      </c>
      <c r="BX94" s="9">
        <v>301.12400000000002</v>
      </c>
      <c r="BY94" s="9">
        <v>154.15</v>
      </c>
      <c r="BZ94" s="9">
        <v>146.97399999999999</v>
      </c>
      <c r="CA94" s="9">
        <v>81.909000000000006</v>
      </c>
      <c r="CB94" s="9">
        <v>46.292000000000002</v>
      </c>
      <c r="CC94" s="9">
        <v>35.616999999999997</v>
      </c>
      <c r="CD94" s="9">
        <v>43.073999999999998</v>
      </c>
      <c r="CE94" s="9">
        <v>33.459000000000003</v>
      </c>
      <c r="CF94" s="9">
        <v>9.6159999999999997</v>
      </c>
      <c r="CG94" s="9">
        <v>26.427</v>
      </c>
      <c r="CH94" s="9">
        <v>19.68</v>
      </c>
      <c r="CI94" s="9">
        <v>6.7460000000000004</v>
      </c>
      <c r="CJ94" s="9">
        <v>16.648</v>
      </c>
      <c r="CK94" s="9">
        <v>13.778</v>
      </c>
      <c r="CL94" s="9">
        <v>2.8690000000000002</v>
      </c>
      <c r="CM94" s="9">
        <v>38.834000000000003</v>
      </c>
      <c r="CN94" s="9">
        <v>12.833</v>
      </c>
      <c r="CO94" s="9">
        <v>26.001000000000001</v>
      </c>
      <c r="CP94" s="9">
        <v>250.786</v>
      </c>
      <c r="CQ94" s="9">
        <v>124.60299999999999</v>
      </c>
      <c r="CR94" s="9">
        <v>126.18300000000001</v>
      </c>
      <c r="CS94" s="9">
        <v>109.98399999999999</v>
      </c>
      <c r="CT94" s="9">
        <v>79.873000000000005</v>
      </c>
      <c r="CU94" s="9">
        <v>30.11</v>
      </c>
      <c r="CV94" s="9">
        <v>140.80199999999999</v>
      </c>
      <c r="CW94" s="9">
        <v>44.728999999999999</v>
      </c>
      <c r="CX94" s="9">
        <v>96.072999999999993</v>
      </c>
      <c r="CY94" s="9">
        <v>142.767</v>
      </c>
      <c r="CZ94" s="9">
        <v>104.562</v>
      </c>
      <c r="DA94" s="9">
        <v>38.204999999999998</v>
      </c>
      <c r="DB94" s="9">
        <v>158.357</v>
      </c>
      <c r="DC94" s="9">
        <v>49.588000000000001</v>
      </c>
      <c r="DD94" s="9">
        <v>108.77</v>
      </c>
      <c r="DE94" s="9">
        <v>167.22900000000001</v>
      </c>
      <c r="DF94" s="9">
        <v>64.41</v>
      </c>
      <c r="DG94" s="9">
        <v>102.819</v>
      </c>
      <c r="DH94" s="9">
        <v>2622.3229999999999</v>
      </c>
      <c r="DI94" s="9">
        <v>1440.3889999999999</v>
      </c>
      <c r="DJ94" s="9">
        <v>1181.934</v>
      </c>
      <c r="DK94" s="9">
        <v>1670.42</v>
      </c>
      <c r="DL94" s="9">
        <v>1083.8789999999999</v>
      </c>
      <c r="DM94" s="9">
        <v>586.54100000000005</v>
      </c>
      <c r="DN94" s="9">
        <v>951.90200000000004</v>
      </c>
      <c r="DO94" s="9">
        <v>356.51</v>
      </c>
      <c r="DP94" s="9">
        <v>595.39300000000003</v>
      </c>
      <c r="DQ94" s="9">
        <v>289.08499999999998</v>
      </c>
      <c r="DR94" s="9">
        <v>168.876</v>
      </c>
      <c r="DS94" s="9">
        <v>120.209</v>
      </c>
      <c r="DT94" s="9">
        <v>109.277</v>
      </c>
      <c r="DU94" s="9">
        <v>65.882999999999996</v>
      </c>
      <c r="DV94" s="9">
        <v>43.393999999999998</v>
      </c>
      <c r="DW94" s="9">
        <v>44.76</v>
      </c>
      <c r="DX94" s="9">
        <v>31.199000000000002</v>
      </c>
      <c r="DY94" s="9">
        <v>13.561</v>
      </c>
      <c r="DZ94" s="9">
        <v>27.305</v>
      </c>
      <c r="EA94" s="9">
        <v>18.181999999999999</v>
      </c>
      <c r="EB94" s="9">
        <v>9.1240000000000006</v>
      </c>
      <c r="EC94" s="9">
        <v>17.454999999999998</v>
      </c>
      <c r="ED94" s="9">
        <v>13.016999999999999</v>
      </c>
      <c r="EE94" s="9">
        <v>4.4379999999999997</v>
      </c>
      <c r="EF94" s="9">
        <v>64.516999999999996</v>
      </c>
      <c r="EG94" s="9">
        <v>34.683999999999997</v>
      </c>
      <c r="EH94" s="9">
        <v>29.832000000000001</v>
      </c>
      <c r="EI94" s="9">
        <v>211.142</v>
      </c>
      <c r="EJ94" s="9">
        <v>123.423</v>
      </c>
      <c r="EK94" s="9">
        <v>87.718000000000004</v>
      </c>
      <c r="EL94" s="9">
        <v>75.17</v>
      </c>
      <c r="EM94" s="9">
        <v>55.585999999999999</v>
      </c>
      <c r="EN94" s="9">
        <v>19.584</v>
      </c>
      <c r="EO94" s="9">
        <v>135.97200000000001</v>
      </c>
      <c r="EP94" s="9">
        <v>67.837000000000003</v>
      </c>
      <c r="EQ94" s="9">
        <v>68.135000000000005</v>
      </c>
      <c r="ER94" s="9">
        <v>111.453</v>
      </c>
      <c r="ES94" s="9">
        <v>79.218000000000004</v>
      </c>
      <c r="ET94" s="9">
        <v>32.234999999999999</v>
      </c>
      <c r="EU94" s="9">
        <v>177.63200000000001</v>
      </c>
      <c r="EV94" s="9">
        <v>89.658000000000001</v>
      </c>
      <c r="EW94" s="9">
        <v>87.974000000000004</v>
      </c>
      <c r="EX94" s="9">
        <v>163.27699999999999</v>
      </c>
      <c r="EY94" s="9">
        <v>86.019000000000005</v>
      </c>
      <c r="EZ94" s="9">
        <v>77.257999999999996</v>
      </c>
      <c r="FA94" s="9">
        <v>1986.8050000000001</v>
      </c>
      <c r="FB94" s="9">
        <v>1050.4090000000001</v>
      </c>
      <c r="FC94" s="9">
        <v>936.39499999999998</v>
      </c>
      <c r="FD94" s="9">
        <v>1376.1849999999999</v>
      </c>
      <c r="FE94" s="9">
        <v>872.59400000000005</v>
      </c>
      <c r="FF94" s="9">
        <v>503.59100000000001</v>
      </c>
      <c r="FG94" s="9">
        <v>610.61900000000003</v>
      </c>
      <c r="FH94" s="9">
        <v>177.815</v>
      </c>
      <c r="FI94" s="9">
        <v>432.80399999999997</v>
      </c>
      <c r="FJ94" s="9">
        <v>225.01300000000001</v>
      </c>
      <c r="FK94" s="9">
        <v>124.235</v>
      </c>
      <c r="FL94" s="9">
        <v>100.77800000000001</v>
      </c>
      <c r="FM94" s="9">
        <v>78.655000000000001</v>
      </c>
      <c r="FN94" s="9">
        <v>43.436</v>
      </c>
      <c r="FO94" s="9">
        <v>35.219000000000001</v>
      </c>
      <c r="FP94" s="9">
        <v>35.850999999999999</v>
      </c>
      <c r="FQ94" s="9">
        <v>23.664999999999999</v>
      </c>
      <c r="FR94" s="9">
        <v>12.186999999999999</v>
      </c>
      <c r="FS94" s="9">
        <v>21.475999999999999</v>
      </c>
      <c r="FT94" s="9">
        <v>13.711</v>
      </c>
      <c r="FU94" s="9">
        <v>7.7649999999999997</v>
      </c>
      <c r="FV94" s="9">
        <v>14.375</v>
      </c>
      <c r="FW94" s="9">
        <v>9.9540000000000006</v>
      </c>
      <c r="FX94" s="9">
        <v>4.4210000000000003</v>
      </c>
      <c r="FY94" s="9">
        <v>42.804000000000002</v>
      </c>
      <c r="FZ94" s="9">
        <v>19.771999999999998</v>
      </c>
      <c r="GA94" s="9">
        <v>23.032</v>
      </c>
      <c r="GB94" s="9">
        <v>170.13200000000001</v>
      </c>
      <c r="GC94" s="9">
        <v>95.245000000000005</v>
      </c>
      <c r="GD94" s="9">
        <v>74.888000000000005</v>
      </c>
      <c r="GE94" s="9">
        <v>63.817</v>
      </c>
      <c r="GF94" s="9">
        <v>45.996000000000002</v>
      </c>
      <c r="GG94" s="9">
        <v>17.821000000000002</v>
      </c>
      <c r="GH94" s="9">
        <v>106.316</v>
      </c>
      <c r="GI94" s="9">
        <v>49.249000000000002</v>
      </c>
      <c r="GJ94" s="9">
        <v>57.067</v>
      </c>
      <c r="GK94" s="9">
        <v>93.962000000000003</v>
      </c>
      <c r="GL94" s="9">
        <v>64.477000000000004</v>
      </c>
      <c r="GM94" s="9">
        <v>29.484999999999999</v>
      </c>
      <c r="GN94" s="9">
        <v>131.05099999999999</v>
      </c>
      <c r="GO94" s="9">
        <v>59.758000000000003</v>
      </c>
      <c r="GP94" s="9">
        <v>71.293999999999997</v>
      </c>
      <c r="GQ94" s="9">
        <v>127.791</v>
      </c>
      <c r="GR94" s="9">
        <v>62.96</v>
      </c>
      <c r="GS94" s="9">
        <v>64.831999999999994</v>
      </c>
      <c r="GT94" s="9">
        <v>635.51800000000003</v>
      </c>
      <c r="GU94" s="9">
        <v>389.98</v>
      </c>
      <c r="GV94" s="9">
        <v>245.53800000000001</v>
      </c>
      <c r="GW94" s="9">
        <v>294.23500000000001</v>
      </c>
      <c r="GX94" s="9">
        <v>211.286</v>
      </c>
      <c r="GY94" s="9">
        <v>82.95</v>
      </c>
      <c r="GZ94" s="9">
        <v>341.28300000000002</v>
      </c>
      <c r="HA94" s="9">
        <v>178.69399999999999</v>
      </c>
      <c r="HB94" s="9">
        <v>162.589</v>
      </c>
      <c r="HC94" s="9">
        <v>64.072000000000003</v>
      </c>
      <c r="HD94" s="9">
        <v>44.640999999999998</v>
      </c>
      <c r="HE94" s="9">
        <v>19.43</v>
      </c>
      <c r="HF94" s="9">
        <v>30.622</v>
      </c>
      <c r="HG94" s="9">
        <v>22.446999999999999</v>
      </c>
      <c r="HH94" s="9">
        <v>8.1750000000000007</v>
      </c>
      <c r="HI94" s="9">
        <v>8.9090000000000007</v>
      </c>
      <c r="HJ94" s="9">
        <v>7.5339999999999998</v>
      </c>
      <c r="HK94" s="9">
        <v>1.375</v>
      </c>
      <c r="HL94" s="9">
        <v>5.83</v>
      </c>
      <c r="HM94" s="9">
        <v>4.4710000000000001</v>
      </c>
      <c r="HN94" s="9">
        <v>1.3580000000000001</v>
      </c>
      <c r="HO94" s="9">
        <v>3.0790000000000002</v>
      </c>
      <c r="HP94" s="9">
        <v>3.0630000000000002</v>
      </c>
      <c r="HQ94" s="9">
        <v>1.6E-2</v>
      </c>
      <c r="HR94" s="9">
        <v>21.713000000000001</v>
      </c>
      <c r="HS94" s="9">
        <v>14.913</v>
      </c>
      <c r="HT94" s="9">
        <v>6.8</v>
      </c>
      <c r="HU94" s="9">
        <v>41.009</v>
      </c>
      <c r="HV94" s="9">
        <v>28.178999999999998</v>
      </c>
      <c r="HW94" s="9">
        <v>12.831</v>
      </c>
      <c r="HX94" s="9">
        <v>11.353</v>
      </c>
      <c r="HY94" s="9">
        <v>9.5909999999999993</v>
      </c>
      <c r="HZ94" s="9">
        <v>1.7629999999999999</v>
      </c>
      <c r="IA94" s="9">
        <v>29.655999999999999</v>
      </c>
      <c r="IB94" s="9">
        <v>18.588000000000001</v>
      </c>
      <c r="IC94" s="9">
        <v>11.068</v>
      </c>
      <c r="ID94" s="9">
        <v>17.491</v>
      </c>
      <c r="IE94" s="9">
        <v>14.741</v>
      </c>
      <c r="IF94" s="9">
        <v>2.75</v>
      </c>
      <c r="IG94" s="9">
        <v>46.581000000000003</v>
      </c>
      <c r="IH94" s="9">
        <v>29.901</v>
      </c>
      <c r="II94" s="9">
        <v>16.68</v>
      </c>
      <c r="IJ94" s="9">
        <v>35.485999999999997</v>
      </c>
      <c r="IK94" s="9">
        <v>23.059000000000001</v>
      </c>
      <c r="IL94" s="9">
        <v>12.427</v>
      </c>
      <c r="IM94" s="9">
        <v>4110.9480000000003</v>
      </c>
      <c r="IN94" s="9">
        <v>2144.2510000000002</v>
      </c>
      <c r="IO94" s="9">
        <v>1966.6959999999999</v>
      </c>
      <c r="IP94" s="9">
        <v>2868.9920000000002</v>
      </c>
      <c r="IQ94" s="9">
        <v>1717.751</v>
      </c>
    </row>
    <row r="95" spans="1:251">
      <c r="A95" s="10">
        <v>44378</v>
      </c>
      <c r="B95" s="9">
        <v>26.81</v>
      </c>
      <c r="C95" s="9">
        <v>34.692</v>
      </c>
      <c r="D95" s="9">
        <v>371.60899999999998</v>
      </c>
      <c r="E95" s="9">
        <v>224.03</v>
      </c>
      <c r="F95" s="9">
        <v>147.57900000000001</v>
      </c>
      <c r="G95" s="9">
        <v>181.96700000000001</v>
      </c>
      <c r="H95" s="9">
        <v>137.19900000000001</v>
      </c>
      <c r="I95" s="9">
        <v>44.768000000000001</v>
      </c>
      <c r="J95" s="9">
        <v>189.642</v>
      </c>
      <c r="K95" s="9">
        <v>86.831000000000003</v>
      </c>
      <c r="L95" s="9">
        <v>102.81100000000001</v>
      </c>
      <c r="M95" s="9">
        <v>237.75800000000001</v>
      </c>
      <c r="N95" s="9">
        <v>170.62299999999999</v>
      </c>
      <c r="O95" s="9">
        <v>67.135000000000005</v>
      </c>
      <c r="P95" s="9">
        <v>223.24799999999999</v>
      </c>
      <c r="Q95" s="9">
        <v>96.600999999999999</v>
      </c>
      <c r="R95" s="9">
        <v>126.64700000000001</v>
      </c>
      <c r="S95" s="9">
        <v>242.071</v>
      </c>
      <c r="T95" s="9">
        <v>118.858</v>
      </c>
      <c r="U95" s="9">
        <v>123.212</v>
      </c>
      <c r="V95" s="9">
        <v>2927.154</v>
      </c>
      <c r="W95" s="9">
        <v>1546.232</v>
      </c>
      <c r="X95" s="9">
        <v>1380.921</v>
      </c>
      <c r="Y95" s="9">
        <v>2182.1669999999999</v>
      </c>
      <c r="Z95" s="9">
        <v>1405.575</v>
      </c>
      <c r="AA95" s="9">
        <v>776.59199999999998</v>
      </c>
      <c r="AB95" s="9">
        <v>744.98699999999997</v>
      </c>
      <c r="AC95" s="9">
        <v>140.65700000000001</v>
      </c>
      <c r="AD95" s="9">
        <v>604.33000000000004</v>
      </c>
      <c r="AE95" s="9">
        <v>363.63299999999998</v>
      </c>
      <c r="AF95" s="9">
        <v>191.98699999999999</v>
      </c>
      <c r="AG95" s="9">
        <v>171.64699999999999</v>
      </c>
      <c r="AH95" s="9">
        <v>109.304</v>
      </c>
      <c r="AI95" s="9">
        <v>59.411999999999999</v>
      </c>
      <c r="AJ95" s="9">
        <v>49.890999999999998</v>
      </c>
      <c r="AK95" s="9">
        <v>62.179000000000002</v>
      </c>
      <c r="AL95" s="9">
        <v>45.658999999999999</v>
      </c>
      <c r="AM95" s="9">
        <v>16.52</v>
      </c>
      <c r="AN95" s="9">
        <v>45.029000000000003</v>
      </c>
      <c r="AO95" s="9">
        <v>33.176000000000002</v>
      </c>
      <c r="AP95" s="9">
        <v>11.853</v>
      </c>
      <c r="AQ95" s="9">
        <v>17.149999999999999</v>
      </c>
      <c r="AR95" s="9">
        <v>12.484</v>
      </c>
      <c r="AS95" s="9">
        <v>4.6660000000000004</v>
      </c>
      <c r="AT95" s="9">
        <v>47.125</v>
      </c>
      <c r="AU95" s="9">
        <v>13.753</v>
      </c>
      <c r="AV95" s="9">
        <v>33.372</v>
      </c>
      <c r="AW95" s="9">
        <v>296.15100000000001</v>
      </c>
      <c r="AX95" s="9">
        <v>156.89599999999999</v>
      </c>
      <c r="AY95" s="9">
        <v>139.255</v>
      </c>
      <c r="AZ95" s="9">
        <v>148.827</v>
      </c>
      <c r="BA95" s="9">
        <v>113.96</v>
      </c>
      <c r="BB95" s="9">
        <v>34.868000000000002</v>
      </c>
      <c r="BC95" s="9">
        <v>147.32300000000001</v>
      </c>
      <c r="BD95" s="9">
        <v>42.936</v>
      </c>
      <c r="BE95" s="9">
        <v>104.387</v>
      </c>
      <c r="BF95" s="9">
        <v>192.523</v>
      </c>
      <c r="BG95" s="9">
        <v>143.21</v>
      </c>
      <c r="BH95" s="9">
        <v>49.313000000000002</v>
      </c>
      <c r="BI95" s="9">
        <v>171.11099999999999</v>
      </c>
      <c r="BJ95" s="9">
        <v>48.777000000000001</v>
      </c>
      <c r="BK95" s="9">
        <v>122.334</v>
      </c>
      <c r="BL95" s="9">
        <v>192.35300000000001</v>
      </c>
      <c r="BM95" s="9">
        <v>76.111999999999995</v>
      </c>
      <c r="BN95" s="9">
        <v>116.241</v>
      </c>
      <c r="BO95" s="9">
        <v>2653.8090000000002</v>
      </c>
      <c r="BP95" s="9">
        <v>1369.0160000000001</v>
      </c>
      <c r="BQ95" s="9">
        <v>1284.7929999999999</v>
      </c>
      <c r="BR95" s="9">
        <v>2020.2370000000001</v>
      </c>
      <c r="BS95" s="9">
        <v>1228.8699999999999</v>
      </c>
      <c r="BT95" s="9">
        <v>791.36699999999996</v>
      </c>
      <c r="BU95" s="9">
        <v>633.572</v>
      </c>
      <c r="BV95" s="9">
        <v>140.14599999999999</v>
      </c>
      <c r="BW95" s="9">
        <v>493.42599999999999</v>
      </c>
      <c r="BX95" s="9">
        <v>324.35599999999999</v>
      </c>
      <c r="BY95" s="9">
        <v>162.50200000000001</v>
      </c>
      <c r="BZ95" s="9">
        <v>161.85499999999999</v>
      </c>
      <c r="CA95" s="9">
        <v>100.242</v>
      </c>
      <c r="CB95" s="9">
        <v>54.146000000000001</v>
      </c>
      <c r="CC95" s="9">
        <v>46.095999999999997</v>
      </c>
      <c r="CD95" s="9">
        <v>51.375999999999998</v>
      </c>
      <c r="CE95" s="9">
        <v>37.154000000000003</v>
      </c>
      <c r="CF95" s="9">
        <v>14.221</v>
      </c>
      <c r="CG95" s="9">
        <v>31.952000000000002</v>
      </c>
      <c r="CH95" s="9">
        <v>22.805</v>
      </c>
      <c r="CI95" s="9">
        <v>9.1470000000000002</v>
      </c>
      <c r="CJ95" s="9">
        <v>19.423999999999999</v>
      </c>
      <c r="CK95" s="9">
        <v>14.35</v>
      </c>
      <c r="CL95" s="9">
        <v>5.0739999999999998</v>
      </c>
      <c r="CM95" s="9">
        <v>48.866999999999997</v>
      </c>
      <c r="CN95" s="9">
        <v>16.992000000000001</v>
      </c>
      <c r="CO95" s="9">
        <v>31.875</v>
      </c>
      <c r="CP95" s="9">
        <v>257.15100000000001</v>
      </c>
      <c r="CQ95" s="9">
        <v>124.23099999999999</v>
      </c>
      <c r="CR95" s="9">
        <v>132.91999999999999</v>
      </c>
      <c r="CS95" s="9">
        <v>118.91</v>
      </c>
      <c r="CT95" s="9">
        <v>83.712999999999994</v>
      </c>
      <c r="CU95" s="9">
        <v>35.195999999999998</v>
      </c>
      <c r="CV95" s="9">
        <v>138.24100000000001</v>
      </c>
      <c r="CW95" s="9">
        <v>40.518000000000001</v>
      </c>
      <c r="CX95" s="9">
        <v>97.724000000000004</v>
      </c>
      <c r="CY95" s="9">
        <v>160.70699999999999</v>
      </c>
      <c r="CZ95" s="9">
        <v>114.38</v>
      </c>
      <c r="DA95" s="9">
        <v>46.326999999999998</v>
      </c>
      <c r="DB95" s="9">
        <v>163.649</v>
      </c>
      <c r="DC95" s="9">
        <v>48.121000000000002</v>
      </c>
      <c r="DD95" s="9">
        <v>115.52800000000001</v>
      </c>
      <c r="DE95" s="9">
        <v>170.19399999999999</v>
      </c>
      <c r="DF95" s="9">
        <v>63.323</v>
      </c>
      <c r="DG95" s="9">
        <v>106.871</v>
      </c>
      <c r="DH95" s="9">
        <v>2609.8130000000001</v>
      </c>
      <c r="DI95" s="9">
        <v>1436.001</v>
      </c>
      <c r="DJ95" s="9">
        <v>1173.8119999999999</v>
      </c>
      <c r="DK95" s="9">
        <v>1669.18</v>
      </c>
      <c r="DL95" s="9">
        <v>1083.702</v>
      </c>
      <c r="DM95" s="9">
        <v>585.47699999999998</v>
      </c>
      <c r="DN95" s="9">
        <v>940.63300000000004</v>
      </c>
      <c r="DO95" s="9">
        <v>352.29899999999998</v>
      </c>
      <c r="DP95" s="9">
        <v>588.33500000000004</v>
      </c>
      <c r="DQ95" s="9">
        <v>301.44600000000003</v>
      </c>
      <c r="DR95" s="9">
        <v>171.60300000000001</v>
      </c>
      <c r="DS95" s="9">
        <v>129.84299999999999</v>
      </c>
      <c r="DT95" s="9">
        <v>129.32599999999999</v>
      </c>
      <c r="DU95" s="9">
        <v>76.088999999999999</v>
      </c>
      <c r="DV95" s="9">
        <v>53.237000000000002</v>
      </c>
      <c r="DW95" s="9">
        <v>53.311</v>
      </c>
      <c r="DX95" s="9">
        <v>37.622</v>
      </c>
      <c r="DY95" s="9">
        <v>15.689</v>
      </c>
      <c r="DZ95" s="9">
        <v>38.332999999999998</v>
      </c>
      <c r="EA95" s="9">
        <v>26.111000000000001</v>
      </c>
      <c r="EB95" s="9">
        <v>12.222</v>
      </c>
      <c r="EC95" s="9">
        <v>14.978</v>
      </c>
      <c r="ED95" s="9">
        <v>11.510999999999999</v>
      </c>
      <c r="EE95" s="9">
        <v>3.4670000000000001</v>
      </c>
      <c r="EF95" s="9">
        <v>76.015000000000001</v>
      </c>
      <c r="EG95" s="9">
        <v>38.466999999999999</v>
      </c>
      <c r="EH95" s="9">
        <v>37.548000000000002</v>
      </c>
      <c r="EI95" s="9">
        <v>205.255</v>
      </c>
      <c r="EJ95" s="9">
        <v>115.072</v>
      </c>
      <c r="EK95" s="9">
        <v>90.182000000000002</v>
      </c>
      <c r="EL95" s="9">
        <v>74.185000000000002</v>
      </c>
      <c r="EM95" s="9">
        <v>56.639000000000003</v>
      </c>
      <c r="EN95" s="9">
        <v>17.545999999999999</v>
      </c>
      <c r="EO95" s="9">
        <v>131.06899999999999</v>
      </c>
      <c r="EP95" s="9">
        <v>58.433</v>
      </c>
      <c r="EQ95" s="9">
        <v>72.635999999999996</v>
      </c>
      <c r="ER95" s="9">
        <v>122.61199999999999</v>
      </c>
      <c r="ES95" s="9">
        <v>90.474999999999994</v>
      </c>
      <c r="ET95" s="9">
        <v>32.137</v>
      </c>
      <c r="EU95" s="9">
        <v>178.834</v>
      </c>
      <c r="EV95" s="9">
        <v>81.128</v>
      </c>
      <c r="EW95" s="9">
        <v>97.704999999999998</v>
      </c>
      <c r="EX95" s="9">
        <v>169.40199999999999</v>
      </c>
      <c r="EY95" s="9">
        <v>84.543999999999997</v>
      </c>
      <c r="EZ95" s="9">
        <v>84.858000000000004</v>
      </c>
      <c r="FA95" s="9">
        <v>1976.53</v>
      </c>
      <c r="FB95" s="9">
        <v>1044.3340000000001</v>
      </c>
      <c r="FC95" s="9">
        <v>932.19600000000003</v>
      </c>
      <c r="FD95" s="9">
        <v>1369.8240000000001</v>
      </c>
      <c r="FE95" s="9">
        <v>868.34500000000003</v>
      </c>
      <c r="FF95" s="9">
        <v>501.47899999999998</v>
      </c>
      <c r="FG95" s="9">
        <v>606.70600000000002</v>
      </c>
      <c r="FH95" s="9">
        <v>175.988</v>
      </c>
      <c r="FI95" s="9">
        <v>430.71800000000002</v>
      </c>
      <c r="FJ95" s="9">
        <v>226.28700000000001</v>
      </c>
      <c r="FK95" s="9">
        <v>120.892</v>
      </c>
      <c r="FL95" s="9">
        <v>105.395</v>
      </c>
      <c r="FM95" s="9">
        <v>87.992999999999995</v>
      </c>
      <c r="FN95" s="9">
        <v>47.805</v>
      </c>
      <c r="FO95" s="9">
        <v>40.186999999999998</v>
      </c>
      <c r="FP95" s="9">
        <v>41.497999999999998</v>
      </c>
      <c r="FQ95" s="9">
        <v>27.818000000000001</v>
      </c>
      <c r="FR95" s="9">
        <v>13.68</v>
      </c>
      <c r="FS95" s="9">
        <v>30.966000000000001</v>
      </c>
      <c r="FT95" s="9">
        <v>19.765000000000001</v>
      </c>
      <c r="FU95" s="9">
        <v>11.201000000000001</v>
      </c>
      <c r="FV95" s="9">
        <v>10.532</v>
      </c>
      <c r="FW95" s="9">
        <v>8.0530000000000008</v>
      </c>
      <c r="FX95" s="9">
        <v>2.4790000000000001</v>
      </c>
      <c r="FY95" s="9">
        <v>46.494999999999997</v>
      </c>
      <c r="FZ95" s="9">
        <v>19.986999999999998</v>
      </c>
      <c r="GA95" s="9">
        <v>26.507000000000001</v>
      </c>
      <c r="GB95" s="9">
        <v>164.12700000000001</v>
      </c>
      <c r="GC95" s="9">
        <v>86.760999999999996</v>
      </c>
      <c r="GD95" s="9">
        <v>77.367000000000004</v>
      </c>
      <c r="GE95" s="9">
        <v>64.188000000000002</v>
      </c>
      <c r="GF95" s="9">
        <v>47.286999999999999</v>
      </c>
      <c r="GG95" s="9">
        <v>16.901</v>
      </c>
      <c r="GH95" s="9">
        <v>99.938999999999993</v>
      </c>
      <c r="GI95" s="9">
        <v>39.472999999999999</v>
      </c>
      <c r="GJ95" s="9">
        <v>60.466000000000001</v>
      </c>
      <c r="GK95" s="9">
        <v>102.274</v>
      </c>
      <c r="GL95" s="9">
        <v>72.787000000000006</v>
      </c>
      <c r="GM95" s="9">
        <v>29.486999999999998</v>
      </c>
      <c r="GN95" s="9">
        <v>124.012</v>
      </c>
      <c r="GO95" s="9">
        <v>48.103999999999999</v>
      </c>
      <c r="GP95" s="9">
        <v>75.908000000000001</v>
      </c>
      <c r="GQ95" s="9">
        <v>130.905</v>
      </c>
      <c r="GR95" s="9">
        <v>59.238</v>
      </c>
      <c r="GS95" s="9">
        <v>71.667000000000002</v>
      </c>
      <c r="GT95" s="9">
        <v>633.28300000000002</v>
      </c>
      <c r="GU95" s="9">
        <v>391.66699999999997</v>
      </c>
      <c r="GV95" s="9">
        <v>241.61500000000001</v>
      </c>
      <c r="GW95" s="9">
        <v>299.35599999999999</v>
      </c>
      <c r="GX95" s="9">
        <v>215.357</v>
      </c>
      <c r="GY95" s="9">
        <v>83.998999999999995</v>
      </c>
      <c r="GZ95" s="9">
        <v>333.92700000000002</v>
      </c>
      <c r="HA95" s="9">
        <v>176.31</v>
      </c>
      <c r="HB95" s="9">
        <v>157.61699999999999</v>
      </c>
      <c r="HC95" s="9">
        <v>75.159000000000006</v>
      </c>
      <c r="HD95" s="9">
        <v>50.712000000000003</v>
      </c>
      <c r="HE95" s="9">
        <v>24.448</v>
      </c>
      <c r="HF95" s="9">
        <v>41.332999999999998</v>
      </c>
      <c r="HG95" s="9">
        <v>28.283999999999999</v>
      </c>
      <c r="HH95" s="9">
        <v>13.05</v>
      </c>
      <c r="HI95" s="9">
        <v>11.813000000000001</v>
      </c>
      <c r="HJ95" s="9">
        <v>9.8040000000000003</v>
      </c>
      <c r="HK95" s="9">
        <v>2.0089999999999999</v>
      </c>
      <c r="HL95" s="9">
        <v>7.367</v>
      </c>
      <c r="HM95" s="9">
        <v>6.3460000000000001</v>
      </c>
      <c r="HN95" s="9">
        <v>1.0209999999999999</v>
      </c>
      <c r="HO95" s="9">
        <v>4.4459999999999997</v>
      </c>
      <c r="HP95" s="9">
        <v>3.4580000000000002</v>
      </c>
      <c r="HQ95" s="9">
        <v>0.98799999999999999</v>
      </c>
      <c r="HR95" s="9">
        <v>29.52</v>
      </c>
      <c r="HS95" s="9">
        <v>18.478999999999999</v>
      </c>
      <c r="HT95" s="9">
        <v>11.041</v>
      </c>
      <c r="HU95" s="9">
        <v>41.127000000000002</v>
      </c>
      <c r="HV95" s="9">
        <v>28.312000000000001</v>
      </c>
      <c r="HW95" s="9">
        <v>12.816000000000001</v>
      </c>
      <c r="HX95" s="9">
        <v>9.9969999999999999</v>
      </c>
      <c r="HY95" s="9">
        <v>9.3520000000000003</v>
      </c>
      <c r="HZ95" s="9">
        <v>0.64500000000000002</v>
      </c>
      <c r="IA95" s="9">
        <v>31.13</v>
      </c>
      <c r="IB95" s="9">
        <v>18.96</v>
      </c>
      <c r="IC95" s="9">
        <v>12.170999999999999</v>
      </c>
      <c r="ID95" s="9">
        <v>20.338000000000001</v>
      </c>
      <c r="IE95" s="9">
        <v>17.687999999999999</v>
      </c>
      <c r="IF95" s="9">
        <v>2.65</v>
      </c>
      <c r="IG95" s="9">
        <v>54.820999999999998</v>
      </c>
      <c r="IH95" s="9">
        <v>33.024000000000001</v>
      </c>
      <c r="II95" s="9">
        <v>21.797999999999998</v>
      </c>
      <c r="IJ95" s="9">
        <v>38.497</v>
      </c>
      <c r="IK95" s="9">
        <v>25.306000000000001</v>
      </c>
      <c r="IL95" s="9">
        <v>13.191000000000001</v>
      </c>
      <c r="IM95" s="9">
        <v>4066.652</v>
      </c>
      <c r="IN95" s="9">
        <v>2140.502</v>
      </c>
      <c r="IO95" s="9">
        <v>1926.15</v>
      </c>
      <c r="IP95" s="9">
        <v>2881.2289999999998</v>
      </c>
      <c r="IQ95" s="9">
        <v>1739.7539999999999</v>
      </c>
    </row>
    <row r="96" spans="1:251">
      <c r="A96" s="10">
        <v>44409</v>
      </c>
      <c r="B96" s="9">
        <v>27.018999999999998</v>
      </c>
      <c r="C96" s="9">
        <v>48.658999999999999</v>
      </c>
      <c r="D96" s="9">
        <v>361.83</v>
      </c>
      <c r="E96" s="9">
        <v>206.45599999999999</v>
      </c>
      <c r="F96" s="9">
        <v>155.37299999999999</v>
      </c>
      <c r="G96" s="9">
        <v>160.74299999999999</v>
      </c>
      <c r="H96" s="9">
        <v>118.63</v>
      </c>
      <c r="I96" s="9">
        <v>42.113</v>
      </c>
      <c r="J96" s="9">
        <v>201.08699999999999</v>
      </c>
      <c r="K96" s="9">
        <v>87.826999999999998</v>
      </c>
      <c r="L96" s="9">
        <v>113.261</v>
      </c>
      <c r="M96" s="9">
        <v>248.422</v>
      </c>
      <c r="N96" s="9">
        <v>177.10499999999999</v>
      </c>
      <c r="O96" s="9">
        <v>71.316999999999993</v>
      </c>
      <c r="P96" s="9">
        <v>240.38</v>
      </c>
      <c r="Q96" s="9">
        <v>100.485</v>
      </c>
      <c r="R96" s="9">
        <v>139.89500000000001</v>
      </c>
      <c r="S96" s="9">
        <v>291.00700000000001</v>
      </c>
      <c r="T96" s="9">
        <v>144.04599999999999</v>
      </c>
      <c r="U96" s="9">
        <v>146.96100000000001</v>
      </c>
      <c r="V96" s="9">
        <v>2893.3710000000001</v>
      </c>
      <c r="W96" s="9">
        <v>1526.692</v>
      </c>
      <c r="X96" s="9">
        <v>1366.6780000000001</v>
      </c>
      <c r="Y96" s="9">
        <v>2157.8539999999998</v>
      </c>
      <c r="Z96" s="9">
        <v>1386.2159999999999</v>
      </c>
      <c r="AA96" s="9">
        <v>771.63800000000003</v>
      </c>
      <c r="AB96" s="9">
        <v>735.51700000000005</v>
      </c>
      <c r="AC96" s="9">
        <v>140.476</v>
      </c>
      <c r="AD96" s="9">
        <v>595.04100000000005</v>
      </c>
      <c r="AE96" s="9">
        <v>372.02499999999998</v>
      </c>
      <c r="AF96" s="9">
        <v>207.95</v>
      </c>
      <c r="AG96" s="9">
        <v>164.07499999999999</v>
      </c>
      <c r="AH96" s="9">
        <v>148.83099999999999</v>
      </c>
      <c r="AI96" s="9">
        <v>83.722999999999999</v>
      </c>
      <c r="AJ96" s="9">
        <v>65.108000000000004</v>
      </c>
      <c r="AK96" s="9">
        <v>92.456000000000003</v>
      </c>
      <c r="AL96" s="9">
        <v>64.867000000000004</v>
      </c>
      <c r="AM96" s="9">
        <v>27.588999999999999</v>
      </c>
      <c r="AN96" s="9">
        <v>67.417000000000002</v>
      </c>
      <c r="AO96" s="9">
        <v>45.692999999999998</v>
      </c>
      <c r="AP96" s="9">
        <v>21.725000000000001</v>
      </c>
      <c r="AQ96" s="9">
        <v>25.039000000000001</v>
      </c>
      <c r="AR96" s="9">
        <v>19.175000000000001</v>
      </c>
      <c r="AS96" s="9">
        <v>5.8639999999999999</v>
      </c>
      <c r="AT96" s="9">
        <v>56.375</v>
      </c>
      <c r="AU96" s="9">
        <v>18.856000000000002</v>
      </c>
      <c r="AV96" s="9">
        <v>37.518999999999998</v>
      </c>
      <c r="AW96" s="9">
        <v>263.02999999999997</v>
      </c>
      <c r="AX96" s="9">
        <v>148.38999999999999</v>
      </c>
      <c r="AY96" s="9">
        <v>114.64</v>
      </c>
      <c r="AZ96" s="9">
        <v>129.465</v>
      </c>
      <c r="BA96" s="9">
        <v>101.431</v>
      </c>
      <c r="BB96" s="9">
        <v>28.033999999999999</v>
      </c>
      <c r="BC96" s="9">
        <v>133.565</v>
      </c>
      <c r="BD96" s="9">
        <v>46.957999999999998</v>
      </c>
      <c r="BE96" s="9">
        <v>86.606999999999999</v>
      </c>
      <c r="BF96" s="9">
        <v>207.577</v>
      </c>
      <c r="BG96" s="9">
        <v>154.04300000000001</v>
      </c>
      <c r="BH96" s="9">
        <v>53.533000000000001</v>
      </c>
      <c r="BI96" s="9">
        <v>164.44800000000001</v>
      </c>
      <c r="BJ96" s="9">
        <v>53.905999999999999</v>
      </c>
      <c r="BK96" s="9">
        <v>110.542</v>
      </c>
      <c r="BL96" s="9">
        <v>200.982</v>
      </c>
      <c r="BM96" s="9">
        <v>92.650999999999996</v>
      </c>
      <c r="BN96" s="9">
        <v>108.331</v>
      </c>
      <c r="BO96" s="9">
        <v>2652.9769999999999</v>
      </c>
      <c r="BP96" s="9">
        <v>1374.559</v>
      </c>
      <c r="BQ96" s="9">
        <v>1278.4179999999999</v>
      </c>
      <c r="BR96" s="9">
        <v>2014.7660000000001</v>
      </c>
      <c r="BS96" s="9">
        <v>1227.8510000000001</v>
      </c>
      <c r="BT96" s="9">
        <v>786.91499999999996</v>
      </c>
      <c r="BU96" s="9">
        <v>638.21199999999999</v>
      </c>
      <c r="BV96" s="9">
        <v>146.709</v>
      </c>
      <c r="BW96" s="9">
        <v>491.50299999999999</v>
      </c>
      <c r="BX96" s="9">
        <v>346.245</v>
      </c>
      <c r="BY96" s="9">
        <v>183.79300000000001</v>
      </c>
      <c r="BZ96" s="9">
        <v>162.45099999999999</v>
      </c>
      <c r="CA96" s="9">
        <v>136.62</v>
      </c>
      <c r="CB96" s="9">
        <v>80.158000000000001</v>
      </c>
      <c r="CC96" s="9">
        <v>56.462000000000003</v>
      </c>
      <c r="CD96" s="9">
        <v>87.222999999999999</v>
      </c>
      <c r="CE96" s="9">
        <v>60.246000000000002</v>
      </c>
      <c r="CF96" s="9">
        <v>26.977</v>
      </c>
      <c r="CG96" s="9">
        <v>64.051000000000002</v>
      </c>
      <c r="CH96" s="9">
        <v>43.868000000000002</v>
      </c>
      <c r="CI96" s="9">
        <v>20.183</v>
      </c>
      <c r="CJ96" s="9">
        <v>23.172000000000001</v>
      </c>
      <c r="CK96" s="9">
        <v>16.378</v>
      </c>
      <c r="CL96" s="9">
        <v>6.7939999999999996</v>
      </c>
      <c r="CM96" s="9">
        <v>49.396999999999998</v>
      </c>
      <c r="CN96" s="9">
        <v>19.911999999999999</v>
      </c>
      <c r="CO96" s="9">
        <v>29.484999999999999</v>
      </c>
      <c r="CP96" s="9">
        <v>255.79499999999999</v>
      </c>
      <c r="CQ96" s="9">
        <v>128.28700000000001</v>
      </c>
      <c r="CR96" s="9">
        <v>127.50700000000001</v>
      </c>
      <c r="CS96" s="9">
        <v>110.262</v>
      </c>
      <c r="CT96" s="9">
        <v>82.453000000000003</v>
      </c>
      <c r="CU96" s="9">
        <v>27.808</v>
      </c>
      <c r="CV96" s="9">
        <v>145.53299999999999</v>
      </c>
      <c r="CW96" s="9">
        <v>45.834000000000003</v>
      </c>
      <c r="CX96" s="9">
        <v>99.698999999999998</v>
      </c>
      <c r="CY96" s="9">
        <v>180.53100000000001</v>
      </c>
      <c r="CZ96" s="9">
        <v>131.571</v>
      </c>
      <c r="DA96" s="9">
        <v>48.96</v>
      </c>
      <c r="DB96" s="9">
        <v>165.714</v>
      </c>
      <c r="DC96" s="9">
        <v>52.222999999999999</v>
      </c>
      <c r="DD96" s="9">
        <v>113.491</v>
      </c>
      <c r="DE96" s="9">
        <v>209.584</v>
      </c>
      <c r="DF96" s="9">
        <v>89.701999999999998</v>
      </c>
      <c r="DG96" s="9">
        <v>119.88200000000001</v>
      </c>
      <c r="DH96" s="9">
        <v>2588.9029999999998</v>
      </c>
      <c r="DI96" s="9">
        <v>1421.809</v>
      </c>
      <c r="DJ96" s="9">
        <v>1167.0940000000001</v>
      </c>
      <c r="DK96" s="9">
        <v>1645.518</v>
      </c>
      <c r="DL96" s="9">
        <v>1074.818</v>
      </c>
      <c r="DM96" s="9">
        <v>570.69899999999996</v>
      </c>
      <c r="DN96" s="9">
        <v>943.38499999999999</v>
      </c>
      <c r="DO96" s="9">
        <v>346.99099999999999</v>
      </c>
      <c r="DP96" s="9">
        <v>596.39400000000001</v>
      </c>
      <c r="DQ96" s="9">
        <v>327.15300000000002</v>
      </c>
      <c r="DR96" s="9">
        <v>184.98400000000001</v>
      </c>
      <c r="DS96" s="9">
        <v>142.16900000000001</v>
      </c>
      <c r="DT96" s="9">
        <v>160.512</v>
      </c>
      <c r="DU96" s="9">
        <v>93.536000000000001</v>
      </c>
      <c r="DV96" s="9">
        <v>66.975999999999999</v>
      </c>
      <c r="DW96" s="9">
        <v>76.509</v>
      </c>
      <c r="DX96" s="9">
        <v>58.609000000000002</v>
      </c>
      <c r="DY96" s="9">
        <v>17.899999999999999</v>
      </c>
      <c r="DZ96" s="9">
        <v>57.401000000000003</v>
      </c>
      <c r="EA96" s="9">
        <v>43.459000000000003</v>
      </c>
      <c r="EB96" s="9">
        <v>13.943</v>
      </c>
      <c r="EC96" s="9">
        <v>19.108000000000001</v>
      </c>
      <c r="ED96" s="9">
        <v>15.151</v>
      </c>
      <c r="EE96" s="9">
        <v>3.9569999999999999</v>
      </c>
      <c r="EF96" s="9">
        <v>84.003</v>
      </c>
      <c r="EG96" s="9">
        <v>34.927</v>
      </c>
      <c r="EH96" s="9">
        <v>49.076000000000001</v>
      </c>
      <c r="EI96" s="9">
        <v>197.79900000000001</v>
      </c>
      <c r="EJ96" s="9">
        <v>106.032</v>
      </c>
      <c r="EK96" s="9">
        <v>91.766999999999996</v>
      </c>
      <c r="EL96" s="9">
        <v>68.114999999999995</v>
      </c>
      <c r="EM96" s="9">
        <v>50.149000000000001</v>
      </c>
      <c r="EN96" s="9">
        <v>17.966999999999999</v>
      </c>
      <c r="EO96" s="9">
        <v>129.684</v>
      </c>
      <c r="EP96" s="9">
        <v>55.883000000000003</v>
      </c>
      <c r="EQ96" s="9">
        <v>73.801000000000002</v>
      </c>
      <c r="ER96" s="9">
        <v>134.13900000000001</v>
      </c>
      <c r="ES96" s="9">
        <v>101.50700000000001</v>
      </c>
      <c r="ET96" s="9">
        <v>32.631</v>
      </c>
      <c r="EU96" s="9">
        <v>193.01400000000001</v>
      </c>
      <c r="EV96" s="9">
        <v>83.475999999999999</v>
      </c>
      <c r="EW96" s="9">
        <v>109.538</v>
      </c>
      <c r="EX96" s="9">
        <v>187.08500000000001</v>
      </c>
      <c r="EY96" s="9">
        <v>99.341999999999999</v>
      </c>
      <c r="EZ96" s="9">
        <v>87.744</v>
      </c>
      <c r="FA96" s="9">
        <v>1961.5840000000001</v>
      </c>
      <c r="FB96" s="9">
        <v>1038.944</v>
      </c>
      <c r="FC96" s="9">
        <v>922.64</v>
      </c>
      <c r="FD96" s="9">
        <v>1357.1969999999999</v>
      </c>
      <c r="FE96" s="9">
        <v>863.98099999999999</v>
      </c>
      <c r="FF96" s="9">
        <v>493.21600000000001</v>
      </c>
      <c r="FG96" s="9">
        <v>604.38699999999994</v>
      </c>
      <c r="FH96" s="9">
        <v>174.96299999999999</v>
      </c>
      <c r="FI96" s="9">
        <v>429.42399999999998</v>
      </c>
      <c r="FJ96" s="9">
        <v>243.631</v>
      </c>
      <c r="FK96" s="9">
        <v>132.44399999999999</v>
      </c>
      <c r="FL96" s="9">
        <v>111.188</v>
      </c>
      <c r="FM96" s="9">
        <v>111.134</v>
      </c>
      <c r="FN96" s="9">
        <v>62.689</v>
      </c>
      <c r="FO96" s="9">
        <v>48.445</v>
      </c>
      <c r="FP96" s="9">
        <v>60.959000000000003</v>
      </c>
      <c r="FQ96" s="9">
        <v>45.048000000000002</v>
      </c>
      <c r="FR96" s="9">
        <v>15.911</v>
      </c>
      <c r="FS96" s="9">
        <v>46.024999999999999</v>
      </c>
      <c r="FT96" s="9">
        <v>33.667999999999999</v>
      </c>
      <c r="FU96" s="9">
        <v>12.356999999999999</v>
      </c>
      <c r="FV96" s="9">
        <v>14.933999999999999</v>
      </c>
      <c r="FW96" s="9">
        <v>11.38</v>
      </c>
      <c r="FX96" s="9">
        <v>3.5539999999999998</v>
      </c>
      <c r="FY96" s="9">
        <v>50.174999999999997</v>
      </c>
      <c r="FZ96" s="9">
        <v>17.64</v>
      </c>
      <c r="GA96" s="9">
        <v>32.533999999999999</v>
      </c>
      <c r="GB96" s="9">
        <v>155.18100000000001</v>
      </c>
      <c r="GC96" s="9">
        <v>79.275000000000006</v>
      </c>
      <c r="GD96" s="9">
        <v>75.906000000000006</v>
      </c>
      <c r="GE96" s="9">
        <v>57.375999999999998</v>
      </c>
      <c r="GF96" s="9">
        <v>39.929000000000002</v>
      </c>
      <c r="GG96" s="9">
        <v>17.446999999999999</v>
      </c>
      <c r="GH96" s="9">
        <v>97.805000000000007</v>
      </c>
      <c r="GI96" s="9">
        <v>39.345999999999997</v>
      </c>
      <c r="GJ96" s="9">
        <v>58.459000000000003</v>
      </c>
      <c r="GK96" s="9">
        <v>110.071</v>
      </c>
      <c r="GL96" s="9">
        <v>79.944000000000003</v>
      </c>
      <c r="GM96" s="9">
        <v>30.126999999999999</v>
      </c>
      <c r="GN96" s="9">
        <v>133.56</v>
      </c>
      <c r="GO96" s="9">
        <v>52.499000000000002</v>
      </c>
      <c r="GP96" s="9">
        <v>81.061000000000007</v>
      </c>
      <c r="GQ96" s="9">
        <v>143.83000000000001</v>
      </c>
      <c r="GR96" s="9">
        <v>73.013999999999996</v>
      </c>
      <c r="GS96" s="9">
        <v>70.816000000000003</v>
      </c>
      <c r="GT96" s="9">
        <v>627.31899999999996</v>
      </c>
      <c r="GU96" s="9">
        <v>382.86500000000001</v>
      </c>
      <c r="GV96" s="9">
        <v>244.45400000000001</v>
      </c>
      <c r="GW96" s="9">
        <v>288.32100000000003</v>
      </c>
      <c r="GX96" s="9">
        <v>210.83799999999999</v>
      </c>
      <c r="GY96" s="9">
        <v>77.483000000000004</v>
      </c>
      <c r="GZ96" s="9">
        <v>338.99799999999999</v>
      </c>
      <c r="HA96" s="9">
        <v>172.02799999999999</v>
      </c>
      <c r="HB96" s="9">
        <v>166.97</v>
      </c>
      <c r="HC96" s="9">
        <v>83.521000000000001</v>
      </c>
      <c r="HD96" s="9">
        <v>52.54</v>
      </c>
      <c r="HE96" s="9">
        <v>30.981999999999999</v>
      </c>
      <c r="HF96" s="9">
        <v>49.378</v>
      </c>
      <c r="HG96" s="9">
        <v>30.847000000000001</v>
      </c>
      <c r="HH96" s="9">
        <v>18.530999999999999</v>
      </c>
      <c r="HI96" s="9">
        <v>15.55</v>
      </c>
      <c r="HJ96" s="9">
        <v>13.561</v>
      </c>
      <c r="HK96" s="9">
        <v>1.9890000000000001</v>
      </c>
      <c r="HL96" s="9">
        <v>11.375999999999999</v>
      </c>
      <c r="HM96" s="9">
        <v>9.7910000000000004</v>
      </c>
      <c r="HN96" s="9">
        <v>1.5860000000000001</v>
      </c>
      <c r="HO96" s="9">
        <v>4.173</v>
      </c>
      <c r="HP96" s="9">
        <v>3.77</v>
      </c>
      <c r="HQ96" s="9">
        <v>0.40300000000000002</v>
      </c>
      <c r="HR96" s="9">
        <v>33.828000000000003</v>
      </c>
      <c r="HS96" s="9">
        <v>17.286000000000001</v>
      </c>
      <c r="HT96" s="9">
        <v>16.542000000000002</v>
      </c>
      <c r="HU96" s="9">
        <v>42.618000000000002</v>
      </c>
      <c r="HV96" s="9">
        <v>26.756</v>
      </c>
      <c r="HW96" s="9">
        <v>15.861000000000001</v>
      </c>
      <c r="HX96" s="9">
        <v>10.739000000000001</v>
      </c>
      <c r="HY96" s="9">
        <v>10.220000000000001</v>
      </c>
      <c r="HZ96" s="9">
        <v>0.51900000000000002</v>
      </c>
      <c r="IA96" s="9">
        <v>31.879000000000001</v>
      </c>
      <c r="IB96" s="9">
        <v>16.536999999999999</v>
      </c>
      <c r="IC96" s="9">
        <v>15.342000000000001</v>
      </c>
      <c r="ID96" s="9">
        <v>24.067</v>
      </c>
      <c r="IE96" s="9">
        <v>21.562999999999999</v>
      </c>
      <c r="IF96" s="9">
        <v>2.504</v>
      </c>
      <c r="IG96" s="9">
        <v>59.454000000000001</v>
      </c>
      <c r="IH96" s="9">
        <v>30.977</v>
      </c>
      <c r="II96" s="9">
        <v>28.477</v>
      </c>
      <c r="IJ96" s="9">
        <v>43.255000000000003</v>
      </c>
      <c r="IK96" s="9">
        <v>26.327999999999999</v>
      </c>
      <c r="IL96" s="9">
        <v>16.927</v>
      </c>
      <c r="IM96" s="9">
        <v>3884.7</v>
      </c>
      <c r="IN96" s="9">
        <v>2052.4769999999999</v>
      </c>
      <c r="IO96" s="9">
        <v>1832.223</v>
      </c>
      <c r="IP96" s="9">
        <v>2763.7550000000001</v>
      </c>
      <c r="IQ96" s="9">
        <v>1660.3579999999999</v>
      </c>
    </row>
    <row r="97" spans="1:251">
      <c r="A97" s="10">
        <v>44440</v>
      </c>
      <c r="B97" s="9">
        <v>26.64</v>
      </c>
      <c r="C97" s="9">
        <v>38.587000000000003</v>
      </c>
      <c r="D97" s="9">
        <v>335.14</v>
      </c>
      <c r="E97" s="9">
        <v>196.68799999999999</v>
      </c>
      <c r="F97" s="9">
        <v>138.452</v>
      </c>
      <c r="G97" s="9">
        <v>159.095</v>
      </c>
      <c r="H97" s="9">
        <v>121.56100000000001</v>
      </c>
      <c r="I97" s="9">
        <v>37.534999999999997</v>
      </c>
      <c r="J97" s="9">
        <v>176.04499999999999</v>
      </c>
      <c r="K97" s="9">
        <v>75.126999999999995</v>
      </c>
      <c r="L97" s="9">
        <v>100.91800000000001</v>
      </c>
      <c r="M97" s="9">
        <v>257.09399999999999</v>
      </c>
      <c r="N97" s="9">
        <v>185.09800000000001</v>
      </c>
      <c r="O97" s="9">
        <v>71.995000000000005</v>
      </c>
      <c r="P97" s="9">
        <v>208.08699999999999</v>
      </c>
      <c r="Q97" s="9">
        <v>82.724999999999994</v>
      </c>
      <c r="R97" s="9">
        <v>125.36199999999999</v>
      </c>
      <c r="S97" s="9">
        <v>271.065</v>
      </c>
      <c r="T97" s="9">
        <v>138.59700000000001</v>
      </c>
      <c r="U97" s="9">
        <v>132.46799999999999</v>
      </c>
      <c r="V97" s="9">
        <v>2899.6959999999999</v>
      </c>
      <c r="W97" s="9">
        <v>1527.81</v>
      </c>
      <c r="X97" s="9">
        <v>1371.886</v>
      </c>
      <c r="Y97" s="9">
        <v>2179.6750000000002</v>
      </c>
      <c r="Z97" s="9">
        <v>1383.6690000000001</v>
      </c>
      <c r="AA97" s="9">
        <v>796.00599999999997</v>
      </c>
      <c r="AB97" s="9">
        <v>720.02099999999996</v>
      </c>
      <c r="AC97" s="9">
        <v>144.14099999999999</v>
      </c>
      <c r="AD97" s="9">
        <v>575.88</v>
      </c>
      <c r="AE97" s="9">
        <v>375.32900000000001</v>
      </c>
      <c r="AF97" s="9">
        <v>204.19</v>
      </c>
      <c r="AG97" s="9">
        <v>171.13900000000001</v>
      </c>
      <c r="AH97" s="9">
        <v>157.12899999999999</v>
      </c>
      <c r="AI97" s="9">
        <v>81.272999999999996</v>
      </c>
      <c r="AJ97" s="9">
        <v>75.855999999999995</v>
      </c>
      <c r="AK97" s="9">
        <v>100.801</v>
      </c>
      <c r="AL97" s="9">
        <v>66.665999999999997</v>
      </c>
      <c r="AM97" s="9">
        <v>34.134999999999998</v>
      </c>
      <c r="AN97" s="9">
        <v>70.843000000000004</v>
      </c>
      <c r="AO97" s="9">
        <v>42.325000000000003</v>
      </c>
      <c r="AP97" s="9">
        <v>28.518000000000001</v>
      </c>
      <c r="AQ97" s="9">
        <v>29.957999999999998</v>
      </c>
      <c r="AR97" s="9">
        <v>24.341999999999999</v>
      </c>
      <c r="AS97" s="9">
        <v>5.617</v>
      </c>
      <c r="AT97" s="9">
        <v>56.326999999999998</v>
      </c>
      <c r="AU97" s="9">
        <v>14.606</v>
      </c>
      <c r="AV97" s="9">
        <v>41.720999999999997</v>
      </c>
      <c r="AW97" s="9">
        <v>250.59700000000001</v>
      </c>
      <c r="AX97" s="9">
        <v>137.01499999999999</v>
      </c>
      <c r="AY97" s="9">
        <v>113.58199999999999</v>
      </c>
      <c r="AZ97" s="9">
        <v>121.393</v>
      </c>
      <c r="BA97" s="9">
        <v>92.709000000000003</v>
      </c>
      <c r="BB97" s="9">
        <v>28.683</v>
      </c>
      <c r="BC97" s="9">
        <v>129.20500000000001</v>
      </c>
      <c r="BD97" s="9">
        <v>44.305999999999997</v>
      </c>
      <c r="BE97" s="9">
        <v>84.899000000000001</v>
      </c>
      <c r="BF97" s="9">
        <v>212.44200000000001</v>
      </c>
      <c r="BG97" s="9">
        <v>151.00899999999999</v>
      </c>
      <c r="BH97" s="9">
        <v>61.433</v>
      </c>
      <c r="BI97" s="9">
        <v>162.886</v>
      </c>
      <c r="BJ97" s="9">
        <v>53.180999999999997</v>
      </c>
      <c r="BK97" s="9">
        <v>109.706</v>
      </c>
      <c r="BL97" s="9">
        <v>200.048</v>
      </c>
      <c r="BM97" s="9">
        <v>86.63</v>
      </c>
      <c r="BN97" s="9">
        <v>113.417</v>
      </c>
      <c r="BO97" s="9">
        <v>2640.5169999999998</v>
      </c>
      <c r="BP97" s="9">
        <v>1369.9659999999999</v>
      </c>
      <c r="BQ97" s="9">
        <v>1270.5509999999999</v>
      </c>
      <c r="BR97" s="9">
        <v>2034.373</v>
      </c>
      <c r="BS97" s="9">
        <v>1238.394</v>
      </c>
      <c r="BT97" s="9">
        <v>795.97900000000004</v>
      </c>
      <c r="BU97" s="9">
        <v>606.14400000000001</v>
      </c>
      <c r="BV97" s="9">
        <v>131.572</v>
      </c>
      <c r="BW97" s="9">
        <v>474.572</v>
      </c>
      <c r="BX97" s="9">
        <v>338.00400000000002</v>
      </c>
      <c r="BY97" s="9">
        <v>169.608</v>
      </c>
      <c r="BZ97" s="9">
        <v>168.39500000000001</v>
      </c>
      <c r="CA97" s="9">
        <v>146.29400000000001</v>
      </c>
      <c r="CB97" s="9">
        <v>75.269000000000005</v>
      </c>
      <c r="CC97" s="9">
        <v>71.025000000000006</v>
      </c>
      <c r="CD97" s="9">
        <v>91.129000000000005</v>
      </c>
      <c r="CE97" s="9">
        <v>58.795000000000002</v>
      </c>
      <c r="CF97" s="9">
        <v>32.334000000000003</v>
      </c>
      <c r="CG97" s="9">
        <v>68.248999999999995</v>
      </c>
      <c r="CH97" s="9">
        <v>40.273000000000003</v>
      </c>
      <c r="CI97" s="9">
        <v>27.975999999999999</v>
      </c>
      <c r="CJ97" s="9">
        <v>22.88</v>
      </c>
      <c r="CK97" s="9">
        <v>18.521999999999998</v>
      </c>
      <c r="CL97" s="9">
        <v>4.3579999999999997</v>
      </c>
      <c r="CM97" s="9">
        <v>55.164999999999999</v>
      </c>
      <c r="CN97" s="9">
        <v>16.474</v>
      </c>
      <c r="CO97" s="9">
        <v>38.691000000000003</v>
      </c>
      <c r="CP97" s="9">
        <v>231.72200000000001</v>
      </c>
      <c r="CQ97" s="9">
        <v>119.34699999999999</v>
      </c>
      <c r="CR97" s="9">
        <v>112.375</v>
      </c>
      <c r="CS97" s="9">
        <v>105.71299999999999</v>
      </c>
      <c r="CT97" s="9">
        <v>76.718000000000004</v>
      </c>
      <c r="CU97" s="9">
        <v>28.995000000000001</v>
      </c>
      <c r="CV97" s="9">
        <v>126.009</v>
      </c>
      <c r="CW97" s="9">
        <v>42.628999999999998</v>
      </c>
      <c r="CX97" s="9">
        <v>83.38</v>
      </c>
      <c r="CY97" s="9">
        <v>177.07400000000001</v>
      </c>
      <c r="CZ97" s="9">
        <v>120.307</v>
      </c>
      <c r="DA97" s="9">
        <v>56.767000000000003</v>
      </c>
      <c r="DB97" s="9">
        <v>160.929</v>
      </c>
      <c r="DC97" s="9">
        <v>49.302</v>
      </c>
      <c r="DD97" s="9">
        <v>111.628</v>
      </c>
      <c r="DE97" s="9">
        <v>194.25899999999999</v>
      </c>
      <c r="DF97" s="9">
        <v>82.902000000000001</v>
      </c>
      <c r="DG97" s="9">
        <v>111.357</v>
      </c>
      <c r="DH97" s="9">
        <v>2599.8440000000001</v>
      </c>
      <c r="DI97" s="9">
        <v>1427.502</v>
      </c>
      <c r="DJ97" s="9">
        <v>1172.3420000000001</v>
      </c>
      <c r="DK97" s="9">
        <v>1664.6479999999999</v>
      </c>
      <c r="DL97" s="9">
        <v>1082.414</v>
      </c>
      <c r="DM97" s="9">
        <v>582.23400000000004</v>
      </c>
      <c r="DN97" s="9">
        <v>935.19600000000003</v>
      </c>
      <c r="DO97" s="9">
        <v>345.08800000000002</v>
      </c>
      <c r="DP97" s="9">
        <v>590.10799999999995</v>
      </c>
      <c r="DQ97" s="9">
        <v>330.57299999999998</v>
      </c>
      <c r="DR97" s="9">
        <v>190.857</v>
      </c>
      <c r="DS97" s="9">
        <v>139.71600000000001</v>
      </c>
      <c r="DT97" s="9">
        <v>171.38399999999999</v>
      </c>
      <c r="DU97" s="9">
        <v>97.712000000000003</v>
      </c>
      <c r="DV97" s="9">
        <v>73.671999999999997</v>
      </c>
      <c r="DW97" s="9">
        <v>73.373999999999995</v>
      </c>
      <c r="DX97" s="9">
        <v>54.533000000000001</v>
      </c>
      <c r="DY97" s="9">
        <v>18.841999999999999</v>
      </c>
      <c r="DZ97" s="9">
        <v>53.578000000000003</v>
      </c>
      <c r="EA97" s="9">
        <v>38.908000000000001</v>
      </c>
      <c r="EB97" s="9">
        <v>14.67</v>
      </c>
      <c r="EC97" s="9">
        <v>19.797000000000001</v>
      </c>
      <c r="ED97" s="9">
        <v>15.625</v>
      </c>
      <c r="EE97" s="9">
        <v>4.1719999999999997</v>
      </c>
      <c r="EF97" s="9">
        <v>98.009</v>
      </c>
      <c r="EG97" s="9">
        <v>43.179000000000002</v>
      </c>
      <c r="EH97" s="9">
        <v>54.83</v>
      </c>
      <c r="EI97" s="9">
        <v>193.892</v>
      </c>
      <c r="EJ97" s="9">
        <v>113.788</v>
      </c>
      <c r="EK97" s="9">
        <v>80.103999999999999</v>
      </c>
      <c r="EL97" s="9">
        <v>66.971999999999994</v>
      </c>
      <c r="EM97" s="9">
        <v>50.35</v>
      </c>
      <c r="EN97" s="9">
        <v>16.623000000000001</v>
      </c>
      <c r="EO97" s="9">
        <v>126.92</v>
      </c>
      <c r="EP97" s="9">
        <v>63.438000000000002</v>
      </c>
      <c r="EQ97" s="9">
        <v>63.481999999999999</v>
      </c>
      <c r="ER97" s="9">
        <v>132.53200000000001</v>
      </c>
      <c r="ES97" s="9">
        <v>98.998999999999995</v>
      </c>
      <c r="ET97" s="9">
        <v>33.533000000000001</v>
      </c>
      <c r="EU97" s="9">
        <v>198.041</v>
      </c>
      <c r="EV97" s="9">
        <v>91.858000000000004</v>
      </c>
      <c r="EW97" s="9">
        <v>106.18300000000001</v>
      </c>
      <c r="EX97" s="9">
        <v>180.49799999999999</v>
      </c>
      <c r="EY97" s="9">
        <v>102.346</v>
      </c>
      <c r="EZ97" s="9">
        <v>78.152000000000001</v>
      </c>
      <c r="FA97" s="9">
        <v>1966.2260000000001</v>
      </c>
      <c r="FB97" s="9">
        <v>1040.6990000000001</v>
      </c>
      <c r="FC97" s="9">
        <v>925.52700000000004</v>
      </c>
      <c r="FD97" s="9">
        <v>1368.7380000000001</v>
      </c>
      <c r="FE97" s="9">
        <v>866.24699999999996</v>
      </c>
      <c r="FF97" s="9">
        <v>502.49099999999999</v>
      </c>
      <c r="FG97" s="9">
        <v>597.48800000000006</v>
      </c>
      <c r="FH97" s="9">
        <v>174.453</v>
      </c>
      <c r="FI97" s="9">
        <v>423.036</v>
      </c>
      <c r="FJ97" s="9">
        <v>240.27500000000001</v>
      </c>
      <c r="FK97" s="9">
        <v>131.78800000000001</v>
      </c>
      <c r="FL97" s="9">
        <v>108.48699999999999</v>
      </c>
      <c r="FM97" s="9">
        <v>109.56100000000001</v>
      </c>
      <c r="FN97" s="9">
        <v>58.048999999999999</v>
      </c>
      <c r="FO97" s="9">
        <v>51.512</v>
      </c>
      <c r="FP97" s="9">
        <v>52.899000000000001</v>
      </c>
      <c r="FQ97" s="9">
        <v>37.473999999999997</v>
      </c>
      <c r="FR97" s="9">
        <v>15.425000000000001</v>
      </c>
      <c r="FS97" s="9">
        <v>37.338999999999999</v>
      </c>
      <c r="FT97" s="9">
        <v>25.492999999999999</v>
      </c>
      <c r="FU97" s="9">
        <v>11.845000000000001</v>
      </c>
      <c r="FV97" s="9">
        <v>15.56</v>
      </c>
      <c r="FW97" s="9">
        <v>11.981</v>
      </c>
      <c r="FX97" s="9">
        <v>3.5790000000000002</v>
      </c>
      <c r="FY97" s="9">
        <v>56.661999999999999</v>
      </c>
      <c r="FZ97" s="9">
        <v>20.574999999999999</v>
      </c>
      <c r="GA97" s="9">
        <v>36.087000000000003</v>
      </c>
      <c r="GB97" s="9">
        <v>153.334</v>
      </c>
      <c r="GC97" s="9">
        <v>85.230999999999995</v>
      </c>
      <c r="GD97" s="9">
        <v>68.102999999999994</v>
      </c>
      <c r="GE97" s="9">
        <v>55.189</v>
      </c>
      <c r="GF97" s="9">
        <v>40.787999999999997</v>
      </c>
      <c r="GG97" s="9">
        <v>14.401999999999999</v>
      </c>
      <c r="GH97" s="9">
        <v>98.144999999999996</v>
      </c>
      <c r="GI97" s="9">
        <v>44.444000000000003</v>
      </c>
      <c r="GJ97" s="9">
        <v>53.701000000000001</v>
      </c>
      <c r="GK97" s="9">
        <v>103.941</v>
      </c>
      <c r="GL97" s="9">
        <v>75.471000000000004</v>
      </c>
      <c r="GM97" s="9">
        <v>28.47</v>
      </c>
      <c r="GN97" s="9">
        <v>136.334</v>
      </c>
      <c r="GO97" s="9">
        <v>56.317</v>
      </c>
      <c r="GP97" s="9">
        <v>80.016999999999996</v>
      </c>
      <c r="GQ97" s="9">
        <v>135.48400000000001</v>
      </c>
      <c r="GR97" s="9">
        <v>69.936999999999998</v>
      </c>
      <c r="GS97" s="9">
        <v>65.546000000000006</v>
      </c>
      <c r="GT97" s="9">
        <v>633.61699999999996</v>
      </c>
      <c r="GU97" s="9">
        <v>386.803</v>
      </c>
      <c r="GV97" s="9">
        <v>246.815</v>
      </c>
      <c r="GW97" s="9">
        <v>295.91000000000003</v>
      </c>
      <c r="GX97" s="9">
        <v>216.167</v>
      </c>
      <c r="GY97" s="9">
        <v>79.742999999999995</v>
      </c>
      <c r="GZ97" s="9">
        <v>337.70699999999999</v>
      </c>
      <c r="HA97" s="9">
        <v>170.63499999999999</v>
      </c>
      <c r="HB97" s="9">
        <v>167.072</v>
      </c>
      <c r="HC97" s="9">
        <v>90.298000000000002</v>
      </c>
      <c r="HD97" s="9">
        <v>59.069000000000003</v>
      </c>
      <c r="HE97" s="9">
        <v>31.23</v>
      </c>
      <c r="HF97" s="9">
        <v>61.823</v>
      </c>
      <c r="HG97" s="9">
        <v>39.662999999999997</v>
      </c>
      <c r="HH97" s="9">
        <v>22.16</v>
      </c>
      <c r="HI97" s="9">
        <v>20.475999999999999</v>
      </c>
      <c r="HJ97" s="9">
        <v>17.059000000000001</v>
      </c>
      <c r="HK97" s="9">
        <v>3.4169999999999998</v>
      </c>
      <c r="HL97" s="9">
        <v>16.239000000000001</v>
      </c>
      <c r="HM97" s="9">
        <v>13.414999999999999</v>
      </c>
      <c r="HN97" s="9">
        <v>2.8239999999999998</v>
      </c>
      <c r="HO97" s="9">
        <v>4.2370000000000001</v>
      </c>
      <c r="HP97" s="9">
        <v>3.6440000000000001</v>
      </c>
      <c r="HQ97" s="9">
        <v>0.59299999999999997</v>
      </c>
      <c r="HR97" s="9">
        <v>41.347000000000001</v>
      </c>
      <c r="HS97" s="9">
        <v>22.603999999999999</v>
      </c>
      <c r="HT97" s="9">
        <v>18.742999999999999</v>
      </c>
      <c r="HU97" s="9">
        <v>40.558</v>
      </c>
      <c r="HV97" s="9">
        <v>28.556000000000001</v>
      </c>
      <c r="HW97" s="9">
        <v>12.002000000000001</v>
      </c>
      <c r="HX97" s="9">
        <v>11.782999999999999</v>
      </c>
      <c r="HY97" s="9">
        <v>9.5619999999999994</v>
      </c>
      <c r="HZ97" s="9">
        <v>2.2210000000000001</v>
      </c>
      <c r="IA97" s="9">
        <v>28.774999999999999</v>
      </c>
      <c r="IB97" s="9">
        <v>18.994</v>
      </c>
      <c r="IC97" s="9">
        <v>9.7810000000000006</v>
      </c>
      <c r="ID97" s="9">
        <v>28.591000000000001</v>
      </c>
      <c r="IE97" s="9">
        <v>23.527999999999999</v>
      </c>
      <c r="IF97" s="9">
        <v>5.0629999999999997</v>
      </c>
      <c r="IG97" s="9">
        <v>61.707000000000001</v>
      </c>
      <c r="IH97" s="9">
        <v>35.540999999999997</v>
      </c>
      <c r="II97" s="9">
        <v>26.166</v>
      </c>
      <c r="IJ97" s="9">
        <v>45.014000000000003</v>
      </c>
      <c r="IK97" s="9">
        <v>32.408999999999999</v>
      </c>
      <c r="IL97" s="9">
        <v>12.605</v>
      </c>
      <c r="IM97" s="9">
        <v>3871.1729999999998</v>
      </c>
      <c r="IN97" s="9">
        <v>2045.175</v>
      </c>
      <c r="IO97" s="9">
        <v>1825.998</v>
      </c>
      <c r="IP97" s="9">
        <v>2776.5709999999999</v>
      </c>
      <c r="IQ97" s="9">
        <v>1673.567</v>
      </c>
    </row>
    <row r="98" spans="1:251">
      <c r="A98" s="10">
        <v>44470</v>
      </c>
      <c r="B98" s="9">
        <v>21.608000000000001</v>
      </c>
      <c r="C98" s="9">
        <v>31.795000000000002</v>
      </c>
      <c r="D98" s="9">
        <v>335.48500000000001</v>
      </c>
      <c r="E98" s="9">
        <v>200.54400000000001</v>
      </c>
      <c r="F98" s="9">
        <v>134.941</v>
      </c>
      <c r="G98" s="9">
        <v>160.804</v>
      </c>
      <c r="H98" s="9">
        <v>116.32899999999999</v>
      </c>
      <c r="I98" s="9">
        <v>44.475000000000001</v>
      </c>
      <c r="J98" s="9">
        <v>174.68100000000001</v>
      </c>
      <c r="K98" s="9">
        <v>84.213999999999999</v>
      </c>
      <c r="L98" s="9">
        <v>90.465999999999994</v>
      </c>
      <c r="M98" s="9">
        <v>258.44499999999999</v>
      </c>
      <c r="N98" s="9">
        <v>181.489</v>
      </c>
      <c r="O98" s="9">
        <v>76.956000000000003</v>
      </c>
      <c r="P98" s="9">
        <v>198.97499999999999</v>
      </c>
      <c r="Q98" s="9">
        <v>91.659000000000006</v>
      </c>
      <c r="R98" s="9">
        <v>107.316</v>
      </c>
      <c r="S98" s="9">
        <v>274.22899999999998</v>
      </c>
      <c r="T98" s="9">
        <v>152.08000000000001</v>
      </c>
      <c r="U98" s="9">
        <v>122.149</v>
      </c>
      <c r="V98" s="9">
        <v>2904.4459999999999</v>
      </c>
      <c r="W98" s="9">
        <v>1540.2670000000001</v>
      </c>
      <c r="X98" s="9">
        <v>1364.18</v>
      </c>
      <c r="Y98" s="9">
        <v>2180.4070000000002</v>
      </c>
      <c r="Z98" s="9">
        <v>1394.4469999999999</v>
      </c>
      <c r="AA98" s="9">
        <v>785.96100000000001</v>
      </c>
      <c r="AB98" s="9">
        <v>724.03899999999999</v>
      </c>
      <c r="AC98" s="9">
        <v>145.82</v>
      </c>
      <c r="AD98" s="9">
        <v>578.21900000000005</v>
      </c>
      <c r="AE98" s="9">
        <v>370.50099999999998</v>
      </c>
      <c r="AF98" s="9">
        <v>202.733</v>
      </c>
      <c r="AG98" s="9">
        <v>167.768</v>
      </c>
      <c r="AH98" s="9">
        <v>141.303</v>
      </c>
      <c r="AI98" s="9">
        <v>81.781999999999996</v>
      </c>
      <c r="AJ98" s="9">
        <v>59.521000000000001</v>
      </c>
      <c r="AK98" s="9">
        <v>95.396000000000001</v>
      </c>
      <c r="AL98" s="9">
        <v>68.019000000000005</v>
      </c>
      <c r="AM98" s="9">
        <v>27.376999999999999</v>
      </c>
      <c r="AN98" s="9">
        <v>71.465000000000003</v>
      </c>
      <c r="AO98" s="9">
        <v>50.694000000000003</v>
      </c>
      <c r="AP98" s="9">
        <v>20.771000000000001</v>
      </c>
      <c r="AQ98" s="9">
        <v>23.931000000000001</v>
      </c>
      <c r="AR98" s="9">
        <v>17.324000000000002</v>
      </c>
      <c r="AS98" s="9">
        <v>6.6070000000000002</v>
      </c>
      <c r="AT98" s="9">
        <v>45.906999999999996</v>
      </c>
      <c r="AU98" s="9">
        <v>13.763</v>
      </c>
      <c r="AV98" s="9">
        <v>32.143000000000001</v>
      </c>
      <c r="AW98" s="9">
        <v>263.38900000000001</v>
      </c>
      <c r="AX98" s="9">
        <v>140.02699999999999</v>
      </c>
      <c r="AY98" s="9">
        <v>123.36199999999999</v>
      </c>
      <c r="AZ98" s="9">
        <v>119.28100000000001</v>
      </c>
      <c r="BA98" s="9">
        <v>92.432000000000002</v>
      </c>
      <c r="BB98" s="9">
        <v>26.849</v>
      </c>
      <c r="BC98" s="9">
        <v>144.108</v>
      </c>
      <c r="BD98" s="9">
        <v>47.594999999999999</v>
      </c>
      <c r="BE98" s="9">
        <v>96.513000000000005</v>
      </c>
      <c r="BF98" s="9">
        <v>200.22499999999999</v>
      </c>
      <c r="BG98" s="9">
        <v>147.571</v>
      </c>
      <c r="BH98" s="9">
        <v>52.655000000000001</v>
      </c>
      <c r="BI98" s="9">
        <v>170.27600000000001</v>
      </c>
      <c r="BJ98" s="9">
        <v>55.161999999999999</v>
      </c>
      <c r="BK98" s="9">
        <v>115.113</v>
      </c>
      <c r="BL98" s="9">
        <v>215.57300000000001</v>
      </c>
      <c r="BM98" s="9">
        <v>98.29</v>
      </c>
      <c r="BN98" s="9">
        <v>117.283</v>
      </c>
      <c r="BO98" s="9">
        <v>2631.03</v>
      </c>
      <c r="BP98" s="9">
        <v>1357.982</v>
      </c>
      <c r="BQ98" s="9">
        <v>1273.048</v>
      </c>
      <c r="BR98" s="9">
        <v>2017.328</v>
      </c>
      <c r="BS98" s="9">
        <v>1216.79</v>
      </c>
      <c r="BT98" s="9">
        <v>800.53899999999999</v>
      </c>
      <c r="BU98" s="9">
        <v>613.70100000000002</v>
      </c>
      <c r="BV98" s="9">
        <v>141.19200000000001</v>
      </c>
      <c r="BW98" s="9">
        <v>472.50900000000001</v>
      </c>
      <c r="BX98" s="9">
        <v>339.56799999999998</v>
      </c>
      <c r="BY98" s="9">
        <v>180.13399999999999</v>
      </c>
      <c r="BZ98" s="9">
        <v>159.434</v>
      </c>
      <c r="CA98" s="9">
        <v>136.48599999999999</v>
      </c>
      <c r="CB98" s="9">
        <v>81.587999999999994</v>
      </c>
      <c r="CC98" s="9">
        <v>54.896999999999998</v>
      </c>
      <c r="CD98" s="9">
        <v>84.82</v>
      </c>
      <c r="CE98" s="9">
        <v>58.081000000000003</v>
      </c>
      <c r="CF98" s="9">
        <v>26.739000000000001</v>
      </c>
      <c r="CG98" s="9">
        <v>65.736000000000004</v>
      </c>
      <c r="CH98" s="9">
        <v>41.296999999999997</v>
      </c>
      <c r="CI98" s="9">
        <v>24.439</v>
      </c>
      <c r="CJ98" s="9">
        <v>19.084</v>
      </c>
      <c r="CK98" s="9">
        <v>16.783999999999999</v>
      </c>
      <c r="CL98" s="9">
        <v>2.2999999999999998</v>
      </c>
      <c r="CM98" s="9">
        <v>51.664999999999999</v>
      </c>
      <c r="CN98" s="9">
        <v>23.507000000000001</v>
      </c>
      <c r="CO98" s="9">
        <v>28.158000000000001</v>
      </c>
      <c r="CP98" s="9">
        <v>235.62700000000001</v>
      </c>
      <c r="CQ98" s="9">
        <v>115.011</v>
      </c>
      <c r="CR98" s="9">
        <v>120.616</v>
      </c>
      <c r="CS98" s="9">
        <v>105.813</v>
      </c>
      <c r="CT98" s="9">
        <v>72.179000000000002</v>
      </c>
      <c r="CU98" s="9">
        <v>33.634</v>
      </c>
      <c r="CV98" s="9">
        <v>129.81399999999999</v>
      </c>
      <c r="CW98" s="9">
        <v>42.832000000000001</v>
      </c>
      <c r="CX98" s="9">
        <v>86.981999999999999</v>
      </c>
      <c r="CY98" s="9">
        <v>179.245</v>
      </c>
      <c r="CZ98" s="9">
        <v>124.072</v>
      </c>
      <c r="DA98" s="9">
        <v>55.173000000000002</v>
      </c>
      <c r="DB98" s="9">
        <v>160.32300000000001</v>
      </c>
      <c r="DC98" s="9">
        <v>56.063000000000002</v>
      </c>
      <c r="DD98" s="9">
        <v>104.26</v>
      </c>
      <c r="DE98" s="9">
        <v>195.55</v>
      </c>
      <c r="DF98" s="9">
        <v>84.129000000000005</v>
      </c>
      <c r="DG98" s="9">
        <v>111.42100000000001</v>
      </c>
      <c r="DH98" s="9">
        <v>2581.6959999999999</v>
      </c>
      <c r="DI98" s="9">
        <v>1421.798</v>
      </c>
      <c r="DJ98" s="9">
        <v>1159.8979999999999</v>
      </c>
      <c r="DK98" s="9">
        <v>1648.9549999999999</v>
      </c>
      <c r="DL98" s="9">
        <v>1079.1020000000001</v>
      </c>
      <c r="DM98" s="9">
        <v>569.85199999999998</v>
      </c>
      <c r="DN98" s="9">
        <v>932.74199999999996</v>
      </c>
      <c r="DO98" s="9">
        <v>342.69600000000003</v>
      </c>
      <c r="DP98" s="9">
        <v>590.04600000000005</v>
      </c>
      <c r="DQ98" s="9">
        <v>326.89999999999998</v>
      </c>
      <c r="DR98" s="9">
        <v>186.51300000000001</v>
      </c>
      <c r="DS98" s="9">
        <v>140.387</v>
      </c>
      <c r="DT98" s="9">
        <v>165.06200000000001</v>
      </c>
      <c r="DU98" s="9">
        <v>101.223</v>
      </c>
      <c r="DV98" s="9">
        <v>63.838999999999999</v>
      </c>
      <c r="DW98" s="9">
        <v>81.921999999999997</v>
      </c>
      <c r="DX98" s="9">
        <v>64.691000000000003</v>
      </c>
      <c r="DY98" s="9">
        <v>17.231000000000002</v>
      </c>
      <c r="DZ98" s="9">
        <v>60.21</v>
      </c>
      <c r="EA98" s="9">
        <v>47.41</v>
      </c>
      <c r="EB98" s="9">
        <v>12.798999999999999</v>
      </c>
      <c r="EC98" s="9">
        <v>21.713000000000001</v>
      </c>
      <c r="ED98" s="9">
        <v>17.280999999999999</v>
      </c>
      <c r="EE98" s="9">
        <v>4.4320000000000004</v>
      </c>
      <c r="EF98" s="9">
        <v>83.138999999999996</v>
      </c>
      <c r="EG98" s="9">
        <v>36.531999999999996</v>
      </c>
      <c r="EH98" s="9">
        <v>46.607999999999997</v>
      </c>
      <c r="EI98" s="9">
        <v>201.76900000000001</v>
      </c>
      <c r="EJ98" s="9">
        <v>106.94</v>
      </c>
      <c r="EK98" s="9">
        <v>94.828000000000003</v>
      </c>
      <c r="EL98" s="9">
        <v>72.349999999999994</v>
      </c>
      <c r="EM98" s="9">
        <v>52.438000000000002</v>
      </c>
      <c r="EN98" s="9">
        <v>19.911999999999999</v>
      </c>
      <c r="EO98" s="9">
        <v>129.41900000000001</v>
      </c>
      <c r="EP98" s="9">
        <v>54.502000000000002</v>
      </c>
      <c r="EQ98" s="9">
        <v>74.917000000000002</v>
      </c>
      <c r="ER98" s="9">
        <v>141.96899999999999</v>
      </c>
      <c r="ES98" s="9">
        <v>107.456</v>
      </c>
      <c r="ET98" s="9">
        <v>34.512999999999998</v>
      </c>
      <c r="EU98" s="9">
        <v>184.93199999999999</v>
      </c>
      <c r="EV98" s="9">
        <v>79.057000000000002</v>
      </c>
      <c r="EW98" s="9">
        <v>105.874</v>
      </c>
      <c r="EX98" s="9">
        <v>189.62799999999999</v>
      </c>
      <c r="EY98" s="9">
        <v>101.91200000000001</v>
      </c>
      <c r="EZ98" s="9">
        <v>87.715999999999994</v>
      </c>
      <c r="FA98" s="9">
        <v>1962.2809999999999</v>
      </c>
      <c r="FB98" s="9">
        <v>1042.575</v>
      </c>
      <c r="FC98" s="9">
        <v>919.70600000000002</v>
      </c>
      <c r="FD98" s="9">
        <v>1362.2429999999999</v>
      </c>
      <c r="FE98" s="9">
        <v>874.88900000000001</v>
      </c>
      <c r="FF98" s="9">
        <v>487.35399999999998</v>
      </c>
      <c r="FG98" s="9">
        <v>600.03800000000001</v>
      </c>
      <c r="FH98" s="9">
        <v>167.68600000000001</v>
      </c>
      <c r="FI98" s="9">
        <v>432.35199999999998</v>
      </c>
      <c r="FJ98" s="9">
        <v>240.04499999999999</v>
      </c>
      <c r="FK98" s="9">
        <v>128.816</v>
      </c>
      <c r="FL98" s="9">
        <v>111.229</v>
      </c>
      <c r="FM98" s="9">
        <v>110.23099999999999</v>
      </c>
      <c r="FN98" s="9">
        <v>62.866999999999997</v>
      </c>
      <c r="FO98" s="9">
        <v>47.363999999999997</v>
      </c>
      <c r="FP98" s="9">
        <v>56.354999999999997</v>
      </c>
      <c r="FQ98" s="9">
        <v>43.115000000000002</v>
      </c>
      <c r="FR98" s="9">
        <v>13.239000000000001</v>
      </c>
      <c r="FS98" s="9">
        <v>41.35</v>
      </c>
      <c r="FT98" s="9">
        <v>31.536999999999999</v>
      </c>
      <c r="FU98" s="9">
        <v>9.8130000000000006</v>
      </c>
      <c r="FV98" s="9">
        <v>15.004</v>
      </c>
      <c r="FW98" s="9">
        <v>11.577999999999999</v>
      </c>
      <c r="FX98" s="9">
        <v>3.4260000000000002</v>
      </c>
      <c r="FY98" s="9">
        <v>53.877000000000002</v>
      </c>
      <c r="FZ98" s="9">
        <v>19.751000000000001</v>
      </c>
      <c r="GA98" s="9">
        <v>34.125</v>
      </c>
      <c r="GB98" s="9">
        <v>158.95400000000001</v>
      </c>
      <c r="GC98" s="9">
        <v>80.989999999999995</v>
      </c>
      <c r="GD98" s="9">
        <v>77.963999999999999</v>
      </c>
      <c r="GE98" s="9">
        <v>59.962000000000003</v>
      </c>
      <c r="GF98" s="9">
        <v>42.334000000000003</v>
      </c>
      <c r="GG98" s="9">
        <v>17.628</v>
      </c>
      <c r="GH98" s="9">
        <v>98.992000000000004</v>
      </c>
      <c r="GI98" s="9">
        <v>38.655999999999999</v>
      </c>
      <c r="GJ98" s="9">
        <v>60.335999999999999</v>
      </c>
      <c r="GK98" s="9">
        <v>108.96599999999999</v>
      </c>
      <c r="GL98" s="9">
        <v>79.287000000000006</v>
      </c>
      <c r="GM98" s="9">
        <v>29.68</v>
      </c>
      <c r="GN98" s="9">
        <v>131.07900000000001</v>
      </c>
      <c r="GO98" s="9">
        <v>49.529000000000003</v>
      </c>
      <c r="GP98" s="9">
        <v>81.55</v>
      </c>
      <c r="GQ98" s="9">
        <v>140.34299999999999</v>
      </c>
      <c r="GR98" s="9">
        <v>70.192999999999998</v>
      </c>
      <c r="GS98" s="9">
        <v>70.150000000000006</v>
      </c>
      <c r="GT98" s="9">
        <v>619.41499999999996</v>
      </c>
      <c r="GU98" s="9">
        <v>379.22300000000001</v>
      </c>
      <c r="GV98" s="9">
        <v>240.19300000000001</v>
      </c>
      <c r="GW98" s="9">
        <v>286.71199999999999</v>
      </c>
      <c r="GX98" s="9">
        <v>204.21299999999999</v>
      </c>
      <c r="GY98" s="9">
        <v>82.498999999999995</v>
      </c>
      <c r="GZ98" s="9">
        <v>332.70299999999997</v>
      </c>
      <c r="HA98" s="9">
        <v>175.01</v>
      </c>
      <c r="HB98" s="9">
        <v>157.69399999999999</v>
      </c>
      <c r="HC98" s="9">
        <v>86.855000000000004</v>
      </c>
      <c r="HD98" s="9">
        <v>57.697000000000003</v>
      </c>
      <c r="HE98" s="9">
        <v>29.158000000000001</v>
      </c>
      <c r="HF98" s="9">
        <v>54.83</v>
      </c>
      <c r="HG98" s="9">
        <v>38.356000000000002</v>
      </c>
      <c r="HH98" s="9">
        <v>16.474</v>
      </c>
      <c r="HI98" s="9">
        <v>25.568000000000001</v>
      </c>
      <c r="HJ98" s="9">
        <v>21.574999999999999</v>
      </c>
      <c r="HK98" s="9">
        <v>3.992</v>
      </c>
      <c r="HL98" s="9">
        <v>18.859000000000002</v>
      </c>
      <c r="HM98" s="9">
        <v>15.872999999999999</v>
      </c>
      <c r="HN98" s="9">
        <v>2.9860000000000002</v>
      </c>
      <c r="HO98" s="9">
        <v>6.7080000000000002</v>
      </c>
      <c r="HP98" s="9">
        <v>5.702</v>
      </c>
      <c r="HQ98" s="9">
        <v>1.006</v>
      </c>
      <c r="HR98" s="9">
        <v>29.263000000000002</v>
      </c>
      <c r="HS98" s="9">
        <v>16.78</v>
      </c>
      <c r="HT98" s="9">
        <v>12.481999999999999</v>
      </c>
      <c r="HU98" s="9">
        <v>42.814</v>
      </c>
      <c r="HV98" s="9">
        <v>25.95</v>
      </c>
      <c r="HW98" s="9">
        <v>16.864000000000001</v>
      </c>
      <c r="HX98" s="9">
        <v>12.388</v>
      </c>
      <c r="HY98" s="9">
        <v>10.103999999999999</v>
      </c>
      <c r="HZ98" s="9">
        <v>2.2839999999999998</v>
      </c>
      <c r="IA98" s="9">
        <v>30.425999999999998</v>
      </c>
      <c r="IB98" s="9">
        <v>15.846</v>
      </c>
      <c r="IC98" s="9">
        <v>14.58</v>
      </c>
      <c r="ID98" s="9">
        <v>33.003</v>
      </c>
      <c r="IE98" s="9">
        <v>28.169</v>
      </c>
      <c r="IF98" s="9">
        <v>4.8330000000000002</v>
      </c>
      <c r="IG98" s="9">
        <v>53.851999999999997</v>
      </c>
      <c r="IH98" s="9">
        <v>29.527999999999999</v>
      </c>
      <c r="II98" s="9">
        <v>24.324999999999999</v>
      </c>
      <c r="IJ98" s="9">
        <v>49.286000000000001</v>
      </c>
      <c r="IK98" s="9">
        <v>31.719000000000001</v>
      </c>
      <c r="IL98" s="9">
        <v>17.565999999999999</v>
      </c>
      <c r="IM98" s="9">
        <v>3879.58</v>
      </c>
      <c r="IN98" s="9">
        <v>2057.114</v>
      </c>
      <c r="IO98" s="9">
        <v>1822.4659999999999</v>
      </c>
      <c r="IP98" s="9">
        <v>2765.944</v>
      </c>
      <c r="IQ98" s="9">
        <v>1667.797</v>
      </c>
    </row>
    <row r="99" spans="1:251">
      <c r="A99" s="10">
        <v>44501</v>
      </c>
      <c r="B99" s="9">
        <v>19.917999999999999</v>
      </c>
      <c r="C99" s="9">
        <v>21.416</v>
      </c>
      <c r="D99" s="9">
        <v>328.63099999999997</v>
      </c>
      <c r="E99" s="9">
        <v>189.51499999999999</v>
      </c>
      <c r="F99" s="9">
        <v>139.11500000000001</v>
      </c>
      <c r="G99" s="9">
        <v>151.11600000000001</v>
      </c>
      <c r="H99" s="9">
        <v>111.03700000000001</v>
      </c>
      <c r="I99" s="9">
        <v>40.079000000000001</v>
      </c>
      <c r="J99" s="9">
        <v>177.51400000000001</v>
      </c>
      <c r="K99" s="9">
        <v>78.477999999999994</v>
      </c>
      <c r="L99" s="9">
        <v>99.036000000000001</v>
      </c>
      <c r="M99" s="9">
        <v>178.52</v>
      </c>
      <c r="N99" s="9">
        <v>127.821</v>
      </c>
      <c r="O99" s="9">
        <v>50.698999999999998</v>
      </c>
      <c r="P99" s="9">
        <v>192.77500000000001</v>
      </c>
      <c r="Q99" s="9">
        <v>86.387</v>
      </c>
      <c r="R99" s="9">
        <v>106.38800000000001</v>
      </c>
      <c r="S99" s="9">
        <v>205.84399999999999</v>
      </c>
      <c r="T99" s="9">
        <v>97.539000000000001</v>
      </c>
      <c r="U99" s="9">
        <v>108.30500000000001</v>
      </c>
      <c r="V99" s="9">
        <v>2961.134</v>
      </c>
      <c r="W99" s="9">
        <v>1567.4269999999999</v>
      </c>
      <c r="X99" s="9">
        <v>1393.7070000000001</v>
      </c>
      <c r="Y99" s="9">
        <v>2216.9070000000002</v>
      </c>
      <c r="Z99" s="9">
        <v>1416.99</v>
      </c>
      <c r="AA99" s="9">
        <v>799.91800000000001</v>
      </c>
      <c r="AB99" s="9">
        <v>744.22699999999998</v>
      </c>
      <c r="AC99" s="9">
        <v>150.43700000000001</v>
      </c>
      <c r="AD99" s="9">
        <v>593.78899999999999</v>
      </c>
      <c r="AE99" s="9">
        <v>315.721</v>
      </c>
      <c r="AF99" s="9">
        <v>162.21600000000001</v>
      </c>
      <c r="AG99" s="9">
        <v>153.505</v>
      </c>
      <c r="AH99" s="9">
        <v>70.873000000000005</v>
      </c>
      <c r="AI99" s="9">
        <v>38.133000000000003</v>
      </c>
      <c r="AJ99" s="9">
        <v>32.74</v>
      </c>
      <c r="AK99" s="9">
        <v>40.58</v>
      </c>
      <c r="AL99" s="9">
        <v>29.81</v>
      </c>
      <c r="AM99" s="9">
        <v>10.77</v>
      </c>
      <c r="AN99" s="9">
        <v>27.811</v>
      </c>
      <c r="AO99" s="9">
        <v>19.341999999999999</v>
      </c>
      <c r="AP99" s="9">
        <v>8.4689999999999994</v>
      </c>
      <c r="AQ99" s="9">
        <v>12.769</v>
      </c>
      <c r="AR99" s="9">
        <v>10.468</v>
      </c>
      <c r="AS99" s="9">
        <v>2.3010000000000002</v>
      </c>
      <c r="AT99" s="9">
        <v>30.292999999999999</v>
      </c>
      <c r="AU99" s="9">
        <v>8.3230000000000004</v>
      </c>
      <c r="AV99" s="9">
        <v>21.97</v>
      </c>
      <c r="AW99" s="9">
        <v>268.13499999999999</v>
      </c>
      <c r="AX99" s="9">
        <v>136.79400000000001</v>
      </c>
      <c r="AY99" s="9">
        <v>131.34100000000001</v>
      </c>
      <c r="AZ99" s="9">
        <v>131.518</v>
      </c>
      <c r="BA99" s="9">
        <v>96.388999999999996</v>
      </c>
      <c r="BB99" s="9">
        <v>35.130000000000003</v>
      </c>
      <c r="BC99" s="9">
        <v>136.61699999999999</v>
      </c>
      <c r="BD99" s="9">
        <v>40.405999999999999</v>
      </c>
      <c r="BE99" s="9">
        <v>96.210999999999999</v>
      </c>
      <c r="BF99" s="9">
        <v>163.88200000000001</v>
      </c>
      <c r="BG99" s="9">
        <v>120.099</v>
      </c>
      <c r="BH99" s="9">
        <v>43.781999999999996</v>
      </c>
      <c r="BI99" s="9">
        <v>151.84</v>
      </c>
      <c r="BJ99" s="9">
        <v>42.116999999999997</v>
      </c>
      <c r="BK99" s="9">
        <v>109.723</v>
      </c>
      <c r="BL99" s="9">
        <v>164.428</v>
      </c>
      <c r="BM99" s="9">
        <v>59.747999999999998</v>
      </c>
      <c r="BN99" s="9">
        <v>104.68</v>
      </c>
      <c r="BO99" s="9">
        <v>2691.7719999999999</v>
      </c>
      <c r="BP99" s="9">
        <v>1375.874</v>
      </c>
      <c r="BQ99" s="9">
        <v>1315.8979999999999</v>
      </c>
      <c r="BR99" s="9">
        <v>2054.5329999999999</v>
      </c>
      <c r="BS99" s="9">
        <v>1241.085</v>
      </c>
      <c r="BT99" s="9">
        <v>813.44799999999998</v>
      </c>
      <c r="BU99" s="9">
        <v>637.24</v>
      </c>
      <c r="BV99" s="9">
        <v>134.79</v>
      </c>
      <c r="BW99" s="9">
        <v>502.45</v>
      </c>
      <c r="BX99" s="9">
        <v>291.25099999999998</v>
      </c>
      <c r="BY99" s="9">
        <v>148.75299999999999</v>
      </c>
      <c r="BZ99" s="9">
        <v>142.49799999999999</v>
      </c>
      <c r="CA99" s="9">
        <v>78.596000000000004</v>
      </c>
      <c r="CB99" s="9">
        <v>47.344999999999999</v>
      </c>
      <c r="CC99" s="9">
        <v>31.251999999999999</v>
      </c>
      <c r="CD99" s="9">
        <v>42.75</v>
      </c>
      <c r="CE99" s="9">
        <v>32.515999999999998</v>
      </c>
      <c r="CF99" s="9">
        <v>10.234</v>
      </c>
      <c r="CG99" s="9">
        <v>30.856999999999999</v>
      </c>
      <c r="CH99" s="9">
        <v>23.975000000000001</v>
      </c>
      <c r="CI99" s="9">
        <v>6.8819999999999997</v>
      </c>
      <c r="CJ99" s="9">
        <v>11.893000000000001</v>
      </c>
      <c r="CK99" s="9">
        <v>8.5410000000000004</v>
      </c>
      <c r="CL99" s="9">
        <v>3.351</v>
      </c>
      <c r="CM99" s="9">
        <v>35.845999999999997</v>
      </c>
      <c r="CN99" s="9">
        <v>14.827999999999999</v>
      </c>
      <c r="CO99" s="9">
        <v>21.018000000000001</v>
      </c>
      <c r="CP99" s="9">
        <v>240.19800000000001</v>
      </c>
      <c r="CQ99" s="9">
        <v>117.31100000000001</v>
      </c>
      <c r="CR99" s="9">
        <v>122.886</v>
      </c>
      <c r="CS99" s="9">
        <v>105.642</v>
      </c>
      <c r="CT99" s="9">
        <v>78.850999999999999</v>
      </c>
      <c r="CU99" s="9">
        <v>26.791</v>
      </c>
      <c r="CV99" s="9">
        <v>134.55600000000001</v>
      </c>
      <c r="CW99" s="9">
        <v>38.46</v>
      </c>
      <c r="CX99" s="9">
        <v>96.096000000000004</v>
      </c>
      <c r="CY99" s="9">
        <v>140.13999999999999</v>
      </c>
      <c r="CZ99" s="9">
        <v>104.258</v>
      </c>
      <c r="DA99" s="9">
        <v>35.881999999999998</v>
      </c>
      <c r="DB99" s="9">
        <v>151.11099999999999</v>
      </c>
      <c r="DC99" s="9">
        <v>44.494999999999997</v>
      </c>
      <c r="DD99" s="9">
        <v>106.616</v>
      </c>
      <c r="DE99" s="9">
        <v>165.41300000000001</v>
      </c>
      <c r="DF99" s="9">
        <v>62.435000000000002</v>
      </c>
      <c r="DG99" s="9">
        <v>102.97799999999999</v>
      </c>
      <c r="DH99" s="9">
        <v>2662.1289999999999</v>
      </c>
      <c r="DI99" s="9">
        <v>1451.6089999999999</v>
      </c>
      <c r="DJ99" s="9">
        <v>1210.521</v>
      </c>
      <c r="DK99" s="9">
        <v>1672.51</v>
      </c>
      <c r="DL99" s="9">
        <v>1088.4369999999999</v>
      </c>
      <c r="DM99" s="9">
        <v>584.072</v>
      </c>
      <c r="DN99" s="9">
        <v>989.62</v>
      </c>
      <c r="DO99" s="9">
        <v>363.17200000000003</v>
      </c>
      <c r="DP99" s="9">
        <v>626.44799999999998</v>
      </c>
      <c r="DQ99" s="9">
        <v>263.30200000000002</v>
      </c>
      <c r="DR99" s="9">
        <v>143.374</v>
      </c>
      <c r="DS99" s="9">
        <v>119.928</v>
      </c>
      <c r="DT99" s="9">
        <v>104.017</v>
      </c>
      <c r="DU99" s="9">
        <v>63.238</v>
      </c>
      <c r="DV99" s="9">
        <v>40.777999999999999</v>
      </c>
      <c r="DW99" s="9">
        <v>39.779000000000003</v>
      </c>
      <c r="DX99" s="9">
        <v>31.545999999999999</v>
      </c>
      <c r="DY99" s="9">
        <v>8.234</v>
      </c>
      <c r="DZ99" s="9">
        <v>27.428999999999998</v>
      </c>
      <c r="EA99" s="9">
        <v>20.408999999999999</v>
      </c>
      <c r="EB99" s="9">
        <v>7.02</v>
      </c>
      <c r="EC99" s="9">
        <v>12.351000000000001</v>
      </c>
      <c r="ED99" s="9">
        <v>11.137</v>
      </c>
      <c r="EE99" s="9">
        <v>1.214</v>
      </c>
      <c r="EF99" s="9">
        <v>64.236999999999995</v>
      </c>
      <c r="EG99" s="9">
        <v>31.692</v>
      </c>
      <c r="EH99" s="9">
        <v>32.545000000000002</v>
      </c>
      <c r="EI99" s="9">
        <v>186.04300000000001</v>
      </c>
      <c r="EJ99" s="9">
        <v>96.355999999999995</v>
      </c>
      <c r="EK99" s="9">
        <v>89.686000000000007</v>
      </c>
      <c r="EL99" s="9">
        <v>67.55</v>
      </c>
      <c r="EM99" s="9">
        <v>47.656999999999996</v>
      </c>
      <c r="EN99" s="9">
        <v>19.893999999999998</v>
      </c>
      <c r="EO99" s="9">
        <v>118.492</v>
      </c>
      <c r="EP99" s="9">
        <v>48.698999999999998</v>
      </c>
      <c r="EQ99" s="9">
        <v>69.793000000000006</v>
      </c>
      <c r="ER99" s="9">
        <v>99.784000000000006</v>
      </c>
      <c r="ES99" s="9">
        <v>72.683000000000007</v>
      </c>
      <c r="ET99" s="9">
        <v>27.100999999999999</v>
      </c>
      <c r="EU99" s="9">
        <v>163.518</v>
      </c>
      <c r="EV99" s="9">
        <v>70.691000000000003</v>
      </c>
      <c r="EW99" s="9">
        <v>92.826999999999998</v>
      </c>
      <c r="EX99" s="9">
        <v>145.92099999999999</v>
      </c>
      <c r="EY99" s="9">
        <v>69.108000000000004</v>
      </c>
      <c r="EZ99" s="9">
        <v>76.813000000000002</v>
      </c>
      <c r="FA99" s="9">
        <v>2011.5250000000001</v>
      </c>
      <c r="FB99" s="9">
        <v>1058.33</v>
      </c>
      <c r="FC99" s="9">
        <v>953.19600000000003</v>
      </c>
      <c r="FD99" s="9">
        <v>1375.7270000000001</v>
      </c>
      <c r="FE99" s="9">
        <v>876.452</v>
      </c>
      <c r="FF99" s="9">
        <v>499.274</v>
      </c>
      <c r="FG99" s="9">
        <v>635.79899999999998</v>
      </c>
      <c r="FH99" s="9">
        <v>181.87700000000001</v>
      </c>
      <c r="FI99" s="9">
        <v>453.92099999999999</v>
      </c>
      <c r="FJ99" s="9">
        <v>195.59200000000001</v>
      </c>
      <c r="FK99" s="9">
        <v>100.91800000000001</v>
      </c>
      <c r="FL99" s="9">
        <v>94.674000000000007</v>
      </c>
      <c r="FM99" s="9">
        <v>65.823999999999998</v>
      </c>
      <c r="FN99" s="9">
        <v>38.182000000000002</v>
      </c>
      <c r="FO99" s="9">
        <v>27.641999999999999</v>
      </c>
      <c r="FP99" s="9">
        <v>28.427</v>
      </c>
      <c r="FQ99" s="9">
        <v>22.134</v>
      </c>
      <c r="FR99" s="9">
        <v>6.2939999999999996</v>
      </c>
      <c r="FS99" s="9">
        <v>18.09</v>
      </c>
      <c r="FT99" s="9">
        <v>12.983000000000001</v>
      </c>
      <c r="FU99" s="9">
        <v>5.1059999999999999</v>
      </c>
      <c r="FV99" s="9">
        <v>10.337999999999999</v>
      </c>
      <c r="FW99" s="9">
        <v>9.15</v>
      </c>
      <c r="FX99" s="9">
        <v>1.1870000000000001</v>
      </c>
      <c r="FY99" s="9">
        <v>37.396999999999998</v>
      </c>
      <c r="FZ99" s="9">
        <v>16.047999999999998</v>
      </c>
      <c r="GA99" s="9">
        <v>21.347999999999999</v>
      </c>
      <c r="GB99" s="9">
        <v>149.81100000000001</v>
      </c>
      <c r="GC99" s="9">
        <v>75.218000000000004</v>
      </c>
      <c r="GD99" s="9">
        <v>74.593000000000004</v>
      </c>
      <c r="GE99" s="9">
        <v>57.496000000000002</v>
      </c>
      <c r="GF99" s="9">
        <v>38.585999999999999</v>
      </c>
      <c r="GG99" s="9">
        <v>18.91</v>
      </c>
      <c r="GH99" s="9">
        <v>92.316000000000003</v>
      </c>
      <c r="GI99" s="9">
        <v>36.631999999999998</v>
      </c>
      <c r="GJ99" s="9">
        <v>55.683999999999997</v>
      </c>
      <c r="GK99" s="9">
        <v>80.244</v>
      </c>
      <c r="GL99" s="9">
        <v>55.593000000000004</v>
      </c>
      <c r="GM99" s="9">
        <v>24.651</v>
      </c>
      <c r="GN99" s="9">
        <v>115.348</v>
      </c>
      <c r="GO99" s="9">
        <v>45.325000000000003</v>
      </c>
      <c r="GP99" s="9">
        <v>70.022999999999996</v>
      </c>
      <c r="GQ99" s="9">
        <v>110.405</v>
      </c>
      <c r="GR99" s="9">
        <v>49.615000000000002</v>
      </c>
      <c r="GS99" s="9">
        <v>60.79</v>
      </c>
      <c r="GT99" s="9">
        <v>650.60400000000004</v>
      </c>
      <c r="GU99" s="9">
        <v>393.279</v>
      </c>
      <c r="GV99" s="9">
        <v>257.32499999999999</v>
      </c>
      <c r="GW99" s="9">
        <v>296.78300000000002</v>
      </c>
      <c r="GX99" s="9">
        <v>211.98500000000001</v>
      </c>
      <c r="GY99" s="9">
        <v>84.798000000000002</v>
      </c>
      <c r="GZ99" s="9">
        <v>353.82100000000003</v>
      </c>
      <c r="HA99" s="9">
        <v>181.29400000000001</v>
      </c>
      <c r="HB99" s="9">
        <v>172.52699999999999</v>
      </c>
      <c r="HC99" s="9">
        <v>67.709999999999994</v>
      </c>
      <c r="HD99" s="9">
        <v>42.456000000000003</v>
      </c>
      <c r="HE99" s="9">
        <v>25.254000000000001</v>
      </c>
      <c r="HF99" s="9">
        <v>38.192</v>
      </c>
      <c r="HG99" s="9">
        <v>25.056000000000001</v>
      </c>
      <c r="HH99" s="9">
        <v>13.135999999999999</v>
      </c>
      <c r="HI99" s="9">
        <v>11.352</v>
      </c>
      <c r="HJ99" s="9">
        <v>9.4120000000000008</v>
      </c>
      <c r="HK99" s="9">
        <v>1.94</v>
      </c>
      <c r="HL99" s="9">
        <v>9.3390000000000004</v>
      </c>
      <c r="HM99" s="9">
        <v>7.4249999999999998</v>
      </c>
      <c r="HN99" s="9">
        <v>1.9139999999999999</v>
      </c>
      <c r="HO99" s="9">
        <v>2.0129999999999999</v>
      </c>
      <c r="HP99" s="9">
        <v>1.9870000000000001</v>
      </c>
      <c r="HQ99" s="9">
        <v>2.5999999999999999E-2</v>
      </c>
      <c r="HR99" s="9">
        <v>26.84</v>
      </c>
      <c r="HS99" s="9">
        <v>15.644</v>
      </c>
      <c r="HT99" s="9">
        <v>11.196</v>
      </c>
      <c r="HU99" s="9">
        <v>36.231000000000002</v>
      </c>
      <c r="HV99" s="9">
        <v>21.138000000000002</v>
      </c>
      <c r="HW99" s="9">
        <v>15.093</v>
      </c>
      <c r="HX99" s="9">
        <v>10.055</v>
      </c>
      <c r="HY99" s="9">
        <v>9.07</v>
      </c>
      <c r="HZ99" s="9">
        <v>0.98399999999999999</v>
      </c>
      <c r="IA99" s="9">
        <v>26.175999999999998</v>
      </c>
      <c r="IB99" s="9">
        <v>12.068</v>
      </c>
      <c r="IC99" s="9">
        <v>14.109</v>
      </c>
      <c r="ID99" s="9">
        <v>19.54</v>
      </c>
      <c r="IE99" s="9">
        <v>17.09</v>
      </c>
      <c r="IF99" s="9">
        <v>2.4500000000000002</v>
      </c>
      <c r="IG99" s="9">
        <v>48.17</v>
      </c>
      <c r="IH99" s="9">
        <v>25.366</v>
      </c>
      <c r="II99" s="9">
        <v>22.803000000000001</v>
      </c>
      <c r="IJ99" s="9">
        <v>35.515999999999998</v>
      </c>
      <c r="IK99" s="9">
        <v>19.492999999999999</v>
      </c>
      <c r="IL99" s="9">
        <v>16.023</v>
      </c>
      <c r="IM99" s="9">
        <v>4067.5129999999999</v>
      </c>
      <c r="IN99" s="9">
        <v>2134.5880000000002</v>
      </c>
      <c r="IO99" s="9">
        <v>1932.925</v>
      </c>
      <c r="IP99" s="9">
        <v>2865.558</v>
      </c>
      <c r="IQ99" s="9">
        <v>1730.4380000000001</v>
      </c>
    </row>
    <row r="100" spans="1:251">
      <c r="A100" s="10">
        <v>44531</v>
      </c>
      <c r="B100" s="9">
        <v>11.917</v>
      </c>
      <c r="C100" s="9">
        <v>17.847999999999999</v>
      </c>
      <c r="D100" s="9">
        <v>296.05799999999999</v>
      </c>
      <c r="E100" s="9">
        <v>169.85</v>
      </c>
      <c r="F100" s="9">
        <v>126.208</v>
      </c>
      <c r="G100" s="9">
        <v>131.51900000000001</v>
      </c>
      <c r="H100" s="9">
        <v>95.171999999999997</v>
      </c>
      <c r="I100" s="9">
        <v>36.347000000000001</v>
      </c>
      <c r="J100" s="9">
        <v>164.53899999999999</v>
      </c>
      <c r="K100" s="9">
        <v>74.677999999999997</v>
      </c>
      <c r="L100" s="9">
        <v>89.861000000000004</v>
      </c>
      <c r="M100" s="9">
        <v>166.46899999999999</v>
      </c>
      <c r="N100" s="9">
        <v>118.01900000000001</v>
      </c>
      <c r="O100" s="9">
        <v>48.448999999999998</v>
      </c>
      <c r="P100" s="9">
        <v>181.26300000000001</v>
      </c>
      <c r="Q100" s="9">
        <v>79.412999999999997</v>
      </c>
      <c r="R100" s="9">
        <v>101.85</v>
      </c>
      <c r="S100" s="9">
        <v>187.54499999999999</v>
      </c>
      <c r="T100" s="9">
        <v>89.444999999999993</v>
      </c>
      <c r="U100" s="9">
        <v>98.1</v>
      </c>
      <c r="V100" s="9">
        <v>2963.6709999999998</v>
      </c>
      <c r="W100" s="9">
        <v>1568.252</v>
      </c>
      <c r="X100" s="9">
        <v>1395.4190000000001</v>
      </c>
      <c r="Y100" s="9">
        <v>2220.5140000000001</v>
      </c>
      <c r="Z100" s="9">
        <v>1424.586</v>
      </c>
      <c r="AA100" s="9">
        <v>795.92700000000002</v>
      </c>
      <c r="AB100" s="9">
        <v>743.15800000000002</v>
      </c>
      <c r="AC100" s="9">
        <v>143.66499999999999</v>
      </c>
      <c r="AD100" s="9">
        <v>599.49199999999996</v>
      </c>
      <c r="AE100" s="9">
        <v>282.31799999999998</v>
      </c>
      <c r="AF100" s="9">
        <v>146.75700000000001</v>
      </c>
      <c r="AG100" s="9">
        <v>135.56100000000001</v>
      </c>
      <c r="AH100" s="9">
        <v>66.34</v>
      </c>
      <c r="AI100" s="9">
        <v>34.622</v>
      </c>
      <c r="AJ100" s="9">
        <v>31.718</v>
      </c>
      <c r="AK100" s="9">
        <v>35.347999999999999</v>
      </c>
      <c r="AL100" s="9">
        <v>26.411000000000001</v>
      </c>
      <c r="AM100" s="9">
        <v>8.9359999999999999</v>
      </c>
      <c r="AN100" s="9">
        <v>15.920999999999999</v>
      </c>
      <c r="AO100" s="9">
        <v>12.782999999999999</v>
      </c>
      <c r="AP100" s="9">
        <v>3.1379999999999999</v>
      </c>
      <c r="AQ100" s="9">
        <v>19.427</v>
      </c>
      <c r="AR100" s="9">
        <v>13.628</v>
      </c>
      <c r="AS100" s="9">
        <v>5.798</v>
      </c>
      <c r="AT100" s="9">
        <v>30.992000000000001</v>
      </c>
      <c r="AU100" s="9">
        <v>8.2110000000000003</v>
      </c>
      <c r="AV100" s="9">
        <v>22.780999999999999</v>
      </c>
      <c r="AW100" s="9">
        <v>239.02</v>
      </c>
      <c r="AX100" s="9">
        <v>123.232</v>
      </c>
      <c r="AY100" s="9">
        <v>115.789</v>
      </c>
      <c r="AZ100" s="9">
        <v>114.873</v>
      </c>
      <c r="BA100" s="9">
        <v>82.872</v>
      </c>
      <c r="BB100" s="9">
        <v>32.002000000000002</v>
      </c>
      <c r="BC100" s="9">
        <v>124.14700000000001</v>
      </c>
      <c r="BD100" s="9">
        <v>40.36</v>
      </c>
      <c r="BE100" s="9">
        <v>83.787000000000006</v>
      </c>
      <c r="BF100" s="9">
        <v>142.542</v>
      </c>
      <c r="BG100" s="9">
        <v>102.995</v>
      </c>
      <c r="BH100" s="9">
        <v>39.546999999999997</v>
      </c>
      <c r="BI100" s="9">
        <v>139.77600000000001</v>
      </c>
      <c r="BJ100" s="9">
        <v>43.762999999999998</v>
      </c>
      <c r="BK100" s="9">
        <v>96.013999999999996</v>
      </c>
      <c r="BL100" s="9">
        <v>140.06800000000001</v>
      </c>
      <c r="BM100" s="9">
        <v>53.143000000000001</v>
      </c>
      <c r="BN100" s="9">
        <v>86.924999999999997</v>
      </c>
      <c r="BO100" s="9">
        <v>2690.174</v>
      </c>
      <c r="BP100" s="9">
        <v>1378.6980000000001</v>
      </c>
      <c r="BQ100" s="9">
        <v>1311.4760000000001</v>
      </c>
      <c r="BR100" s="9">
        <v>2063.9899999999998</v>
      </c>
      <c r="BS100" s="9">
        <v>1240.941</v>
      </c>
      <c r="BT100" s="9">
        <v>823.04899999999998</v>
      </c>
      <c r="BU100" s="9">
        <v>626.18399999999997</v>
      </c>
      <c r="BV100" s="9">
        <v>137.75700000000001</v>
      </c>
      <c r="BW100" s="9">
        <v>488.42599999999999</v>
      </c>
      <c r="BX100" s="9">
        <v>251.04300000000001</v>
      </c>
      <c r="BY100" s="9">
        <v>122.422</v>
      </c>
      <c r="BZ100" s="9">
        <v>128.62100000000001</v>
      </c>
      <c r="CA100" s="9">
        <v>62.259</v>
      </c>
      <c r="CB100" s="9">
        <v>31.134</v>
      </c>
      <c r="CC100" s="9">
        <v>31.125</v>
      </c>
      <c r="CD100" s="9">
        <v>31.210999999999999</v>
      </c>
      <c r="CE100" s="9">
        <v>21.071999999999999</v>
      </c>
      <c r="CF100" s="9">
        <v>10.138999999999999</v>
      </c>
      <c r="CG100" s="9">
        <v>19.213999999999999</v>
      </c>
      <c r="CH100" s="9">
        <v>11.747</v>
      </c>
      <c r="CI100" s="9">
        <v>7.4669999999999996</v>
      </c>
      <c r="CJ100" s="9">
        <v>11.997</v>
      </c>
      <c r="CK100" s="9">
        <v>9.3249999999999993</v>
      </c>
      <c r="CL100" s="9">
        <v>2.6720000000000002</v>
      </c>
      <c r="CM100" s="9">
        <v>31.047999999999998</v>
      </c>
      <c r="CN100" s="9">
        <v>10.061</v>
      </c>
      <c r="CO100" s="9">
        <v>20.986000000000001</v>
      </c>
      <c r="CP100" s="9">
        <v>212.33799999999999</v>
      </c>
      <c r="CQ100" s="9">
        <v>101.18</v>
      </c>
      <c r="CR100" s="9">
        <v>111.158</v>
      </c>
      <c r="CS100" s="9">
        <v>98.040999999999997</v>
      </c>
      <c r="CT100" s="9">
        <v>67.314999999999998</v>
      </c>
      <c r="CU100" s="9">
        <v>30.727</v>
      </c>
      <c r="CV100" s="9">
        <v>114.29600000000001</v>
      </c>
      <c r="CW100" s="9">
        <v>33.865000000000002</v>
      </c>
      <c r="CX100" s="9">
        <v>80.430999999999997</v>
      </c>
      <c r="CY100" s="9">
        <v>120.41500000000001</v>
      </c>
      <c r="CZ100" s="9">
        <v>83.391999999999996</v>
      </c>
      <c r="DA100" s="9">
        <v>37.023000000000003</v>
      </c>
      <c r="DB100" s="9">
        <v>130.62799999999999</v>
      </c>
      <c r="DC100" s="9">
        <v>39.030999999999999</v>
      </c>
      <c r="DD100" s="9">
        <v>91.596999999999994</v>
      </c>
      <c r="DE100" s="9">
        <v>133.511</v>
      </c>
      <c r="DF100" s="9">
        <v>45.612000000000002</v>
      </c>
      <c r="DG100" s="9">
        <v>87.899000000000001</v>
      </c>
      <c r="DH100" s="9">
        <v>2671.3739999999998</v>
      </c>
      <c r="DI100" s="9">
        <v>1463.174</v>
      </c>
      <c r="DJ100" s="9">
        <v>1208.201</v>
      </c>
      <c r="DK100" s="9">
        <v>1693.6510000000001</v>
      </c>
      <c r="DL100" s="9">
        <v>1108.6880000000001</v>
      </c>
      <c r="DM100" s="9">
        <v>584.96299999999997</v>
      </c>
      <c r="DN100" s="9">
        <v>977.72299999999996</v>
      </c>
      <c r="DO100" s="9">
        <v>354.48599999999999</v>
      </c>
      <c r="DP100" s="9">
        <v>623.23800000000006</v>
      </c>
      <c r="DQ100" s="9">
        <v>256.24700000000001</v>
      </c>
      <c r="DR100" s="9">
        <v>139.08799999999999</v>
      </c>
      <c r="DS100" s="9">
        <v>117.15900000000001</v>
      </c>
      <c r="DT100" s="9">
        <v>88.337999999999994</v>
      </c>
      <c r="DU100" s="9">
        <v>52.042999999999999</v>
      </c>
      <c r="DV100" s="9">
        <v>36.295000000000002</v>
      </c>
      <c r="DW100" s="9">
        <v>35.000999999999998</v>
      </c>
      <c r="DX100" s="9">
        <v>26.111999999999998</v>
      </c>
      <c r="DY100" s="9">
        <v>8.8889999999999993</v>
      </c>
      <c r="DZ100" s="9">
        <v>22.788</v>
      </c>
      <c r="EA100" s="9">
        <v>18.059999999999999</v>
      </c>
      <c r="EB100" s="9">
        <v>4.7279999999999998</v>
      </c>
      <c r="EC100" s="9">
        <v>12.212</v>
      </c>
      <c r="ED100" s="9">
        <v>8.0519999999999996</v>
      </c>
      <c r="EE100" s="9">
        <v>4.1609999999999996</v>
      </c>
      <c r="EF100" s="9">
        <v>53.338000000000001</v>
      </c>
      <c r="EG100" s="9">
        <v>25.931000000000001</v>
      </c>
      <c r="EH100" s="9">
        <v>27.407</v>
      </c>
      <c r="EI100" s="9">
        <v>198.55099999999999</v>
      </c>
      <c r="EJ100" s="9">
        <v>104.74</v>
      </c>
      <c r="EK100" s="9">
        <v>93.811000000000007</v>
      </c>
      <c r="EL100" s="9">
        <v>75.814999999999998</v>
      </c>
      <c r="EM100" s="9">
        <v>51.155999999999999</v>
      </c>
      <c r="EN100" s="9">
        <v>24.66</v>
      </c>
      <c r="EO100" s="9">
        <v>122.736</v>
      </c>
      <c r="EP100" s="9">
        <v>53.584000000000003</v>
      </c>
      <c r="EQ100" s="9">
        <v>69.150999999999996</v>
      </c>
      <c r="ER100" s="9">
        <v>100.839</v>
      </c>
      <c r="ES100" s="9">
        <v>69.745999999999995</v>
      </c>
      <c r="ET100" s="9">
        <v>31.093</v>
      </c>
      <c r="EU100" s="9">
        <v>155.40799999999999</v>
      </c>
      <c r="EV100" s="9">
        <v>69.341999999999999</v>
      </c>
      <c r="EW100" s="9">
        <v>86.064999999999998</v>
      </c>
      <c r="EX100" s="9">
        <v>145.524</v>
      </c>
      <c r="EY100" s="9">
        <v>71.644999999999996</v>
      </c>
      <c r="EZ100" s="9">
        <v>73.879000000000005</v>
      </c>
      <c r="FA100" s="9">
        <v>2015.7370000000001</v>
      </c>
      <c r="FB100" s="9">
        <v>1061.99</v>
      </c>
      <c r="FC100" s="9">
        <v>953.74699999999996</v>
      </c>
      <c r="FD100" s="9">
        <v>1392.954</v>
      </c>
      <c r="FE100" s="9">
        <v>892.12599999999998</v>
      </c>
      <c r="FF100" s="9">
        <v>500.82799999999997</v>
      </c>
      <c r="FG100" s="9">
        <v>622.78300000000002</v>
      </c>
      <c r="FH100" s="9">
        <v>169.864</v>
      </c>
      <c r="FI100" s="9">
        <v>452.91899999999998</v>
      </c>
      <c r="FJ100" s="9">
        <v>193.98599999999999</v>
      </c>
      <c r="FK100" s="9">
        <v>100.88</v>
      </c>
      <c r="FL100" s="9">
        <v>93.105999999999995</v>
      </c>
      <c r="FM100" s="9">
        <v>59.472000000000001</v>
      </c>
      <c r="FN100" s="9">
        <v>32.814</v>
      </c>
      <c r="FO100" s="9">
        <v>26.658000000000001</v>
      </c>
      <c r="FP100" s="9">
        <v>24.35</v>
      </c>
      <c r="FQ100" s="9">
        <v>17.835000000000001</v>
      </c>
      <c r="FR100" s="9">
        <v>6.5149999999999997</v>
      </c>
      <c r="FS100" s="9">
        <v>15.297000000000001</v>
      </c>
      <c r="FT100" s="9">
        <v>11.515000000000001</v>
      </c>
      <c r="FU100" s="9">
        <v>3.782</v>
      </c>
      <c r="FV100" s="9">
        <v>9.0540000000000003</v>
      </c>
      <c r="FW100" s="9">
        <v>6.32</v>
      </c>
      <c r="FX100" s="9">
        <v>2.7330000000000001</v>
      </c>
      <c r="FY100" s="9">
        <v>35.122</v>
      </c>
      <c r="FZ100" s="9">
        <v>14.978999999999999</v>
      </c>
      <c r="GA100" s="9">
        <v>20.143000000000001</v>
      </c>
      <c r="GB100" s="9">
        <v>158.851</v>
      </c>
      <c r="GC100" s="9">
        <v>80.933999999999997</v>
      </c>
      <c r="GD100" s="9">
        <v>77.917000000000002</v>
      </c>
      <c r="GE100" s="9">
        <v>65.412999999999997</v>
      </c>
      <c r="GF100" s="9">
        <v>43.970999999999997</v>
      </c>
      <c r="GG100" s="9">
        <v>21.442</v>
      </c>
      <c r="GH100" s="9">
        <v>93.438000000000002</v>
      </c>
      <c r="GI100" s="9">
        <v>36.963000000000001</v>
      </c>
      <c r="GJ100" s="9">
        <v>56.475000000000001</v>
      </c>
      <c r="GK100" s="9">
        <v>81.63</v>
      </c>
      <c r="GL100" s="9">
        <v>55.817</v>
      </c>
      <c r="GM100" s="9">
        <v>25.814</v>
      </c>
      <c r="GN100" s="9">
        <v>112.35599999999999</v>
      </c>
      <c r="GO100" s="9">
        <v>45.063000000000002</v>
      </c>
      <c r="GP100" s="9">
        <v>67.292000000000002</v>
      </c>
      <c r="GQ100" s="9">
        <v>108.735</v>
      </c>
      <c r="GR100" s="9">
        <v>48.478000000000002</v>
      </c>
      <c r="GS100" s="9">
        <v>60.256999999999998</v>
      </c>
      <c r="GT100" s="9">
        <v>655.63699999999994</v>
      </c>
      <c r="GU100" s="9">
        <v>401.18400000000003</v>
      </c>
      <c r="GV100" s="9">
        <v>254.45400000000001</v>
      </c>
      <c r="GW100" s="9">
        <v>300.697</v>
      </c>
      <c r="GX100" s="9">
        <v>216.56200000000001</v>
      </c>
      <c r="GY100" s="9">
        <v>84.135000000000005</v>
      </c>
      <c r="GZ100" s="9">
        <v>354.94</v>
      </c>
      <c r="HA100" s="9">
        <v>184.62200000000001</v>
      </c>
      <c r="HB100" s="9">
        <v>170.31899999999999</v>
      </c>
      <c r="HC100" s="9">
        <v>62.261000000000003</v>
      </c>
      <c r="HD100" s="9">
        <v>38.207999999999998</v>
      </c>
      <c r="HE100" s="9">
        <v>24.053000000000001</v>
      </c>
      <c r="HF100" s="9">
        <v>28.866</v>
      </c>
      <c r="HG100" s="9">
        <v>19.228999999999999</v>
      </c>
      <c r="HH100" s="9">
        <v>9.6379999999999999</v>
      </c>
      <c r="HI100" s="9">
        <v>10.65</v>
      </c>
      <c r="HJ100" s="9">
        <v>8.2769999999999992</v>
      </c>
      <c r="HK100" s="9">
        <v>2.3740000000000001</v>
      </c>
      <c r="HL100" s="9">
        <v>7.492</v>
      </c>
      <c r="HM100" s="9">
        <v>6.5449999999999999</v>
      </c>
      <c r="HN100" s="9">
        <v>0.94599999999999995</v>
      </c>
      <c r="HO100" s="9">
        <v>3.1589999999999998</v>
      </c>
      <c r="HP100" s="9">
        <v>1.7310000000000001</v>
      </c>
      <c r="HQ100" s="9">
        <v>1.427</v>
      </c>
      <c r="HR100" s="9">
        <v>18.216000000000001</v>
      </c>
      <c r="HS100" s="9">
        <v>10.952</v>
      </c>
      <c r="HT100" s="9">
        <v>7.2640000000000002</v>
      </c>
      <c r="HU100" s="9">
        <v>39.700000000000003</v>
      </c>
      <c r="HV100" s="9">
        <v>23.806000000000001</v>
      </c>
      <c r="HW100" s="9">
        <v>15.894</v>
      </c>
      <c r="HX100" s="9">
        <v>10.403</v>
      </c>
      <c r="HY100" s="9">
        <v>7.1849999999999996</v>
      </c>
      <c r="HZ100" s="9">
        <v>3.218</v>
      </c>
      <c r="IA100" s="9">
        <v>29.297999999999998</v>
      </c>
      <c r="IB100" s="9">
        <v>16.620999999999999</v>
      </c>
      <c r="IC100" s="9">
        <v>12.676</v>
      </c>
      <c r="ID100" s="9">
        <v>19.209</v>
      </c>
      <c r="IE100" s="9">
        <v>13.929</v>
      </c>
      <c r="IF100" s="9">
        <v>5.28</v>
      </c>
      <c r="IG100" s="9">
        <v>43.052</v>
      </c>
      <c r="IH100" s="9">
        <v>24.279</v>
      </c>
      <c r="II100" s="9">
        <v>18.773</v>
      </c>
      <c r="IJ100" s="9">
        <v>36.789000000000001</v>
      </c>
      <c r="IK100" s="9">
        <v>23.167000000000002</v>
      </c>
      <c r="IL100" s="9">
        <v>13.622999999999999</v>
      </c>
      <c r="IM100" s="9">
        <v>4131.3190000000004</v>
      </c>
      <c r="IN100" s="9">
        <v>2163.8159999999998</v>
      </c>
      <c r="IO100" s="9">
        <v>1967.5029999999999</v>
      </c>
      <c r="IP100" s="9">
        <v>2913.33</v>
      </c>
      <c r="IQ100" s="9">
        <v>1743.63</v>
      </c>
    </row>
    <row r="101" spans="1:251">
      <c r="A101" s="10">
        <v>44562</v>
      </c>
      <c r="B101" s="9">
        <v>17.048999999999999</v>
      </c>
      <c r="C101" s="9">
        <v>25.5</v>
      </c>
      <c r="D101" s="9">
        <v>305.79199999999997</v>
      </c>
      <c r="E101" s="9">
        <v>172.136</v>
      </c>
      <c r="F101" s="9">
        <v>133.65600000000001</v>
      </c>
      <c r="G101" s="9">
        <v>141.57</v>
      </c>
      <c r="H101" s="9">
        <v>101.682</v>
      </c>
      <c r="I101" s="9">
        <v>39.887999999999998</v>
      </c>
      <c r="J101" s="9">
        <v>164.22200000000001</v>
      </c>
      <c r="K101" s="9">
        <v>70.453999999999994</v>
      </c>
      <c r="L101" s="9">
        <v>93.768000000000001</v>
      </c>
      <c r="M101" s="9">
        <v>172.46700000000001</v>
      </c>
      <c r="N101" s="9">
        <v>123.509</v>
      </c>
      <c r="O101" s="9">
        <v>48.957999999999998</v>
      </c>
      <c r="P101" s="9">
        <v>183.30799999999999</v>
      </c>
      <c r="Q101" s="9">
        <v>76.602000000000004</v>
      </c>
      <c r="R101" s="9">
        <v>106.70699999999999</v>
      </c>
      <c r="S101" s="9">
        <v>190.797</v>
      </c>
      <c r="T101" s="9">
        <v>90.108000000000004</v>
      </c>
      <c r="U101" s="9">
        <v>100.68899999999999</v>
      </c>
      <c r="V101" s="9">
        <v>2910.0039999999999</v>
      </c>
      <c r="W101" s="9">
        <v>1539.836</v>
      </c>
      <c r="X101" s="9">
        <v>1370.1679999999999</v>
      </c>
      <c r="Y101" s="9">
        <v>2189.422</v>
      </c>
      <c r="Z101" s="9">
        <v>1410.473</v>
      </c>
      <c r="AA101" s="9">
        <v>778.94899999999996</v>
      </c>
      <c r="AB101" s="9">
        <v>720.58199999999999</v>
      </c>
      <c r="AC101" s="9">
        <v>129.363</v>
      </c>
      <c r="AD101" s="9">
        <v>591.21900000000005</v>
      </c>
      <c r="AE101" s="9">
        <v>286.98899999999998</v>
      </c>
      <c r="AF101" s="9">
        <v>148.63</v>
      </c>
      <c r="AG101" s="9">
        <v>138.35900000000001</v>
      </c>
      <c r="AH101" s="9">
        <v>63.677999999999997</v>
      </c>
      <c r="AI101" s="9">
        <v>34.429000000000002</v>
      </c>
      <c r="AJ101" s="9">
        <v>29.248999999999999</v>
      </c>
      <c r="AK101" s="9">
        <v>33.651000000000003</v>
      </c>
      <c r="AL101" s="9">
        <v>26.047999999999998</v>
      </c>
      <c r="AM101" s="9">
        <v>7.6040000000000001</v>
      </c>
      <c r="AN101" s="9">
        <v>18.032</v>
      </c>
      <c r="AO101" s="9">
        <v>12.45</v>
      </c>
      <c r="AP101" s="9">
        <v>5.5830000000000002</v>
      </c>
      <c r="AQ101" s="9">
        <v>15.619</v>
      </c>
      <c r="AR101" s="9">
        <v>13.598000000000001</v>
      </c>
      <c r="AS101" s="9">
        <v>2.0209999999999999</v>
      </c>
      <c r="AT101" s="9">
        <v>30.027000000000001</v>
      </c>
      <c r="AU101" s="9">
        <v>8.3819999999999997</v>
      </c>
      <c r="AV101" s="9">
        <v>21.645</v>
      </c>
      <c r="AW101" s="9">
        <v>245.23</v>
      </c>
      <c r="AX101" s="9">
        <v>127.705</v>
      </c>
      <c r="AY101" s="9">
        <v>117.52500000000001</v>
      </c>
      <c r="AZ101" s="9">
        <v>121.973</v>
      </c>
      <c r="BA101" s="9">
        <v>89.037999999999997</v>
      </c>
      <c r="BB101" s="9">
        <v>32.933999999999997</v>
      </c>
      <c r="BC101" s="9">
        <v>123.25700000000001</v>
      </c>
      <c r="BD101" s="9">
        <v>38.667000000000002</v>
      </c>
      <c r="BE101" s="9">
        <v>84.590999999999994</v>
      </c>
      <c r="BF101" s="9">
        <v>147.679</v>
      </c>
      <c r="BG101" s="9">
        <v>108.23</v>
      </c>
      <c r="BH101" s="9">
        <v>39.448999999999998</v>
      </c>
      <c r="BI101" s="9">
        <v>139.31</v>
      </c>
      <c r="BJ101" s="9">
        <v>40.4</v>
      </c>
      <c r="BK101" s="9">
        <v>98.91</v>
      </c>
      <c r="BL101" s="9">
        <v>141.29</v>
      </c>
      <c r="BM101" s="9">
        <v>51.116</v>
      </c>
      <c r="BN101" s="9">
        <v>90.173000000000002</v>
      </c>
      <c r="BO101" s="9">
        <v>2634.7559999999999</v>
      </c>
      <c r="BP101" s="9">
        <v>1350.289</v>
      </c>
      <c r="BQ101" s="9">
        <v>1284.4670000000001</v>
      </c>
      <c r="BR101" s="9">
        <v>2018.827</v>
      </c>
      <c r="BS101" s="9">
        <v>1212.915</v>
      </c>
      <c r="BT101" s="9">
        <v>805.91200000000003</v>
      </c>
      <c r="BU101" s="9">
        <v>615.92899999999997</v>
      </c>
      <c r="BV101" s="9">
        <v>137.374</v>
      </c>
      <c r="BW101" s="9">
        <v>478.55500000000001</v>
      </c>
      <c r="BX101" s="9">
        <v>253.489</v>
      </c>
      <c r="BY101" s="9">
        <v>122.889</v>
      </c>
      <c r="BZ101" s="9">
        <v>130.6</v>
      </c>
      <c r="CA101" s="9">
        <v>71.09</v>
      </c>
      <c r="CB101" s="9">
        <v>41.38</v>
      </c>
      <c r="CC101" s="9">
        <v>29.71</v>
      </c>
      <c r="CD101" s="9">
        <v>37.155999999999999</v>
      </c>
      <c r="CE101" s="9">
        <v>27.251999999999999</v>
      </c>
      <c r="CF101" s="9">
        <v>9.9030000000000005</v>
      </c>
      <c r="CG101" s="9">
        <v>20.940999999999999</v>
      </c>
      <c r="CH101" s="9">
        <v>14.804</v>
      </c>
      <c r="CI101" s="9">
        <v>6.1369999999999996</v>
      </c>
      <c r="CJ101" s="9">
        <v>16.213999999999999</v>
      </c>
      <c r="CK101" s="9">
        <v>12.448</v>
      </c>
      <c r="CL101" s="9">
        <v>3.766</v>
      </c>
      <c r="CM101" s="9">
        <v>33.933999999999997</v>
      </c>
      <c r="CN101" s="9">
        <v>14.128</v>
      </c>
      <c r="CO101" s="9">
        <v>19.806000000000001</v>
      </c>
      <c r="CP101" s="9">
        <v>202.041</v>
      </c>
      <c r="CQ101" s="9">
        <v>92.4</v>
      </c>
      <c r="CR101" s="9">
        <v>109.64100000000001</v>
      </c>
      <c r="CS101" s="9">
        <v>93.545000000000002</v>
      </c>
      <c r="CT101" s="9">
        <v>60.273000000000003</v>
      </c>
      <c r="CU101" s="9">
        <v>33.271000000000001</v>
      </c>
      <c r="CV101" s="9">
        <v>108.496</v>
      </c>
      <c r="CW101" s="9">
        <v>32.125999999999998</v>
      </c>
      <c r="CX101" s="9">
        <v>76.37</v>
      </c>
      <c r="CY101" s="9">
        <v>126.81</v>
      </c>
      <c r="CZ101" s="9">
        <v>84.478999999999999</v>
      </c>
      <c r="DA101" s="9">
        <v>42.331000000000003</v>
      </c>
      <c r="DB101" s="9">
        <v>126.679</v>
      </c>
      <c r="DC101" s="9">
        <v>38.409999999999997</v>
      </c>
      <c r="DD101" s="9">
        <v>88.269000000000005</v>
      </c>
      <c r="DE101" s="9">
        <v>129.43799999999999</v>
      </c>
      <c r="DF101" s="9">
        <v>46.93</v>
      </c>
      <c r="DG101" s="9">
        <v>82.507000000000005</v>
      </c>
      <c r="DH101" s="9">
        <v>2590.7469999999998</v>
      </c>
      <c r="DI101" s="9">
        <v>1423.9590000000001</v>
      </c>
      <c r="DJ101" s="9">
        <v>1166.788</v>
      </c>
      <c r="DK101" s="9">
        <v>1639.059</v>
      </c>
      <c r="DL101" s="9">
        <v>1073.6210000000001</v>
      </c>
      <c r="DM101" s="9">
        <v>565.43799999999999</v>
      </c>
      <c r="DN101" s="9">
        <v>951.68899999999996</v>
      </c>
      <c r="DO101" s="9">
        <v>350.33800000000002</v>
      </c>
      <c r="DP101" s="9">
        <v>601.351</v>
      </c>
      <c r="DQ101" s="9">
        <v>237.05</v>
      </c>
      <c r="DR101" s="9">
        <v>130.36799999999999</v>
      </c>
      <c r="DS101" s="9">
        <v>106.682</v>
      </c>
      <c r="DT101" s="9">
        <v>91.043999999999997</v>
      </c>
      <c r="DU101" s="9">
        <v>51.744</v>
      </c>
      <c r="DV101" s="9">
        <v>39.301000000000002</v>
      </c>
      <c r="DW101" s="9">
        <v>31.443999999999999</v>
      </c>
      <c r="DX101" s="9">
        <v>23.86</v>
      </c>
      <c r="DY101" s="9">
        <v>7.5839999999999996</v>
      </c>
      <c r="DZ101" s="9">
        <v>24.058</v>
      </c>
      <c r="EA101" s="9">
        <v>19.119</v>
      </c>
      <c r="EB101" s="9">
        <v>4.9390000000000001</v>
      </c>
      <c r="EC101" s="9">
        <v>7.3860000000000001</v>
      </c>
      <c r="ED101" s="9">
        <v>4.7409999999999997</v>
      </c>
      <c r="EE101" s="9">
        <v>2.645</v>
      </c>
      <c r="EF101" s="9">
        <v>59.6</v>
      </c>
      <c r="EG101" s="9">
        <v>27.884</v>
      </c>
      <c r="EH101" s="9">
        <v>31.716000000000001</v>
      </c>
      <c r="EI101" s="9">
        <v>164.98</v>
      </c>
      <c r="EJ101" s="9">
        <v>89.033000000000001</v>
      </c>
      <c r="EK101" s="9">
        <v>75.947000000000003</v>
      </c>
      <c r="EL101" s="9">
        <v>57.293999999999997</v>
      </c>
      <c r="EM101" s="9">
        <v>41.598999999999997</v>
      </c>
      <c r="EN101" s="9">
        <v>15.695</v>
      </c>
      <c r="EO101" s="9">
        <v>107.687</v>
      </c>
      <c r="EP101" s="9">
        <v>47.433999999999997</v>
      </c>
      <c r="EQ101" s="9">
        <v>60.253</v>
      </c>
      <c r="ER101" s="9">
        <v>86.274000000000001</v>
      </c>
      <c r="ES101" s="9">
        <v>63.162999999999997</v>
      </c>
      <c r="ET101" s="9">
        <v>23.111000000000001</v>
      </c>
      <c r="EU101" s="9">
        <v>150.77600000000001</v>
      </c>
      <c r="EV101" s="9">
        <v>67.204999999999998</v>
      </c>
      <c r="EW101" s="9">
        <v>83.570999999999998</v>
      </c>
      <c r="EX101" s="9">
        <v>131.745</v>
      </c>
      <c r="EY101" s="9">
        <v>66.552999999999997</v>
      </c>
      <c r="EZ101" s="9">
        <v>65.191999999999993</v>
      </c>
      <c r="FA101" s="9">
        <v>1983.8579999999999</v>
      </c>
      <c r="FB101" s="9">
        <v>1054.491</v>
      </c>
      <c r="FC101" s="9">
        <v>929.36800000000005</v>
      </c>
      <c r="FD101" s="9">
        <v>1364.9459999999999</v>
      </c>
      <c r="FE101" s="9">
        <v>877.92499999999995</v>
      </c>
      <c r="FF101" s="9">
        <v>487.02100000000002</v>
      </c>
      <c r="FG101" s="9">
        <v>618.91200000000003</v>
      </c>
      <c r="FH101" s="9">
        <v>176.566</v>
      </c>
      <c r="FI101" s="9">
        <v>442.34699999999998</v>
      </c>
      <c r="FJ101" s="9">
        <v>180.50299999999999</v>
      </c>
      <c r="FK101" s="9">
        <v>96.95</v>
      </c>
      <c r="FL101" s="9">
        <v>83.552999999999997</v>
      </c>
      <c r="FM101" s="9">
        <v>61.351999999999997</v>
      </c>
      <c r="FN101" s="9">
        <v>33.805</v>
      </c>
      <c r="FO101" s="9">
        <v>27.547000000000001</v>
      </c>
      <c r="FP101" s="9">
        <v>23.695</v>
      </c>
      <c r="FQ101" s="9">
        <v>16.803000000000001</v>
      </c>
      <c r="FR101" s="9">
        <v>6.8920000000000003</v>
      </c>
      <c r="FS101" s="9">
        <v>16.861000000000001</v>
      </c>
      <c r="FT101" s="9">
        <v>12.242000000000001</v>
      </c>
      <c r="FU101" s="9">
        <v>4.62</v>
      </c>
      <c r="FV101" s="9">
        <v>6.8339999999999996</v>
      </c>
      <c r="FW101" s="9">
        <v>4.5609999999999999</v>
      </c>
      <c r="FX101" s="9">
        <v>2.2730000000000001</v>
      </c>
      <c r="FY101" s="9">
        <v>37.655999999999999</v>
      </c>
      <c r="FZ101" s="9">
        <v>17.001999999999999</v>
      </c>
      <c r="GA101" s="9">
        <v>20.654</v>
      </c>
      <c r="GB101" s="9">
        <v>134.66499999999999</v>
      </c>
      <c r="GC101" s="9">
        <v>71.251000000000005</v>
      </c>
      <c r="GD101" s="9">
        <v>63.414999999999999</v>
      </c>
      <c r="GE101" s="9">
        <v>51.901000000000003</v>
      </c>
      <c r="GF101" s="9">
        <v>37.685000000000002</v>
      </c>
      <c r="GG101" s="9">
        <v>14.215</v>
      </c>
      <c r="GH101" s="9">
        <v>82.765000000000001</v>
      </c>
      <c r="GI101" s="9">
        <v>33.564999999999998</v>
      </c>
      <c r="GJ101" s="9">
        <v>49.2</v>
      </c>
      <c r="GK101" s="9">
        <v>73.239000000000004</v>
      </c>
      <c r="GL101" s="9">
        <v>52.295999999999999</v>
      </c>
      <c r="GM101" s="9">
        <v>20.943000000000001</v>
      </c>
      <c r="GN101" s="9">
        <v>107.264</v>
      </c>
      <c r="GO101" s="9">
        <v>44.654000000000003</v>
      </c>
      <c r="GP101" s="9">
        <v>62.61</v>
      </c>
      <c r="GQ101" s="9">
        <v>99.626000000000005</v>
      </c>
      <c r="GR101" s="9">
        <v>45.807000000000002</v>
      </c>
      <c r="GS101" s="9">
        <v>53.819000000000003</v>
      </c>
      <c r="GT101" s="9">
        <v>606.88900000000001</v>
      </c>
      <c r="GU101" s="9">
        <v>369.46800000000002</v>
      </c>
      <c r="GV101" s="9">
        <v>237.42099999999999</v>
      </c>
      <c r="GW101" s="9">
        <v>274.11200000000002</v>
      </c>
      <c r="GX101" s="9">
        <v>195.696</v>
      </c>
      <c r="GY101" s="9">
        <v>78.417000000000002</v>
      </c>
      <c r="GZ101" s="9">
        <v>332.77699999999999</v>
      </c>
      <c r="HA101" s="9">
        <v>173.773</v>
      </c>
      <c r="HB101" s="9">
        <v>159.00399999999999</v>
      </c>
      <c r="HC101" s="9">
        <v>56.546999999999997</v>
      </c>
      <c r="HD101" s="9">
        <v>33.417999999999999</v>
      </c>
      <c r="HE101" s="9">
        <v>23.129000000000001</v>
      </c>
      <c r="HF101" s="9">
        <v>29.693000000000001</v>
      </c>
      <c r="HG101" s="9">
        <v>17.939</v>
      </c>
      <c r="HH101" s="9">
        <v>11.754</v>
      </c>
      <c r="HI101" s="9">
        <v>7.7489999999999997</v>
      </c>
      <c r="HJ101" s="9">
        <v>7.0570000000000004</v>
      </c>
      <c r="HK101" s="9">
        <v>0.69199999999999995</v>
      </c>
      <c r="HL101" s="9">
        <v>7.1970000000000001</v>
      </c>
      <c r="HM101" s="9">
        <v>6.8780000000000001</v>
      </c>
      <c r="HN101" s="9">
        <v>0.31900000000000001</v>
      </c>
      <c r="HO101" s="9">
        <v>0.55200000000000005</v>
      </c>
      <c r="HP101" s="9">
        <v>0.18</v>
      </c>
      <c r="HQ101" s="9">
        <v>0.373</v>
      </c>
      <c r="HR101" s="9">
        <v>21.943999999999999</v>
      </c>
      <c r="HS101" s="9">
        <v>10.882</v>
      </c>
      <c r="HT101" s="9">
        <v>11.061999999999999</v>
      </c>
      <c r="HU101" s="9">
        <v>30.315000000000001</v>
      </c>
      <c r="HV101" s="9">
        <v>17.782</v>
      </c>
      <c r="HW101" s="9">
        <v>12.532</v>
      </c>
      <c r="HX101" s="9">
        <v>5.3929999999999998</v>
      </c>
      <c r="HY101" s="9">
        <v>3.9140000000000001</v>
      </c>
      <c r="HZ101" s="9">
        <v>1.4790000000000001</v>
      </c>
      <c r="IA101" s="9">
        <v>24.922000000000001</v>
      </c>
      <c r="IB101" s="9">
        <v>13.869</v>
      </c>
      <c r="IC101" s="9">
        <v>11.053000000000001</v>
      </c>
      <c r="ID101" s="9">
        <v>13.035</v>
      </c>
      <c r="IE101" s="9">
        <v>10.867000000000001</v>
      </c>
      <c r="IF101" s="9">
        <v>2.1680000000000001</v>
      </c>
      <c r="IG101" s="9">
        <v>43.512</v>
      </c>
      <c r="IH101" s="9">
        <v>22.550999999999998</v>
      </c>
      <c r="II101" s="9">
        <v>20.960999999999999</v>
      </c>
      <c r="IJ101" s="9">
        <v>32.118000000000002</v>
      </c>
      <c r="IK101" s="9">
        <v>20.745999999999999</v>
      </c>
      <c r="IL101" s="9">
        <v>11.372</v>
      </c>
      <c r="IM101" s="9">
        <v>4030.3980000000001</v>
      </c>
      <c r="IN101" s="9">
        <v>2113.4409999999998</v>
      </c>
      <c r="IO101" s="9">
        <v>1916.9570000000001</v>
      </c>
      <c r="IP101" s="9">
        <v>2849.7570000000001</v>
      </c>
      <c r="IQ101" s="9">
        <v>1723.751</v>
      </c>
    </row>
    <row r="102" spans="1:251">
      <c r="A102" s="10">
        <v>44593</v>
      </c>
      <c r="B102" s="9">
        <v>14.497</v>
      </c>
      <c r="C102" s="9">
        <v>25.145</v>
      </c>
      <c r="D102" s="9">
        <v>321.46499999999997</v>
      </c>
      <c r="E102" s="9">
        <v>184.57499999999999</v>
      </c>
      <c r="F102" s="9">
        <v>136.88999999999999</v>
      </c>
      <c r="G102" s="9">
        <v>156.803</v>
      </c>
      <c r="H102" s="9">
        <v>114.142</v>
      </c>
      <c r="I102" s="9">
        <v>42.661000000000001</v>
      </c>
      <c r="J102" s="9">
        <v>164.66200000000001</v>
      </c>
      <c r="K102" s="9">
        <v>70.433000000000007</v>
      </c>
      <c r="L102" s="9">
        <v>94.228999999999999</v>
      </c>
      <c r="M102" s="9">
        <v>182.376</v>
      </c>
      <c r="N102" s="9">
        <v>133.506</v>
      </c>
      <c r="O102" s="9">
        <v>48.87</v>
      </c>
      <c r="P102" s="9">
        <v>181.268</v>
      </c>
      <c r="Q102" s="9">
        <v>76.072000000000003</v>
      </c>
      <c r="R102" s="9">
        <v>105.196</v>
      </c>
      <c r="S102" s="9">
        <v>183.31899999999999</v>
      </c>
      <c r="T102" s="9">
        <v>82.405000000000001</v>
      </c>
      <c r="U102" s="9">
        <v>100.914</v>
      </c>
      <c r="V102" s="9">
        <v>2989.703</v>
      </c>
      <c r="W102" s="9">
        <v>1565.6949999999999</v>
      </c>
      <c r="X102" s="9">
        <v>1424.0070000000001</v>
      </c>
      <c r="Y102" s="9">
        <v>2248.15</v>
      </c>
      <c r="Z102" s="9">
        <v>1430.605</v>
      </c>
      <c r="AA102" s="9">
        <v>817.54499999999996</v>
      </c>
      <c r="AB102" s="9">
        <v>741.553</v>
      </c>
      <c r="AC102" s="9">
        <v>135.09</v>
      </c>
      <c r="AD102" s="9">
        <v>606.46199999999999</v>
      </c>
      <c r="AE102" s="9">
        <v>291.916</v>
      </c>
      <c r="AF102" s="9">
        <v>153.37899999999999</v>
      </c>
      <c r="AG102" s="9">
        <v>138.53700000000001</v>
      </c>
      <c r="AH102" s="9">
        <v>70.072000000000003</v>
      </c>
      <c r="AI102" s="9">
        <v>38.423000000000002</v>
      </c>
      <c r="AJ102" s="9">
        <v>31.649000000000001</v>
      </c>
      <c r="AK102" s="9">
        <v>34.338000000000001</v>
      </c>
      <c r="AL102" s="9">
        <v>27.466999999999999</v>
      </c>
      <c r="AM102" s="9">
        <v>6.8719999999999999</v>
      </c>
      <c r="AN102" s="9">
        <v>18.977</v>
      </c>
      <c r="AO102" s="9">
        <v>15.307</v>
      </c>
      <c r="AP102" s="9">
        <v>3.67</v>
      </c>
      <c r="AQ102" s="9">
        <v>15.361000000000001</v>
      </c>
      <c r="AR102" s="9">
        <v>12.16</v>
      </c>
      <c r="AS102" s="9">
        <v>3.2010000000000001</v>
      </c>
      <c r="AT102" s="9">
        <v>35.732999999999997</v>
      </c>
      <c r="AU102" s="9">
        <v>10.956</v>
      </c>
      <c r="AV102" s="9">
        <v>24.777000000000001</v>
      </c>
      <c r="AW102" s="9">
        <v>250.339</v>
      </c>
      <c r="AX102" s="9">
        <v>128.91200000000001</v>
      </c>
      <c r="AY102" s="9">
        <v>121.42700000000001</v>
      </c>
      <c r="AZ102" s="9">
        <v>119.623</v>
      </c>
      <c r="BA102" s="9">
        <v>88.212999999999994</v>
      </c>
      <c r="BB102" s="9">
        <v>31.41</v>
      </c>
      <c r="BC102" s="9">
        <v>130.71600000000001</v>
      </c>
      <c r="BD102" s="9">
        <v>40.698999999999998</v>
      </c>
      <c r="BE102" s="9">
        <v>90.016999999999996</v>
      </c>
      <c r="BF102" s="9">
        <v>143.958</v>
      </c>
      <c r="BG102" s="9">
        <v>107.878</v>
      </c>
      <c r="BH102" s="9">
        <v>36.08</v>
      </c>
      <c r="BI102" s="9">
        <v>147.959</v>
      </c>
      <c r="BJ102" s="9">
        <v>45.502000000000002</v>
      </c>
      <c r="BK102" s="9">
        <v>102.45699999999999</v>
      </c>
      <c r="BL102" s="9">
        <v>149.69300000000001</v>
      </c>
      <c r="BM102" s="9">
        <v>56.006</v>
      </c>
      <c r="BN102" s="9">
        <v>93.686999999999998</v>
      </c>
      <c r="BO102" s="9">
        <v>2705.049</v>
      </c>
      <c r="BP102" s="9">
        <v>1390.0830000000001</v>
      </c>
      <c r="BQ102" s="9">
        <v>1314.9659999999999</v>
      </c>
      <c r="BR102" s="9">
        <v>2073.3040000000001</v>
      </c>
      <c r="BS102" s="9">
        <v>1255.683</v>
      </c>
      <c r="BT102" s="9">
        <v>817.62</v>
      </c>
      <c r="BU102" s="9">
        <v>631.74599999999998</v>
      </c>
      <c r="BV102" s="9">
        <v>134.4</v>
      </c>
      <c r="BW102" s="9">
        <v>497.346</v>
      </c>
      <c r="BX102" s="9">
        <v>263.815</v>
      </c>
      <c r="BY102" s="9">
        <v>131.52500000000001</v>
      </c>
      <c r="BZ102" s="9">
        <v>132.29</v>
      </c>
      <c r="CA102" s="9">
        <v>82.835999999999999</v>
      </c>
      <c r="CB102" s="9">
        <v>52.174999999999997</v>
      </c>
      <c r="CC102" s="9">
        <v>30.661000000000001</v>
      </c>
      <c r="CD102" s="9">
        <v>47.637999999999998</v>
      </c>
      <c r="CE102" s="9">
        <v>35.892000000000003</v>
      </c>
      <c r="CF102" s="9">
        <v>11.746</v>
      </c>
      <c r="CG102" s="9">
        <v>27.664000000000001</v>
      </c>
      <c r="CH102" s="9">
        <v>19.045000000000002</v>
      </c>
      <c r="CI102" s="9">
        <v>8.6199999999999992</v>
      </c>
      <c r="CJ102" s="9">
        <v>19.974</v>
      </c>
      <c r="CK102" s="9">
        <v>16.847000000000001</v>
      </c>
      <c r="CL102" s="9">
        <v>3.1269999999999998</v>
      </c>
      <c r="CM102" s="9">
        <v>35.198</v>
      </c>
      <c r="CN102" s="9">
        <v>16.283000000000001</v>
      </c>
      <c r="CO102" s="9">
        <v>18.914999999999999</v>
      </c>
      <c r="CP102" s="9">
        <v>207.14</v>
      </c>
      <c r="CQ102" s="9">
        <v>95.433000000000007</v>
      </c>
      <c r="CR102" s="9">
        <v>111.70699999999999</v>
      </c>
      <c r="CS102" s="9">
        <v>92.409000000000006</v>
      </c>
      <c r="CT102" s="9">
        <v>60.470999999999997</v>
      </c>
      <c r="CU102" s="9">
        <v>31.937999999999999</v>
      </c>
      <c r="CV102" s="9">
        <v>114.73</v>
      </c>
      <c r="CW102" s="9">
        <v>34.962000000000003</v>
      </c>
      <c r="CX102" s="9">
        <v>79.769000000000005</v>
      </c>
      <c r="CY102" s="9">
        <v>133.41300000000001</v>
      </c>
      <c r="CZ102" s="9">
        <v>91.135999999999996</v>
      </c>
      <c r="DA102" s="9">
        <v>42.277000000000001</v>
      </c>
      <c r="DB102" s="9">
        <v>130.40199999999999</v>
      </c>
      <c r="DC102" s="9">
        <v>40.389000000000003</v>
      </c>
      <c r="DD102" s="9">
        <v>90.012</v>
      </c>
      <c r="DE102" s="9">
        <v>142.39400000000001</v>
      </c>
      <c r="DF102" s="9">
        <v>54.006</v>
      </c>
      <c r="DG102" s="9">
        <v>88.388000000000005</v>
      </c>
      <c r="DH102" s="9">
        <v>2697.4009999999998</v>
      </c>
      <c r="DI102" s="9">
        <v>1471.8889999999999</v>
      </c>
      <c r="DJ102" s="9">
        <v>1225.5119999999999</v>
      </c>
      <c r="DK102" s="9">
        <v>1690.4739999999999</v>
      </c>
      <c r="DL102" s="9">
        <v>1103.27</v>
      </c>
      <c r="DM102" s="9">
        <v>587.20299999999997</v>
      </c>
      <c r="DN102" s="9">
        <v>1006.927</v>
      </c>
      <c r="DO102" s="9">
        <v>368.61900000000003</v>
      </c>
      <c r="DP102" s="9">
        <v>638.30799999999999</v>
      </c>
      <c r="DQ102" s="9">
        <v>239.505</v>
      </c>
      <c r="DR102" s="9">
        <v>133.065</v>
      </c>
      <c r="DS102" s="9">
        <v>106.44</v>
      </c>
      <c r="DT102" s="9">
        <v>97.069000000000003</v>
      </c>
      <c r="DU102" s="9">
        <v>55.226999999999997</v>
      </c>
      <c r="DV102" s="9">
        <v>41.841000000000001</v>
      </c>
      <c r="DW102" s="9">
        <v>35.390999999999998</v>
      </c>
      <c r="DX102" s="9">
        <v>25.978999999999999</v>
      </c>
      <c r="DY102" s="9">
        <v>9.4120000000000008</v>
      </c>
      <c r="DZ102" s="9">
        <v>22.931999999999999</v>
      </c>
      <c r="EA102" s="9">
        <v>15.468999999999999</v>
      </c>
      <c r="EB102" s="9">
        <v>7.4619999999999997</v>
      </c>
      <c r="EC102" s="9">
        <v>12.459</v>
      </c>
      <c r="ED102" s="9">
        <v>10.509</v>
      </c>
      <c r="EE102" s="9">
        <v>1.95</v>
      </c>
      <c r="EF102" s="9">
        <v>61.677999999999997</v>
      </c>
      <c r="EG102" s="9">
        <v>29.248999999999999</v>
      </c>
      <c r="EH102" s="9">
        <v>32.429000000000002</v>
      </c>
      <c r="EI102" s="9">
        <v>174.39099999999999</v>
      </c>
      <c r="EJ102" s="9">
        <v>97.835999999999999</v>
      </c>
      <c r="EK102" s="9">
        <v>76.555000000000007</v>
      </c>
      <c r="EL102" s="9">
        <v>68.436999999999998</v>
      </c>
      <c r="EM102" s="9">
        <v>52.024999999999999</v>
      </c>
      <c r="EN102" s="9">
        <v>16.411999999999999</v>
      </c>
      <c r="EO102" s="9">
        <v>105.95399999999999</v>
      </c>
      <c r="EP102" s="9">
        <v>45.811</v>
      </c>
      <c r="EQ102" s="9">
        <v>60.143000000000001</v>
      </c>
      <c r="ER102" s="9">
        <v>95.248000000000005</v>
      </c>
      <c r="ES102" s="9">
        <v>70.989999999999995</v>
      </c>
      <c r="ET102" s="9">
        <v>24.257999999999999</v>
      </c>
      <c r="EU102" s="9">
        <v>144.25700000000001</v>
      </c>
      <c r="EV102" s="9">
        <v>62.075000000000003</v>
      </c>
      <c r="EW102" s="9">
        <v>82.182000000000002</v>
      </c>
      <c r="EX102" s="9">
        <v>128.886</v>
      </c>
      <c r="EY102" s="9">
        <v>61.280999999999999</v>
      </c>
      <c r="EZ102" s="9">
        <v>67.605999999999995</v>
      </c>
      <c r="FA102" s="9">
        <v>2052.7710000000002</v>
      </c>
      <c r="FB102" s="9">
        <v>1082.3920000000001</v>
      </c>
      <c r="FC102" s="9">
        <v>970.37900000000002</v>
      </c>
      <c r="FD102" s="9">
        <v>1403.1410000000001</v>
      </c>
      <c r="FE102" s="9">
        <v>900.37300000000005</v>
      </c>
      <c r="FF102" s="9">
        <v>502.76799999999997</v>
      </c>
      <c r="FG102" s="9">
        <v>649.63</v>
      </c>
      <c r="FH102" s="9">
        <v>182.01900000000001</v>
      </c>
      <c r="FI102" s="9">
        <v>467.61099999999999</v>
      </c>
      <c r="FJ102" s="9">
        <v>189.92500000000001</v>
      </c>
      <c r="FK102" s="9">
        <v>104.057</v>
      </c>
      <c r="FL102" s="9">
        <v>85.867000000000004</v>
      </c>
      <c r="FM102" s="9">
        <v>65.061000000000007</v>
      </c>
      <c r="FN102" s="9">
        <v>38.639000000000003</v>
      </c>
      <c r="FO102" s="9">
        <v>26.422000000000001</v>
      </c>
      <c r="FP102" s="9">
        <v>28.75</v>
      </c>
      <c r="FQ102" s="9">
        <v>21.271999999999998</v>
      </c>
      <c r="FR102" s="9">
        <v>7.4779999999999998</v>
      </c>
      <c r="FS102" s="9">
        <v>16.693000000000001</v>
      </c>
      <c r="FT102" s="9">
        <v>11.025</v>
      </c>
      <c r="FU102" s="9">
        <v>5.6680000000000001</v>
      </c>
      <c r="FV102" s="9">
        <v>12.057</v>
      </c>
      <c r="FW102" s="9">
        <v>10.247999999999999</v>
      </c>
      <c r="FX102" s="9">
        <v>1.81</v>
      </c>
      <c r="FY102" s="9">
        <v>36.31</v>
      </c>
      <c r="FZ102" s="9">
        <v>17.367000000000001</v>
      </c>
      <c r="GA102" s="9">
        <v>18.943999999999999</v>
      </c>
      <c r="GB102" s="9">
        <v>149.05500000000001</v>
      </c>
      <c r="GC102" s="9">
        <v>80.430000000000007</v>
      </c>
      <c r="GD102" s="9">
        <v>68.626000000000005</v>
      </c>
      <c r="GE102" s="9">
        <v>59.820999999999998</v>
      </c>
      <c r="GF102" s="9">
        <v>44.749000000000002</v>
      </c>
      <c r="GG102" s="9">
        <v>15.071999999999999</v>
      </c>
      <c r="GH102" s="9">
        <v>89.234999999999999</v>
      </c>
      <c r="GI102" s="9">
        <v>35.680999999999997</v>
      </c>
      <c r="GJ102" s="9">
        <v>53.554000000000002</v>
      </c>
      <c r="GK102" s="9">
        <v>82.418999999999997</v>
      </c>
      <c r="GL102" s="9">
        <v>60.58</v>
      </c>
      <c r="GM102" s="9">
        <v>21.838999999999999</v>
      </c>
      <c r="GN102" s="9">
        <v>107.506</v>
      </c>
      <c r="GO102" s="9">
        <v>43.476999999999997</v>
      </c>
      <c r="GP102" s="9">
        <v>64.028999999999996</v>
      </c>
      <c r="GQ102" s="9">
        <v>105.928</v>
      </c>
      <c r="GR102" s="9">
        <v>46.706000000000003</v>
      </c>
      <c r="GS102" s="9">
        <v>59.222000000000001</v>
      </c>
      <c r="GT102" s="9">
        <v>644.62900000000002</v>
      </c>
      <c r="GU102" s="9">
        <v>389.49599999999998</v>
      </c>
      <c r="GV102" s="9">
        <v>255.13300000000001</v>
      </c>
      <c r="GW102" s="9">
        <v>287.33300000000003</v>
      </c>
      <c r="GX102" s="9">
        <v>202.89699999999999</v>
      </c>
      <c r="GY102" s="9">
        <v>84.436000000000007</v>
      </c>
      <c r="GZ102" s="9">
        <v>357.29700000000003</v>
      </c>
      <c r="HA102" s="9">
        <v>186.59899999999999</v>
      </c>
      <c r="HB102" s="9">
        <v>170.69800000000001</v>
      </c>
      <c r="HC102" s="9">
        <v>49.58</v>
      </c>
      <c r="HD102" s="9">
        <v>29.007999999999999</v>
      </c>
      <c r="HE102" s="9">
        <v>20.573</v>
      </c>
      <c r="HF102" s="9">
        <v>32.008000000000003</v>
      </c>
      <c r="HG102" s="9">
        <v>16.588000000000001</v>
      </c>
      <c r="HH102" s="9">
        <v>15.42</v>
      </c>
      <c r="HI102" s="9">
        <v>6.64</v>
      </c>
      <c r="HJ102" s="9">
        <v>4.7060000000000004</v>
      </c>
      <c r="HK102" s="9">
        <v>1.9339999999999999</v>
      </c>
      <c r="HL102" s="9">
        <v>6.2389999999999999</v>
      </c>
      <c r="HM102" s="9">
        <v>4.4450000000000003</v>
      </c>
      <c r="HN102" s="9">
        <v>1.794</v>
      </c>
      <c r="HO102" s="9">
        <v>0.40200000000000002</v>
      </c>
      <c r="HP102" s="9">
        <v>0.26200000000000001</v>
      </c>
      <c r="HQ102" s="9">
        <v>0.14000000000000001</v>
      </c>
      <c r="HR102" s="9">
        <v>25.367000000000001</v>
      </c>
      <c r="HS102" s="9">
        <v>11.882</v>
      </c>
      <c r="HT102" s="9">
        <v>13.484999999999999</v>
      </c>
      <c r="HU102" s="9">
        <v>25.335999999999999</v>
      </c>
      <c r="HV102" s="9">
        <v>17.405999999999999</v>
      </c>
      <c r="HW102" s="9">
        <v>7.9290000000000003</v>
      </c>
      <c r="HX102" s="9">
        <v>8.6159999999999997</v>
      </c>
      <c r="HY102" s="9">
        <v>7.2759999999999998</v>
      </c>
      <c r="HZ102" s="9">
        <v>1.34</v>
      </c>
      <c r="IA102" s="9">
        <v>16.72</v>
      </c>
      <c r="IB102" s="9">
        <v>10.130000000000001</v>
      </c>
      <c r="IC102" s="9">
        <v>6.5890000000000004</v>
      </c>
      <c r="ID102" s="9">
        <v>12.829000000000001</v>
      </c>
      <c r="IE102" s="9">
        <v>10.41</v>
      </c>
      <c r="IF102" s="9">
        <v>2.419</v>
      </c>
      <c r="IG102" s="9">
        <v>36.750999999999998</v>
      </c>
      <c r="IH102" s="9">
        <v>18.597999999999999</v>
      </c>
      <c r="II102" s="9">
        <v>18.154</v>
      </c>
      <c r="IJ102" s="9">
        <v>22.957999999999998</v>
      </c>
      <c r="IK102" s="9">
        <v>14.574999999999999</v>
      </c>
      <c r="IL102" s="9">
        <v>8.3829999999999991</v>
      </c>
      <c r="IM102" s="9">
        <v>4156.0600000000004</v>
      </c>
      <c r="IN102" s="9">
        <v>2174.7159999999999</v>
      </c>
      <c r="IO102" s="9">
        <v>1981.3440000000001</v>
      </c>
      <c r="IP102" s="9">
        <v>2929.384</v>
      </c>
      <c r="IQ102" s="9">
        <v>1771.518</v>
      </c>
    </row>
    <row r="103" spans="1:251">
      <c r="A103" s="10">
        <v>44621</v>
      </c>
      <c r="B103" s="9">
        <v>9.5619999999999994</v>
      </c>
      <c r="C103" s="9">
        <v>14.038</v>
      </c>
      <c r="D103" s="9">
        <v>324.16300000000001</v>
      </c>
      <c r="E103" s="9">
        <v>185.17099999999999</v>
      </c>
      <c r="F103" s="9">
        <v>138.99100000000001</v>
      </c>
      <c r="G103" s="9">
        <v>167.60400000000001</v>
      </c>
      <c r="H103" s="9">
        <v>118.012</v>
      </c>
      <c r="I103" s="9">
        <v>49.593000000000004</v>
      </c>
      <c r="J103" s="9">
        <v>156.55799999999999</v>
      </c>
      <c r="K103" s="9">
        <v>67.16</v>
      </c>
      <c r="L103" s="9">
        <v>89.399000000000001</v>
      </c>
      <c r="M103" s="9">
        <v>187.941</v>
      </c>
      <c r="N103" s="9">
        <v>131.054</v>
      </c>
      <c r="O103" s="9">
        <v>56.887</v>
      </c>
      <c r="P103" s="9">
        <v>164.14099999999999</v>
      </c>
      <c r="Q103" s="9">
        <v>69.561000000000007</v>
      </c>
      <c r="R103" s="9">
        <v>94.58</v>
      </c>
      <c r="S103" s="9">
        <v>173.637</v>
      </c>
      <c r="T103" s="9">
        <v>77.165999999999997</v>
      </c>
      <c r="U103" s="9">
        <v>96.471000000000004</v>
      </c>
      <c r="V103" s="9">
        <v>2979.4340000000002</v>
      </c>
      <c r="W103" s="9">
        <v>1552.309</v>
      </c>
      <c r="X103" s="9">
        <v>1427.125</v>
      </c>
      <c r="Y103" s="9">
        <v>2233.92</v>
      </c>
      <c r="Z103" s="9">
        <v>1410.934</v>
      </c>
      <c r="AA103" s="9">
        <v>822.98599999999999</v>
      </c>
      <c r="AB103" s="9">
        <v>745.51400000000001</v>
      </c>
      <c r="AC103" s="9">
        <v>141.375</v>
      </c>
      <c r="AD103" s="9">
        <v>604.13900000000001</v>
      </c>
      <c r="AE103" s="9">
        <v>303.40499999999997</v>
      </c>
      <c r="AF103" s="9">
        <v>147.851</v>
      </c>
      <c r="AG103" s="9">
        <v>155.554</v>
      </c>
      <c r="AH103" s="9">
        <v>55.44</v>
      </c>
      <c r="AI103" s="9">
        <v>25.312999999999999</v>
      </c>
      <c r="AJ103" s="9">
        <v>30.126999999999999</v>
      </c>
      <c r="AK103" s="9">
        <v>25.713000000000001</v>
      </c>
      <c r="AL103" s="9">
        <v>17.018000000000001</v>
      </c>
      <c r="AM103" s="9">
        <v>8.6950000000000003</v>
      </c>
      <c r="AN103" s="9">
        <v>14.180999999999999</v>
      </c>
      <c r="AO103" s="9">
        <v>8.0909999999999993</v>
      </c>
      <c r="AP103" s="9">
        <v>6.0910000000000002</v>
      </c>
      <c r="AQ103" s="9">
        <v>11.532</v>
      </c>
      <c r="AR103" s="9">
        <v>8.9269999999999996</v>
      </c>
      <c r="AS103" s="9">
        <v>2.6040000000000001</v>
      </c>
      <c r="AT103" s="9">
        <v>29.725999999999999</v>
      </c>
      <c r="AU103" s="9">
        <v>8.2940000000000005</v>
      </c>
      <c r="AV103" s="9">
        <v>21.431999999999999</v>
      </c>
      <c r="AW103" s="9">
        <v>270.017</v>
      </c>
      <c r="AX103" s="9">
        <v>132.875</v>
      </c>
      <c r="AY103" s="9">
        <v>137.14099999999999</v>
      </c>
      <c r="AZ103" s="9">
        <v>128.33000000000001</v>
      </c>
      <c r="BA103" s="9">
        <v>90.05</v>
      </c>
      <c r="BB103" s="9">
        <v>38.28</v>
      </c>
      <c r="BC103" s="9">
        <v>141.68600000000001</v>
      </c>
      <c r="BD103" s="9">
        <v>42.825000000000003</v>
      </c>
      <c r="BE103" s="9">
        <v>98.861000000000004</v>
      </c>
      <c r="BF103" s="9">
        <v>146.178</v>
      </c>
      <c r="BG103" s="9">
        <v>102.20699999999999</v>
      </c>
      <c r="BH103" s="9">
        <v>43.972000000000001</v>
      </c>
      <c r="BI103" s="9">
        <v>157.227</v>
      </c>
      <c r="BJ103" s="9">
        <v>45.643999999999998</v>
      </c>
      <c r="BK103" s="9">
        <v>111.583</v>
      </c>
      <c r="BL103" s="9">
        <v>155.86799999999999</v>
      </c>
      <c r="BM103" s="9">
        <v>50.915999999999997</v>
      </c>
      <c r="BN103" s="9">
        <v>104.952</v>
      </c>
      <c r="BO103" s="9">
        <v>2686.8090000000002</v>
      </c>
      <c r="BP103" s="9">
        <v>1382.345</v>
      </c>
      <c r="BQ103" s="9">
        <v>1304.463</v>
      </c>
      <c r="BR103" s="9">
        <v>2049.2939999999999</v>
      </c>
      <c r="BS103" s="9">
        <v>1239.875</v>
      </c>
      <c r="BT103" s="9">
        <v>809.41899999999998</v>
      </c>
      <c r="BU103" s="9">
        <v>637.51400000000001</v>
      </c>
      <c r="BV103" s="9">
        <v>142.47</v>
      </c>
      <c r="BW103" s="9">
        <v>495.04500000000002</v>
      </c>
      <c r="BX103" s="9">
        <v>230.697</v>
      </c>
      <c r="BY103" s="9">
        <v>116.413</v>
      </c>
      <c r="BZ103" s="9">
        <v>114.285</v>
      </c>
      <c r="CA103" s="9">
        <v>54.277000000000001</v>
      </c>
      <c r="CB103" s="9">
        <v>31.934000000000001</v>
      </c>
      <c r="CC103" s="9">
        <v>22.343</v>
      </c>
      <c r="CD103" s="9">
        <v>22.481999999999999</v>
      </c>
      <c r="CE103" s="9">
        <v>15.532</v>
      </c>
      <c r="CF103" s="9">
        <v>6.9489999999999998</v>
      </c>
      <c r="CG103" s="9">
        <v>11.295</v>
      </c>
      <c r="CH103" s="9">
        <v>6.4969999999999999</v>
      </c>
      <c r="CI103" s="9">
        <v>4.798</v>
      </c>
      <c r="CJ103" s="9">
        <v>11.186999999999999</v>
      </c>
      <c r="CK103" s="9">
        <v>9.0350000000000001</v>
      </c>
      <c r="CL103" s="9">
        <v>2.1509999999999998</v>
      </c>
      <c r="CM103" s="9">
        <v>31.795000000000002</v>
      </c>
      <c r="CN103" s="9">
        <v>16.401</v>
      </c>
      <c r="CO103" s="9">
        <v>15.394</v>
      </c>
      <c r="CP103" s="9">
        <v>202.709</v>
      </c>
      <c r="CQ103" s="9">
        <v>102.28</v>
      </c>
      <c r="CR103" s="9">
        <v>100.429</v>
      </c>
      <c r="CS103" s="9">
        <v>92.986999999999995</v>
      </c>
      <c r="CT103" s="9">
        <v>65.111999999999995</v>
      </c>
      <c r="CU103" s="9">
        <v>27.875</v>
      </c>
      <c r="CV103" s="9">
        <v>109.72199999999999</v>
      </c>
      <c r="CW103" s="9">
        <v>37.167000000000002</v>
      </c>
      <c r="CX103" s="9">
        <v>72.554000000000002</v>
      </c>
      <c r="CY103" s="9">
        <v>107.014</v>
      </c>
      <c r="CZ103" s="9">
        <v>74.685000000000002</v>
      </c>
      <c r="DA103" s="9">
        <v>32.329000000000001</v>
      </c>
      <c r="DB103" s="9">
        <v>123.684</v>
      </c>
      <c r="DC103" s="9">
        <v>41.728000000000002</v>
      </c>
      <c r="DD103" s="9">
        <v>81.956000000000003</v>
      </c>
      <c r="DE103" s="9">
        <v>121.017</v>
      </c>
      <c r="DF103" s="9">
        <v>43.664000000000001</v>
      </c>
      <c r="DG103" s="9">
        <v>77.352000000000004</v>
      </c>
      <c r="DH103" s="9">
        <v>2681.7339999999999</v>
      </c>
      <c r="DI103" s="9">
        <v>1465.91</v>
      </c>
      <c r="DJ103" s="9">
        <v>1215.8240000000001</v>
      </c>
      <c r="DK103" s="9">
        <v>1693.296</v>
      </c>
      <c r="DL103" s="9">
        <v>1100.18</v>
      </c>
      <c r="DM103" s="9">
        <v>593.11599999999999</v>
      </c>
      <c r="DN103" s="9">
        <v>988.43799999999999</v>
      </c>
      <c r="DO103" s="9">
        <v>365.73</v>
      </c>
      <c r="DP103" s="9">
        <v>622.70799999999997</v>
      </c>
      <c r="DQ103" s="9">
        <v>231.221</v>
      </c>
      <c r="DR103" s="9">
        <v>128.792</v>
      </c>
      <c r="DS103" s="9">
        <v>102.43</v>
      </c>
      <c r="DT103" s="9">
        <v>85.052999999999997</v>
      </c>
      <c r="DU103" s="9">
        <v>48.664999999999999</v>
      </c>
      <c r="DV103" s="9">
        <v>36.387999999999998</v>
      </c>
      <c r="DW103" s="9">
        <v>30.783999999999999</v>
      </c>
      <c r="DX103" s="9">
        <v>20.591999999999999</v>
      </c>
      <c r="DY103" s="9">
        <v>10.192</v>
      </c>
      <c r="DZ103" s="9">
        <v>20.126000000000001</v>
      </c>
      <c r="EA103" s="9">
        <v>13.058999999999999</v>
      </c>
      <c r="EB103" s="9">
        <v>7.0670000000000002</v>
      </c>
      <c r="EC103" s="9">
        <v>10.657999999999999</v>
      </c>
      <c r="ED103" s="9">
        <v>7.5330000000000004</v>
      </c>
      <c r="EE103" s="9">
        <v>3.125</v>
      </c>
      <c r="EF103" s="9">
        <v>54.268999999999998</v>
      </c>
      <c r="EG103" s="9">
        <v>28.073</v>
      </c>
      <c r="EH103" s="9">
        <v>26.196000000000002</v>
      </c>
      <c r="EI103" s="9">
        <v>171.351</v>
      </c>
      <c r="EJ103" s="9">
        <v>95.26</v>
      </c>
      <c r="EK103" s="9">
        <v>76.09</v>
      </c>
      <c r="EL103" s="9">
        <v>61.953000000000003</v>
      </c>
      <c r="EM103" s="9">
        <v>44.731999999999999</v>
      </c>
      <c r="EN103" s="9">
        <v>17.221</v>
      </c>
      <c r="EO103" s="9">
        <v>109.398</v>
      </c>
      <c r="EP103" s="9">
        <v>50.529000000000003</v>
      </c>
      <c r="EQ103" s="9">
        <v>58.869</v>
      </c>
      <c r="ER103" s="9">
        <v>87.417000000000002</v>
      </c>
      <c r="ES103" s="9">
        <v>61.872</v>
      </c>
      <c r="ET103" s="9">
        <v>25.545000000000002</v>
      </c>
      <c r="EU103" s="9">
        <v>143.804</v>
      </c>
      <c r="EV103" s="9">
        <v>66.92</v>
      </c>
      <c r="EW103" s="9">
        <v>76.885000000000005</v>
      </c>
      <c r="EX103" s="9">
        <v>129.524</v>
      </c>
      <c r="EY103" s="9">
        <v>63.588000000000001</v>
      </c>
      <c r="EZ103" s="9">
        <v>65.936000000000007</v>
      </c>
      <c r="FA103" s="9">
        <v>2042.106</v>
      </c>
      <c r="FB103" s="9">
        <v>1073.308</v>
      </c>
      <c r="FC103" s="9">
        <v>968.798</v>
      </c>
      <c r="FD103" s="9">
        <v>1404.992</v>
      </c>
      <c r="FE103" s="9">
        <v>895.74099999999999</v>
      </c>
      <c r="FF103" s="9">
        <v>509.25200000000001</v>
      </c>
      <c r="FG103" s="9">
        <v>637.11400000000003</v>
      </c>
      <c r="FH103" s="9">
        <v>177.56700000000001</v>
      </c>
      <c r="FI103" s="9">
        <v>459.54700000000003</v>
      </c>
      <c r="FJ103" s="9">
        <v>180.65199999999999</v>
      </c>
      <c r="FK103" s="9">
        <v>94.06</v>
      </c>
      <c r="FL103" s="9">
        <v>86.591999999999999</v>
      </c>
      <c r="FM103" s="9">
        <v>58.176000000000002</v>
      </c>
      <c r="FN103" s="9">
        <v>30.891999999999999</v>
      </c>
      <c r="FO103" s="9">
        <v>27.283999999999999</v>
      </c>
      <c r="FP103" s="9">
        <v>23.867000000000001</v>
      </c>
      <c r="FQ103" s="9">
        <v>15.085000000000001</v>
      </c>
      <c r="FR103" s="9">
        <v>8.782</v>
      </c>
      <c r="FS103" s="9">
        <v>15.27</v>
      </c>
      <c r="FT103" s="9">
        <v>9.2609999999999992</v>
      </c>
      <c r="FU103" s="9">
        <v>6.01</v>
      </c>
      <c r="FV103" s="9">
        <v>8.5960000000000001</v>
      </c>
      <c r="FW103" s="9">
        <v>5.8239999999999998</v>
      </c>
      <c r="FX103" s="9">
        <v>2.7719999999999998</v>
      </c>
      <c r="FY103" s="9">
        <v>34.308999999999997</v>
      </c>
      <c r="FZ103" s="9">
        <v>15.807</v>
      </c>
      <c r="GA103" s="9">
        <v>18.503</v>
      </c>
      <c r="GB103" s="9">
        <v>140.33000000000001</v>
      </c>
      <c r="GC103" s="9">
        <v>74.02</v>
      </c>
      <c r="GD103" s="9">
        <v>66.308999999999997</v>
      </c>
      <c r="GE103" s="9">
        <v>53.643000000000001</v>
      </c>
      <c r="GF103" s="9">
        <v>39.194000000000003</v>
      </c>
      <c r="GG103" s="9">
        <v>14.449</v>
      </c>
      <c r="GH103" s="9">
        <v>86.686000000000007</v>
      </c>
      <c r="GI103" s="9">
        <v>34.826000000000001</v>
      </c>
      <c r="GJ103" s="9">
        <v>51.86</v>
      </c>
      <c r="GK103" s="9">
        <v>73.111000000000004</v>
      </c>
      <c r="GL103" s="9">
        <v>50.892000000000003</v>
      </c>
      <c r="GM103" s="9">
        <v>22.218</v>
      </c>
      <c r="GN103" s="9">
        <v>107.542</v>
      </c>
      <c r="GO103" s="9">
        <v>43.167999999999999</v>
      </c>
      <c r="GP103" s="9">
        <v>64.373999999999995</v>
      </c>
      <c r="GQ103" s="9">
        <v>101.95699999999999</v>
      </c>
      <c r="GR103" s="9">
        <v>44.087000000000003</v>
      </c>
      <c r="GS103" s="9">
        <v>57.87</v>
      </c>
      <c r="GT103" s="9">
        <v>639.62699999999995</v>
      </c>
      <c r="GU103" s="9">
        <v>392.60199999999998</v>
      </c>
      <c r="GV103" s="9">
        <v>247.02500000000001</v>
      </c>
      <c r="GW103" s="9">
        <v>288.303</v>
      </c>
      <c r="GX103" s="9">
        <v>204.43899999999999</v>
      </c>
      <c r="GY103" s="9">
        <v>83.864000000000004</v>
      </c>
      <c r="GZ103" s="9">
        <v>351.32400000000001</v>
      </c>
      <c r="HA103" s="9">
        <v>188.16300000000001</v>
      </c>
      <c r="HB103" s="9">
        <v>163.161</v>
      </c>
      <c r="HC103" s="9">
        <v>50.569000000000003</v>
      </c>
      <c r="HD103" s="9">
        <v>34.731999999999999</v>
      </c>
      <c r="HE103" s="9">
        <v>15.837</v>
      </c>
      <c r="HF103" s="9">
        <v>26.876999999999999</v>
      </c>
      <c r="HG103" s="9">
        <v>17.774000000000001</v>
      </c>
      <c r="HH103" s="9">
        <v>9.1029999999999998</v>
      </c>
      <c r="HI103" s="9">
        <v>6.9169999999999998</v>
      </c>
      <c r="HJ103" s="9">
        <v>5.5069999999999997</v>
      </c>
      <c r="HK103" s="9">
        <v>1.41</v>
      </c>
      <c r="HL103" s="9">
        <v>4.8550000000000004</v>
      </c>
      <c r="HM103" s="9">
        <v>3.798</v>
      </c>
      <c r="HN103" s="9">
        <v>1.0569999999999999</v>
      </c>
      <c r="HO103" s="9">
        <v>2.0609999999999999</v>
      </c>
      <c r="HP103" s="9">
        <v>1.7090000000000001</v>
      </c>
      <c r="HQ103" s="9">
        <v>0.35299999999999998</v>
      </c>
      <c r="HR103" s="9">
        <v>19.96</v>
      </c>
      <c r="HS103" s="9">
        <v>12.266999999999999</v>
      </c>
      <c r="HT103" s="9">
        <v>7.6929999999999996</v>
      </c>
      <c r="HU103" s="9">
        <v>31.021000000000001</v>
      </c>
      <c r="HV103" s="9">
        <v>21.24</v>
      </c>
      <c r="HW103" s="9">
        <v>9.7810000000000006</v>
      </c>
      <c r="HX103" s="9">
        <v>8.3089999999999993</v>
      </c>
      <c r="HY103" s="9">
        <v>5.5369999999999999</v>
      </c>
      <c r="HZ103" s="9">
        <v>2.7719999999999998</v>
      </c>
      <c r="IA103" s="9">
        <v>22.712</v>
      </c>
      <c r="IB103" s="9">
        <v>15.702999999999999</v>
      </c>
      <c r="IC103" s="9">
        <v>7.0090000000000003</v>
      </c>
      <c r="ID103" s="9">
        <v>14.305999999999999</v>
      </c>
      <c r="IE103" s="9">
        <v>10.98</v>
      </c>
      <c r="IF103" s="9">
        <v>3.327</v>
      </c>
      <c r="IG103" s="9">
        <v>36.262999999999998</v>
      </c>
      <c r="IH103" s="9">
        <v>23.751999999999999</v>
      </c>
      <c r="II103" s="9">
        <v>12.510999999999999</v>
      </c>
      <c r="IJ103" s="9">
        <v>27.567</v>
      </c>
      <c r="IK103" s="9">
        <v>19.501000000000001</v>
      </c>
      <c r="IL103" s="9">
        <v>8.0660000000000007</v>
      </c>
      <c r="IM103" s="9">
        <v>4146.9160000000002</v>
      </c>
      <c r="IN103" s="9">
        <v>2172.085</v>
      </c>
      <c r="IO103" s="9">
        <v>1974.8309999999999</v>
      </c>
      <c r="IP103" s="9">
        <v>2903.306</v>
      </c>
      <c r="IQ103" s="9">
        <v>1762.057</v>
      </c>
    </row>
    <row r="104" spans="1:251">
      <c r="A104" s="10">
        <v>44652</v>
      </c>
      <c r="B104" s="9">
        <v>13.734999999999999</v>
      </c>
      <c r="C104" s="9">
        <v>15.134</v>
      </c>
      <c r="D104" s="9">
        <v>327.59899999999999</v>
      </c>
      <c r="E104" s="9">
        <v>188.28800000000001</v>
      </c>
      <c r="F104" s="9">
        <v>139.31100000000001</v>
      </c>
      <c r="G104" s="9">
        <v>161.45699999999999</v>
      </c>
      <c r="H104" s="9">
        <v>116.29</v>
      </c>
      <c r="I104" s="9">
        <v>45.167000000000002</v>
      </c>
      <c r="J104" s="9">
        <v>166.142</v>
      </c>
      <c r="K104" s="9">
        <v>71.998000000000005</v>
      </c>
      <c r="L104" s="9">
        <v>94.144000000000005</v>
      </c>
      <c r="M104" s="9">
        <v>178.446</v>
      </c>
      <c r="N104" s="9">
        <v>124.363</v>
      </c>
      <c r="O104" s="9">
        <v>54.082999999999998</v>
      </c>
      <c r="P104" s="9">
        <v>179.25800000000001</v>
      </c>
      <c r="Q104" s="9">
        <v>76.231999999999999</v>
      </c>
      <c r="R104" s="9">
        <v>103.026</v>
      </c>
      <c r="S104" s="9">
        <v>176.357</v>
      </c>
      <c r="T104" s="9">
        <v>77.010999999999996</v>
      </c>
      <c r="U104" s="9">
        <v>99.346000000000004</v>
      </c>
      <c r="V104" s="9">
        <v>2996.5219999999999</v>
      </c>
      <c r="W104" s="9">
        <v>1564.49</v>
      </c>
      <c r="X104" s="9">
        <v>1432.0319999999999</v>
      </c>
      <c r="Y104" s="9">
        <v>2269.806</v>
      </c>
      <c r="Z104" s="9">
        <v>1433.586</v>
      </c>
      <c r="AA104" s="9">
        <v>836.22</v>
      </c>
      <c r="AB104" s="9">
        <v>726.71600000000001</v>
      </c>
      <c r="AC104" s="9">
        <v>130.904</v>
      </c>
      <c r="AD104" s="9">
        <v>595.81200000000001</v>
      </c>
      <c r="AE104" s="9">
        <v>275.87599999999998</v>
      </c>
      <c r="AF104" s="9">
        <v>149.61600000000001</v>
      </c>
      <c r="AG104" s="9">
        <v>126.26</v>
      </c>
      <c r="AH104" s="9">
        <v>43.558</v>
      </c>
      <c r="AI104" s="9">
        <v>25.41</v>
      </c>
      <c r="AJ104" s="9">
        <v>18.148</v>
      </c>
      <c r="AK104" s="9">
        <v>22.913</v>
      </c>
      <c r="AL104" s="9">
        <v>17.666</v>
      </c>
      <c r="AM104" s="9">
        <v>5.2460000000000004</v>
      </c>
      <c r="AN104" s="9">
        <v>12.587999999999999</v>
      </c>
      <c r="AO104" s="9">
        <v>8.2509999999999994</v>
      </c>
      <c r="AP104" s="9">
        <v>4.3360000000000003</v>
      </c>
      <c r="AQ104" s="9">
        <v>10.324999999999999</v>
      </c>
      <c r="AR104" s="9">
        <v>9.4149999999999991</v>
      </c>
      <c r="AS104" s="9">
        <v>0.91</v>
      </c>
      <c r="AT104" s="9">
        <v>20.645</v>
      </c>
      <c r="AU104" s="9">
        <v>7.7430000000000003</v>
      </c>
      <c r="AV104" s="9">
        <v>12.901999999999999</v>
      </c>
      <c r="AW104" s="9">
        <v>247.90299999999999</v>
      </c>
      <c r="AX104" s="9">
        <v>134.012</v>
      </c>
      <c r="AY104" s="9">
        <v>113.89100000000001</v>
      </c>
      <c r="AZ104" s="9">
        <v>129.15700000000001</v>
      </c>
      <c r="BA104" s="9">
        <v>93.483999999999995</v>
      </c>
      <c r="BB104" s="9">
        <v>35.673000000000002</v>
      </c>
      <c r="BC104" s="9">
        <v>118.747</v>
      </c>
      <c r="BD104" s="9">
        <v>40.527999999999999</v>
      </c>
      <c r="BE104" s="9">
        <v>78.218999999999994</v>
      </c>
      <c r="BF104" s="9">
        <v>147.38499999999999</v>
      </c>
      <c r="BG104" s="9">
        <v>106.494</v>
      </c>
      <c r="BH104" s="9">
        <v>40.892000000000003</v>
      </c>
      <c r="BI104" s="9">
        <v>128.49100000000001</v>
      </c>
      <c r="BJ104" s="9">
        <v>43.122999999999998</v>
      </c>
      <c r="BK104" s="9">
        <v>85.367999999999995</v>
      </c>
      <c r="BL104" s="9">
        <v>131.334</v>
      </c>
      <c r="BM104" s="9">
        <v>48.779000000000003</v>
      </c>
      <c r="BN104" s="9">
        <v>82.555000000000007</v>
      </c>
      <c r="BO104" s="9">
        <v>2678.9180000000001</v>
      </c>
      <c r="BP104" s="9">
        <v>1377.8209999999999</v>
      </c>
      <c r="BQ104" s="9">
        <v>1301.097</v>
      </c>
      <c r="BR104" s="9">
        <v>2053.761</v>
      </c>
      <c r="BS104" s="9">
        <v>1245.9839999999999</v>
      </c>
      <c r="BT104" s="9">
        <v>807.77700000000004</v>
      </c>
      <c r="BU104" s="9">
        <v>625.15599999999995</v>
      </c>
      <c r="BV104" s="9">
        <v>131.83600000000001</v>
      </c>
      <c r="BW104" s="9">
        <v>493.32</v>
      </c>
      <c r="BX104" s="9">
        <v>234.43199999999999</v>
      </c>
      <c r="BY104" s="9">
        <v>118.465</v>
      </c>
      <c r="BZ104" s="9">
        <v>115.967</v>
      </c>
      <c r="CA104" s="9">
        <v>51.905999999999999</v>
      </c>
      <c r="CB104" s="9">
        <v>28.218</v>
      </c>
      <c r="CC104" s="9">
        <v>23.687999999999999</v>
      </c>
      <c r="CD104" s="9">
        <v>24.625</v>
      </c>
      <c r="CE104" s="9">
        <v>17.728000000000002</v>
      </c>
      <c r="CF104" s="9">
        <v>6.8970000000000002</v>
      </c>
      <c r="CG104" s="9">
        <v>13.186</v>
      </c>
      <c r="CH104" s="9">
        <v>8.5129999999999999</v>
      </c>
      <c r="CI104" s="9">
        <v>4.6740000000000004</v>
      </c>
      <c r="CJ104" s="9">
        <v>11.438000000000001</v>
      </c>
      <c r="CK104" s="9">
        <v>9.2149999999999999</v>
      </c>
      <c r="CL104" s="9">
        <v>2.2229999999999999</v>
      </c>
      <c r="CM104" s="9">
        <v>27.282</v>
      </c>
      <c r="CN104" s="9">
        <v>10.491</v>
      </c>
      <c r="CO104" s="9">
        <v>16.791</v>
      </c>
      <c r="CP104" s="9">
        <v>201.78399999999999</v>
      </c>
      <c r="CQ104" s="9">
        <v>100.27500000000001</v>
      </c>
      <c r="CR104" s="9">
        <v>101.509</v>
      </c>
      <c r="CS104" s="9">
        <v>94.149000000000001</v>
      </c>
      <c r="CT104" s="9">
        <v>65.679000000000002</v>
      </c>
      <c r="CU104" s="9">
        <v>28.47</v>
      </c>
      <c r="CV104" s="9">
        <v>107.63500000000001</v>
      </c>
      <c r="CW104" s="9">
        <v>34.597000000000001</v>
      </c>
      <c r="CX104" s="9">
        <v>73.039000000000001</v>
      </c>
      <c r="CY104" s="9">
        <v>115.77200000000001</v>
      </c>
      <c r="CZ104" s="9">
        <v>81.045000000000002</v>
      </c>
      <c r="DA104" s="9">
        <v>34.726999999999997</v>
      </c>
      <c r="DB104" s="9">
        <v>118.66</v>
      </c>
      <c r="DC104" s="9">
        <v>37.42</v>
      </c>
      <c r="DD104" s="9">
        <v>81.239999999999995</v>
      </c>
      <c r="DE104" s="9">
        <v>120.822</v>
      </c>
      <c r="DF104" s="9">
        <v>43.109000000000002</v>
      </c>
      <c r="DG104" s="9">
        <v>77.712999999999994</v>
      </c>
      <c r="DH104" s="9">
        <v>2677.6619999999998</v>
      </c>
      <c r="DI104" s="9">
        <v>1463.336</v>
      </c>
      <c r="DJ104" s="9">
        <v>1214.327</v>
      </c>
      <c r="DK104" s="9">
        <v>1686.636</v>
      </c>
      <c r="DL104" s="9">
        <v>1093.453</v>
      </c>
      <c r="DM104" s="9">
        <v>593.18299999999999</v>
      </c>
      <c r="DN104" s="9">
        <v>991.02599999999995</v>
      </c>
      <c r="DO104" s="9">
        <v>369.88299999999998</v>
      </c>
      <c r="DP104" s="9">
        <v>621.14400000000001</v>
      </c>
      <c r="DQ104" s="9">
        <v>217.197</v>
      </c>
      <c r="DR104" s="9">
        <v>129.255</v>
      </c>
      <c r="DS104" s="9">
        <v>87.941999999999993</v>
      </c>
      <c r="DT104" s="9">
        <v>75.45</v>
      </c>
      <c r="DU104" s="9">
        <v>49.463000000000001</v>
      </c>
      <c r="DV104" s="9">
        <v>25.986999999999998</v>
      </c>
      <c r="DW104" s="9">
        <v>29.824999999999999</v>
      </c>
      <c r="DX104" s="9">
        <v>22.832999999999998</v>
      </c>
      <c r="DY104" s="9">
        <v>6.992</v>
      </c>
      <c r="DZ104" s="9">
        <v>17.52</v>
      </c>
      <c r="EA104" s="9">
        <v>13.327</v>
      </c>
      <c r="EB104" s="9">
        <v>4.1929999999999996</v>
      </c>
      <c r="EC104" s="9">
        <v>12.305</v>
      </c>
      <c r="ED104" s="9">
        <v>9.5060000000000002</v>
      </c>
      <c r="EE104" s="9">
        <v>2.7989999999999999</v>
      </c>
      <c r="EF104" s="9">
        <v>45.625</v>
      </c>
      <c r="EG104" s="9">
        <v>26.63</v>
      </c>
      <c r="EH104" s="9">
        <v>18.995000000000001</v>
      </c>
      <c r="EI104" s="9">
        <v>160.55799999999999</v>
      </c>
      <c r="EJ104" s="9">
        <v>91.643000000000001</v>
      </c>
      <c r="EK104" s="9">
        <v>68.915000000000006</v>
      </c>
      <c r="EL104" s="9">
        <v>60.433999999999997</v>
      </c>
      <c r="EM104" s="9">
        <v>44.17</v>
      </c>
      <c r="EN104" s="9">
        <v>16.263999999999999</v>
      </c>
      <c r="EO104" s="9">
        <v>100.124</v>
      </c>
      <c r="EP104" s="9">
        <v>47.473999999999997</v>
      </c>
      <c r="EQ104" s="9">
        <v>52.651000000000003</v>
      </c>
      <c r="ER104" s="9">
        <v>85.290999999999997</v>
      </c>
      <c r="ES104" s="9">
        <v>63.787999999999997</v>
      </c>
      <c r="ET104" s="9">
        <v>21.503</v>
      </c>
      <c r="EU104" s="9">
        <v>131.90700000000001</v>
      </c>
      <c r="EV104" s="9">
        <v>65.466999999999999</v>
      </c>
      <c r="EW104" s="9">
        <v>66.44</v>
      </c>
      <c r="EX104" s="9">
        <v>117.64400000000001</v>
      </c>
      <c r="EY104" s="9">
        <v>60.801000000000002</v>
      </c>
      <c r="EZ104" s="9">
        <v>56.843000000000004</v>
      </c>
      <c r="FA104" s="9">
        <v>2032.9949999999999</v>
      </c>
      <c r="FB104" s="9">
        <v>1070.807</v>
      </c>
      <c r="FC104" s="9">
        <v>962.18799999999999</v>
      </c>
      <c r="FD104" s="9">
        <v>1390.8530000000001</v>
      </c>
      <c r="FE104" s="9">
        <v>883.1</v>
      </c>
      <c r="FF104" s="9">
        <v>507.75200000000001</v>
      </c>
      <c r="FG104" s="9">
        <v>642.14200000000005</v>
      </c>
      <c r="FH104" s="9">
        <v>187.70699999999999</v>
      </c>
      <c r="FI104" s="9">
        <v>454.43599999999998</v>
      </c>
      <c r="FJ104" s="9">
        <v>168.595</v>
      </c>
      <c r="FK104" s="9">
        <v>94.352000000000004</v>
      </c>
      <c r="FL104" s="9">
        <v>74.242000000000004</v>
      </c>
      <c r="FM104" s="9">
        <v>52.103999999999999</v>
      </c>
      <c r="FN104" s="9">
        <v>31.997</v>
      </c>
      <c r="FO104" s="9">
        <v>20.108000000000001</v>
      </c>
      <c r="FP104" s="9">
        <v>21.577999999999999</v>
      </c>
      <c r="FQ104" s="9">
        <v>15.821</v>
      </c>
      <c r="FR104" s="9">
        <v>5.758</v>
      </c>
      <c r="FS104" s="9">
        <v>12.113</v>
      </c>
      <c r="FT104" s="9">
        <v>8.8919999999999995</v>
      </c>
      <c r="FU104" s="9">
        <v>3.22</v>
      </c>
      <c r="FV104" s="9">
        <v>9.4659999999999993</v>
      </c>
      <c r="FW104" s="9">
        <v>6.9279999999999999</v>
      </c>
      <c r="FX104" s="9">
        <v>2.5369999999999999</v>
      </c>
      <c r="FY104" s="9">
        <v>30.526</v>
      </c>
      <c r="FZ104" s="9">
        <v>16.175999999999998</v>
      </c>
      <c r="GA104" s="9">
        <v>14.35</v>
      </c>
      <c r="GB104" s="9">
        <v>129.49100000000001</v>
      </c>
      <c r="GC104" s="9">
        <v>70.105999999999995</v>
      </c>
      <c r="GD104" s="9">
        <v>59.384</v>
      </c>
      <c r="GE104" s="9">
        <v>51.04</v>
      </c>
      <c r="GF104" s="9">
        <v>36.363999999999997</v>
      </c>
      <c r="GG104" s="9">
        <v>14.676</v>
      </c>
      <c r="GH104" s="9">
        <v>78.45</v>
      </c>
      <c r="GI104" s="9">
        <v>33.743000000000002</v>
      </c>
      <c r="GJ104" s="9">
        <v>44.707999999999998</v>
      </c>
      <c r="GK104" s="9">
        <v>68.808000000000007</v>
      </c>
      <c r="GL104" s="9">
        <v>50.125999999999998</v>
      </c>
      <c r="GM104" s="9">
        <v>18.683</v>
      </c>
      <c r="GN104" s="9">
        <v>99.787000000000006</v>
      </c>
      <c r="GO104" s="9">
        <v>44.226999999999997</v>
      </c>
      <c r="GP104" s="9">
        <v>55.56</v>
      </c>
      <c r="GQ104" s="9">
        <v>90.563000000000002</v>
      </c>
      <c r="GR104" s="9">
        <v>42.634999999999998</v>
      </c>
      <c r="GS104" s="9">
        <v>47.927999999999997</v>
      </c>
      <c r="GT104" s="9">
        <v>644.66700000000003</v>
      </c>
      <c r="GU104" s="9">
        <v>392.529</v>
      </c>
      <c r="GV104" s="9">
        <v>252.13800000000001</v>
      </c>
      <c r="GW104" s="9">
        <v>295.78300000000002</v>
      </c>
      <c r="GX104" s="9">
        <v>210.352</v>
      </c>
      <c r="GY104" s="9">
        <v>85.43</v>
      </c>
      <c r="GZ104" s="9">
        <v>348.88400000000001</v>
      </c>
      <c r="HA104" s="9">
        <v>182.17599999999999</v>
      </c>
      <c r="HB104" s="9">
        <v>166.708</v>
      </c>
      <c r="HC104" s="9">
        <v>48.603000000000002</v>
      </c>
      <c r="HD104" s="9">
        <v>34.902999999999999</v>
      </c>
      <c r="HE104" s="9">
        <v>13.7</v>
      </c>
      <c r="HF104" s="9">
        <v>23.346</v>
      </c>
      <c r="HG104" s="9">
        <v>17.466000000000001</v>
      </c>
      <c r="HH104" s="9">
        <v>5.8789999999999996</v>
      </c>
      <c r="HI104" s="9">
        <v>8.2469999999999999</v>
      </c>
      <c r="HJ104" s="9">
        <v>7.0119999999999996</v>
      </c>
      <c r="HK104" s="9">
        <v>1.2350000000000001</v>
      </c>
      <c r="HL104" s="9">
        <v>5.407</v>
      </c>
      <c r="HM104" s="9">
        <v>4.4349999999999996</v>
      </c>
      <c r="HN104" s="9">
        <v>0.97199999999999998</v>
      </c>
      <c r="HO104" s="9">
        <v>2.839</v>
      </c>
      <c r="HP104" s="9">
        <v>2.577</v>
      </c>
      <c r="HQ104" s="9">
        <v>0.26200000000000001</v>
      </c>
      <c r="HR104" s="9">
        <v>15.099</v>
      </c>
      <c r="HS104" s="9">
        <v>10.454000000000001</v>
      </c>
      <c r="HT104" s="9">
        <v>4.6440000000000001</v>
      </c>
      <c r="HU104" s="9">
        <v>31.068000000000001</v>
      </c>
      <c r="HV104" s="9">
        <v>21.536999999999999</v>
      </c>
      <c r="HW104" s="9">
        <v>9.5310000000000006</v>
      </c>
      <c r="HX104" s="9">
        <v>9.3940000000000001</v>
      </c>
      <c r="HY104" s="9">
        <v>7.806</v>
      </c>
      <c r="HZ104" s="9">
        <v>1.5880000000000001</v>
      </c>
      <c r="IA104" s="9">
        <v>21.673999999999999</v>
      </c>
      <c r="IB104" s="9">
        <v>13.731</v>
      </c>
      <c r="IC104" s="9">
        <v>7.9429999999999996</v>
      </c>
      <c r="ID104" s="9">
        <v>16.483000000000001</v>
      </c>
      <c r="IE104" s="9">
        <v>13.662000000000001</v>
      </c>
      <c r="IF104" s="9">
        <v>2.82</v>
      </c>
      <c r="IG104" s="9">
        <v>32.119999999999997</v>
      </c>
      <c r="IH104" s="9">
        <v>21.24</v>
      </c>
      <c r="II104" s="9">
        <v>10.88</v>
      </c>
      <c r="IJ104" s="9">
        <v>27.081</v>
      </c>
      <c r="IK104" s="9">
        <v>18.166</v>
      </c>
      <c r="IL104" s="9">
        <v>8.9149999999999991</v>
      </c>
      <c r="IM104" s="9">
        <v>4170.2449999999999</v>
      </c>
      <c r="IN104" s="9">
        <v>2179.9549999999999</v>
      </c>
      <c r="IO104" s="9">
        <v>1990.29</v>
      </c>
      <c r="IP104" s="9">
        <v>2922.9279999999999</v>
      </c>
      <c r="IQ104" s="9">
        <v>1764.2249999999999</v>
      </c>
    </row>
    <row r="105" spans="1:251">
      <c r="A105" s="10">
        <v>44682</v>
      </c>
      <c r="B105" s="9">
        <v>14.624000000000001</v>
      </c>
      <c r="C105" s="9">
        <v>14.558999999999999</v>
      </c>
      <c r="D105" s="9">
        <v>315.70699999999999</v>
      </c>
      <c r="E105" s="9">
        <v>183.202</v>
      </c>
      <c r="F105" s="9">
        <v>132.505</v>
      </c>
      <c r="G105" s="9">
        <v>165.37799999999999</v>
      </c>
      <c r="H105" s="9">
        <v>120.998</v>
      </c>
      <c r="I105" s="9">
        <v>44.378999999999998</v>
      </c>
      <c r="J105" s="9">
        <v>150.32900000000001</v>
      </c>
      <c r="K105" s="9">
        <v>62.204000000000001</v>
      </c>
      <c r="L105" s="9">
        <v>88.125</v>
      </c>
      <c r="M105" s="9">
        <v>181.92099999999999</v>
      </c>
      <c r="N105" s="9">
        <v>133.31</v>
      </c>
      <c r="O105" s="9">
        <v>48.612000000000002</v>
      </c>
      <c r="P105" s="9">
        <v>163.60400000000001</v>
      </c>
      <c r="Q105" s="9">
        <v>68.930000000000007</v>
      </c>
      <c r="R105" s="9">
        <v>94.674000000000007</v>
      </c>
      <c r="S105" s="9">
        <v>162.35400000000001</v>
      </c>
      <c r="T105" s="9">
        <v>70.992000000000004</v>
      </c>
      <c r="U105" s="9">
        <v>91.361999999999995</v>
      </c>
      <c r="V105" s="9">
        <v>3035.942</v>
      </c>
      <c r="W105" s="9">
        <v>1584.771</v>
      </c>
      <c r="X105" s="9">
        <v>1451.171</v>
      </c>
      <c r="Y105" s="9">
        <v>2311.6610000000001</v>
      </c>
      <c r="Z105" s="9">
        <v>1452.1130000000001</v>
      </c>
      <c r="AA105" s="9">
        <v>859.548</v>
      </c>
      <c r="AB105" s="9">
        <v>724.28099999999995</v>
      </c>
      <c r="AC105" s="9">
        <v>132.65799999999999</v>
      </c>
      <c r="AD105" s="9">
        <v>591.62300000000005</v>
      </c>
      <c r="AE105" s="9">
        <v>278.62700000000001</v>
      </c>
      <c r="AF105" s="9">
        <v>148.89699999999999</v>
      </c>
      <c r="AG105" s="9">
        <v>129.73099999999999</v>
      </c>
      <c r="AH105" s="9">
        <v>49.256999999999998</v>
      </c>
      <c r="AI105" s="9">
        <v>28.963000000000001</v>
      </c>
      <c r="AJ105" s="9">
        <v>20.292999999999999</v>
      </c>
      <c r="AK105" s="9">
        <v>23.864999999999998</v>
      </c>
      <c r="AL105" s="9">
        <v>20.009</v>
      </c>
      <c r="AM105" s="9">
        <v>3.8559999999999999</v>
      </c>
      <c r="AN105" s="9">
        <v>12.006</v>
      </c>
      <c r="AO105" s="9">
        <v>9.2170000000000005</v>
      </c>
      <c r="AP105" s="9">
        <v>2.7890000000000001</v>
      </c>
      <c r="AQ105" s="9">
        <v>11.858000000000001</v>
      </c>
      <c r="AR105" s="9">
        <v>10.792</v>
      </c>
      <c r="AS105" s="9">
        <v>1.0660000000000001</v>
      </c>
      <c r="AT105" s="9">
        <v>25.391999999999999</v>
      </c>
      <c r="AU105" s="9">
        <v>8.9540000000000006</v>
      </c>
      <c r="AV105" s="9">
        <v>16.437999999999999</v>
      </c>
      <c r="AW105" s="9">
        <v>247.458</v>
      </c>
      <c r="AX105" s="9">
        <v>130.08199999999999</v>
      </c>
      <c r="AY105" s="9">
        <v>117.376</v>
      </c>
      <c r="AZ105" s="9">
        <v>131.12899999999999</v>
      </c>
      <c r="BA105" s="9">
        <v>93.034000000000006</v>
      </c>
      <c r="BB105" s="9">
        <v>38.094999999999999</v>
      </c>
      <c r="BC105" s="9">
        <v>116.32899999999999</v>
      </c>
      <c r="BD105" s="9">
        <v>37.048000000000002</v>
      </c>
      <c r="BE105" s="9">
        <v>79.28</v>
      </c>
      <c r="BF105" s="9">
        <v>150.476</v>
      </c>
      <c r="BG105" s="9">
        <v>109.01600000000001</v>
      </c>
      <c r="BH105" s="9">
        <v>41.46</v>
      </c>
      <c r="BI105" s="9">
        <v>128.15199999999999</v>
      </c>
      <c r="BJ105" s="9">
        <v>39.881</v>
      </c>
      <c r="BK105" s="9">
        <v>88.271000000000001</v>
      </c>
      <c r="BL105" s="9">
        <v>128.33500000000001</v>
      </c>
      <c r="BM105" s="9">
        <v>46.265999999999998</v>
      </c>
      <c r="BN105" s="9">
        <v>82.07</v>
      </c>
      <c r="BO105" s="9">
        <v>2710.2820000000002</v>
      </c>
      <c r="BP105" s="9">
        <v>1386.713</v>
      </c>
      <c r="BQ105" s="9">
        <v>1323.57</v>
      </c>
      <c r="BR105" s="9">
        <v>2087.4450000000002</v>
      </c>
      <c r="BS105" s="9">
        <v>1250.079</v>
      </c>
      <c r="BT105" s="9">
        <v>837.36500000000001</v>
      </c>
      <c r="BU105" s="9">
        <v>622.83799999999997</v>
      </c>
      <c r="BV105" s="9">
        <v>136.63300000000001</v>
      </c>
      <c r="BW105" s="9">
        <v>486.20400000000001</v>
      </c>
      <c r="BX105" s="9">
        <v>225.81700000000001</v>
      </c>
      <c r="BY105" s="9">
        <v>115.43899999999999</v>
      </c>
      <c r="BZ105" s="9">
        <v>110.378</v>
      </c>
      <c r="CA105" s="9">
        <v>54.75</v>
      </c>
      <c r="CB105" s="9">
        <v>29.466999999999999</v>
      </c>
      <c r="CC105" s="9">
        <v>25.282</v>
      </c>
      <c r="CD105" s="9">
        <v>27.390999999999998</v>
      </c>
      <c r="CE105" s="9">
        <v>17.073</v>
      </c>
      <c r="CF105" s="9">
        <v>10.318</v>
      </c>
      <c r="CG105" s="9">
        <v>16.295999999999999</v>
      </c>
      <c r="CH105" s="9">
        <v>9.343</v>
      </c>
      <c r="CI105" s="9">
        <v>6.9539999999999997</v>
      </c>
      <c r="CJ105" s="9">
        <v>11.093999999999999</v>
      </c>
      <c r="CK105" s="9">
        <v>7.73</v>
      </c>
      <c r="CL105" s="9">
        <v>3.3639999999999999</v>
      </c>
      <c r="CM105" s="9">
        <v>27.359000000000002</v>
      </c>
      <c r="CN105" s="9">
        <v>12.395</v>
      </c>
      <c r="CO105" s="9">
        <v>14.965</v>
      </c>
      <c r="CP105" s="9">
        <v>189.333</v>
      </c>
      <c r="CQ105" s="9">
        <v>96.849000000000004</v>
      </c>
      <c r="CR105" s="9">
        <v>92.484999999999999</v>
      </c>
      <c r="CS105" s="9">
        <v>91.962999999999994</v>
      </c>
      <c r="CT105" s="9">
        <v>63.164999999999999</v>
      </c>
      <c r="CU105" s="9">
        <v>28.797999999999998</v>
      </c>
      <c r="CV105" s="9">
        <v>97.37</v>
      </c>
      <c r="CW105" s="9">
        <v>33.683999999999997</v>
      </c>
      <c r="CX105" s="9">
        <v>63.686</v>
      </c>
      <c r="CY105" s="9">
        <v>112.997</v>
      </c>
      <c r="CZ105" s="9">
        <v>75.706999999999994</v>
      </c>
      <c r="DA105" s="9">
        <v>37.29</v>
      </c>
      <c r="DB105" s="9">
        <v>112.82</v>
      </c>
      <c r="DC105" s="9">
        <v>39.731999999999999</v>
      </c>
      <c r="DD105" s="9">
        <v>73.087999999999994</v>
      </c>
      <c r="DE105" s="9">
        <v>113.667</v>
      </c>
      <c r="DF105" s="9">
        <v>43.027000000000001</v>
      </c>
      <c r="DG105" s="9">
        <v>70.64</v>
      </c>
      <c r="DH105" s="9">
        <v>2687.8690000000001</v>
      </c>
      <c r="DI105" s="9">
        <v>1471.7080000000001</v>
      </c>
      <c r="DJ105" s="9">
        <v>1216.1610000000001</v>
      </c>
      <c r="DK105" s="9">
        <v>1702.1120000000001</v>
      </c>
      <c r="DL105" s="9">
        <v>1104.9590000000001</v>
      </c>
      <c r="DM105" s="9">
        <v>597.15300000000002</v>
      </c>
      <c r="DN105" s="9">
        <v>985.75699999999995</v>
      </c>
      <c r="DO105" s="9">
        <v>366.74900000000002</v>
      </c>
      <c r="DP105" s="9">
        <v>619.00800000000004</v>
      </c>
      <c r="DQ105" s="9">
        <v>233.84899999999999</v>
      </c>
      <c r="DR105" s="9">
        <v>137.21899999999999</v>
      </c>
      <c r="DS105" s="9">
        <v>96.63</v>
      </c>
      <c r="DT105" s="9">
        <v>83.16</v>
      </c>
      <c r="DU105" s="9">
        <v>52.045999999999999</v>
      </c>
      <c r="DV105" s="9">
        <v>31.114000000000001</v>
      </c>
      <c r="DW105" s="9">
        <v>29.431999999999999</v>
      </c>
      <c r="DX105" s="9">
        <v>21.97</v>
      </c>
      <c r="DY105" s="9">
        <v>7.4619999999999997</v>
      </c>
      <c r="DZ105" s="9">
        <v>18.038</v>
      </c>
      <c r="EA105" s="9">
        <v>12.369</v>
      </c>
      <c r="EB105" s="9">
        <v>5.6689999999999996</v>
      </c>
      <c r="EC105" s="9">
        <v>11.395</v>
      </c>
      <c r="ED105" s="9">
        <v>9.6010000000000009</v>
      </c>
      <c r="EE105" s="9">
        <v>1.7929999999999999</v>
      </c>
      <c r="EF105" s="9">
        <v>53.726999999999997</v>
      </c>
      <c r="EG105" s="9">
        <v>30.076000000000001</v>
      </c>
      <c r="EH105" s="9">
        <v>23.652000000000001</v>
      </c>
      <c r="EI105" s="9">
        <v>173.97399999999999</v>
      </c>
      <c r="EJ105" s="9">
        <v>99.105999999999995</v>
      </c>
      <c r="EK105" s="9">
        <v>74.867999999999995</v>
      </c>
      <c r="EL105" s="9">
        <v>64.506</v>
      </c>
      <c r="EM105" s="9">
        <v>47.613999999999997</v>
      </c>
      <c r="EN105" s="9">
        <v>16.891999999999999</v>
      </c>
      <c r="EO105" s="9">
        <v>109.468</v>
      </c>
      <c r="EP105" s="9">
        <v>51.491999999999997</v>
      </c>
      <c r="EQ105" s="9">
        <v>57.975999999999999</v>
      </c>
      <c r="ER105" s="9">
        <v>88.623000000000005</v>
      </c>
      <c r="ES105" s="9">
        <v>66.605000000000004</v>
      </c>
      <c r="ET105" s="9">
        <v>22.018000000000001</v>
      </c>
      <c r="EU105" s="9">
        <v>145.226</v>
      </c>
      <c r="EV105" s="9">
        <v>70.614999999999995</v>
      </c>
      <c r="EW105" s="9">
        <v>74.611999999999995</v>
      </c>
      <c r="EX105" s="9">
        <v>127.506</v>
      </c>
      <c r="EY105" s="9">
        <v>63.860999999999997</v>
      </c>
      <c r="EZ105" s="9">
        <v>63.645000000000003</v>
      </c>
      <c r="FA105" s="9">
        <v>2048.8249999999998</v>
      </c>
      <c r="FB105" s="9">
        <v>1079.2</v>
      </c>
      <c r="FC105" s="9">
        <v>969.625</v>
      </c>
      <c r="FD105" s="9">
        <v>1416.8579999999999</v>
      </c>
      <c r="FE105" s="9">
        <v>897.02300000000002</v>
      </c>
      <c r="FF105" s="9">
        <v>519.83500000000004</v>
      </c>
      <c r="FG105" s="9">
        <v>631.96600000000001</v>
      </c>
      <c r="FH105" s="9">
        <v>182.17599999999999</v>
      </c>
      <c r="FI105" s="9">
        <v>449.79</v>
      </c>
      <c r="FJ105" s="9">
        <v>178.99600000000001</v>
      </c>
      <c r="FK105" s="9">
        <v>101.26600000000001</v>
      </c>
      <c r="FL105" s="9">
        <v>77.73</v>
      </c>
      <c r="FM105" s="9">
        <v>57.734000000000002</v>
      </c>
      <c r="FN105" s="9">
        <v>34.976999999999997</v>
      </c>
      <c r="FO105" s="9">
        <v>22.757999999999999</v>
      </c>
      <c r="FP105" s="9">
        <v>23.585999999999999</v>
      </c>
      <c r="FQ105" s="9">
        <v>18.103999999999999</v>
      </c>
      <c r="FR105" s="9">
        <v>5.4820000000000002</v>
      </c>
      <c r="FS105" s="9">
        <v>14.509</v>
      </c>
      <c r="FT105" s="9">
        <v>10.573</v>
      </c>
      <c r="FU105" s="9">
        <v>3.9359999999999999</v>
      </c>
      <c r="FV105" s="9">
        <v>9.077</v>
      </c>
      <c r="FW105" s="9">
        <v>7.5309999999999997</v>
      </c>
      <c r="FX105" s="9">
        <v>1.546</v>
      </c>
      <c r="FY105" s="9">
        <v>34.149000000000001</v>
      </c>
      <c r="FZ105" s="9">
        <v>16.873000000000001</v>
      </c>
      <c r="GA105" s="9">
        <v>17.276</v>
      </c>
      <c r="GB105" s="9">
        <v>139.10900000000001</v>
      </c>
      <c r="GC105" s="9">
        <v>75.525000000000006</v>
      </c>
      <c r="GD105" s="9">
        <v>63.584000000000003</v>
      </c>
      <c r="GE105" s="9">
        <v>53.8</v>
      </c>
      <c r="GF105" s="9">
        <v>39.609000000000002</v>
      </c>
      <c r="GG105" s="9">
        <v>14.191000000000001</v>
      </c>
      <c r="GH105" s="9">
        <v>85.308999999999997</v>
      </c>
      <c r="GI105" s="9">
        <v>35.915999999999997</v>
      </c>
      <c r="GJ105" s="9">
        <v>49.393000000000001</v>
      </c>
      <c r="GK105" s="9">
        <v>73.093999999999994</v>
      </c>
      <c r="GL105" s="9">
        <v>55.343000000000004</v>
      </c>
      <c r="GM105" s="9">
        <v>17.75</v>
      </c>
      <c r="GN105" s="9">
        <v>105.90300000000001</v>
      </c>
      <c r="GO105" s="9">
        <v>45.923000000000002</v>
      </c>
      <c r="GP105" s="9">
        <v>59.98</v>
      </c>
      <c r="GQ105" s="9">
        <v>99.817999999999998</v>
      </c>
      <c r="GR105" s="9">
        <v>46.488999999999997</v>
      </c>
      <c r="GS105" s="9">
        <v>53.329000000000001</v>
      </c>
      <c r="GT105" s="9">
        <v>639.04399999999998</v>
      </c>
      <c r="GU105" s="9">
        <v>392.50900000000001</v>
      </c>
      <c r="GV105" s="9">
        <v>246.536</v>
      </c>
      <c r="GW105" s="9">
        <v>285.25400000000002</v>
      </c>
      <c r="GX105" s="9">
        <v>207.93600000000001</v>
      </c>
      <c r="GY105" s="9">
        <v>77.317999999999998</v>
      </c>
      <c r="GZ105" s="9">
        <v>353.79</v>
      </c>
      <c r="HA105" s="9">
        <v>184.572</v>
      </c>
      <c r="HB105" s="9">
        <v>169.21799999999999</v>
      </c>
      <c r="HC105" s="9">
        <v>54.853000000000002</v>
      </c>
      <c r="HD105" s="9">
        <v>35.953000000000003</v>
      </c>
      <c r="HE105" s="9">
        <v>18.899999999999999</v>
      </c>
      <c r="HF105" s="9">
        <v>25.425000000000001</v>
      </c>
      <c r="HG105" s="9">
        <v>17.068999999999999</v>
      </c>
      <c r="HH105" s="9">
        <v>8.3569999999999993</v>
      </c>
      <c r="HI105" s="9">
        <v>5.8470000000000004</v>
      </c>
      <c r="HJ105" s="9">
        <v>3.8660000000000001</v>
      </c>
      <c r="HK105" s="9">
        <v>1.9810000000000001</v>
      </c>
      <c r="HL105" s="9">
        <v>3.5289999999999999</v>
      </c>
      <c r="HM105" s="9">
        <v>1.796</v>
      </c>
      <c r="HN105" s="9">
        <v>1.7330000000000001</v>
      </c>
      <c r="HO105" s="9">
        <v>2.3180000000000001</v>
      </c>
      <c r="HP105" s="9">
        <v>2.0710000000000002</v>
      </c>
      <c r="HQ105" s="9">
        <v>0.247</v>
      </c>
      <c r="HR105" s="9">
        <v>19.579000000000001</v>
      </c>
      <c r="HS105" s="9">
        <v>13.202999999999999</v>
      </c>
      <c r="HT105" s="9">
        <v>6.3760000000000003</v>
      </c>
      <c r="HU105" s="9">
        <v>34.865000000000002</v>
      </c>
      <c r="HV105" s="9">
        <v>23.581</v>
      </c>
      <c r="HW105" s="9">
        <v>11.284000000000001</v>
      </c>
      <c r="HX105" s="9">
        <v>10.706</v>
      </c>
      <c r="HY105" s="9">
        <v>8.0060000000000002</v>
      </c>
      <c r="HZ105" s="9">
        <v>2.7010000000000001</v>
      </c>
      <c r="IA105" s="9">
        <v>24.158999999999999</v>
      </c>
      <c r="IB105" s="9">
        <v>15.576000000000001</v>
      </c>
      <c r="IC105" s="9">
        <v>8.5830000000000002</v>
      </c>
      <c r="ID105" s="9">
        <v>15.529</v>
      </c>
      <c r="IE105" s="9">
        <v>11.260999999999999</v>
      </c>
      <c r="IF105" s="9">
        <v>4.2679999999999998</v>
      </c>
      <c r="IG105" s="9">
        <v>39.323999999999998</v>
      </c>
      <c r="IH105" s="9">
        <v>24.692</v>
      </c>
      <c r="II105" s="9">
        <v>14.632</v>
      </c>
      <c r="IJ105" s="9">
        <v>27.687999999999999</v>
      </c>
      <c r="IK105" s="9">
        <v>17.370999999999999</v>
      </c>
      <c r="IL105" s="9">
        <v>10.316000000000001</v>
      </c>
      <c r="IM105" s="9">
        <v>4225.9179999999997</v>
      </c>
      <c r="IN105" s="9">
        <v>2211.848</v>
      </c>
      <c r="IO105" s="9">
        <v>2014.07</v>
      </c>
      <c r="IP105" s="9">
        <v>2980.5639999999999</v>
      </c>
      <c r="IQ105" s="9">
        <v>1801.883</v>
      </c>
    </row>
    <row r="106" spans="1:251">
      <c r="A106" s="10">
        <v>44713</v>
      </c>
      <c r="B106" s="9">
        <v>12.526999999999999</v>
      </c>
      <c r="C106" s="9">
        <v>16.972000000000001</v>
      </c>
      <c r="D106" s="9">
        <v>306.59300000000002</v>
      </c>
      <c r="E106" s="9">
        <v>177.62100000000001</v>
      </c>
      <c r="F106" s="9">
        <v>128.97300000000001</v>
      </c>
      <c r="G106" s="9">
        <v>153.59800000000001</v>
      </c>
      <c r="H106" s="9">
        <v>114.624</v>
      </c>
      <c r="I106" s="9">
        <v>38.973999999999997</v>
      </c>
      <c r="J106" s="9">
        <v>152.99600000000001</v>
      </c>
      <c r="K106" s="9">
        <v>62.997</v>
      </c>
      <c r="L106" s="9">
        <v>89.998999999999995</v>
      </c>
      <c r="M106" s="9">
        <v>176.53100000000001</v>
      </c>
      <c r="N106" s="9">
        <v>128.31200000000001</v>
      </c>
      <c r="O106" s="9">
        <v>48.22</v>
      </c>
      <c r="P106" s="9">
        <v>169.34399999999999</v>
      </c>
      <c r="Q106" s="9">
        <v>70.334000000000003</v>
      </c>
      <c r="R106" s="9">
        <v>99.01</v>
      </c>
      <c r="S106" s="9">
        <v>172.279</v>
      </c>
      <c r="T106" s="9">
        <v>77.644999999999996</v>
      </c>
      <c r="U106" s="9">
        <v>94.634</v>
      </c>
      <c r="V106" s="9">
        <v>3032.5219999999999</v>
      </c>
      <c r="W106" s="9">
        <v>1577.8810000000001</v>
      </c>
      <c r="X106" s="9">
        <v>1454.64</v>
      </c>
      <c r="Y106" s="9">
        <v>2321.8319999999999</v>
      </c>
      <c r="Z106" s="9">
        <v>1454.0060000000001</v>
      </c>
      <c r="AA106" s="9">
        <v>867.82500000000005</v>
      </c>
      <c r="AB106" s="9">
        <v>710.69</v>
      </c>
      <c r="AC106" s="9">
        <v>123.875</v>
      </c>
      <c r="AD106" s="9">
        <v>586.81500000000005</v>
      </c>
      <c r="AE106" s="9">
        <v>287.774</v>
      </c>
      <c r="AF106" s="9">
        <v>147.404</v>
      </c>
      <c r="AG106" s="9">
        <v>140.37</v>
      </c>
      <c r="AH106" s="9">
        <v>62.643000000000001</v>
      </c>
      <c r="AI106" s="9">
        <v>35.758000000000003</v>
      </c>
      <c r="AJ106" s="9">
        <v>26.885999999999999</v>
      </c>
      <c r="AK106" s="9">
        <v>36.445999999999998</v>
      </c>
      <c r="AL106" s="9">
        <v>28.177</v>
      </c>
      <c r="AM106" s="9">
        <v>8.2690000000000001</v>
      </c>
      <c r="AN106" s="9">
        <v>16.271000000000001</v>
      </c>
      <c r="AO106" s="9">
        <v>11.531000000000001</v>
      </c>
      <c r="AP106" s="9">
        <v>4.74</v>
      </c>
      <c r="AQ106" s="9">
        <v>20.175000000000001</v>
      </c>
      <c r="AR106" s="9">
        <v>16.646999999999998</v>
      </c>
      <c r="AS106" s="9">
        <v>3.5289999999999999</v>
      </c>
      <c r="AT106" s="9">
        <v>26.196999999999999</v>
      </c>
      <c r="AU106" s="9">
        <v>7.58</v>
      </c>
      <c r="AV106" s="9">
        <v>18.617000000000001</v>
      </c>
      <c r="AW106" s="9">
        <v>245.17099999999999</v>
      </c>
      <c r="AX106" s="9">
        <v>123.845</v>
      </c>
      <c r="AY106" s="9">
        <v>121.32599999999999</v>
      </c>
      <c r="AZ106" s="9">
        <v>135.87200000000001</v>
      </c>
      <c r="BA106" s="9">
        <v>96.322999999999993</v>
      </c>
      <c r="BB106" s="9">
        <v>39.548999999999999</v>
      </c>
      <c r="BC106" s="9">
        <v>109.29900000000001</v>
      </c>
      <c r="BD106" s="9">
        <v>27.521999999999998</v>
      </c>
      <c r="BE106" s="9">
        <v>81.777000000000001</v>
      </c>
      <c r="BF106" s="9">
        <v>162.89400000000001</v>
      </c>
      <c r="BG106" s="9">
        <v>116.63500000000001</v>
      </c>
      <c r="BH106" s="9">
        <v>46.259</v>
      </c>
      <c r="BI106" s="9">
        <v>124.88</v>
      </c>
      <c r="BJ106" s="9">
        <v>30.768999999999998</v>
      </c>
      <c r="BK106" s="9">
        <v>94.111000000000004</v>
      </c>
      <c r="BL106" s="9">
        <v>125.57</v>
      </c>
      <c r="BM106" s="9">
        <v>39.052</v>
      </c>
      <c r="BN106" s="9">
        <v>86.518000000000001</v>
      </c>
      <c r="BO106" s="9">
        <v>2720.65</v>
      </c>
      <c r="BP106" s="9">
        <v>1392.386</v>
      </c>
      <c r="BQ106" s="9">
        <v>1328.2639999999999</v>
      </c>
      <c r="BR106" s="9">
        <v>2077.1089999999999</v>
      </c>
      <c r="BS106" s="9">
        <v>1257.68</v>
      </c>
      <c r="BT106" s="9">
        <v>819.42899999999997</v>
      </c>
      <c r="BU106" s="9">
        <v>643.54100000000005</v>
      </c>
      <c r="BV106" s="9">
        <v>134.70599999999999</v>
      </c>
      <c r="BW106" s="9">
        <v>508.83499999999998</v>
      </c>
      <c r="BX106" s="9">
        <v>256.46600000000001</v>
      </c>
      <c r="BY106" s="9">
        <v>124.95099999999999</v>
      </c>
      <c r="BZ106" s="9">
        <v>131.51599999999999</v>
      </c>
      <c r="CA106" s="9">
        <v>65.003</v>
      </c>
      <c r="CB106" s="9">
        <v>32.039000000000001</v>
      </c>
      <c r="CC106" s="9">
        <v>32.963999999999999</v>
      </c>
      <c r="CD106" s="9">
        <v>32.057000000000002</v>
      </c>
      <c r="CE106" s="9">
        <v>21.509</v>
      </c>
      <c r="CF106" s="9">
        <v>10.547000000000001</v>
      </c>
      <c r="CG106" s="9">
        <v>17.298999999999999</v>
      </c>
      <c r="CH106" s="9">
        <v>10.956</v>
      </c>
      <c r="CI106" s="9">
        <v>6.3440000000000003</v>
      </c>
      <c r="CJ106" s="9">
        <v>14.757999999999999</v>
      </c>
      <c r="CK106" s="9">
        <v>10.554</v>
      </c>
      <c r="CL106" s="9">
        <v>4.2039999999999997</v>
      </c>
      <c r="CM106" s="9">
        <v>32.945999999999998</v>
      </c>
      <c r="CN106" s="9">
        <v>10.529</v>
      </c>
      <c r="CO106" s="9">
        <v>22.417000000000002</v>
      </c>
      <c r="CP106" s="9">
        <v>213.27</v>
      </c>
      <c r="CQ106" s="9">
        <v>102.836</v>
      </c>
      <c r="CR106" s="9">
        <v>110.43300000000001</v>
      </c>
      <c r="CS106" s="9">
        <v>95.298000000000002</v>
      </c>
      <c r="CT106" s="9">
        <v>68.855999999999995</v>
      </c>
      <c r="CU106" s="9">
        <v>26.442</v>
      </c>
      <c r="CV106" s="9">
        <v>117.97199999999999</v>
      </c>
      <c r="CW106" s="9">
        <v>33.979999999999997</v>
      </c>
      <c r="CX106" s="9">
        <v>83.992000000000004</v>
      </c>
      <c r="CY106" s="9">
        <v>120.818</v>
      </c>
      <c r="CZ106" s="9">
        <v>86.774000000000001</v>
      </c>
      <c r="DA106" s="9">
        <v>34.042999999999999</v>
      </c>
      <c r="DB106" s="9">
        <v>135.649</v>
      </c>
      <c r="DC106" s="9">
        <v>38.176000000000002</v>
      </c>
      <c r="DD106" s="9">
        <v>97.471999999999994</v>
      </c>
      <c r="DE106" s="9">
        <v>135.27099999999999</v>
      </c>
      <c r="DF106" s="9">
        <v>44.935000000000002</v>
      </c>
      <c r="DG106" s="9">
        <v>90.334999999999994</v>
      </c>
      <c r="DH106" s="9">
        <v>2693.7139999999999</v>
      </c>
      <c r="DI106" s="9">
        <v>1470.04</v>
      </c>
      <c r="DJ106" s="9">
        <v>1223.674</v>
      </c>
      <c r="DK106" s="9">
        <v>1698.76</v>
      </c>
      <c r="DL106" s="9">
        <v>1106.365</v>
      </c>
      <c r="DM106" s="9">
        <v>592.39499999999998</v>
      </c>
      <c r="DN106" s="9">
        <v>994.95399999999995</v>
      </c>
      <c r="DO106" s="9">
        <v>363.67500000000001</v>
      </c>
      <c r="DP106" s="9">
        <v>631.279</v>
      </c>
      <c r="DQ106" s="9">
        <v>228.04400000000001</v>
      </c>
      <c r="DR106" s="9">
        <v>135.375</v>
      </c>
      <c r="DS106" s="9">
        <v>92.668999999999997</v>
      </c>
      <c r="DT106" s="9">
        <v>81.906999999999996</v>
      </c>
      <c r="DU106" s="9">
        <v>48.121000000000002</v>
      </c>
      <c r="DV106" s="9">
        <v>33.786000000000001</v>
      </c>
      <c r="DW106" s="9">
        <v>25.103999999999999</v>
      </c>
      <c r="DX106" s="9">
        <v>20.954999999999998</v>
      </c>
      <c r="DY106" s="9">
        <v>4.149</v>
      </c>
      <c r="DZ106" s="9">
        <v>13.917999999999999</v>
      </c>
      <c r="EA106" s="9">
        <v>12.029</v>
      </c>
      <c r="EB106" s="9">
        <v>1.889</v>
      </c>
      <c r="EC106" s="9">
        <v>11.186</v>
      </c>
      <c r="ED106" s="9">
        <v>8.9260000000000002</v>
      </c>
      <c r="EE106" s="9">
        <v>2.2599999999999998</v>
      </c>
      <c r="EF106" s="9">
        <v>56.802999999999997</v>
      </c>
      <c r="EG106" s="9">
        <v>27.166</v>
      </c>
      <c r="EH106" s="9">
        <v>29.637</v>
      </c>
      <c r="EI106" s="9">
        <v>174.077</v>
      </c>
      <c r="EJ106" s="9">
        <v>105.33499999999999</v>
      </c>
      <c r="EK106" s="9">
        <v>68.742999999999995</v>
      </c>
      <c r="EL106" s="9">
        <v>64.230999999999995</v>
      </c>
      <c r="EM106" s="9">
        <v>49.512999999999998</v>
      </c>
      <c r="EN106" s="9">
        <v>14.718</v>
      </c>
      <c r="EO106" s="9">
        <v>109.846</v>
      </c>
      <c r="EP106" s="9">
        <v>55.822000000000003</v>
      </c>
      <c r="EQ106" s="9">
        <v>54.024000000000001</v>
      </c>
      <c r="ER106" s="9">
        <v>82.524000000000001</v>
      </c>
      <c r="ES106" s="9">
        <v>63.776000000000003</v>
      </c>
      <c r="ET106" s="9">
        <v>18.748000000000001</v>
      </c>
      <c r="EU106" s="9">
        <v>145.52000000000001</v>
      </c>
      <c r="EV106" s="9">
        <v>71.597999999999999</v>
      </c>
      <c r="EW106" s="9">
        <v>73.921000000000006</v>
      </c>
      <c r="EX106" s="9">
        <v>123.764</v>
      </c>
      <c r="EY106" s="9">
        <v>67.850999999999999</v>
      </c>
      <c r="EZ106" s="9">
        <v>55.912999999999997</v>
      </c>
      <c r="FA106" s="9">
        <v>2033.9639999999999</v>
      </c>
      <c r="FB106" s="9">
        <v>1070.761</v>
      </c>
      <c r="FC106" s="9">
        <v>963.202</v>
      </c>
      <c r="FD106" s="9">
        <v>1401.704</v>
      </c>
      <c r="FE106" s="9">
        <v>888.923</v>
      </c>
      <c r="FF106" s="9">
        <v>512.78099999999995</v>
      </c>
      <c r="FG106" s="9">
        <v>632.26</v>
      </c>
      <c r="FH106" s="9">
        <v>181.83799999999999</v>
      </c>
      <c r="FI106" s="9">
        <v>450.42099999999999</v>
      </c>
      <c r="FJ106" s="9">
        <v>171.76</v>
      </c>
      <c r="FK106" s="9">
        <v>98.203000000000003</v>
      </c>
      <c r="FL106" s="9">
        <v>73.555999999999997</v>
      </c>
      <c r="FM106" s="9">
        <v>56.439</v>
      </c>
      <c r="FN106" s="9">
        <v>31.157</v>
      </c>
      <c r="FO106" s="9">
        <v>25.283000000000001</v>
      </c>
      <c r="FP106" s="9">
        <v>18.917999999999999</v>
      </c>
      <c r="FQ106" s="9">
        <v>14.936999999999999</v>
      </c>
      <c r="FR106" s="9">
        <v>3.98</v>
      </c>
      <c r="FS106" s="9">
        <v>10.038</v>
      </c>
      <c r="FT106" s="9">
        <v>8.1590000000000007</v>
      </c>
      <c r="FU106" s="9">
        <v>1.879</v>
      </c>
      <c r="FV106" s="9">
        <v>8.8800000000000008</v>
      </c>
      <c r="FW106" s="9">
        <v>6.7789999999999999</v>
      </c>
      <c r="FX106" s="9">
        <v>2.101</v>
      </c>
      <c r="FY106" s="9">
        <v>37.521000000000001</v>
      </c>
      <c r="FZ106" s="9">
        <v>16.219000000000001</v>
      </c>
      <c r="GA106" s="9">
        <v>21.302</v>
      </c>
      <c r="GB106" s="9">
        <v>133.078</v>
      </c>
      <c r="GC106" s="9">
        <v>77.760999999999996</v>
      </c>
      <c r="GD106" s="9">
        <v>55.317</v>
      </c>
      <c r="GE106" s="9">
        <v>51.503999999999998</v>
      </c>
      <c r="GF106" s="9">
        <v>39.304000000000002</v>
      </c>
      <c r="GG106" s="9">
        <v>12.199</v>
      </c>
      <c r="GH106" s="9">
        <v>81.575000000000003</v>
      </c>
      <c r="GI106" s="9">
        <v>38.457000000000001</v>
      </c>
      <c r="GJ106" s="9">
        <v>43.118000000000002</v>
      </c>
      <c r="GK106" s="9">
        <v>65.802999999999997</v>
      </c>
      <c r="GL106" s="9">
        <v>49.738999999999997</v>
      </c>
      <c r="GM106" s="9">
        <v>16.062999999999999</v>
      </c>
      <c r="GN106" s="9">
        <v>105.95699999999999</v>
      </c>
      <c r="GO106" s="9">
        <v>48.463999999999999</v>
      </c>
      <c r="GP106" s="9">
        <v>57.493000000000002</v>
      </c>
      <c r="GQ106" s="9">
        <v>91.611999999999995</v>
      </c>
      <c r="GR106" s="9">
        <v>46.616</v>
      </c>
      <c r="GS106" s="9">
        <v>44.997</v>
      </c>
      <c r="GT106" s="9">
        <v>659.75</v>
      </c>
      <c r="GU106" s="9">
        <v>399.279</v>
      </c>
      <c r="GV106" s="9">
        <v>260.471</v>
      </c>
      <c r="GW106" s="9">
        <v>297.05599999999998</v>
      </c>
      <c r="GX106" s="9">
        <v>217.44200000000001</v>
      </c>
      <c r="GY106" s="9">
        <v>79.614000000000004</v>
      </c>
      <c r="GZ106" s="9">
        <v>362.69400000000002</v>
      </c>
      <c r="HA106" s="9">
        <v>181.83699999999999</v>
      </c>
      <c r="HB106" s="9">
        <v>180.858</v>
      </c>
      <c r="HC106" s="9">
        <v>56.283999999999999</v>
      </c>
      <c r="HD106" s="9">
        <v>37.170999999999999</v>
      </c>
      <c r="HE106" s="9">
        <v>19.113</v>
      </c>
      <c r="HF106" s="9">
        <v>25.468</v>
      </c>
      <c r="HG106" s="9">
        <v>16.965</v>
      </c>
      <c r="HH106" s="9">
        <v>8.5030000000000001</v>
      </c>
      <c r="HI106" s="9">
        <v>6.1859999999999999</v>
      </c>
      <c r="HJ106" s="9">
        <v>6.0179999999999998</v>
      </c>
      <c r="HK106" s="9">
        <v>0.16800000000000001</v>
      </c>
      <c r="HL106" s="9">
        <v>3.88</v>
      </c>
      <c r="HM106" s="9">
        <v>3.87</v>
      </c>
      <c r="HN106" s="9">
        <v>0.01</v>
      </c>
      <c r="HO106" s="9">
        <v>2.306</v>
      </c>
      <c r="HP106" s="9">
        <v>2.1469999999999998</v>
      </c>
      <c r="HQ106" s="9">
        <v>0.158</v>
      </c>
      <c r="HR106" s="9">
        <v>19.282</v>
      </c>
      <c r="HS106" s="9">
        <v>10.946999999999999</v>
      </c>
      <c r="HT106" s="9">
        <v>8.3350000000000009</v>
      </c>
      <c r="HU106" s="9">
        <v>40.999000000000002</v>
      </c>
      <c r="HV106" s="9">
        <v>27.573</v>
      </c>
      <c r="HW106" s="9">
        <v>13.426</v>
      </c>
      <c r="HX106" s="9">
        <v>12.727</v>
      </c>
      <c r="HY106" s="9">
        <v>10.208</v>
      </c>
      <c r="HZ106" s="9">
        <v>2.5190000000000001</v>
      </c>
      <c r="IA106" s="9">
        <v>28.271999999999998</v>
      </c>
      <c r="IB106" s="9">
        <v>17.364999999999998</v>
      </c>
      <c r="IC106" s="9">
        <v>10.907</v>
      </c>
      <c r="ID106" s="9">
        <v>16.721</v>
      </c>
      <c r="IE106" s="9">
        <v>14.037000000000001</v>
      </c>
      <c r="IF106" s="9">
        <v>2.6850000000000001</v>
      </c>
      <c r="IG106" s="9">
        <v>39.561999999999998</v>
      </c>
      <c r="IH106" s="9">
        <v>23.134</v>
      </c>
      <c r="II106" s="9">
        <v>16.428000000000001</v>
      </c>
      <c r="IJ106" s="9">
        <v>32.152000000000001</v>
      </c>
      <c r="IK106" s="9">
        <v>21.234999999999999</v>
      </c>
      <c r="IL106" s="9">
        <v>10.917</v>
      </c>
      <c r="IM106" s="9">
        <v>4245.1970000000001</v>
      </c>
      <c r="IN106" s="9">
        <v>2222.009</v>
      </c>
      <c r="IO106" s="9">
        <v>2023.1880000000001</v>
      </c>
      <c r="IP106" s="9">
        <v>3006.14</v>
      </c>
      <c r="IQ106" s="9">
        <v>1823.2929999999999</v>
      </c>
    </row>
    <row r="107" spans="1:251">
      <c r="A107" s="10">
        <v>44743</v>
      </c>
      <c r="B107" s="9">
        <v>14.515000000000001</v>
      </c>
      <c r="C107" s="9">
        <v>15.196</v>
      </c>
      <c r="D107" s="9">
        <v>311.78500000000003</v>
      </c>
      <c r="E107" s="9">
        <v>184.08199999999999</v>
      </c>
      <c r="F107" s="9">
        <v>127.70399999999999</v>
      </c>
      <c r="G107" s="9">
        <v>163.655</v>
      </c>
      <c r="H107" s="9">
        <v>123.40300000000001</v>
      </c>
      <c r="I107" s="9">
        <v>40.252000000000002</v>
      </c>
      <c r="J107" s="9">
        <v>148.13</v>
      </c>
      <c r="K107" s="9">
        <v>60.677999999999997</v>
      </c>
      <c r="L107" s="9">
        <v>87.451999999999998</v>
      </c>
      <c r="M107" s="9">
        <v>181.36099999999999</v>
      </c>
      <c r="N107" s="9">
        <v>133.11000000000001</v>
      </c>
      <c r="O107" s="9">
        <v>48.252000000000002</v>
      </c>
      <c r="P107" s="9">
        <v>158.447</v>
      </c>
      <c r="Q107" s="9">
        <v>66.891999999999996</v>
      </c>
      <c r="R107" s="9">
        <v>91.555000000000007</v>
      </c>
      <c r="S107" s="9">
        <v>162.85499999999999</v>
      </c>
      <c r="T107" s="9">
        <v>70.266000000000005</v>
      </c>
      <c r="U107" s="9">
        <v>92.588999999999999</v>
      </c>
      <c r="V107" s="9">
        <v>3018.3180000000002</v>
      </c>
      <c r="W107" s="9">
        <v>1568.655</v>
      </c>
      <c r="X107" s="9">
        <v>1449.663</v>
      </c>
      <c r="Y107" s="9">
        <v>2299.3609999999999</v>
      </c>
      <c r="Z107" s="9">
        <v>1428.567</v>
      </c>
      <c r="AA107" s="9">
        <v>870.79399999999998</v>
      </c>
      <c r="AB107" s="9">
        <v>718.95699999999999</v>
      </c>
      <c r="AC107" s="9">
        <v>140.08799999999999</v>
      </c>
      <c r="AD107" s="9">
        <v>578.86900000000003</v>
      </c>
      <c r="AE107" s="9">
        <v>286.80500000000001</v>
      </c>
      <c r="AF107" s="9">
        <v>154.483</v>
      </c>
      <c r="AG107" s="9">
        <v>132.322</v>
      </c>
      <c r="AH107" s="9">
        <v>49.38</v>
      </c>
      <c r="AI107" s="9">
        <v>26.689</v>
      </c>
      <c r="AJ107" s="9">
        <v>22.690999999999999</v>
      </c>
      <c r="AK107" s="9">
        <v>24.478999999999999</v>
      </c>
      <c r="AL107" s="9">
        <v>17.905999999999999</v>
      </c>
      <c r="AM107" s="9">
        <v>6.5730000000000004</v>
      </c>
      <c r="AN107" s="9">
        <v>15.608000000000001</v>
      </c>
      <c r="AO107" s="9">
        <v>10.385</v>
      </c>
      <c r="AP107" s="9">
        <v>5.2220000000000004</v>
      </c>
      <c r="AQ107" s="9">
        <v>8.8710000000000004</v>
      </c>
      <c r="AR107" s="9">
        <v>7.52</v>
      </c>
      <c r="AS107" s="9">
        <v>1.351</v>
      </c>
      <c r="AT107" s="9">
        <v>24.901</v>
      </c>
      <c r="AU107" s="9">
        <v>8.7829999999999995</v>
      </c>
      <c r="AV107" s="9">
        <v>16.117999999999999</v>
      </c>
      <c r="AW107" s="9">
        <v>254.71899999999999</v>
      </c>
      <c r="AX107" s="9">
        <v>137.107</v>
      </c>
      <c r="AY107" s="9">
        <v>117.61199999999999</v>
      </c>
      <c r="AZ107" s="9">
        <v>136.96799999999999</v>
      </c>
      <c r="BA107" s="9">
        <v>99.450999999999993</v>
      </c>
      <c r="BB107" s="9">
        <v>37.517000000000003</v>
      </c>
      <c r="BC107" s="9">
        <v>117.751</v>
      </c>
      <c r="BD107" s="9">
        <v>37.655999999999999</v>
      </c>
      <c r="BE107" s="9">
        <v>80.094999999999999</v>
      </c>
      <c r="BF107" s="9">
        <v>155.60400000000001</v>
      </c>
      <c r="BG107" s="9">
        <v>113.211</v>
      </c>
      <c r="BH107" s="9">
        <v>42.393000000000001</v>
      </c>
      <c r="BI107" s="9">
        <v>131.20099999999999</v>
      </c>
      <c r="BJ107" s="9">
        <v>41.271000000000001</v>
      </c>
      <c r="BK107" s="9">
        <v>89.929000000000002</v>
      </c>
      <c r="BL107" s="9">
        <v>133.35900000000001</v>
      </c>
      <c r="BM107" s="9">
        <v>48.042000000000002</v>
      </c>
      <c r="BN107" s="9">
        <v>85.317999999999998</v>
      </c>
      <c r="BO107" s="9">
        <v>2706.9319999999998</v>
      </c>
      <c r="BP107" s="9">
        <v>1384.001</v>
      </c>
      <c r="BQ107" s="9">
        <v>1322.931</v>
      </c>
      <c r="BR107" s="9">
        <v>2072.3589999999999</v>
      </c>
      <c r="BS107" s="9">
        <v>1251.434</v>
      </c>
      <c r="BT107" s="9">
        <v>820.92499999999995</v>
      </c>
      <c r="BU107" s="9">
        <v>634.57299999999998</v>
      </c>
      <c r="BV107" s="9">
        <v>132.56700000000001</v>
      </c>
      <c r="BW107" s="9">
        <v>502.00599999999997</v>
      </c>
      <c r="BX107" s="9">
        <v>222.965</v>
      </c>
      <c r="BY107" s="9">
        <v>113.688</v>
      </c>
      <c r="BZ107" s="9">
        <v>109.277</v>
      </c>
      <c r="CA107" s="9">
        <v>48.238</v>
      </c>
      <c r="CB107" s="9">
        <v>28.344999999999999</v>
      </c>
      <c r="CC107" s="9">
        <v>19.893000000000001</v>
      </c>
      <c r="CD107" s="9">
        <v>24.603999999999999</v>
      </c>
      <c r="CE107" s="9">
        <v>18.100999999999999</v>
      </c>
      <c r="CF107" s="9">
        <v>6.5030000000000001</v>
      </c>
      <c r="CG107" s="9">
        <v>15.48</v>
      </c>
      <c r="CH107" s="9">
        <v>10.986000000000001</v>
      </c>
      <c r="CI107" s="9">
        <v>4.4939999999999998</v>
      </c>
      <c r="CJ107" s="9">
        <v>9.1240000000000006</v>
      </c>
      <c r="CK107" s="9">
        <v>7.1150000000000002</v>
      </c>
      <c r="CL107" s="9">
        <v>2.0089999999999999</v>
      </c>
      <c r="CM107" s="9">
        <v>23.634</v>
      </c>
      <c r="CN107" s="9">
        <v>10.244</v>
      </c>
      <c r="CO107" s="9">
        <v>13.39</v>
      </c>
      <c r="CP107" s="9">
        <v>190.06800000000001</v>
      </c>
      <c r="CQ107" s="9">
        <v>93.792000000000002</v>
      </c>
      <c r="CR107" s="9">
        <v>96.275999999999996</v>
      </c>
      <c r="CS107" s="9">
        <v>90.864000000000004</v>
      </c>
      <c r="CT107" s="9">
        <v>65.863</v>
      </c>
      <c r="CU107" s="9">
        <v>25.001000000000001</v>
      </c>
      <c r="CV107" s="9">
        <v>99.203999999999994</v>
      </c>
      <c r="CW107" s="9">
        <v>27.928999999999998</v>
      </c>
      <c r="CX107" s="9">
        <v>71.275000000000006</v>
      </c>
      <c r="CY107" s="9">
        <v>109.304</v>
      </c>
      <c r="CZ107" s="9">
        <v>78.77</v>
      </c>
      <c r="DA107" s="9">
        <v>30.533999999999999</v>
      </c>
      <c r="DB107" s="9">
        <v>113.66200000000001</v>
      </c>
      <c r="DC107" s="9">
        <v>34.918999999999997</v>
      </c>
      <c r="DD107" s="9">
        <v>78.742999999999995</v>
      </c>
      <c r="DE107" s="9">
        <v>114.68300000000001</v>
      </c>
      <c r="DF107" s="9">
        <v>38.914999999999999</v>
      </c>
      <c r="DG107" s="9">
        <v>75.768000000000001</v>
      </c>
      <c r="DH107" s="9">
        <v>2657.8890000000001</v>
      </c>
      <c r="DI107" s="9">
        <v>1462.5170000000001</v>
      </c>
      <c r="DJ107" s="9">
        <v>1195.3720000000001</v>
      </c>
      <c r="DK107" s="9">
        <v>1677.4369999999999</v>
      </c>
      <c r="DL107" s="9">
        <v>1100.847</v>
      </c>
      <c r="DM107" s="9">
        <v>576.59100000000001</v>
      </c>
      <c r="DN107" s="9">
        <v>980.45100000000002</v>
      </c>
      <c r="DO107" s="9">
        <v>361.67</v>
      </c>
      <c r="DP107" s="9">
        <v>618.78099999999995</v>
      </c>
      <c r="DQ107" s="9">
        <v>250.077</v>
      </c>
      <c r="DR107" s="9">
        <v>148.71299999999999</v>
      </c>
      <c r="DS107" s="9">
        <v>101.364</v>
      </c>
      <c r="DT107" s="9">
        <v>91.197999999999993</v>
      </c>
      <c r="DU107" s="9">
        <v>52.3</v>
      </c>
      <c r="DV107" s="9">
        <v>38.898000000000003</v>
      </c>
      <c r="DW107" s="9">
        <v>34.652999999999999</v>
      </c>
      <c r="DX107" s="9">
        <v>25.878</v>
      </c>
      <c r="DY107" s="9">
        <v>8.7750000000000004</v>
      </c>
      <c r="DZ107" s="9">
        <v>18.963999999999999</v>
      </c>
      <c r="EA107" s="9">
        <v>13.513</v>
      </c>
      <c r="EB107" s="9">
        <v>5.4509999999999996</v>
      </c>
      <c r="EC107" s="9">
        <v>15.689</v>
      </c>
      <c r="ED107" s="9">
        <v>12.365</v>
      </c>
      <c r="EE107" s="9">
        <v>3.3239999999999998</v>
      </c>
      <c r="EF107" s="9">
        <v>56.545000000000002</v>
      </c>
      <c r="EG107" s="9">
        <v>26.422000000000001</v>
      </c>
      <c r="EH107" s="9">
        <v>30.123999999999999</v>
      </c>
      <c r="EI107" s="9">
        <v>183.732</v>
      </c>
      <c r="EJ107" s="9">
        <v>110.748</v>
      </c>
      <c r="EK107" s="9">
        <v>72.983999999999995</v>
      </c>
      <c r="EL107" s="9">
        <v>71.971999999999994</v>
      </c>
      <c r="EM107" s="9">
        <v>54.204999999999998</v>
      </c>
      <c r="EN107" s="9">
        <v>17.766999999999999</v>
      </c>
      <c r="EO107" s="9">
        <v>111.76</v>
      </c>
      <c r="EP107" s="9">
        <v>56.542999999999999</v>
      </c>
      <c r="EQ107" s="9">
        <v>55.216999999999999</v>
      </c>
      <c r="ER107" s="9">
        <v>101.943</v>
      </c>
      <c r="ES107" s="9">
        <v>76.408000000000001</v>
      </c>
      <c r="ET107" s="9">
        <v>25.536000000000001</v>
      </c>
      <c r="EU107" s="9">
        <v>148.13399999999999</v>
      </c>
      <c r="EV107" s="9">
        <v>72.305000000000007</v>
      </c>
      <c r="EW107" s="9">
        <v>75.828000000000003</v>
      </c>
      <c r="EX107" s="9">
        <v>130.72399999999999</v>
      </c>
      <c r="EY107" s="9">
        <v>70.055999999999997</v>
      </c>
      <c r="EZ107" s="9">
        <v>60.667999999999999</v>
      </c>
      <c r="FA107" s="9">
        <v>2016.2819999999999</v>
      </c>
      <c r="FB107" s="9">
        <v>1067.915</v>
      </c>
      <c r="FC107" s="9">
        <v>948.36699999999996</v>
      </c>
      <c r="FD107" s="9">
        <v>1396.65</v>
      </c>
      <c r="FE107" s="9">
        <v>891.75699999999995</v>
      </c>
      <c r="FF107" s="9">
        <v>504.89299999999997</v>
      </c>
      <c r="FG107" s="9">
        <v>619.63199999999995</v>
      </c>
      <c r="FH107" s="9">
        <v>176.15799999999999</v>
      </c>
      <c r="FI107" s="9">
        <v>443.47399999999999</v>
      </c>
      <c r="FJ107" s="9">
        <v>192.35599999999999</v>
      </c>
      <c r="FK107" s="9">
        <v>110.86499999999999</v>
      </c>
      <c r="FL107" s="9">
        <v>81.491</v>
      </c>
      <c r="FM107" s="9">
        <v>61.176000000000002</v>
      </c>
      <c r="FN107" s="9">
        <v>33.941000000000003</v>
      </c>
      <c r="FO107" s="9">
        <v>27.234999999999999</v>
      </c>
      <c r="FP107" s="9">
        <v>27.44</v>
      </c>
      <c r="FQ107" s="9">
        <v>20.734999999999999</v>
      </c>
      <c r="FR107" s="9">
        <v>6.7050000000000001</v>
      </c>
      <c r="FS107" s="9">
        <v>15.425000000000001</v>
      </c>
      <c r="FT107" s="9">
        <v>11.013999999999999</v>
      </c>
      <c r="FU107" s="9">
        <v>4.4109999999999996</v>
      </c>
      <c r="FV107" s="9">
        <v>12.015000000000001</v>
      </c>
      <c r="FW107" s="9">
        <v>9.7210000000000001</v>
      </c>
      <c r="FX107" s="9">
        <v>2.294</v>
      </c>
      <c r="FY107" s="9">
        <v>33.737000000000002</v>
      </c>
      <c r="FZ107" s="9">
        <v>13.206</v>
      </c>
      <c r="GA107" s="9">
        <v>20.53</v>
      </c>
      <c r="GB107" s="9">
        <v>148.97200000000001</v>
      </c>
      <c r="GC107" s="9">
        <v>85.885999999999996</v>
      </c>
      <c r="GD107" s="9">
        <v>63.085999999999999</v>
      </c>
      <c r="GE107" s="9">
        <v>63.533999999999999</v>
      </c>
      <c r="GF107" s="9">
        <v>47.417000000000002</v>
      </c>
      <c r="GG107" s="9">
        <v>16.117999999999999</v>
      </c>
      <c r="GH107" s="9">
        <v>85.436999999999998</v>
      </c>
      <c r="GI107" s="9">
        <v>38.469000000000001</v>
      </c>
      <c r="GJ107" s="9">
        <v>46.968000000000004</v>
      </c>
      <c r="GK107" s="9">
        <v>87.605000000000004</v>
      </c>
      <c r="GL107" s="9">
        <v>65.786000000000001</v>
      </c>
      <c r="GM107" s="9">
        <v>21.818999999999999</v>
      </c>
      <c r="GN107" s="9">
        <v>104.751</v>
      </c>
      <c r="GO107" s="9">
        <v>45.079000000000001</v>
      </c>
      <c r="GP107" s="9">
        <v>59.670999999999999</v>
      </c>
      <c r="GQ107" s="9">
        <v>100.86199999999999</v>
      </c>
      <c r="GR107" s="9">
        <v>49.482999999999997</v>
      </c>
      <c r="GS107" s="9">
        <v>51.378999999999998</v>
      </c>
      <c r="GT107" s="9">
        <v>641.60699999999997</v>
      </c>
      <c r="GU107" s="9">
        <v>394.60199999999998</v>
      </c>
      <c r="GV107" s="9">
        <v>247.005</v>
      </c>
      <c r="GW107" s="9">
        <v>280.78699999999998</v>
      </c>
      <c r="GX107" s="9">
        <v>209.09</v>
      </c>
      <c r="GY107" s="9">
        <v>71.697999999999993</v>
      </c>
      <c r="GZ107" s="9">
        <v>360.82</v>
      </c>
      <c r="HA107" s="9">
        <v>185.512</v>
      </c>
      <c r="HB107" s="9">
        <v>175.30699999999999</v>
      </c>
      <c r="HC107" s="9">
        <v>57.722000000000001</v>
      </c>
      <c r="HD107" s="9">
        <v>37.847999999999999</v>
      </c>
      <c r="HE107" s="9">
        <v>19.873999999999999</v>
      </c>
      <c r="HF107" s="9">
        <v>30.021999999999998</v>
      </c>
      <c r="HG107" s="9">
        <v>18.359000000000002</v>
      </c>
      <c r="HH107" s="9">
        <v>11.663</v>
      </c>
      <c r="HI107" s="9">
        <v>7.2140000000000004</v>
      </c>
      <c r="HJ107" s="9">
        <v>5.1440000000000001</v>
      </c>
      <c r="HK107" s="9">
        <v>2.0699999999999998</v>
      </c>
      <c r="HL107" s="9">
        <v>3.5390000000000001</v>
      </c>
      <c r="HM107" s="9">
        <v>2.4990000000000001</v>
      </c>
      <c r="HN107" s="9">
        <v>1.04</v>
      </c>
      <c r="HO107" s="9">
        <v>3.6739999999999999</v>
      </c>
      <c r="HP107" s="9">
        <v>2.645</v>
      </c>
      <c r="HQ107" s="9">
        <v>1.03</v>
      </c>
      <c r="HR107" s="9">
        <v>22.809000000000001</v>
      </c>
      <c r="HS107" s="9">
        <v>13.215</v>
      </c>
      <c r="HT107" s="9">
        <v>9.5939999999999994</v>
      </c>
      <c r="HU107" s="9">
        <v>34.76</v>
      </c>
      <c r="HV107" s="9">
        <v>24.861999999999998</v>
      </c>
      <c r="HW107" s="9">
        <v>9.8979999999999997</v>
      </c>
      <c r="HX107" s="9">
        <v>8.4380000000000006</v>
      </c>
      <c r="HY107" s="9">
        <v>6.7880000000000003</v>
      </c>
      <c r="HZ107" s="9">
        <v>1.649</v>
      </c>
      <c r="IA107" s="9">
        <v>26.321999999999999</v>
      </c>
      <c r="IB107" s="9">
        <v>18.074000000000002</v>
      </c>
      <c r="IC107" s="9">
        <v>8.2490000000000006</v>
      </c>
      <c r="ID107" s="9">
        <v>14.337999999999999</v>
      </c>
      <c r="IE107" s="9">
        <v>10.622</v>
      </c>
      <c r="IF107" s="9">
        <v>3.7160000000000002</v>
      </c>
      <c r="IG107" s="9">
        <v>43.383000000000003</v>
      </c>
      <c r="IH107" s="9">
        <v>27.225999999999999</v>
      </c>
      <c r="II107" s="9">
        <v>16.157</v>
      </c>
      <c r="IJ107" s="9">
        <v>29.861999999999998</v>
      </c>
      <c r="IK107" s="9">
        <v>20.573</v>
      </c>
      <c r="IL107" s="9">
        <v>9.2889999999999997</v>
      </c>
      <c r="IM107" s="9">
        <v>4235.366</v>
      </c>
      <c r="IN107" s="9">
        <v>2221.989</v>
      </c>
      <c r="IO107" s="9">
        <v>2013.377</v>
      </c>
      <c r="IP107" s="9">
        <v>2965.63</v>
      </c>
      <c r="IQ107" s="9">
        <v>1792.3530000000001</v>
      </c>
    </row>
    <row r="108" spans="1:251">
      <c r="A108" s="10">
        <v>44774</v>
      </c>
      <c r="B108" s="9">
        <v>13.492000000000001</v>
      </c>
      <c r="C108" s="9">
        <v>13.598000000000001</v>
      </c>
      <c r="D108" s="9">
        <v>310.76100000000002</v>
      </c>
      <c r="E108" s="9">
        <v>179.31399999999999</v>
      </c>
      <c r="F108" s="9">
        <v>131.447</v>
      </c>
      <c r="G108" s="9">
        <v>159.68100000000001</v>
      </c>
      <c r="H108" s="9">
        <v>115.79900000000001</v>
      </c>
      <c r="I108" s="9">
        <v>43.883000000000003</v>
      </c>
      <c r="J108" s="9">
        <v>151.08000000000001</v>
      </c>
      <c r="K108" s="9">
        <v>63.515000000000001</v>
      </c>
      <c r="L108" s="9">
        <v>87.563999999999993</v>
      </c>
      <c r="M108" s="9">
        <v>177.46600000000001</v>
      </c>
      <c r="N108" s="9">
        <v>127.67400000000001</v>
      </c>
      <c r="O108" s="9">
        <v>49.792000000000002</v>
      </c>
      <c r="P108" s="9">
        <v>164.69300000000001</v>
      </c>
      <c r="Q108" s="9">
        <v>70.697000000000003</v>
      </c>
      <c r="R108" s="9">
        <v>93.997</v>
      </c>
      <c r="S108" s="9">
        <v>165.24700000000001</v>
      </c>
      <c r="T108" s="9">
        <v>73.066000000000003</v>
      </c>
      <c r="U108" s="9">
        <v>92.182000000000002</v>
      </c>
      <c r="V108" s="9">
        <v>3053.19</v>
      </c>
      <c r="W108" s="9">
        <v>1590.258</v>
      </c>
      <c r="X108" s="9">
        <v>1462.932</v>
      </c>
      <c r="Y108" s="9">
        <v>2341.6419999999998</v>
      </c>
      <c r="Z108" s="9">
        <v>1456.2339999999999</v>
      </c>
      <c r="AA108" s="9">
        <v>885.40800000000002</v>
      </c>
      <c r="AB108" s="9">
        <v>711.54700000000003</v>
      </c>
      <c r="AC108" s="9">
        <v>134.024</v>
      </c>
      <c r="AD108" s="9">
        <v>577.524</v>
      </c>
      <c r="AE108" s="9">
        <v>290.74400000000003</v>
      </c>
      <c r="AF108" s="9">
        <v>157.285</v>
      </c>
      <c r="AG108" s="9">
        <v>133.46</v>
      </c>
      <c r="AH108" s="9">
        <v>51.116999999999997</v>
      </c>
      <c r="AI108" s="9">
        <v>26.184999999999999</v>
      </c>
      <c r="AJ108" s="9">
        <v>24.931999999999999</v>
      </c>
      <c r="AK108" s="9">
        <v>28.754000000000001</v>
      </c>
      <c r="AL108" s="9">
        <v>18.670999999999999</v>
      </c>
      <c r="AM108" s="9">
        <v>10.084</v>
      </c>
      <c r="AN108" s="9">
        <v>14.86</v>
      </c>
      <c r="AO108" s="9">
        <v>9.3309999999999995</v>
      </c>
      <c r="AP108" s="9">
        <v>5.53</v>
      </c>
      <c r="AQ108" s="9">
        <v>13.894</v>
      </c>
      <c r="AR108" s="9">
        <v>9.34</v>
      </c>
      <c r="AS108" s="9">
        <v>4.5540000000000003</v>
      </c>
      <c r="AT108" s="9">
        <v>22.363</v>
      </c>
      <c r="AU108" s="9">
        <v>7.5149999999999997</v>
      </c>
      <c r="AV108" s="9">
        <v>14.848000000000001</v>
      </c>
      <c r="AW108" s="9">
        <v>265.19400000000002</v>
      </c>
      <c r="AX108" s="9">
        <v>142.77099999999999</v>
      </c>
      <c r="AY108" s="9">
        <v>122.423</v>
      </c>
      <c r="AZ108" s="9">
        <v>137.92500000000001</v>
      </c>
      <c r="BA108" s="9">
        <v>102.14400000000001</v>
      </c>
      <c r="BB108" s="9">
        <v>35.780999999999999</v>
      </c>
      <c r="BC108" s="9">
        <v>127.26900000000001</v>
      </c>
      <c r="BD108" s="9">
        <v>40.627000000000002</v>
      </c>
      <c r="BE108" s="9">
        <v>86.641000000000005</v>
      </c>
      <c r="BF108" s="9">
        <v>160.19300000000001</v>
      </c>
      <c r="BG108" s="9">
        <v>116.386</v>
      </c>
      <c r="BH108" s="9">
        <v>43.807000000000002</v>
      </c>
      <c r="BI108" s="9">
        <v>130.55199999999999</v>
      </c>
      <c r="BJ108" s="9">
        <v>40.899000000000001</v>
      </c>
      <c r="BK108" s="9">
        <v>89.653000000000006</v>
      </c>
      <c r="BL108" s="9">
        <v>142.12899999999999</v>
      </c>
      <c r="BM108" s="9">
        <v>49.957999999999998</v>
      </c>
      <c r="BN108" s="9">
        <v>92.171000000000006</v>
      </c>
      <c r="BO108" s="9">
        <v>2714.627</v>
      </c>
      <c r="BP108" s="9">
        <v>1387.1869999999999</v>
      </c>
      <c r="BQ108" s="9">
        <v>1327.44</v>
      </c>
      <c r="BR108" s="9">
        <v>2069.4409999999998</v>
      </c>
      <c r="BS108" s="9">
        <v>1256.1679999999999</v>
      </c>
      <c r="BT108" s="9">
        <v>813.27300000000002</v>
      </c>
      <c r="BU108" s="9">
        <v>645.18600000000004</v>
      </c>
      <c r="BV108" s="9">
        <v>131.02000000000001</v>
      </c>
      <c r="BW108" s="9">
        <v>514.16700000000003</v>
      </c>
      <c r="BX108" s="9">
        <v>243.14699999999999</v>
      </c>
      <c r="BY108" s="9">
        <v>120.101</v>
      </c>
      <c r="BZ108" s="9">
        <v>123.04600000000001</v>
      </c>
      <c r="CA108" s="9">
        <v>53.895000000000003</v>
      </c>
      <c r="CB108" s="9">
        <v>30.853999999999999</v>
      </c>
      <c r="CC108" s="9">
        <v>23.042000000000002</v>
      </c>
      <c r="CD108" s="9">
        <v>23.053000000000001</v>
      </c>
      <c r="CE108" s="9">
        <v>19.524000000000001</v>
      </c>
      <c r="CF108" s="9">
        <v>3.5289999999999999</v>
      </c>
      <c r="CG108" s="9">
        <v>13.404</v>
      </c>
      <c r="CH108" s="9">
        <v>11.77</v>
      </c>
      <c r="CI108" s="9">
        <v>1.6339999999999999</v>
      </c>
      <c r="CJ108" s="9">
        <v>9.6489999999999991</v>
      </c>
      <c r="CK108" s="9">
        <v>7.7549999999999999</v>
      </c>
      <c r="CL108" s="9">
        <v>1.895</v>
      </c>
      <c r="CM108" s="9">
        <v>30.841999999999999</v>
      </c>
      <c r="CN108" s="9">
        <v>11.329000000000001</v>
      </c>
      <c r="CO108" s="9">
        <v>19.513000000000002</v>
      </c>
      <c r="CP108" s="9">
        <v>216.911</v>
      </c>
      <c r="CQ108" s="9">
        <v>106.551</v>
      </c>
      <c r="CR108" s="9">
        <v>110.36</v>
      </c>
      <c r="CS108" s="9">
        <v>96.956000000000003</v>
      </c>
      <c r="CT108" s="9">
        <v>68.638000000000005</v>
      </c>
      <c r="CU108" s="9">
        <v>28.317</v>
      </c>
      <c r="CV108" s="9">
        <v>119.955</v>
      </c>
      <c r="CW108" s="9">
        <v>37.912999999999997</v>
      </c>
      <c r="CX108" s="9">
        <v>82.042000000000002</v>
      </c>
      <c r="CY108" s="9">
        <v>111.55</v>
      </c>
      <c r="CZ108" s="9">
        <v>80.745999999999995</v>
      </c>
      <c r="DA108" s="9">
        <v>30.803999999999998</v>
      </c>
      <c r="DB108" s="9">
        <v>131.59700000000001</v>
      </c>
      <c r="DC108" s="9">
        <v>39.354999999999997</v>
      </c>
      <c r="DD108" s="9">
        <v>92.242000000000004</v>
      </c>
      <c r="DE108" s="9">
        <v>133.35900000000001</v>
      </c>
      <c r="DF108" s="9">
        <v>49.683</v>
      </c>
      <c r="DG108" s="9">
        <v>83.677000000000007</v>
      </c>
      <c r="DH108" s="9">
        <v>2673.99</v>
      </c>
      <c r="DI108" s="9">
        <v>1464.463</v>
      </c>
      <c r="DJ108" s="9">
        <v>1209.5260000000001</v>
      </c>
      <c r="DK108" s="9">
        <v>1678.1310000000001</v>
      </c>
      <c r="DL108" s="9">
        <v>1097.1569999999999</v>
      </c>
      <c r="DM108" s="9">
        <v>580.97299999999996</v>
      </c>
      <c r="DN108" s="9">
        <v>995.85900000000004</v>
      </c>
      <c r="DO108" s="9">
        <v>367.30599999999998</v>
      </c>
      <c r="DP108" s="9">
        <v>628.553</v>
      </c>
      <c r="DQ108" s="9">
        <v>228.23</v>
      </c>
      <c r="DR108" s="9">
        <v>137.001</v>
      </c>
      <c r="DS108" s="9">
        <v>91.228999999999999</v>
      </c>
      <c r="DT108" s="9">
        <v>75.363</v>
      </c>
      <c r="DU108" s="9">
        <v>51.244999999999997</v>
      </c>
      <c r="DV108" s="9">
        <v>24.117999999999999</v>
      </c>
      <c r="DW108" s="9">
        <v>31.29</v>
      </c>
      <c r="DX108" s="9">
        <v>25.681000000000001</v>
      </c>
      <c r="DY108" s="9">
        <v>5.609</v>
      </c>
      <c r="DZ108" s="9">
        <v>16.516999999999999</v>
      </c>
      <c r="EA108" s="9">
        <v>12.714</v>
      </c>
      <c r="EB108" s="9">
        <v>3.802</v>
      </c>
      <c r="EC108" s="9">
        <v>14.773</v>
      </c>
      <c r="ED108" s="9">
        <v>12.965999999999999</v>
      </c>
      <c r="EE108" s="9">
        <v>1.8069999999999999</v>
      </c>
      <c r="EF108" s="9">
        <v>44.073999999999998</v>
      </c>
      <c r="EG108" s="9">
        <v>25.565000000000001</v>
      </c>
      <c r="EH108" s="9">
        <v>18.509</v>
      </c>
      <c r="EI108" s="9">
        <v>170.11500000000001</v>
      </c>
      <c r="EJ108" s="9">
        <v>97.736000000000004</v>
      </c>
      <c r="EK108" s="9">
        <v>72.38</v>
      </c>
      <c r="EL108" s="9">
        <v>69.007999999999996</v>
      </c>
      <c r="EM108" s="9">
        <v>53.720999999999997</v>
      </c>
      <c r="EN108" s="9">
        <v>15.287000000000001</v>
      </c>
      <c r="EO108" s="9">
        <v>101.107</v>
      </c>
      <c r="EP108" s="9">
        <v>44.015000000000001</v>
      </c>
      <c r="EQ108" s="9">
        <v>57.091999999999999</v>
      </c>
      <c r="ER108" s="9">
        <v>95.322999999999993</v>
      </c>
      <c r="ES108" s="9">
        <v>75.823999999999998</v>
      </c>
      <c r="ET108" s="9">
        <v>19.498000000000001</v>
      </c>
      <c r="EU108" s="9">
        <v>132.90799999999999</v>
      </c>
      <c r="EV108" s="9">
        <v>61.177</v>
      </c>
      <c r="EW108" s="9">
        <v>71.730999999999995</v>
      </c>
      <c r="EX108" s="9">
        <v>117.624</v>
      </c>
      <c r="EY108" s="9">
        <v>56.73</v>
      </c>
      <c r="EZ108" s="9">
        <v>60.895000000000003</v>
      </c>
      <c r="FA108" s="9">
        <v>2018.4459999999999</v>
      </c>
      <c r="FB108" s="9">
        <v>1067.579</v>
      </c>
      <c r="FC108" s="9">
        <v>950.86699999999996</v>
      </c>
      <c r="FD108" s="9">
        <v>1384.308</v>
      </c>
      <c r="FE108" s="9">
        <v>883.28499999999997</v>
      </c>
      <c r="FF108" s="9">
        <v>501.02300000000002</v>
      </c>
      <c r="FG108" s="9">
        <v>634.13800000000003</v>
      </c>
      <c r="FH108" s="9">
        <v>184.29400000000001</v>
      </c>
      <c r="FI108" s="9">
        <v>449.84399999999999</v>
      </c>
      <c r="FJ108" s="9">
        <v>168.20599999999999</v>
      </c>
      <c r="FK108" s="9">
        <v>98.260999999999996</v>
      </c>
      <c r="FL108" s="9">
        <v>69.944999999999993</v>
      </c>
      <c r="FM108" s="9">
        <v>46.552</v>
      </c>
      <c r="FN108" s="9">
        <v>29.911000000000001</v>
      </c>
      <c r="FO108" s="9">
        <v>16.64</v>
      </c>
      <c r="FP108" s="9">
        <v>24.053000000000001</v>
      </c>
      <c r="FQ108" s="9">
        <v>18.908000000000001</v>
      </c>
      <c r="FR108" s="9">
        <v>5.1449999999999996</v>
      </c>
      <c r="FS108" s="9">
        <v>13.475</v>
      </c>
      <c r="FT108" s="9">
        <v>9.7750000000000004</v>
      </c>
      <c r="FU108" s="9">
        <v>3.6989999999999998</v>
      </c>
      <c r="FV108" s="9">
        <v>10.579000000000001</v>
      </c>
      <c r="FW108" s="9">
        <v>9.1329999999999991</v>
      </c>
      <c r="FX108" s="9">
        <v>1.446</v>
      </c>
      <c r="FY108" s="9">
        <v>22.498000000000001</v>
      </c>
      <c r="FZ108" s="9">
        <v>11.003</v>
      </c>
      <c r="GA108" s="9">
        <v>11.494999999999999</v>
      </c>
      <c r="GB108" s="9">
        <v>134.126</v>
      </c>
      <c r="GC108" s="9">
        <v>76.697000000000003</v>
      </c>
      <c r="GD108" s="9">
        <v>57.427999999999997</v>
      </c>
      <c r="GE108" s="9">
        <v>59.137999999999998</v>
      </c>
      <c r="GF108" s="9">
        <v>46.201000000000001</v>
      </c>
      <c r="GG108" s="9">
        <v>12.936999999999999</v>
      </c>
      <c r="GH108" s="9">
        <v>74.988</v>
      </c>
      <c r="GI108" s="9">
        <v>30.495999999999999</v>
      </c>
      <c r="GJ108" s="9">
        <v>44.491</v>
      </c>
      <c r="GK108" s="9">
        <v>78.394999999999996</v>
      </c>
      <c r="GL108" s="9">
        <v>61.707999999999998</v>
      </c>
      <c r="GM108" s="9">
        <v>16.687000000000001</v>
      </c>
      <c r="GN108" s="9">
        <v>89.811000000000007</v>
      </c>
      <c r="GO108" s="9">
        <v>36.552999999999997</v>
      </c>
      <c r="GP108" s="9">
        <v>53.258000000000003</v>
      </c>
      <c r="GQ108" s="9">
        <v>88.462000000000003</v>
      </c>
      <c r="GR108" s="9">
        <v>40.271999999999998</v>
      </c>
      <c r="GS108" s="9">
        <v>48.191000000000003</v>
      </c>
      <c r="GT108" s="9">
        <v>655.54399999999998</v>
      </c>
      <c r="GU108" s="9">
        <v>396.88400000000001</v>
      </c>
      <c r="GV108" s="9">
        <v>258.66000000000003</v>
      </c>
      <c r="GW108" s="9">
        <v>293.82299999999998</v>
      </c>
      <c r="GX108" s="9">
        <v>213.87200000000001</v>
      </c>
      <c r="GY108" s="9">
        <v>79.95</v>
      </c>
      <c r="GZ108" s="9">
        <v>361.721</v>
      </c>
      <c r="HA108" s="9">
        <v>183.011</v>
      </c>
      <c r="HB108" s="9">
        <v>178.71</v>
      </c>
      <c r="HC108" s="9">
        <v>60.024000000000001</v>
      </c>
      <c r="HD108" s="9">
        <v>38.74</v>
      </c>
      <c r="HE108" s="9">
        <v>21.285</v>
      </c>
      <c r="HF108" s="9">
        <v>28.812000000000001</v>
      </c>
      <c r="HG108" s="9">
        <v>21.334</v>
      </c>
      <c r="HH108" s="9">
        <v>7.4779999999999998</v>
      </c>
      <c r="HI108" s="9">
        <v>7.2359999999999998</v>
      </c>
      <c r="HJ108" s="9">
        <v>6.7729999999999997</v>
      </c>
      <c r="HK108" s="9">
        <v>0.46400000000000002</v>
      </c>
      <c r="HL108" s="9">
        <v>3.0419999999999998</v>
      </c>
      <c r="HM108" s="9">
        <v>2.9390000000000001</v>
      </c>
      <c r="HN108" s="9">
        <v>0.10299999999999999</v>
      </c>
      <c r="HO108" s="9">
        <v>4.194</v>
      </c>
      <c r="HP108" s="9">
        <v>3.8340000000000001</v>
      </c>
      <c r="HQ108" s="9">
        <v>0.36099999999999999</v>
      </c>
      <c r="HR108" s="9">
        <v>21.576000000000001</v>
      </c>
      <c r="HS108" s="9">
        <v>14.561999999999999</v>
      </c>
      <c r="HT108" s="9">
        <v>7.0140000000000002</v>
      </c>
      <c r="HU108" s="9">
        <v>35.99</v>
      </c>
      <c r="HV108" s="9">
        <v>21.039000000000001</v>
      </c>
      <c r="HW108" s="9">
        <v>14.951000000000001</v>
      </c>
      <c r="HX108" s="9">
        <v>9.8699999999999992</v>
      </c>
      <c r="HY108" s="9">
        <v>7.52</v>
      </c>
      <c r="HZ108" s="9">
        <v>2.35</v>
      </c>
      <c r="IA108" s="9">
        <v>26.12</v>
      </c>
      <c r="IB108" s="9">
        <v>13.519</v>
      </c>
      <c r="IC108" s="9">
        <v>12.601000000000001</v>
      </c>
      <c r="ID108" s="9">
        <v>16.927</v>
      </c>
      <c r="IE108" s="9">
        <v>14.116</v>
      </c>
      <c r="IF108" s="9">
        <v>2.8109999999999999</v>
      </c>
      <c r="IG108" s="9">
        <v>43.097000000000001</v>
      </c>
      <c r="IH108" s="9">
        <v>24.623999999999999</v>
      </c>
      <c r="II108" s="9">
        <v>18.472999999999999</v>
      </c>
      <c r="IJ108" s="9">
        <v>29.161999999999999</v>
      </c>
      <c r="IK108" s="9">
        <v>16.457999999999998</v>
      </c>
      <c r="IL108" s="9">
        <v>12.704000000000001</v>
      </c>
      <c r="IM108" s="9">
        <v>4237.2709999999997</v>
      </c>
      <c r="IN108" s="9">
        <v>2224.625</v>
      </c>
      <c r="IO108" s="9">
        <v>2012.646</v>
      </c>
      <c r="IP108" s="9">
        <v>2999.6190000000001</v>
      </c>
      <c r="IQ108" s="9">
        <v>1821.9380000000001</v>
      </c>
    </row>
    <row r="109" spans="1:251">
      <c r="A109" s="10">
        <v>44805</v>
      </c>
      <c r="B109" s="9">
        <v>12.927</v>
      </c>
      <c r="C109" s="9">
        <v>10.817</v>
      </c>
      <c r="D109" s="9">
        <v>280.03899999999999</v>
      </c>
      <c r="E109" s="9">
        <v>155.21199999999999</v>
      </c>
      <c r="F109" s="9">
        <v>124.827</v>
      </c>
      <c r="G109" s="9">
        <v>151.405</v>
      </c>
      <c r="H109" s="9">
        <v>103.38800000000001</v>
      </c>
      <c r="I109" s="9">
        <v>48.018000000000001</v>
      </c>
      <c r="J109" s="9">
        <v>128.63399999999999</v>
      </c>
      <c r="K109" s="9">
        <v>51.825000000000003</v>
      </c>
      <c r="L109" s="9">
        <v>76.808999999999997</v>
      </c>
      <c r="M109" s="9">
        <v>171.541</v>
      </c>
      <c r="N109" s="9">
        <v>118.863</v>
      </c>
      <c r="O109" s="9">
        <v>52.677999999999997</v>
      </c>
      <c r="P109" s="9">
        <v>138.72900000000001</v>
      </c>
      <c r="Q109" s="9">
        <v>56.298999999999999</v>
      </c>
      <c r="R109" s="9">
        <v>82.43</v>
      </c>
      <c r="S109" s="9">
        <v>146.22300000000001</v>
      </c>
      <c r="T109" s="9">
        <v>65.483000000000004</v>
      </c>
      <c r="U109" s="9">
        <v>80.739999999999995</v>
      </c>
      <c r="V109" s="9">
        <v>3041.4450000000002</v>
      </c>
      <c r="W109" s="9">
        <v>1581.3240000000001</v>
      </c>
      <c r="X109" s="9">
        <v>1460.1210000000001</v>
      </c>
      <c r="Y109" s="9">
        <v>2325.9340000000002</v>
      </c>
      <c r="Z109" s="9">
        <v>1446.88</v>
      </c>
      <c r="AA109" s="9">
        <v>879.05399999999997</v>
      </c>
      <c r="AB109" s="9">
        <v>715.51099999999997</v>
      </c>
      <c r="AC109" s="9">
        <v>134.44399999999999</v>
      </c>
      <c r="AD109" s="9">
        <v>581.06700000000001</v>
      </c>
      <c r="AE109" s="9">
        <v>272.185</v>
      </c>
      <c r="AF109" s="9">
        <v>148.59399999999999</v>
      </c>
      <c r="AG109" s="9">
        <v>123.59099999999999</v>
      </c>
      <c r="AH109" s="9">
        <v>41.512999999999998</v>
      </c>
      <c r="AI109" s="9">
        <v>24.587</v>
      </c>
      <c r="AJ109" s="9">
        <v>16.925999999999998</v>
      </c>
      <c r="AK109" s="9">
        <v>23.004999999999999</v>
      </c>
      <c r="AL109" s="9">
        <v>16.962</v>
      </c>
      <c r="AM109" s="9">
        <v>6.0430000000000001</v>
      </c>
      <c r="AN109" s="9">
        <v>9.4250000000000007</v>
      </c>
      <c r="AO109" s="9">
        <v>6.1509999999999998</v>
      </c>
      <c r="AP109" s="9">
        <v>3.274</v>
      </c>
      <c r="AQ109" s="9">
        <v>13.58</v>
      </c>
      <c r="AR109" s="9">
        <v>10.811999999999999</v>
      </c>
      <c r="AS109" s="9">
        <v>2.7690000000000001</v>
      </c>
      <c r="AT109" s="9">
        <v>18.507999999999999</v>
      </c>
      <c r="AU109" s="9">
        <v>7.625</v>
      </c>
      <c r="AV109" s="9">
        <v>10.884</v>
      </c>
      <c r="AW109" s="9">
        <v>244.14400000000001</v>
      </c>
      <c r="AX109" s="9">
        <v>131.71100000000001</v>
      </c>
      <c r="AY109" s="9">
        <v>112.43300000000001</v>
      </c>
      <c r="AZ109" s="9">
        <v>127.06100000000001</v>
      </c>
      <c r="BA109" s="9">
        <v>91.965999999999994</v>
      </c>
      <c r="BB109" s="9">
        <v>35.094999999999999</v>
      </c>
      <c r="BC109" s="9">
        <v>117.084</v>
      </c>
      <c r="BD109" s="9">
        <v>39.744999999999997</v>
      </c>
      <c r="BE109" s="9">
        <v>77.338999999999999</v>
      </c>
      <c r="BF109" s="9">
        <v>145.99700000000001</v>
      </c>
      <c r="BG109" s="9">
        <v>105.90600000000001</v>
      </c>
      <c r="BH109" s="9">
        <v>40.091000000000001</v>
      </c>
      <c r="BI109" s="9">
        <v>126.188</v>
      </c>
      <c r="BJ109" s="9">
        <v>42.686999999999998</v>
      </c>
      <c r="BK109" s="9">
        <v>83.501000000000005</v>
      </c>
      <c r="BL109" s="9">
        <v>126.508</v>
      </c>
      <c r="BM109" s="9">
        <v>45.896000000000001</v>
      </c>
      <c r="BN109" s="9">
        <v>80.613</v>
      </c>
      <c r="BO109" s="9">
        <v>2701.4090000000001</v>
      </c>
      <c r="BP109" s="9">
        <v>1377.0719999999999</v>
      </c>
      <c r="BQ109" s="9">
        <v>1324.337</v>
      </c>
      <c r="BR109" s="9">
        <v>2062.0430000000001</v>
      </c>
      <c r="BS109" s="9">
        <v>1243.645</v>
      </c>
      <c r="BT109" s="9">
        <v>818.39800000000002</v>
      </c>
      <c r="BU109" s="9">
        <v>639.36599999999999</v>
      </c>
      <c r="BV109" s="9">
        <v>133.42699999999999</v>
      </c>
      <c r="BW109" s="9">
        <v>505.93900000000002</v>
      </c>
      <c r="BX109" s="9">
        <v>241.57400000000001</v>
      </c>
      <c r="BY109" s="9">
        <v>121.578</v>
      </c>
      <c r="BZ109" s="9">
        <v>119.996</v>
      </c>
      <c r="CA109" s="9">
        <v>52.783999999999999</v>
      </c>
      <c r="CB109" s="9">
        <v>25.888000000000002</v>
      </c>
      <c r="CC109" s="9">
        <v>26.896000000000001</v>
      </c>
      <c r="CD109" s="9">
        <v>21.934999999999999</v>
      </c>
      <c r="CE109" s="9">
        <v>13.295</v>
      </c>
      <c r="CF109" s="9">
        <v>8.641</v>
      </c>
      <c r="CG109" s="9">
        <v>10.632</v>
      </c>
      <c r="CH109" s="9">
        <v>5.633</v>
      </c>
      <c r="CI109" s="9">
        <v>4.9989999999999997</v>
      </c>
      <c r="CJ109" s="9">
        <v>11.303000000000001</v>
      </c>
      <c r="CK109" s="9">
        <v>7.6619999999999999</v>
      </c>
      <c r="CL109" s="9">
        <v>3.6419999999999999</v>
      </c>
      <c r="CM109" s="9">
        <v>30.847999999999999</v>
      </c>
      <c r="CN109" s="9">
        <v>12.593</v>
      </c>
      <c r="CO109" s="9">
        <v>18.254999999999999</v>
      </c>
      <c r="CP109" s="9">
        <v>210.93</v>
      </c>
      <c r="CQ109" s="9">
        <v>107.298</v>
      </c>
      <c r="CR109" s="9">
        <v>103.63200000000001</v>
      </c>
      <c r="CS109" s="9">
        <v>94.644999999999996</v>
      </c>
      <c r="CT109" s="9">
        <v>69.733000000000004</v>
      </c>
      <c r="CU109" s="9">
        <v>24.911999999999999</v>
      </c>
      <c r="CV109" s="9">
        <v>116.285</v>
      </c>
      <c r="CW109" s="9">
        <v>37.564</v>
      </c>
      <c r="CX109" s="9">
        <v>78.72</v>
      </c>
      <c r="CY109" s="9">
        <v>114.82299999999999</v>
      </c>
      <c r="CZ109" s="9">
        <v>81.614000000000004</v>
      </c>
      <c r="DA109" s="9">
        <v>33.209000000000003</v>
      </c>
      <c r="DB109" s="9">
        <v>126.75</v>
      </c>
      <c r="DC109" s="9">
        <v>39.963000000000001</v>
      </c>
      <c r="DD109" s="9">
        <v>86.787000000000006</v>
      </c>
      <c r="DE109" s="9">
        <v>126.917</v>
      </c>
      <c r="DF109" s="9">
        <v>43.198</v>
      </c>
      <c r="DG109" s="9">
        <v>83.718999999999994</v>
      </c>
      <c r="DH109" s="9">
        <v>2675.48</v>
      </c>
      <c r="DI109" s="9">
        <v>1471.5930000000001</v>
      </c>
      <c r="DJ109" s="9">
        <v>1203.8869999999999</v>
      </c>
      <c r="DK109" s="9">
        <v>1690.2239999999999</v>
      </c>
      <c r="DL109" s="9">
        <v>1102.51</v>
      </c>
      <c r="DM109" s="9">
        <v>587.71400000000006</v>
      </c>
      <c r="DN109" s="9">
        <v>985.25599999999997</v>
      </c>
      <c r="DO109" s="9">
        <v>369.08300000000003</v>
      </c>
      <c r="DP109" s="9">
        <v>616.173</v>
      </c>
      <c r="DQ109" s="9">
        <v>222.99100000000001</v>
      </c>
      <c r="DR109" s="9">
        <v>129.613</v>
      </c>
      <c r="DS109" s="9">
        <v>93.376999999999995</v>
      </c>
      <c r="DT109" s="9">
        <v>75.792000000000002</v>
      </c>
      <c r="DU109" s="9">
        <v>43.805999999999997</v>
      </c>
      <c r="DV109" s="9">
        <v>31.986000000000001</v>
      </c>
      <c r="DW109" s="9">
        <v>31.643000000000001</v>
      </c>
      <c r="DX109" s="9">
        <v>22.523</v>
      </c>
      <c r="DY109" s="9">
        <v>9.1199999999999992</v>
      </c>
      <c r="DZ109" s="9">
        <v>17.718</v>
      </c>
      <c r="EA109" s="9">
        <v>12.738</v>
      </c>
      <c r="EB109" s="9">
        <v>4.9809999999999999</v>
      </c>
      <c r="EC109" s="9">
        <v>13.925000000000001</v>
      </c>
      <c r="ED109" s="9">
        <v>9.7859999999999996</v>
      </c>
      <c r="EE109" s="9">
        <v>4.1390000000000002</v>
      </c>
      <c r="EF109" s="9">
        <v>44.149000000000001</v>
      </c>
      <c r="EG109" s="9">
        <v>21.283000000000001</v>
      </c>
      <c r="EH109" s="9">
        <v>22.866</v>
      </c>
      <c r="EI109" s="9">
        <v>167.29</v>
      </c>
      <c r="EJ109" s="9">
        <v>96.471000000000004</v>
      </c>
      <c r="EK109" s="9">
        <v>70.819000000000003</v>
      </c>
      <c r="EL109" s="9">
        <v>60.771000000000001</v>
      </c>
      <c r="EM109" s="9">
        <v>43.639000000000003</v>
      </c>
      <c r="EN109" s="9">
        <v>17.132000000000001</v>
      </c>
      <c r="EO109" s="9">
        <v>106.51900000000001</v>
      </c>
      <c r="EP109" s="9">
        <v>52.832000000000001</v>
      </c>
      <c r="EQ109" s="9">
        <v>53.686999999999998</v>
      </c>
      <c r="ER109" s="9">
        <v>88.793999999999997</v>
      </c>
      <c r="ES109" s="9">
        <v>64.021000000000001</v>
      </c>
      <c r="ET109" s="9">
        <v>24.774000000000001</v>
      </c>
      <c r="EU109" s="9">
        <v>134.196</v>
      </c>
      <c r="EV109" s="9">
        <v>65.591999999999999</v>
      </c>
      <c r="EW109" s="9">
        <v>68.603999999999999</v>
      </c>
      <c r="EX109" s="9">
        <v>124.23699999999999</v>
      </c>
      <c r="EY109" s="9">
        <v>65.569000000000003</v>
      </c>
      <c r="EZ109" s="9">
        <v>58.667999999999999</v>
      </c>
      <c r="FA109" s="9">
        <v>2012.6880000000001</v>
      </c>
      <c r="FB109" s="9">
        <v>1073.5550000000001</v>
      </c>
      <c r="FC109" s="9">
        <v>939.13300000000004</v>
      </c>
      <c r="FD109" s="9">
        <v>1392.837</v>
      </c>
      <c r="FE109" s="9">
        <v>885.971</v>
      </c>
      <c r="FF109" s="9">
        <v>506.86599999999999</v>
      </c>
      <c r="FG109" s="9">
        <v>619.851</v>
      </c>
      <c r="FH109" s="9">
        <v>187.58500000000001</v>
      </c>
      <c r="FI109" s="9">
        <v>432.26600000000002</v>
      </c>
      <c r="FJ109" s="9">
        <v>159.988</v>
      </c>
      <c r="FK109" s="9">
        <v>92.143000000000001</v>
      </c>
      <c r="FL109" s="9">
        <v>67.844999999999999</v>
      </c>
      <c r="FM109" s="9">
        <v>48.033999999999999</v>
      </c>
      <c r="FN109" s="9">
        <v>25.277999999999999</v>
      </c>
      <c r="FO109" s="9">
        <v>22.756</v>
      </c>
      <c r="FP109" s="9">
        <v>24.771999999999998</v>
      </c>
      <c r="FQ109" s="9">
        <v>16.071000000000002</v>
      </c>
      <c r="FR109" s="9">
        <v>8.7010000000000005</v>
      </c>
      <c r="FS109" s="9">
        <v>13.193</v>
      </c>
      <c r="FT109" s="9">
        <v>8.5950000000000006</v>
      </c>
      <c r="FU109" s="9">
        <v>4.5990000000000002</v>
      </c>
      <c r="FV109" s="9">
        <v>11.577999999999999</v>
      </c>
      <c r="FW109" s="9">
        <v>7.476</v>
      </c>
      <c r="FX109" s="9">
        <v>4.1020000000000003</v>
      </c>
      <c r="FY109" s="9">
        <v>23.262</v>
      </c>
      <c r="FZ109" s="9">
        <v>9.2070000000000007</v>
      </c>
      <c r="GA109" s="9">
        <v>14.055</v>
      </c>
      <c r="GB109" s="9">
        <v>124.273</v>
      </c>
      <c r="GC109" s="9">
        <v>72.724999999999994</v>
      </c>
      <c r="GD109" s="9">
        <v>51.546999999999997</v>
      </c>
      <c r="GE109" s="9">
        <v>54.173000000000002</v>
      </c>
      <c r="GF109" s="9">
        <v>38.802</v>
      </c>
      <c r="GG109" s="9">
        <v>15.371</v>
      </c>
      <c r="GH109" s="9">
        <v>70.099999999999994</v>
      </c>
      <c r="GI109" s="9">
        <v>33.923000000000002</v>
      </c>
      <c r="GJ109" s="9">
        <v>36.177</v>
      </c>
      <c r="GK109" s="9">
        <v>75.878</v>
      </c>
      <c r="GL109" s="9">
        <v>53.281999999999996</v>
      </c>
      <c r="GM109" s="9">
        <v>22.596</v>
      </c>
      <c r="GN109" s="9">
        <v>84.11</v>
      </c>
      <c r="GO109" s="9">
        <v>38.86</v>
      </c>
      <c r="GP109" s="9">
        <v>45.249000000000002</v>
      </c>
      <c r="GQ109" s="9">
        <v>83.293000000000006</v>
      </c>
      <c r="GR109" s="9">
        <v>42.518000000000001</v>
      </c>
      <c r="GS109" s="9">
        <v>40.774999999999999</v>
      </c>
      <c r="GT109" s="9">
        <v>662.79200000000003</v>
      </c>
      <c r="GU109" s="9">
        <v>398.03800000000001</v>
      </c>
      <c r="GV109" s="9">
        <v>264.755</v>
      </c>
      <c r="GW109" s="9">
        <v>297.387</v>
      </c>
      <c r="GX109" s="9">
        <v>216.54</v>
      </c>
      <c r="GY109" s="9">
        <v>80.846999999999994</v>
      </c>
      <c r="GZ109" s="9">
        <v>365.40499999999997</v>
      </c>
      <c r="HA109" s="9">
        <v>181.49799999999999</v>
      </c>
      <c r="HB109" s="9">
        <v>183.90700000000001</v>
      </c>
      <c r="HC109" s="9">
        <v>63.003</v>
      </c>
      <c r="HD109" s="9">
        <v>37.470999999999997</v>
      </c>
      <c r="HE109" s="9">
        <v>25.532</v>
      </c>
      <c r="HF109" s="9">
        <v>27.757999999999999</v>
      </c>
      <c r="HG109" s="9">
        <v>18.527999999999999</v>
      </c>
      <c r="HH109" s="9">
        <v>9.23</v>
      </c>
      <c r="HI109" s="9">
        <v>6.8719999999999999</v>
      </c>
      <c r="HJ109" s="9">
        <v>6.4530000000000003</v>
      </c>
      <c r="HK109" s="9">
        <v>0.41899999999999998</v>
      </c>
      <c r="HL109" s="9">
        <v>4.5250000000000004</v>
      </c>
      <c r="HM109" s="9">
        <v>4.1429999999999998</v>
      </c>
      <c r="HN109" s="9">
        <v>0.38200000000000001</v>
      </c>
      <c r="HO109" s="9">
        <v>2.347</v>
      </c>
      <c r="HP109" s="9">
        <v>2.31</v>
      </c>
      <c r="HQ109" s="9">
        <v>3.6999999999999998E-2</v>
      </c>
      <c r="HR109" s="9">
        <v>20.885999999999999</v>
      </c>
      <c r="HS109" s="9">
        <v>12.076000000000001</v>
      </c>
      <c r="HT109" s="9">
        <v>8.81</v>
      </c>
      <c r="HU109" s="9">
        <v>43.017000000000003</v>
      </c>
      <c r="HV109" s="9">
        <v>23.745999999999999</v>
      </c>
      <c r="HW109" s="9">
        <v>19.271999999999998</v>
      </c>
      <c r="HX109" s="9">
        <v>6.5990000000000002</v>
      </c>
      <c r="HY109" s="9">
        <v>4.8369999999999997</v>
      </c>
      <c r="HZ109" s="9">
        <v>1.7609999999999999</v>
      </c>
      <c r="IA109" s="9">
        <v>36.418999999999997</v>
      </c>
      <c r="IB109" s="9">
        <v>18.908000000000001</v>
      </c>
      <c r="IC109" s="9">
        <v>17.510000000000002</v>
      </c>
      <c r="ID109" s="9">
        <v>12.916</v>
      </c>
      <c r="IE109" s="9">
        <v>10.738</v>
      </c>
      <c r="IF109" s="9">
        <v>2.1779999999999999</v>
      </c>
      <c r="IG109" s="9">
        <v>50.085999999999999</v>
      </c>
      <c r="IH109" s="9">
        <v>26.731999999999999</v>
      </c>
      <c r="II109" s="9">
        <v>23.353999999999999</v>
      </c>
      <c r="IJ109" s="9">
        <v>40.944000000000003</v>
      </c>
      <c r="IK109" s="9">
        <v>23.050999999999998</v>
      </c>
      <c r="IL109" s="9">
        <v>17.891999999999999</v>
      </c>
      <c r="IM109" s="9">
        <v>4278.8789999999999</v>
      </c>
      <c r="IN109" s="9">
        <v>2246.98</v>
      </c>
      <c r="IO109" s="9">
        <v>2031.8989999999999</v>
      </c>
      <c r="IP109" s="9">
        <v>3015.1759999999999</v>
      </c>
      <c r="IQ109" s="9">
        <v>1818.7139999999999</v>
      </c>
    </row>
    <row r="110" spans="1:251">
      <c r="A110" s="10">
        <v>44835</v>
      </c>
      <c r="B110" s="9">
        <v>10.821999999999999</v>
      </c>
      <c r="C110" s="9">
        <v>14.263999999999999</v>
      </c>
      <c r="D110" s="9">
        <v>305.976</v>
      </c>
      <c r="E110" s="9">
        <v>178.649</v>
      </c>
      <c r="F110" s="9">
        <v>127.327</v>
      </c>
      <c r="G110" s="9">
        <v>164.59700000000001</v>
      </c>
      <c r="H110" s="9">
        <v>120.571</v>
      </c>
      <c r="I110" s="9">
        <v>44.027000000000001</v>
      </c>
      <c r="J110" s="9">
        <v>141.37899999999999</v>
      </c>
      <c r="K110" s="9">
        <v>58.079000000000001</v>
      </c>
      <c r="L110" s="9">
        <v>83.3</v>
      </c>
      <c r="M110" s="9">
        <v>182.72300000000001</v>
      </c>
      <c r="N110" s="9">
        <v>131.755</v>
      </c>
      <c r="O110" s="9">
        <v>50.969000000000001</v>
      </c>
      <c r="P110" s="9">
        <v>152.108</v>
      </c>
      <c r="Q110" s="9">
        <v>61.106999999999999</v>
      </c>
      <c r="R110" s="9">
        <v>91.001000000000005</v>
      </c>
      <c r="S110" s="9">
        <v>154.03</v>
      </c>
      <c r="T110" s="9">
        <v>65.491</v>
      </c>
      <c r="U110" s="9">
        <v>88.539000000000001</v>
      </c>
      <c r="V110" s="9">
        <v>3059.5680000000002</v>
      </c>
      <c r="W110" s="9">
        <v>1599.9659999999999</v>
      </c>
      <c r="X110" s="9">
        <v>1459.6010000000001</v>
      </c>
      <c r="Y110" s="9">
        <v>2348.9189999999999</v>
      </c>
      <c r="Z110" s="9">
        <v>1464.37</v>
      </c>
      <c r="AA110" s="9">
        <v>884.54899999999998</v>
      </c>
      <c r="AB110" s="9">
        <v>710.64800000000002</v>
      </c>
      <c r="AC110" s="9">
        <v>135.596</v>
      </c>
      <c r="AD110" s="9">
        <v>575.05200000000002</v>
      </c>
      <c r="AE110" s="9">
        <v>289.76</v>
      </c>
      <c r="AF110" s="9">
        <v>157.214</v>
      </c>
      <c r="AG110" s="9">
        <v>132.54599999999999</v>
      </c>
      <c r="AH110" s="9">
        <v>50.78</v>
      </c>
      <c r="AI110" s="9">
        <v>26.344999999999999</v>
      </c>
      <c r="AJ110" s="9">
        <v>24.434999999999999</v>
      </c>
      <c r="AK110" s="9">
        <v>26.204999999999998</v>
      </c>
      <c r="AL110" s="9">
        <v>18.116</v>
      </c>
      <c r="AM110" s="9">
        <v>8.0890000000000004</v>
      </c>
      <c r="AN110" s="9">
        <v>14.169</v>
      </c>
      <c r="AO110" s="9">
        <v>8.7769999999999992</v>
      </c>
      <c r="AP110" s="9">
        <v>5.391</v>
      </c>
      <c r="AQ110" s="9">
        <v>12.037000000000001</v>
      </c>
      <c r="AR110" s="9">
        <v>9.3390000000000004</v>
      </c>
      <c r="AS110" s="9">
        <v>2.698</v>
      </c>
      <c r="AT110" s="9">
        <v>24.574000000000002</v>
      </c>
      <c r="AU110" s="9">
        <v>8.2279999999999998</v>
      </c>
      <c r="AV110" s="9">
        <v>16.346</v>
      </c>
      <c r="AW110" s="9">
        <v>257.42700000000002</v>
      </c>
      <c r="AX110" s="9">
        <v>141.27600000000001</v>
      </c>
      <c r="AY110" s="9">
        <v>116.151</v>
      </c>
      <c r="AZ110" s="9">
        <v>146.93700000000001</v>
      </c>
      <c r="BA110" s="9">
        <v>103.48399999999999</v>
      </c>
      <c r="BB110" s="9">
        <v>43.454000000000001</v>
      </c>
      <c r="BC110" s="9">
        <v>110.49</v>
      </c>
      <c r="BD110" s="9">
        <v>37.792000000000002</v>
      </c>
      <c r="BE110" s="9">
        <v>72.697999999999993</v>
      </c>
      <c r="BF110" s="9">
        <v>166.51400000000001</v>
      </c>
      <c r="BG110" s="9">
        <v>116.467</v>
      </c>
      <c r="BH110" s="9">
        <v>50.048000000000002</v>
      </c>
      <c r="BI110" s="9">
        <v>123.245</v>
      </c>
      <c r="BJ110" s="9">
        <v>40.747999999999998</v>
      </c>
      <c r="BK110" s="9">
        <v>82.498000000000005</v>
      </c>
      <c r="BL110" s="9">
        <v>124.65900000000001</v>
      </c>
      <c r="BM110" s="9">
        <v>46.57</v>
      </c>
      <c r="BN110" s="9">
        <v>78.088999999999999</v>
      </c>
      <c r="BO110" s="9">
        <v>2716.011</v>
      </c>
      <c r="BP110" s="9">
        <v>1385.473</v>
      </c>
      <c r="BQ110" s="9">
        <v>1330.537</v>
      </c>
      <c r="BR110" s="9">
        <v>2072.4</v>
      </c>
      <c r="BS110" s="9">
        <v>1243.8030000000001</v>
      </c>
      <c r="BT110" s="9">
        <v>828.59799999999996</v>
      </c>
      <c r="BU110" s="9">
        <v>643.61</v>
      </c>
      <c r="BV110" s="9">
        <v>141.66999999999999</v>
      </c>
      <c r="BW110" s="9">
        <v>501.94</v>
      </c>
      <c r="BX110" s="9">
        <v>224.637</v>
      </c>
      <c r="BY110" s="9">
        <v>118.505</v>
      </c>
      <c r="BZ110" s="9">
        <v>106.133</v>
      </c>
      <c r="CA110" s="9">
        <v>39.817</v>
      </c>
      <c r="CB110" s="9">
        <v>19.968</v>
      </c>
      <c r="CC110" s="9">
        <v>19.849</v>
      </c>
      <c r="CD110" s="9">
        <v>21.056000000000001</v>
      </c>
      <c r="CE110" s="9">
        <v>12.391999999999999</v>
      </c>
      <c r="CF110" s="9">
        <v>8.6639999999999997</v>
      </c>
      <c r="CG110" s="9">
        <v>13.172000000000001</v>
      </c>
      <c r="CH110" s="9">
        <v>7.84</v>
      </c>
      <c r="CI110" s="9">
        <v>5.3330000000000002</v>
      </c>
      <c r="CJ110" s="9">
        <v>7.8840000000000003</v>
      </c>
      <c r="CK110" s="9">
        <v>4.5529999999999999</v>
      </c>
      <c r="CL110" s="9">
        <v>3.3319999999999999</v>
      </c>
      <c r="CM110" s="9">
        <v>18.760000000000002</v>
      </c>
      <c r="CN110" s="9">
        <v>7.5759999999999996</v>
      </c>
      <c r="CO110" s="9">
        <v>11.185</v>
      </c>
      <c r="CP110" s="9">
        <v>200.898</v>
      </c>
      <c r="CQ110" s="9">
        <v>106.06</v>
      </c>
      <c r="CR110" s="9">
        <v>94.837999999999994</v>
      </c>
      <c r="CS110" s="9">
        <v>91.951999999999998</v>
      </c>
      <c r="CT110" s="9">
        <v>64.685000000000002</v>
      </c>
      <c r="CU110" s="9">
        <v>27.268000000000001</v>
      </c>
      <c r="CV110" s="9">
        <v>108.946</v>
      </c>
      <c r="CW110" s="9">
        <v>41.375</v>
      </c>
      <c r="CX110" s="9">
        <v>67.569999999999993</v>
      </c>
      <c r="CY110" s="9">
        <v>107.19199999999999</v>
      </c>
      <c r="CZ110" s="9">
        <v>74.347999999999999</v>
      </c>
      <c r="DA110" s="9">
        <v>32.844000000000001</v>
      </c>
      <c r="DB110" s="9">
        <v>117.44499999999999</v>
      </c>
      <c r="DC110" s="9">
        <v>44.156999999999996</v>
      </c>
      <c r="DD110" s="9">
        <v>73.287999999999997</v>
      </c>
      <c r="DE110" s="9">
        <v>122.11799999999999</v>
      </c>
      <c r="DF110" s="9">
        <v>49.215000000000003</v>
      </c>
      <c r="DG110" s="9">
        <v>72.903000000000006</v>
      </c>
      <c r="DH110" s="9">
        <v>2680.5889999999999</v>
      </c>
      <c r="DI110" s="9">
        <v>1480.6010000000001</v>
      </c>
      <c r="DJ110" s="9">
        <v>1199.989</v>
      </c>
      <c r="DK110" s="9">
        <v>1685.318</v>
      </c>
      <c r="DL110" s="9">
        <v>1109.7760000000001</v>
      </c>
      <c r="DM110" s="9">
        <v>575.54200000000003</v>
      </c>
      <c r="DN110" s="9">
        <v>995.27099999999996</v>
      </c>
      <c r="DO110" s="9">
        <v>370.82400000000001</v>
      </c>
      <c r="DP110" s="9">
        <v>624.447</v>
      </c>
      <c r="DQ110" s="9">
        <v>211.87100000000001</v>
      </c>
      <c r="DR110" s="9">
        <v>120.514</v>
      </c>
      <c r="DS110" s="9">
        <v>91.356999999999999</v>
      </c>
      <c r="DT110" s="9">
        <v>60.996000000000002</v>
      </c>
      <c r="DU110" s="9">
        <v>37.47</v>
      </c>
      <c r="DV110" s="9">
        <v>23.526</v>
      </c>
      <c r="DW110" s="9">
        <v>17.927</v>
      </c>
      <c r="DX110" s="9">
        <v>14.737</v>
      </c>
      <c r="DY110" s="9">
        <v>3.1909999999999998</v>
      </c>
      <c r="DZ110" s="9">
        <v>11.196</v>
      </c>
      <c r="EA110" s="9">
        <v>9.1050000000000004</v>
      </c>
      <c r="EB110" s="9">
        <v>2.0910000000000002</v>
      </c>
      <c r="EC110" s="9">
        <v>6.7309999999999999</v>
      </c>
      <c r="ED110" s="9">
        <v>5.6310000000000002</v>
      </c>
      <c r="EE110" s="9">
        <v>1.1000000000000001</v>
      </c>
      <c r="EF110" s="9">
        <v>43.069000000000003</v>
      </c>
      <c r="EG110" s="9">
        <v>22.733000000000001</v>
      </c>
      <c r="EH110" s="9">
        <v>20.335000000000001</v>
      </c>
      <c r="EI110" s="9">
        <v>167.661</v>
      </c>
      <c r="EJ110" s="9">
        <v>92.998000000000005</v>
      </c>
      <c r="EK110" s="9">
        <v>74.662999999999997</v>
      </c>
      <c r="EL110" s="9">
        <v>65.165999999999997</v>
      </c>
      <c r="EM110" s="9">
        <v>49.222999999999999</v>
      </c>
      <c r="EN110" s="9">
        <v>15.943</v>
      </c>
      <c r="EO110" s="9">
        <v>102.495</v>
      </c>
      <c r="EP110" s="9">
        <v>43.774999999999999</v>
      </c>
      <c r="EQ110" s="9">
        <v>58.72</v>
      </c>
      <c r="ER110" s="9">
        <v>80.344999999999999</v>
      </c>
      <c r="ES110" s="9">
        <v>61.776000000000003</v>
      </c>
      <c r="ET110" s="9">
        <v>18.57</v>
      </c>
      <c r="EU110" s="9">
        <v>131.52500000000001</v>
      </c>
      <c r="EV110" s="9">
        <v>58.738</v>
      </c>
      <c r="EW110" s="9">
        <v>72.787000000000006</v>
      </c>
      <c r="EX110" s="9">
        <v>113.691</v>
      </c>
      <c r="EY110" s="9">
        <v>52.88</v>
      </c>
      <c r="EZ110" s="9">
        <v>60.811</v>
      </c>
      <c r="FA110" s="9">
        <v>2013.8530000000001</v>
      </c>
      <c r="FB110" s="9">
        <v>1073.73</v>
      </c>
      <c r="FC110" s="9">
        <v>940.12300000000005</v>
      </c>
      <c r="FD110" s="9">
        <v>1388.076</v>
      </c>
      <c r="FE110" s="9">
        <v>886.39099999999996</v>
      </c>
      <c r="FF110" s="9">
        <v>501.685</v>
      </c>
      <c r="FG110" s="9">
        <v>625.77700000000004</v>
      </c>
      <c r="FH110" s="9">
        <v>187.33799999999999</v>
      </c>
      <c r="FI110" s="9">
        <v>438.43900000000002</v>
      </c>
      <c r="FJ110" s="9">
        <v>152.19300000000001</v>
      </c>
      <c r="FK110" s="9">
        <v>83.591999999999999</v>
      </c>
      <c r="FL110" s="9">
        <v>68.600999999999999</v>
      </c>
      <c r="FM110" s="9">
        <v>34.29</v>
      </c>
      <c r="FN110" s="9">
        <v>18.859000000000002</v>
      </c>
      <c r="FO110" s="9">
        <v>15.430999999999999</v>
      </c>
      <c r="FP110" s="9">
        <v>12.07</v>
      </c>
      <c r="FQ110" s="9">
        <v>9.1999999999999993</v>
      </c>
      <c r="FR110" s="9">
        <v>2.87</v>
      </c>
      <c r="FS110" s="9">
        <v>7.827</v>
      </c>
      <c r="FT110" s="9">
        <v>6.02</v>
      </c>
      <c r="FU110" s="9">
        <v>1.8069999999999999</v>
      </c>
      <c r="FV110" s="9">
        <v>4.2430000000000003</v>
      </c>
      <c r="FW110" s="9">
        <v>3.18</v>
      </c>
      <c r="FX110" s="9">
        <v>1.0629999999999999</v>
      </c>
      <c r="FY110" s="9">
        <v>22.22</v>
      </c>
      <c r="FZ110" s="9">
        <v>9.6590000000000007</v>
      </c>
      <c r="GA110" s="9">
        <v>12.561</v>
      </c>
      <c r="GB110" s="9">
        <v>128.85599999999999</v>
      </c>
      <c r="GC110" s="9">
        <v>70.658000000000001</v>
      </c>
      <c r="GD110" s="9">
        <v>58.198999999999998</v>
      </c>
      <c r="GE110" s="9">
        <v>54.935000000000002</v>
      </c>
      <c r="GF110" s="9">
        <v>41.417000000000002</v>
      </c>
      <c r="GG110" s="9">
        <v>13.518000000000001</v>
      </c>
      <c r="GH110" s="9">
        <v>73.921000000000006</v>
      </c>
      <c r="GI110" s="9">
        <v>29.24</v>
      </c>
      <c r="GJ110" s="9">
        <v>44.680999999999997</v>
      </c>
      <c r="GK110" s="9">
        <v>64.326999999999998</v>
      </c>
      <c r="GL110" s="9">
        <v>48.5</v>
      </c>
      <c r="GM110" s="9">
        <v>15.827</v>
      </c>
      <c r="GN110" s="9">
        <v>87.866</v>
      </c>
      <c r="GO110" s="9">
        <v>35.091999999999999</v>
      </c>
      <c r="GP110" s="9">
        <v>52.774000000000001</v>
      </c>
      <c r="GQ110" s="9">
        <v>81.748000000000005</v>
      </c>
      <c r="GR110" s="9">
        <v>35.26</v>
      </c>
      <c r="GS110" s="9">
        <v>46.488</v>
      </c>
      <c r="GT110" s="9">
        <v>666.73599999999999</v>
      </c>
      <c r="GU110" s="9">
        <v>406.87099999999998</v>
      </c>
      <c r="GV110" s="9">
        <v>259.86599999999999</v>
      </c>
      <c r="GW110" s="9">
        <v>297.24200000000002</v>
      </c>
      <c r="GX110" s="9">
        <v>223.38499999999999</v>
      </c>
      <c r="GY110" s="9">
        <v>73.856999999999999</v>
      </c>
      <c r="GZ110" s="9">
        <v>369.49400000000003</v>
      </c>
      <c r="HA110" s="9">
        <v>183.48599999999999</v>
      </c>
      <c r="HB110" s="9">
        <v>186.00800000000001</v>
      </c>
      <c r="HC110" s="9">
        <v>59.677999999999997</v>
      </c>
      <c r="HD110" s="9">
        <v>36.921999999999997</v>
      </c>
      <c r="HE110" s="9">
        <v>22.756</v>
      </c>
      <c r="HF110" s="9">
        <v>26.706</v>
      </c>
      <c r="HG110" s="9">
        <v>18.611000000000001</v>
      </c>
      <c r="HH110" s="9">
        <v>8.0950000000000006</v>
      </c>
      <c r="HI110" s="9">
        <v>5.8570000000000002</v>
      </c>
      <c r="HJ110" s="9">
        <v>5.5359999999999996</v>
      </c>
      <c r="HK110" s="9">
        <v>0.32100000000000001</v>
      </c>
      <c r="HL110" s="9">
        <v>3.3690000000000002</v>
      </c>
      <c r="HM110" s="9">
        <v>3.085</v>
      </c>
      <c r="HN110" s="9">
        <v>0.28399999999999997</v>
      </c>
      <c r="HO110" s="9">
        <v>2.488</v>
      </c>
      <c r="HP110" s="9">
        <v>2.4510000000000001</v>
      </c>
      <c r="HQ110" s="9">
        <v>3.6999999999999998E-2</v>
      </c>
      <c r="HR110" s="9">
        <v>20.849</v>
      </c>
      <c r="HS110" s="9">
        <v>13.074</v>
      </c>
      <c r="HT110" s="9">
        <v>7.774</v>
      </c>
      <c r="HU110" s="9">
        <v>38.805</v>
      </c>
      <c r="HV110" s="9">
        <v>22.34</v>
      </c>
      <c r="HW110" s="9">
        <v>16.465</v>
      </c>
      <c r="HX110" s="9">
        <v>10.231</v>
      </c>
      <c r="HY110" s="9">
        <v>7.806</v>
      </c>
      <c r="HZ110" s="9">
        <v>2.4249999999999998</v>
      </c>
      <c r="IA110" s="9">
        <v>28.574000000000002</v>
      </c>
      <c r="IB110" s="9">
        <v>14.535</v>
      </c>
      <c r="IC110" s="9">
        <v>14.04</v>
      </c>
      <c r="ID110" s="9">
        <v>16.018999999999998</v>
      </c>
      <c r="IE110" s="9">
        <v>13.276</v>
      </c>
      <c r="IF110" s="9">
        <v>2.7429999999999999</v>
      </c>
      <c r="IG110" s="9">
        <v>43.658999999999999</v>
      </c>
      <c r="IH110" s="9">
        <v>23.646000000000001</v>
      </c>
      <c r="II110" s="9">
        <v>20.013000000000002</v>
      </c>
      <c r="IJ110" s="9">
        <v>31.943000000000001</v>
      </c>
      <c r="IK110" s="9">
        <v>17.62</v>
      </c>
      <c r="IL110" s="9">
        <v>14.323</v>
      </c>
      <c r="IM110" s="9">
        <v>4303.7160000000003</v>
      </c>
      <c r="IN110" s="9">
        <v>2258.9630000000002</v>
      </c>
      <c r="IO110" s="9">
        <v>2044.7529999999999</v>
      </c>
      <c r="IP110" s="9">
        <v>3050.4140000000002</v>
      </c>
      <c r="IQ110" s="9">
        <v>1848.529</v>
      </c>
    </row>
    <row r="111" spans="1:251">
      <c r="A111" s="10">
        <v>44866</v>
      </c>
      <c r="B111" s="9">
        <v>9.3160000000000007</v>
      </c>
      <c r="C111" s="9">
        <v>11.305999999999999</v>
      </c>
      <c r="D111" s="9">
        <v>294.73899999999998</v>
      </c>
      <c r="E111" s="9">
        <v>170.22800000000001</v>
      </c>
      <c r="F111" s="9">
        <v>124.512</v>
      </c>
      <c r="G111" s="9">
        <v>165.53399999999999</v>
      </c>
      <c r="H111" s="9">
        <v>117.714</v>
      </c>
      <c r="I111" s="9">
        <v>47.82</v>
      </c>
      <c r="J111" s="9">
        <v>129.20500000000001</v>
      </c>
      <c r="K111" s="9">
        <v>52.514000000000003</v>
      </c>
      <c r="L111" s="9">
        <v>76.691000000000003</v>
      </c>
      <c r="M111" s="9">
        <v>178.07599999999999</v>
      </c>
      <c r="N111" s="9">
        <v>125.35299999999999</v>
      </c>
      <c r="O111" s="9">
        <v>52.722000000000001</v>
      </c>
      <c r="P111" s="9">
        <v>136.76400000000001</v>
      </c>
      <c r="Q111" s="9">
        <v>54.828000000000003</v>
      </c>
      <c r="R111" s="9">
        <v>81.936000000000007</v>
      </c>
      <c r="S111" s="9">
        <v>138.22</v>
      </c>
      <c r="T111" s="9">
        <v>57.344000000000001</v>
      </c>
      <c r="U111" s="9">
        <v>80.876000000000005</v>
      </c>
      <c r="V111" s="9">
        <v>3076.7550000000001</v>
      </c>
      <c r="W111" s="9">
        <v>1613.4110000000001</v>
      </c>
      <c r="X111" s="9">
        <v>1463.3440000000001</v>
      </c>
      <c r="Y111" s="9">
        <v>2372.0810000000001</v>
      </c>
      <c r="Z111" s="9">
        <v>1481.2750000000001</v>
      </c>
      <c r="AA111" s="9">
        <v>890.80600000000004</v>
      </c>
      <c r="AB111" s="9">
        <v>704.67399999999998</v>
      </c>
      <c r="AC111" s="9">
        <v>132.13499999999999</v>
      </c>
      <c r="AD111" s="9">
        <v>572.53800000000001</v>
      </c>
      <c r="AE111" s="9">
        <v>280.42899999999997</v>
      </c>
      <c r="AF111" s="9">
        <v>152.99600000000001</v>
      </c>
      <c r="AG111" s="9">
        <v>127.432</v>
      </c>
      <c r="AH111" s="9">
        <v>48.918999999999997</v>
      </c>
      <c r="AI111" s="9">
        <v>26.638000000000002</v>
      </c>
      <c r="AJ111" s="9">
        <v>22.282</v>
      </c>
      <c r="AK111" s="9">
        <v>24.161000000000001</v>
      </c>
      <c r="AL111" s="9">
        <v>15.513</v>
      </c>
      <c r="AM111" s="9">
        <v>8.6470000000000002</v>
      </c>
      <c r="AN111" s="9">
        <v>13.275</v>
      </c>
      <c r="AO111" s="9">
        <v>7.4489999999999998</v>
      </c>
      <c r="AP111" s="9">
        <v>5.8259999999999996</v>
      </c>
      <c r="AQ111" s="9">
        <v>10.885999999999999</v>
      </c>
      <c r="AR111" s="9">
        <v>8.0640000000000001</v>
      </c>
      <c r="AS111" s="9">
        <v>2.8220000000000001</v>
      </c>
      <c r="AT111" s="9">
        <v>24.759</v>
      </c>
      <c r="AU111" s="9">
        <v>11.125</v>
      </c>
      <c r="AV111" s="9">
        <v>13.634</v>
      </c>
      <c r="AW111" s="9">
        <v>251.334</v>
      </c>
      <c r="AX111" s="9">
        <v>138.18700000000001</v>
      </c>
      <c r="AY111" s="9">
        <v>113.14700000000001</v>
      </c>
      <c r="AZ111" s="9">
        <v>142.267</v>
      </c>
      <c r="BA111" s="9">
        <v>100.423</v>
      </c>
      <c r="BB111" s="9">
        <v>41.844000000000001</v>
      </c>
      <c r="BC111" s="9">
        <v>109.06699999999999</v>
      </c>
      <c r="BD111" s="9">
        <v>37.764000000000003</v>
      </c>
      <c r="BE111" s="9">
        <v>71.302999999999997</v>
      </c>
      <c r="BF111" s="9">
        <v>160.37100000000001</v>
      </c>
      <c r="BG111" s="9">
        <v>112.172</v>
      </c>
      <c r="BH111" s="9">
        <v>48.198999999999998</v>
      </c>
      <c r="BI111" s="9">
        <v>120.05800000000001</v>
      </c>
      <c r="BJ111" s="9">
        <v>40.825000000000003</v>
      </c>
      <c r="BK111" s="9">
        <v>79.233000000000004</v>
      </c>
      <c r="BL111" s="9">
        <v>122.342</v>
      </c>
      <c r="BM111" s="9">
        <v>45.213000000000001</v>
      </c>
      <c r="BN111" s="9">
        <v>77.129000000000005</v>
      </c>
      <c r="BO111" s="9">
        <v>2742.2130000000002</v>
      </c>
      <c r="BP111" s="9">
        <v>1392.4970000000001</v>
      </c>
      <c r="BQ111" s="9">
        <v>1349.7159999999999</v>
      </c>
      <c r="BR111" s="9">
        <v>2106.3110000000001</v>
      </c>
      <c r="BS111" s="9">
        <v>1261.68</v>
      </c>
      <c r="BT111" s="9">
        <v>844.63099999999997</v>
      </c>
      <c r="BU111" s="9">
        <v>635.90200000000004</v>
      </c>
      <c r="BV111" s="9">
        <v>130.81800000000001</v>
      </c>
      <c r="BW111" s="9">
        <v>505.084</v>
      </c>
      <c r="BX111" s="9">
        <v>239.02799999999999</v>
      </c>
      <c r="BY111" s="9">
        <v>113.997</v>
      </c>
      <c r="BZ111" s="9">
        <v>125.03100000000001</v>
      </c>
      <c r="CA111" s="9">
        <v>45.256</v>
      </c>
      <c r="CB111" s="9">
        <v>24.297000000000001</v>
      </c>
      <c r="CC111" s="9">
        <v>20.959</v>
      </c>
      <c r="CD111" s="9">
        <v>22.695</v>
      </c>
      <c r="CE111" s="9">
        <v>15.058999999999999</v>
      </c>
      <c r="CF111" s="9">
        <v>7.6360000000000001</v>
      </c>
      <c r="CG111" s="9">
        <v>13.055999999999999</v>
      </c>
      <c r="CH111" s="9">
        <v>6.4109999999999996</v>
      </c>
      <c r="CI111" s="9">
        <v>6.6449999999999996</v>
      </c>
      <c r="CJ111" s="9">
        <v>9.6389999999999993</v>
      </c>
      <c r="CK111" s="9">
        <v>8.6479999999999997</v>
      </c>
      <c r="CL111" s="9">
        <v>0.99199999999999999</v>
      </c>
      <c r="CM111" s="9">
        <v>22.561</v>
      </c>
      <c r="CN111" s="9">
        <v>9.2390000000000008</v>
      </c>
      <c r="CO111" s="9">
        <v>13.321999999999999</v>
      </c>
      <c r="CP111" s="9">
        <v>210.64400000000001</v>
      </c>
      <c r="CQ111" s="9">
        <v>101.02500000000001</v>
      </c>
      <c r="CR111" s="9">
        <v>109.619</v>
      </c>
      <c r="CS111" s="9">
        <v>100.352</v>
      </c>
      <c r="CT111" s="9">
        <v>69.221999999999994</v>
      </c>
      <c r="CU111" s="9">
        <v>31.131</v>
      </c>
      <c r="CV111" s="9">
        <v>110.291</v>
      </c>
      <c r="CW111" s="9">
        <v>31.803000000000001</v>
      </c>
      <c r="CX111" s="9">
        <v>78.488</v>
      </c>
      <c r="CY111" s="9">
        <v>115.709</v>
      </c>
      <c r="CZ111" s="9">
        <v>78.841999999999999</v>
      </c>
      <c r="DA111" s="9">
        <v>36.866999999999997</v>
      </c>
      <c r="DB111" s="9">
        <v>123.318</v>
      </c>
      <c r="DC111" s="9">
        <v>35.155000000000001</v>
      </c>
      <c r="DD111" s="9">
        <v>88.162999999999997</v>
      </c>
      <c r="DE111" s="9">
        <v>123.34699999999999</v>
      </c>
      <c r="DF111" s="9">
        <v>38.213999999999999</v>
      </c>
      <c r="DG111" s="9">
        <v>85.132999999999996</v>
      </c>
      <c r="DH111" s="9">
        <v>2714.7269999999999</v>
      </c>
      <c r="DI111" s="9">
        <v>1489.9090000000001</v>
      </c>
      <c r="DJ111" s="9">
        <v>1224.818</v>
      </c>
      <c r="DK111" s="9">
        <v>1689.614</v>
      </c>
      <c r="DL111" s="9">
        <v>1111.2270000000001</v>
      </c>
      <c r="DM111" s="9">
        <v>578.38800000000003</v>
      </c>
      <c r="DN111" s="9">
        <v>1025.1130000000001</v>
      </c>
      <c r="DO111" s="9">
        <v>378.68299999999999</v>
      </c>
      <c r="DP111" s="9">
        <v>646.42999999999995</v>
      </c>
      <c r="DQ111" s="9">
        <v>206.89099999999999</v>
      </c>
      <c r="DR111" s="9">
        <v>120.956</v>
      </c>
      <c r="DS111" s="9">
        <v>85.935000000000002</v>
      </c>
      <c r="DT111" s="9">
        <v>61.902999999999999</v>
      </c>
      <c r="DU111" s="9">
        <v>37.530999999999999</v>
      </c>
      <c r="DV111" s="9">
        <v>24.373000000000001</v>
      </c>
      <c r="DW111" s="9">
        <v>23.032</v>
      </c>
      <c r="DX111" s="9">
        <v>18.901</v>
      </c>
      <c r="DY111" s="9">
        <v>4.1310000000000002</v>
      </c>
      <c r="DZ111" s="9">
        <v>10.906000000000001</v>
      </c>
      <c r="EA111" s="9">
        <v>8.3819999999999997</v>
      </c>
      <c r="EB111" s="9">
        <v>2.524</v>
      </c>
      <c r="EC111" s="9">
        <v>12.127000000000001</v>
      </c>
      <c r="ED111" s="9">
        <v>10.519</v>
      </c>
      <c r="EE111" s="9">
        <v>1.607</v>
      </c>
      <c r="EF111" s="9">
        <v>38.871000000000002</v>
      </c>
      <c r="EG111" s="9">
        <v>18.63</v>
      </c>
      <c r="EH111" s="9">
        <v>20.241</v>
      </c>
      <c r="EI111" s="9">
        <v>160.184</v>
      </c>
      <c r="EJ111" s="9">
        <v>91.21</v>
      </c>
      <c r="EK111" s="9">
        <v>68.974000000000004</v>
      </c>
      <c r="EL111" s="9">
        <v>61.735999999999997</v>
      </c>
      <c r="EM111" s="9">
        <v>45.49</v>
      </c>
      <c r="EN111" s="9">
        <v>16.245000000000001</v>
      </c>
      <c r="EO111" s="9">
        <v>98.448999999999998</v>
      </c>
      <c r="EP111" s="9">
        <v>45.72</v>
      </c>
      <c r="EQ111" s="9">
        <v>52.728999999999999</v>
      </c>
      <c r="ER111" s="9">
        <v>80.718000000000004</v>
      </c>
      <c r="ES111" s="9">
        <v>61.91</v>
      </c>
      <c r="ET111" s="9">
        <v>18.808</v>
      </c>
      <c r="EU111" s="9">
        <v>126.173</v>
      </c>
      <c r="EV111" s="9">
        <v>59.045999999999999</v>
      </c>
      <c r="EW111" s="9">
        <v>67.126999999999995</v>
      </c>
      <c r="EX111" s="9">
        <v>109.354</v>
      </c>
      <c r="EY111" s="9">
        <v>54.100999999999999</v>
      </c>
      <c r="EZ111" s="9">
        <v>55.253</v>
      </c>
      <c r="FA111" s="9">
        <v>2025.155</v>
      </c>
      <c r="FB111" s="9">
        <v>1079.1559999999999</v>
      </c>
      <c r="FC111" s="9">
        <v>945.99900000000002</v>
      </c>
      <c r="FD111" s="9">
        <v>1394.09</v>
      </c>
      <c r="FE111" s="9">
        <v>891.28700000000003</v>
      </c>
      <c r="FF111" s="9">
        <v>502.80399999999997</v>
      </c>
      <c r="FG111" s="9">
        <v>631.06500000000005</v>
      </c>
      <c r="FH111" s="9">
        <v>187.87</v>
      </c>
      <c r="FI111" s="9">
        <v>443.19499999999999</v>
      </c>
      <c r="FJ111" s="9">
        <v>147.03700000000001</v>
      </c>
      <c r="FK111" s="9">
        <v>83.57</v>
      </c>
      <c r="FL111" s="9">
        <v>63.466999999999999</v>
      </c>
      <c r="FM111" s="9">
        <v>39.268000000000001</v>
      </c>
      <c r="FN111" s="9">
        <v>21.818999999999999</v>
      </c>
      <c r="FO111" s="9">
        <v>17.449000000000002</v>
      </c>
      <c r="FP111" s="9">
        <v>18.314</v>
      </c>
      <c r="FQ111" s="9">
        <v>14.968</v>
      </c>
      <c r="FR111" s="9">
        <v>3.347</v>
      </c>
      <c r="FS111" s="9">
        <v>8.9510000000000005</v>
      </c>
      <c r="FT111" s="9">
        <v>7.1740000000000004</v>
      </c>
      <c r="FU111" s="9">
        <v>1.7769999999999999</v>
      </c>
      <c r="FV111" s="9">
        <v>9.3629999999999995</v>
      </c>
      <c r="FW111" s="9">
        <v>7.7930000000000001</v>
      </c>
      <c r="FX111" s="9">
        <v>1.57</v>
      </c>
      <c r="FY111" s="9">
        <v>20.954000000000001</v>
      </c>
      <c r="FZ111" s="9">
        <v>6.8520000000000003</v>
      </c>
      <c r="GA111" s="9">
        <v>14.102</v>
      </c>
      <c r="GB111" s="9">
        <v>120.61799999999999</v>
      </c>
      <c r="GC111" s="9">
        <v>67.426000000000002</v>
      </c>
      <c r="GD111" s="9">
        <v>53.191000000000003</v>
      </c>
      <c r="GE111" s="9">
        <v>51.034999999999997</v>
      </c>
      <c r="GF111" s="9">
        <v>37.104999999999997</v>
      </c>
      <c r="GG111" s="9">
        <v>13.930999999999999</v>
      </c>
      <c r="GH111" s="9">
        <v>69.581999999999994</v>
      </c>
      <c r="GI111" s="9">
        <v>30.321999999999999</v>
      </c>
      <c r="GJ111" s="9">
        <v>39.261000000000003</v>
      </c>
      <c r="GK111" s="9">
        <v>65.924999999999997</v>
      </c>
      <c r="GL111" s="9">
        <v>50.213000000000001</v>
      </c>
      <c r="GM111" s="9">
        <v>15.712</v>
      </c>
      <c r="GN111" s="9">
        <v>81.111999999999995</v>
      </c>
      <c r="GO111" s="9">
        <v>33.356999999999999</v>
      </c>
      <c r="GP111" s="9">
        <v>47.755000000000003</v>
      </c>
      <c r="GQ111" s="9">
        <v>78.533000000000001</v>
      </c>
      <c r="GR111" s="9">
        <v>37.496000000000002</v>
      </c>
      <c r="GS111" s="9">
        <v>41.036999999999999</v>
      </c>
      <c r="GT111" s="9">
        <v>689.572</v>
      </c>
      <c r="GU111" s="9">
        <v>410.75299999999999</v>
      </c>
      <c r="GV111" s="9">
        <v>278.81900000000002</v>
      </c>
      <c r="GW111" s="9">
        <v>295.524</v>
      </c>
      <c r="GX111" s="9">
        <v>219.94</v>
      </c>
      <c r="GY111" s="9">
        <v>75.584000000000003</v>
      </c>
      <c r="GZ111" s="9">
        <v>394.04899999999998</v>
      </c>
      <c r="HA111" s="9">
        <v>190.81299999999999</v>
      </c>
      <c r="HB111" s="9">
        <v>203.23500000000001</v>
      </c>
      <c r="HC111" s="9">
        <v>59.853999999999999</v>
      </c>
      <c r="HD111" s="9">
        <v>37.386000000000003</v>
      </c>
      <c r="HE111" s="9">
        <v>22.468</v>
      </c>
      <c r="HF111" s="9">
        <v>22.635000000000002</v>
      </c>
      <c r="HG111" s="9">
        <v>15.711</v>
      </c>
      <c r="HH111" s="9">
        <v>6.9240000000000004</v>
      </c>
      <c r="HI111" s="9">
        <v>4.718</v>
      </c>
      <c r="HJ111" s="9">
        <v>3.9329999999999998</v>
      </c>
      <c r="HK111" s="9">
        <v>0.78500000000000003</v>
      </c>
      <c r="HL111" s="9">
        <v>1.9550000000000001</v>
      </c>
      <c r="HM111" s="9">
        <v>1.2070000000000001</v>
      </c>
      <c r="HN111" s="9">
        <v>0.747</v>
      </c>
      <c r="HO111" s="9">
        <v>2.7639999999999998</v>
      </c>
      <c r="HP111" s="9">
        <v>2.726</v>
      </c>
      <c r="HQ111" s="9">
        <v>3.6999999999999998E-2</v>
      </c>
      <c r="HR111" s="9">
        <v>17.917000000000002</v>
      </c>
      <c r="HS111" s="9">
        <v>11.778</v>
      </c>
      <c r="HT111" s="9">
        <v>6.1390000000000002</v>
      </c>
      <c r="HU111" s="9">
        <v>39.567</v>
      </c>
      <c r="HV111" s="9">
        <v>23.783999999999999</v>
      </c>
      <c r="HW111" s="9">
        <v>15.782999999999999</v>
      </c>
      <c r="HX111" s="9">
        <v>10.7</v>
      </c>
      <c r="HY111" s="9">
        <v>8.3859999999999992</v>
      </c>
      <c r="HZ111" s="9">
        <v>2.3140000000000001</v>
      </c>
      <c r="IA111" s="9">
        <v>28.866</v>
      </c>
      <c r="IB111" s="9">
        <v>15.398</v>
      </c>
      <c r="IC111" s="9">
        <v>13.468</v>
      </c>
      <c r="ID111" s="9">
        <v>14.792999999999999</v>
      </c>
      <c r="IE111" s="9">
        <v>11.696999999999999</v>
      </c>
      <c r="IF111" s="9">
        <v>3.0960000000000001</v>
      </c>
      <c r="IG111" s="9">
        <v>45.061</v>
      </c>
      <c r="IH111" s="9">
        <v>25.689</v>
      </c>
      <c r="II111" s="9">
        <v>19.372</v>
      </c>
      <c r="IJ111" s="9">
        <v>30.821000000000002</v>
      </c>
      <c r="IK111" s="9">
        <v>16.605</v>
      </c>
      <c r="IL111" s="9">
        <v>14.215999999999999</v>
      </c>
      <c r="IM111" s="9">
        <v>4342.0140000000001</v>
      </c>
      <c r="IN111" s="9">
        <v>2278.3780000000002</v>
      </c>
      <c r="IO111" s="9">
        <v>2063.636</v>
      </c>
      <c r="IP111" s="9">
        <v>3059.7919999999999</v>
      </c>
      <c r="IQ111" s="9">
        <v>1865.816</v>
      </c>
    </row>
    <row r="112" spans="1:251">
      <c r="A112" s="10">
        <v>44896</v>
      </c>
      <c r="B112" s="9">
        <v>8.4019999999999992</v>
      </c>
      <c r="C112" s="9">
        <v>10.651</v>
      </c>
      <c r="D112" s="9">
        <v>305.71800000000002</v>
      </c>
      <c r="E112" s="9">
        <v>175.21299999999999</v>
      </c>
      <c r="F112" s="9">
        <v>130.505</v>
      </c>
      <c r="G112" s="9">
        <v>164.66200000000001</v>
      </c>
      <c r="H112" s="9">
        <v>115.813</v>
      </c>
      <c r="I112" s="9">
        <v>48.85</v>
      </c>
      <c r="J112" s="9">
        <v>141.05600000000001</v>
      </c>
      <c r="K112" s="9">
        <v>59.4</v>
      </c>
      <c r="L112" s="9">
        <v>81.656000000000006</v>
      </c>
      <c r="M112" s="9">
        <v>184.459</v>
      </c>
      <c r="N112" s="9">
        <v>130.881</v>
      </c>
      <c r="O112" s="9">
        <v>53.578000000000003</v>
      </c>
      <c r="P112" s="9">
        <v>147.923</v>
      </c>
      <c r="Q112" s="9">
        <v>62.518999999999998</v>
      </c>
      <c r="R112" s="9">
        <v>85.403999999999996</v>
      </c>
      <c r="S112" s="9">
        <v>155.14699999999999</v>
      </c>
      <c r="T112" s="9">
        <v>70.010999999999996</v>
      </c>
      <c r="U112" s="9">
        <v>85.137</v>
      </c>
      <c r="V112" s="9">
        <v>3065.3409999999999</v>
      </c>
      <c r="W112" s="9">
        <v>1612.212</v>
      </c>
      <c r="X112" s="9">
        <v>1453.1289999999999</v>
      </c>
      <c r="Y112" s="9">
        <v>2371.8939999999998</v>
      </c>
      <c r="Z112" s="9">
        <v>1488.106</v>
      </c>
      <c r="AA112" s="9">
        <v>883.78800000000001</v>
      </c>
      <c r="AB112" s="9">
        <v>693.447</v>
      </c>
      <c r="AC112" s="9">
        <v>124.10599999999999</v>
      </c>
      <c r="AD112" s="9">
        <v>569.34100000000001</v>
      </c>
      <c r="AE112" s="9">
        <v>274.48200000000003</v>
      </c>
      <c r="AF112" s="9">
        <v>140.40700000000001</v>
      </c>
      <c r="AG112" s="9">
        <v>134.07499999999999</v>
      </c>
      <c r="AH112" s="9">
        <v>42.901000000000003</v>
      </c>
      <c r="AI112" s="9">
        <v>20.225000000000001</v>
      </c>
      <c r="AJ112" s="9">
        <v>22.675999999999998</v>
      </c>
      <c r="AK112" s="9">
        <v>22.664000000000001</v>
      </c>
      <c r="AL112" s="9">
        <v>14.241</v>
      </c>
      <c r="AM112" s="9">
        <v>8.423</v>
      </c>
      <c r="AN112" s="9">
        <v>10.220000000000001</v>
      </c>
      <c r="AO112" s="9">
        <v>8.7050000000000001</v>
      </c>
      <c r="AP112" s="9">
        <v>1.5149999999999999</v>
      </c>
      <c r="AQ112" s="9">
        <v>12.443</v>
      </c>
      <c r="AR112" s="9">
        <v>5.5350000000000001</v>
      </c>
      <c r="AS112" s="9">
        <v>6.9080000000000004</v>
      </c>
      <c r="AT112" s="9">
        <v>20.236999999999998</v>
      </c>
      <c r="AU112" s="9">
        <v>5.984</v>
      </c>
      <c r="AV112" s="9">
        <v>14.253</v>
      </c>
      <c r="AW112" s="9">
        <v>248.22</v>
      </c>
      <c r="AX112" s="9">
        <v>128.72499999999999</v>
      </c>
      <c r="AY112" s="9">
        <v>119.494</v>
      </c>
      <c r="AZ112" s="9">
        <v>133.803</v>
      </c>
      <c r="BA112" s="9">
        <v>92.334999999999994</v>
      </c>
      <c r="BB112" s="9">
        <v>41.466999999999999</v>
      </c>
      <c r="BC112" s="9">
        <v>114.417</v>
      </c>
      <c r="BD112" s="9">
        <v>36.39</v>
      </c>
      <c r="BE112" s="9">
        <v>78.027000000000001</v>
      </c>
      <c r="BF112" s="9">
        <v>150.869</v>
      </c>
      <c r="BG112" s="9">
        <v>102.80200000000001</v>
      </c>
      <c r="BH112" s="9">
        <v>48.067</v>
      </c>
      <c r="BI112" s="9">
        <v>123.61199999999999</v>
      </c>
      <c r="BJ112" s="9">
        <v>37.604999999999997</v>
      </c>
      <c r="BK112" s="9">
        <v>86.007999999999996</v>
      </c>
      <c r="BL112" s="9">
        <v>124.637</v>
      </c>
      <c r="BM112" s="9">
        <v>45.095999999999997</v>
      </c>
      <c r="BN112" s="9">
        <v>79.542000000000002</v>
      </c>
      <c r="BO112" s="9">
        <v>2728.51</v>
      </c>
      <c r="BP112" s="9">
        <v>1384.3579999999999</v>
      </c>
      <c r="BQ112" s="9">
        <v>1344.152</v>
      </c>
      <c r="BR112" s="9">
        <v>2102.252</v>
      </c>
      <c r="BS112" s="9">
        <v>1251.8820000000001</v>
      </c>
      <c r="BT112" s="9">
        <v>850.37</v>
      </c>
      <c r="BU112" s="9">
        <v>626.25800000000004</v>
      </c>
      <c r="BV112" s="9">
        <v>132.476</v>
      </c>
      <c r="BW112" s="9">
        <v>493.78199999999998</v>
      </c>
      <c r="BX112" s="9">
        <v>221.25899999999999</v>
      </c>
      <c r="BY112" s="9">
        <v>111.45</v>
      </c>
      <c r="BZ112" s="9">
        <v>109.80800000000001</v>
      </c>
      <c r="CA112" s="9">
        <v>46.35</v>
      </c>
      <c r="CB112" s="9">
        <v>28.03</v>
      </c>
      <c r="CC112" s="9">
        <v>18.32</v>
      </c>
      <c r="CD112" s="9">
        <v>23.190999999999999</v>
      </c>
      <c r="CE112" s="9">
        <v>19.850000000000001</v>
      </c>
      <c r="CF112" s="9">
        <v>3.3410000000000002</v>
      </c>
      <c r="CG112" s="9">
        <v>11.295999999999999</v>
      </c>
      <c r="CH112" s="9">
        <v>9.85</v>
      </c>
      <c r="CI112" s="9">
        <v>1.446</v>
      </c>
      <c r="CJ112" s="9">
        <v>11.895</v>
      </c>
      <c r="CK112" s="9">
        <v>10</v>
      </c>
      <c r="CL112" s="9">
        <v>1.895</v>
      </c>
      <c r="CM112" s="9">
        <v>23.158999999999999</v>
      </c>
      <c r="CN112" s="9">
        <v>8.18</v>
      </c>
      <c r="CO112" s="9">
        <v>14.978999999999999</v>
      </c>
      <c r="CP112" s="9">
        <v>192.57499999999999</v>
      </c>
      <c r="CQ112" s="9">
        <v>91.126000000000005</v>
      </c>
      <c r="CR112" s="9">
        <v>101.449</v>
      </c>
      <c r="CS112" s="9">
        <v>83.31</v>
      </c>
      <c r="CT112" s="9">
        <v>63.472999999999999</v>
      </c>
      <c r="CU112" s="9">
        <v>19.838000000000001</v>
      </c>
      <c r="CV112" s="9">
        <v>109.264</v>
      </c>
      <c r="CW112" s="9">
        <v>27.652999999999999</v>
      </c>
      <c r="CX112" s="9">
        <v>81.611000000000004</v>
      </c>
      <c r="CY112" s="9">
        <v>101.511</v>
      </c>
      <c r="CZ112" s="9">
        <v>78.917000000000002</v>
      </c>
      <c r="DA112" s="9">
        <v>22.594999999999999</v>
      </c>
      <c r="DB112" s="9">
        <v>119.747</v>
      </c>
      <c r="DC112" s="9">
        <v>32.533000000000001</v>
      </c>
      <c r="DD112" s="9">
        <v>87.213999999999999</v>
      </c>
      <c r="DE112" s="9">
        <v>120.56100000000001</v>
      </c>
      <c r="DF112" s="9">
        <v>37.503</v>
      </c>
      <c r="DG112" s="9">
        <v>83.057000000000002</v>
      </c>
      <c r="DH112" s="9">
        <v>2706.28</v>
      </c>
      <c r="DI112" s="9">
        <v>1480.7829999999999</v>
      </c>
      <c r="DJ112" s="9">
        <v>1225.498</v>
      </c>
      <c r="DK112" s="9">
        <v>1709.972</v>
      </c>
      <c r="DL112" s="9">
        <v>1113.1179999999999</v>
      </c>
      <c r="DM112" s="9">
        <v>596.85400000000004</v>
      </c>
      <c r="DN112" s="9">
        <v>996.30899999999997</v>
      </c>
      <c r="DO112" s="9">
        <v>367.66500000000002</v>
      </c>
      <c r="DP112" s="9">
        <v>628.64400000000001</v>
      </c>
      <c r="DQ112" s="9">
        <v>221.88</v>
      </c>
      <c r="DR112" s="9">
        <v>119.304</v>
      </c>
      <c r="DS112" s="9">
        <v>102.57599999999999</v>
      </c>
      <c r="DT112" s="9">
        <v>71.183000000000007</v>
      </c>
      <c r="DU112" s="9">
        <v>45.796999999999997</v>
      </c>
      <c r="DV112" s="9">
        <v>25.385999999999999</v>
      </c>
      <c r="DW112" s="9">
        <v>21.045000000000002</v>
      </c>
      <c r="DX112" s="9">
        <v>18.946999999999999</v>
      </c>
      <c r="DY112" s="9">
        <v>2.0979999999999999</v>
      </c>
      <c r="DZ112" s="9">
        <v>10.561999999999999</v>
      </c>
      <c r="EA112" s="9">
        <v>10.523</v>
      </c>
      <c r="EB112" s="9">
        <v>3.9E-2</v>
      </c>
      <c r="EC112" s="9">
        <v>10.483000000000001</v>
      </c>
      <c r="ED112" s="9">
        <v>8.4239999999999995</v>
      </c>
      <c r="EE112" s="9">
        <v>2.0590000000000002</v>
      </c>
      <c r="EF112" s="9">
        <v>50.137999999999998</v>
      </c>
      <c r="EG112" s="9">
        <v>26.85</v>
      </c>
      <c r="EH112" s="9">
        <v>23.288</v>
      </c>
      <c r="EI112" s="9">
        <v>170.53700000000001</v>
      </c>
      <c r="EJ112" s="9">
        <v>87.087999999999994</v>
      </c>
      <c r="EK112" s="9">
        <v>83.448999999999998</v>
      </c>
      <c r="EL112" s="9">
        <v>58.572000000000003</v>
      </c>
      <c r="EM112" s="9">
        <v>37.384999999999998</v>
      </c>
      <c r="EN112" s="9">
        <v>21.187000000000001</v>
      </c>
      <c r="EO112" s="9">
        <v>111.965</v>
      </c>
      <c r="EP112" s="9">
        <v>49.703000000000003</v>
      </c>
      <c r="EQ112" s="9">
        <v>62.262</v>
      </c>
      <c r="ER112" s="9">
        <v>76.44</v>
      </c>
      <c r="ES112" s="9">
        <v>53.194000000000003</v>
      </c>
      <c r="ET112" s="9">
        <v>23.247</v>
      </c>
      <c r="EU112" s="9">
        <v>145.43899999999999</v>
      </c>
      <c r="EV112" s="9">
        <v>66.11</v>
      </c>
      <c r="EW112" s="9">
        <v>79.328999999999994</v>
      </c>
      <c r="EX112" s="9">
        <v>122.527</v>
      </c>
      <c r="EY112" s="9">
        <v>60.225999999999999</v>
      </c>
      <c r="EZ112" s="9">
        <v>62.301000000000002</v>
      </c>
      <c r="FA112" s="9">
        <v>2021.2919999999999</v>
      </c>
      <c r="FB112" s="9">
        <v>1076.57</v>
      </c>
      <c r="FC112" s="9">
        <v>944.72199999999998</v>
      </c>
      <c r="FD112" s="9">
        <v>1405.1379999999999</v>
      </c>
      <c r="FE112" s="9">
        <v>891.98800000000006</v>
      </c>
      <c r="FF112" s="9">
        <v>513.15</v>
      </c>
      <c r="FG112" s="9">
        <v>616.154</v>
      </c>
      <c r="FH112" s="9">
        <v>184.58199999999999</v>
      </c>
      <c r="FI112" s="9">
        <v>431.572</v>
      </c>
      <c r="FJ112" s="9">
        <v>161.28100000000001</v>
      </c>
      <c r="FK112" s="9">
        <v>84.289000000000001</v>
      </c>
      <c r="FL112" s="9">
        <v>76.992000000000004</v>
      </c>
      <c r="FM112" s="9">
        <v>46.183999999999997</v>
      </c>
      <c r="FN112" s="9">
        <v>29.702999999999999</v>
      </c>
      <c r="FO112" s="9">
        <v>16.481000000000002</v>
      </c>
      <c r="FP112" s="9">
        <v>16.603999999999999</v>
      </c>
      <c r="FQ112" s="9">
        <v>14.553000000000001</v>
      </c>
      <c r="FR112" s="9">
        <v>2.0510000000000002</v>
      </c>
      <c r="FS112" s="9">
        <v>7.7850000000000001</v>
      </c>
      <c r="FT112" s="9">
        <v>7.7560000000000002</v>
      </c>
      <c r="FU112" s="9">
        <v>2.9000000000000001E-2</v>
      </c>
      <c r="FV112" s="9">
        <v>8.8190000000000008</v>
      </c>
      <c r="FW112" s="9">
        <v>6.7969999999999997</v>
      </c>
      <c r="FX112" s="9">
        <v>2.0219999999999998</v>
      </c>
      <c r="FY112" s="9">
        <v>29.58</v>
      </c>
      <c r="FZ112" s="9">
        <v>15.148999999999999</v>
      </c>
      <c r="GA112" s="9">
        <v>14.430999999999999</v>
      </c>
      <c r="GB112" s="9">
        <v>129.55500000000001</v>
      </c>
      <c r="GC112" s="9">
        <v>65.38</v>
      </c>
      <c r="GD112" s="9">
        <v>64.174999999999997</v>
      </c>
      <c r="GE112" s="9">
        <v>52.697000000000003</v>
      </c>
      <c r="GF112" s="9">
        <v>33.475000000000001</v>
      </c>
      <c r="GG112" s="9">
        <v>19.222000000000001</v>
      </c>
      <c r="GH112" s="9">
        <v>76.858999999999995</v>
      </c>
      <c r="GI112" s="9">
        <v>31.905000000000001</v>
      </c>
      <c r="GJ112" s="9">
        <v>44.954000000000001</v>
      </c>
      <c r="GK112" s="9">
        <v>66.402000000000001</v>
      </c>
      <c r="GL112" s="9">
        <v>45.165999999999997</v>
      </c>
      <c r="GM112" s="9">
        <v>21.236000000000001</v>
      </c>
      <c r="GN112" s="9">
        <v>94.879000000000005</v>
      </c>
      <c r="GO112" s="9">
        <v>39.124000000000002</v>
      </c>
      <c r="GP112" s="9">
        <v>55.756</v>
      </c>
      <c r="GQ112" s="9">
        <v>84.643000000000001</v>
      </c>
      <c r="GR112" s="9">
        <v>39.661000000000001</v>
      </c>
      <c r="GS112" s="9">
        <v>44.981999999999999</v>
      </c>
      <c r="GT112" s="9">
        <v>684.98800000000006</v>
      </c>
      <c r="GU112" s="9">
        <v>404.21300000000002</v>
      </c>
      <c r="GV112" s="9">
        <v>280.77499999999998</v>
      </c>
      <c r="GW112" s="9">
        <v>304.83300000000003</v>
      </c>
      <c r="GX112" s="9">
        <v>221.13</v>
      </c>
      <c r="GY112" s="9">
        <v>83.703999999999994</v>
      </c>
      <c r="GZ112" s="9">
        <v>380.15499999999997</v>
      </c>
      <c r="HA112" s="9">
        <v>183.083</v>
      </c>
      <c r="HB112" s="9">
        <v>197.072</v>
      </c>
      <c r="HC112" s="9">
        <v>60.597999999999999</v>
      </c>
      <c r="HD112" s="9">
        <v>35.014000000000003</v>
      </c>
      <c r="HE112" s="9">
        <v>25.584</v>
      </c>
      <c r="HF112" s="9">
        <v>24.998999999999999</v>
      </c>
      <c r="HG112" s="9">
        <v>16.094999999999999</v>
      </c>
      <c r="HH112" s="9">
        <v>8.9049999999999994</v>
      </c>
      <c r="HI112" s="9">
        <v>4.4409999999999998</v>
      </c>
      <c r="HJ112" s="9">
        <v>4.3940000000000001</v>
      </c>
      <c r="HK112" s="9">
        <v>4.8000000000000001E-2</v>
      </c>
      <c r="HL112" s="9">
        <v>2.7770000000000001</v>
      </c>
      <c r="HM112" s="9">
        <v>2.7669999999999999</v>
      </c>
      <c r="HN112" s="9">
        <v>0.01</v>
      </c>
      <c r="HO112" s="9">
        <v>1.6639999999999999</v>
      </c>
      <c r="HP112" s="9">
        <v>1.6259999999999999</v>
      </c>
      <c r="HQ112" s="9">
        <v>3.7999999999999999E-2</v>
      </c>
      <c r="HR112" s="9">
        <v>20.558</v>
      </c>
      <c r="HS112" s="9">
        <v>11.701000000000001</v>
      </c>
      <c r="HT112" s="9">
        <v>8.8569999999999993</v>
      </c>
      <c r="HU112" s="9">
        <v>40.981999999999999</v>
      </c>
      <c r="HV112" s="9">
        <v>21.707999999999998</v>
      </c>
      <c r="HW112" s="9">
        <v>19.274000000000001</v>
      </c>
      <c r="HX112" s="9">
        <v>5.875</v>
      </c>
      <c r="HY112" s="9">
        <v>3.91</v>
      </c>
      <c r="HZ112" s="9">
        <v>1.966</v>
      </c>
      <c r="IA112" s="9">
        <v>35.106999999999999</v>
      </c>
      <c r="IB112" s="9">
        <v>17.797999999999998</v>
      </c>
      <c r="IC112" s="9">
        <v>17.308</v>
      </c>
      <c r="ID112" s="9">
        <v>10.038</v>
      </c>
      <c r="IE112" s="9">
        <v>8.0280000000000005</v>
      </c>
      <c r="IF112" s="9">
        <v>2.0110000000000001</v>
      </c>
      <c r="IG112" s="9">
        <v>50.56</v>
      </c>
      <c r="IH112" s="9">
        <v>26.986000000000001</v>
      </c>
      <c r="II112" s="9">
        <v>23.574000000000002</v>
      </c>
      <c r="IJ112" s="9">
        <v>37.884</v>
      </c>
      <c r="IK112" s="9">
        <v>20.565999999999999</v>
      </c>
      <c r="IL112" s="9">
        <v>17.318000000000001</v>
      </c>
      <c r="IM112" s="9">
        <v>4367.4780000000001</v>
      </c>
      <c r="IN112" s="9">
        <v>2287.4180000000001</v>
      </c>
      <c r="IO112" s="9">
        <v>2080.06</v>
      </c>
      <c r="IP112" s="9">
        <v>3107.0169999999998</v>
      </c>
      <c r="IQ112" s="9">
        <v>1878.8389999999999</v>
      </c>
    </row>
    <row r="113" spans="1:251">
      <c r="A113" s="10">
        <v>44927</v>
      </c>
      <c r="B113" s="9">
        <v>14.813000000000001</v>
      </c>
      <c r="C113" s="9">
        <v>15.903</v>
      </c>
      <c r="D113" s="9">
        <v>320.53399999999999</v>
      </c>
      <c r="E113" s="9">
        <v>182.06299999999999</v>
      </c>
      <c r="F113" s="9">
        <v>138.471</v>
      </c>
      <c r="G113" s="9">
        <v>169.191</v>
      </c>
      <c r="H113" s="9">
        <v>118.163</v>
      </c>
      <c r="I113" s="9">
        <v>51.027999999999999</v>
      </c>
      <c r="J113" s="9">
        <v>151.34299999999999</v>
      </c>
      <c r="K113" s="9">
        <v>63.9</v>
      </c>
      <c r="L113" s="9">
        <v>87.442999999999998</v>
      </c>
      <c r="M113" s="9">
        <v>199.73699999999999</v>
      </c>
      <c r="N113" s="9">
        <v>136.1</v>
      </c>
      <c r="O113" s="9">
        <v>63.637</v>
      </c>
      <c r="P113" s="9">
        <v>167.30699999999999</v>
      </c>
      <c r="Q113" s="9">
        <v>72.846000000000004</v>
      </c>
      <c r="R113" s="9">
        <v>94.460999999999999</v>
      </c>
      <c r="S113" s="9">
        <v>173.50899999999999</v>
      </c>
      <c r="T113" s="9">
        <v>77.572999999999993</v>
      </c>
      <c r="U113" s="9">
        <v>95.936000000000007</v>
      </c>
      <c r="V113" s="9">
        <v>3017.7440000000001</v>
      </c>
      <c r="W113" s="9">
        <v>1590.3340000000001</v>
      </c>
      <c r="X113" s="9">
        <v>1427.41</v>
      </c>
      <c r="Y113" s="9">
        <v>2310.1390000000001</v>
      </c>
      <c r="Z113" s="9">
        <v>1457.8620000000001</v>
      </c>
      <c r="AA113" s="9">
        <v>852.27700000000004</v>
      </c>
      <c r="AB113" s="9">
        <v>707.60500000000002</v>
      </c>
      <c r="AC113" s="9">
        <v>132.47200000000001</v>
      </c>
      <c r="AD113" s="9">
        <v>575.13300000000004</v>
      </c>
      <c r="AE113" s="9">
        <v>288.30099999999999</v>
      </c>
      <c r="AF113" s="9">
        <v>149.89099999999999</v>
      </c>
      <c r="AG113" s="9">
        <v>138.41</v>
      </c>
      <c r="AH113" s="9">
        <v>46.484000000000002</v>
      </c>
      <c r="AI113" s="9">
        <v>26.701000000000001</v>
      </c>
      <c r="AJ113" s="9">
        <v>19.783000000000001</v>
      </c>
      <c r="AK113" s="9">
        <v>28.771999999999998</v>
      </c>
      <c r="AL113" s="9">
        <v>19.635000000000002</v>
      </c>
      <c r="AM113" s="9">
        <v>9.1370000000000005</v>
      </c>
      <c r="AN113" s="9">
        <v>16.89</v>
      </c>
      <c r="AO113" s="9">
        <v>11.288</v>
      </c>
      <c r="AP113" s="9">
        <v>5.601</v>
      </c>
      <c r="AQ113" s="9">
        <v>11.882</v>
      </c>
      <c r="AR113" s="9">
        <v>8.3469999999999995</v>
      </c>
      <c r="AS113" s="9">
        <v>3.5350000000000001</v>
      </c>
      <c r="AT113" s="9">
        <v>17.713000000000001</v>
      </c>
      <c r="AU113" s="9">
        <v>7.0659999999999998</v>
      </c>
      <c r="AV113" s="9">
        <v>10.646000000000001</v>
      </c>
      <c r="AW113" s="9">
        <v>256.60500000000002</v>
      </c>
      <c r="AX113" s="9">
        <v>131.85499999999999</v>
      </c>
      <c r="AY113" s="9">
        <v>124.75</v>
      </c>
      <c r="AZ113" s="9">
        <v>140.11500000000001</v>
      </c>
      <c r="BA113" s="9">
        <v>98.924000000000007</v>
      </c>
      <c r="BB113" s="9">
        <v>41.191000000000003</v>
      </c>
      <c r="BC113" s="9">
        <v>116.49</v>
      </c>
      <c r="BD113" s="9">
        <v>32.930999999999997</v>
      </c>
      <c r="BE113" s="9">
        <v>83.558999999999997</v>
      </c>
      <c r="BF113" s="9">
        <v>163.61600000000001</v>
      </c>
      <c r="BG113" s="9">
        <v>114.071</v>
      </c>
      <c r="BH113" s="9">
        <v>49.543999999999997</v>
      </c>
      <c r="BI113" s="9">
        <v>124.68600000000001</v>
      </c>
      <c r="BJ113" s="9">
        <v>35.82</v>
      </c>
      <c r="BK113" s="9">
        <v>88.866</v>
      </c>
      <c r="BL113" s="9">
        <v>133.37899999999999</v>
      </c>
      <c r="BM113" s="9">
        <v>44.22</v>
      </c>
      <c r="BN113" s="9">
        <v>89.16</v>
      </c>
      <c r="BO113" s="9">
        <v>2659.578</v>
      </c>
      <c r="BP113" s="9">
        <v>1350.692</v>
      </c>
      <c r="BQ113" s="9">
        <v>1308.885</v>
      </c>
      <c r="BR113" s="9">
        <v>2040.644</v>
      </c>
      <c r="BS113" s="9">
        <v>1217.4059999999999</v>
      </c>
      <c r="BT113" s="9">
        <v>823.23800000000006</v>
      </c>
      <c r="BU113" s="9">
        <v>618.93399999999997</v>
      </c>
      <c r="BV113" s="9">
        <v>133.28700000000001</v>
      </c>
      <c r="BW113" s="9">
        <v>485.64699999999999</v>
      </c>
      <c r="BX113" s="9">
        <v>227.499</v>
      </c>
      <c r="BY113" s="9">
        <v>106.235</v>
      </c>
      <c r="BZ113" s="9">
        <v>121.265</v>
      </c>
      <c r="CA113" s="9">
        <v>41.456000000000003</v>
      </c>
      <c r="CB113" s="9">
        <v>20.34</v>
      </c>
      <c r="CC113" s="9">
        <v>21.116</v>
      </c>
      <c r="CD113" s="9">
        <v>20.071999999999999</v>
      </c>
      <c r="CE113" s="9">
        <v>12.789</v>
      </c>
      <c r="CF113" s="9">
        <v>7.2830000000000004</v>
      </c>
      <c r="CG113" s="9">
        <v>15.363</v>
      </c>
      <c r="CH113" s="9">
        <v>9.0449999999999999</v>
      </c>
      <c r="CI113" s="9">
        <v>6.3179999999999996</v>
      </c>
      <c r="CJ113" s="9">
        <v>4.7089999999999996</v>
      </c>
      <c r="CK113" s="9">
        <v>3.7440000000000002</v>
      </c>
      <c r="CL113" s="9">
        <v>0.96499999999999997</v>
      </c>
      <c r="CM113" s="9">
        <v>21.384</v>
      </c>
      <c r="CN113" s="9">
        <v>7.5510000000000002</v>
      </c>
      <c r="CO113" s="9">
        <v>13.833</v>
      </c>
      <c r="CP113" s="9">
        <v>197.67400000000001</v>
      </c>
      <c r="CQ113" s="9">
        <v>92.072000000000003</v>
      </c>
      <c r="CR113" s="9">
        <v>105.602</v>
      </c>
      <c r="CS113" s="9">
        <v>93.736000000000004</v>
      </c>
      <c r="CT113" s="9">
        <v>65.058999999999997</v>
      </c>
      <c r="CU113" s="9">
        <v>28.677</v>
      </c>
      <c r="CV113" s="9">
        <v>103.93899999999999</v>
      </c>
      <c r="CW113" s="9">
        <v>27.013999999999999</v>
      </c>
      <c r="CX113" s="9">
        <v>76.924999999999997</v>
      </c>
      <c r="CY113" s="9">
        <v>110.797</v>
      </c>
      <c r="CZ113" s="9">
        <v>75.438999999999993</v>
      </c>
      <c r="DA113" s="9">
        <v>35.357999999999997</v>
      </c>
      <c r="DB113" s="9">
        <v>116.703</v>
      </c>
      <c r="DC113" s="9">
        <v>30.795999999999999</v>
      </c>
      <c r="DD113" s="9">
        <v>85.906999999999996</v>
      </c>
      <c r="DE113" s="9">
        <v>119.30200000000001</v>
      </c>
      <c r="DF113" s="9">
        <v>36.058999999999997</v>
      </c>
      <c r="DG113" s="9">
        <v>83.242999999999995</v>
      </c>
      <c r="DH113" s="9">
        <v>2603.4299999999998</v>
      </c>
      <c r="DI113" s="9">
        <v>1423.1859999999999</v>
      </c>
      <c r="DJ113" s="9">
        <v>1180.2449999999999</v>
      </c>
      <c r="DK113" s="9">
        <v>1664.9159999999999</v>
      </c>
      <c r="DL113" s="9">
        <v>1074.43</v>
      </c>
      <c r="DM113" s="9">
        <v>590.48500000000001</v>
      </c>
      <c r="DN113" s="9">
        <v>938.51499999999999</v>
      </c>
      <c r="DO113" s="9">
        <v>348.755</v>
      </c>
      <c r="DP113" s="9">
        <v>589.75900000000001</v>
      </c>
      <c r="DQ113" s="9">
        <v>216.947</v>
      </c>
      <c r="DR113" s="9">
        <v>118.581</v>
      </c>
      <c r="DS113" s="9">
        <v>98.366</v>
      </c>
      <c r="DT113" s="9">
        <v>77.144000000000005</v>
      </c>
      <c r="DU113" s="9">
        <v>48.073</v>
      </c>
      <c r="DV113" s="9">
        <v>29.071000000000002</v>
      </c>
      <c r="DW113" s="9">
        <v>26.873000000000001</v>
      </c>
      <c r="DX113" s="9">
        <v>22.521000000000001</v>
      </c>
      <c r="DY113" s="9">
        <v>4.3520000000000003</v>
      </c>
      <c r="DZ113" s="9">
        <v>15.648</v>
      </c>
      <c r="EA113" s="9">
        <v>12.750999999999999</v>
      </c>
      <c r="EB113" s="9">
        <v>2.8969999999999998</v>
      </c>
      <c r="EC113" s="9">
        <v>11.225</v>
      </c>
      <c r="ED113" s="9">
        <v>9.77</v>
      </c>
      <c r="EE113" s="9">
        <v>1.4550000000000001</v>
      </c>
      <c r="EF113" s="9">
        <v>50.271000000000001</v>
      </c>
      <c r="EG113" s="9">
        <v>25.552</v>
      </c>
      <c r="EH113" s="9">
        <v>24.719000000000001</v>
      </c>
      <c r="EI113" s="9">
        <v>166.572</v>
      </c>
      <c r="EJ113" s="9">
        <v>86.647000000000006</v>
      </c>
      <c r="EK113" s="9">
        <v>79.924999999999997</v>
      </c>
      <c r="EL113" s="9">
        <v>61.584000000000003</v>
      </c>
      <c r="EM113" s="9">
        <v>39.878</v>
      </c>
      <c r="EN113" s="9">
        <v>21.706</v>
      </c>
      <c r="EO113" s="9">
        <v>104.988</v>
      </c>
      <c r="EP113" s="9">
        <v>46.77</v>
      </c>
      <c r="EQ113" s="9">
        <v>58.219000000000001</v>
      </c>
      <c r="ER113" s="9">
        <v>80.614999999999995</v>
      </c>
      <c r="ES113" s="9">
        <v>56.283999999999999</v>
      </c>
      <c r="ET113" s="9">
        <v>24.331</v>
      </c>
      <c r="EU113" s="9">
        <v>136.33199999999999</v>
      </c>
      <c r="EV113" s="9">
        <v>62.296999999999997</v>
      </c>
      <c r="EW113" s="9">
        <v>74.034999999999997</v>
      </c>
      <c r="EX113" s="9">
        <v>120.636</v>
      </c>
      <c r="EY113" s="9">
        <v>59.52</v>
      </c>
      <c r="EZ113" s="9">
        <v>61.115000000000002</v>
      </c>
      <c r="FA113" s="9">
        <v>1965.5360000000001</v>
      </c>
      <c r="FB113" s="9">
        <v>1045.837</v>
      </c>
      <c r="FC113" s="9">
        <v>919.69899999999996</v>
      </c>
      <c r="FD113" s="9">
        <v>1371.434</v>
      </c>
      <c r="FE113" s="9">
        <v>862.44200000000001</v>
      </c>
      <c r="FF113" s="9">
        <v>508.99200000000002</v>
      </c>
      <c r="FG113" s="9">
        <v>594.10199999999998</v>
      </c>
      <c r="FH113" s="9">
        <v>183.39500000000001</v>
      </c>
      <c r="FI113" s="9">
        <v>410.70699999999999</v>
      </c>
      <c r="FJ113" s="9">
        <v>155.55600000000001</v>
      </c>
      <c r="FK113" s="9">
        <v>81.876999999999995</v>
      </c>
      <c r="FL113" s="9">
        <v>73.679000000000002</v>
      </c>
      <c r="FM113" s="9">
        <v>47.317999999999998</v>
      </c>
      <c r="FN113" s="9">
        <v>29.649000000000001</v>
      </c>
      <c r="FO113" s="9">
        <v>17.669</v>
      </c>
      <c r="FP113" s="9">
        <v>21.378</v>
      </c>
      <c r="FQ113" s="9">
        <v>17.695</v>
      </c>
      <c r="FR113" s="9">
        <v>3.6840000000000002</v>
      </c>
      <c r="FS113" s="9">
        <v>12.294</v>
      </c>
      <c r="FT113" s="9">
        <v>10.026999999999999</v>
      </c>
      <c r="FU113" s="9">
        <v>2.2669999999999999</v>
      </c>
      <c r="FV113" s="9">
        <v>9.0850000000000009</v>
      </c>
      <c r="FW113" s="9">
        <v>7.6680000000000001</v>
      </c>
      <c r="FX113" s="9">
        <v>1.417</v>
      </c>
      <c r="FY113" s="9">
        <v>25.94</v>
      </c>
      <c r="FZ113" s="9">
        <v>11.955</v>
      </c>
      <c r="GA113" s="9">
        <v>13.984999999999999</v>
      </c>
      <c r="GB113" s="9">
        <v>127.851</v>
      </c>
      <c r="GC113" s="9">
        <v>64.290999999999997</v>
      </c>
      <c r="GD113" s="9">
        <v>63.56</v>
      </c>
      <c r="GE113" s="9">
        <v>53.726999999999997</v>
      </c>
      <c r="GF113" s="9">
        <v>34.29</v>
      </c>
      <c r="GG113" s="9">
        <v>19.437000000000001</v>
      </c>
      <c r="GH113" s="9">
        <v>74.123999999999995</v>
      </c>
      <c r="GI113" s="9">
        <v>30.001000000000001</v>
      </c>
      <c r="GJ113" s="9">
        <v>44.122999999999998</v>
      </c>
      <c r="GK113" s="9">
        <v>67.718000000000004</v>
      </c>
      <c r="GL113" s="9">
        <v>46.320999999999998</v>
      </c>
      <c r="GM113" s="9">
        <v>21.396999999999998</v>
      </c>
      <c r="GN113" s="9">
        <v>87.837999999999994</v>
      </c>
      <c r="GO113" s="9">
        <v>35.555999999999997</v>
      </c>
      <c r="GP113" s="9">
        <v>52.281999999999996</v>
      </c>
      <c r="GQ113" s="9">
        <v>86.418000000000006</v>
      </c>
      <c r="GR113" s="9">
        <v>40.027999999999999</v>
      </c>
      <c r="GS113" s="9">
        <v>46.39</v>
      </c>
      <c r="GT113" s="9">
        <v>637.89499999999998</v>
      </c>
      <c r="GU113" s="9">
        <v>377.34899999999999</v>
      </c>
      <c r="GV113" s="9">
        <v>260.54599999999999</v>
      </c>
      <c r="GW113" s="9">
        <v>293.48200000000003</v>
      </c>
      <c r="GX113" s="9">
        <v>211.989</v>
      </c>
      <c r="GY113" s="9">
        <v>81.492999999999995</v>
      </c>
      <c r="GZ113" s="9">
        <v>344.41300000000001</v>
      </c>
      <c r="HA113" s="9">
        <v>165.36</v>
      </c>
      <c r="HB113" s="9">
        <v>179.05199999999999</v>
      </c>
      <c r="HC113" s="9">
        <v>61.390999999999998</v>
      </c>
      <c r="HD113" s="9">
        <v>36.704000000000001</v>
      </c>
      <c r="HE113" s="9">
        <v>24.687000000000001</v>
      </c>
      <c r="HF113" s="9">
        <v>29.826000000000001</v>
      </c>
      <c r="HG113" s="9">
        <v>18.423999999999999</v>
      </c>
      <c r="HH113" s="9">
        <v>11.401999999999999</v>
      </c>
      <c r="HI113" s="9">
        <v>5.4939999999999998</v>
      </c>
      <c r="HJ113" s="9">
        <v>4.827</v>
      </c>
      <c r="HK113" s="9">
        <v>0.66800000000000004</v>
      </c>
      <c r="HL113" s="9">
        <v>3.3540000000000001</v>
      </c>
      <c r="HM113" s="9">
        <v>2.7240000000000002</v>
      </c>
      <c r="HN113" s="9">
        <v>0.63</v>
      </c>
      <c r="HO113" s="9">
        <v>2.14</v>
      </c>
      <c r="HP113" s="9">
        <v>2.1030000000000002</v>
      </c>
      <c r="HQ113" s="9">
        <v>3.7999999999999999E-2</v>
      </c>
      <c r="HR113" s="9">
        <v>24.331</v>
      </c>
      <c r="HS113" s="9">
        <v>13.598000000000001</v>
      </c>
      <c r="HT113" s="9">
        <v>10.734</v>
      </c>
      <c r="HU113" s="9">
        <v>38.720999999999997</v>
      </c>
      <c r="HV113" s="9">
        <v>22.356000000000002</v>
      </c>
      <c r="HW113" s="9">
        <v>16.364999999999998</v>
      </c>
      <c r="HX113" s="9">
        <v>7.8570000000000002</v>
      </c>
      <c r="HY113" s="9">
        <v>5.5869999999999997</v>
      </c>
      <c r="HZ113" s="9">
        <v>2.2690000000000001</v>
      </c>
      <c r="IA113" s="9">
        <v>30.864000000000001</v>
      </c>
      <c r="IB113" s="9">
        <v>16.768000000000001</v>
      </c>
      <c r="IC113" s="9">
        <v>14.095000000000001</v>
      </c>
      <c r="ID113" s="9">
        <v>12.897</v>
      </c>
      <c r="IE113" s="9">
        <v>9.9629999999999992</v>
      </c>
      <c r="IF113" s="9">
        <v>2.9340000000000002</v>
      </c>
      <c r="IG113" s="9">
        <v>48.494</v>
      </c>
      <c r="IH113" s="9">
        <v>26.741</v>
      </c>
      <c r="II113" s="9">
        <v>21.753</v>
      </c>
      <c r="IJ113" s="9">
        <v>34.218000000000004</v>
      </c>
      <c r="IK113" s="9">
        <v>19.492000000000001</v>
      </c>
      <c r="IL113" s="9">
        <v>14.725</v>
      </c>
      <c r="IM113" s="9">
        <v>4250.1329999999998</v>
      </c>
      <c r="IN113" s="9">
        <v>2240.5549999999998</v>
      </c>
      <c r="IO113" s="9">
        <v>2009.578</v>
      </c>
      <c r="IP113" s="9">
        <v>3012.1019999999999</v>
      </c>
      <c r="IQ113" s="9">
        <v>1826.9739999999999</v>
      </c>
    </row>
    <row r="114" spans="1:251">
      <c r="A114" s="10">
        <v>44958</v>
      </c>
      <c r="B114" s="9">
        <v>13.128</v>
      </c>
      <c r="C114" s="9">
        <v>15.005000000000001</v>
      </c>
      <c r="D114" s="9">
        <v>312.279</v>
      </c>
      <c r="E114" s="9">
        <v>190.29900000000001</v>
      </c>
      <c r="F114" s="9">
        <v>121.98</v>
      </c>
      <c r="G114" s="9">
        <v>178.53700000000001</v>
      </c>
      <c r="H114" s="9">
        <v>129.19300000000001</v>
      </c>
      <c r="I114" s="9">
        <v>49.343000000000004</v>
      </c>
      <c r="J114" s="9">
        <v>133.74199999999999</v>
      </c>
      <c r="K114" s="9">
        <v>61.104999999999997</v>
      </c>
      <c r="L114" s="9">
        <v>72.637</v>
      </c>
      <c r="M114" s="9">
        <v>195.75700000000001</v>
      </c>
      <c r="N114" s="9">
        <v>138.971</v>
      </c>
      <c r="O114" s="9">
        <v>56.784999999999997</v>
      </c>
      <c r="P114" s="9">
        <v>151.01599999999999</v>
      </c>
      <c r="Q114" s="9">
        <v>68.918999999999997</v>
      </c>
      <c r="R114" s="9">
        <v>82.097999999999999</v>
      </c>
      <c r="S114" s="9">
        <v>145.363</v>
      </c>
      <c r="T114" s="9">
        <v>68.299000000000007</v>
      </c>
      <c r="U114" s="9">
        <v>77.063999999999993</v>
      </c>
      <c r="V114" s="9">
        <v>3074.761</v>
      </c>
      <c r="W114" s="9">
        <v>1618.1679999999999</v>
      </c>
      <c r="X114" s="9">
        <v>1456.5930000000001</v>
      </c>
      <c r="Y114" s="9">
        <v>2375.7020000000002</v>
      </c>
      <c r="Z114" s="9">
        <v>1482.7560000000001</v>
      </c>
      <c r="AA114" s="9">
        <v>892.94600000000003</v>
      </c>
      <c r="AB114" s="9">
        <v>699.05899999999997</v>
      </c>
      <c r="AC114" s="9">
        <v>135.411</v>
      </c>
      <c r="AD114" s="9">
        <v>563.64700000000005</v>
      </c>
      <c r="AE114" s="9">
        <v>290.05399999999997</v>
      </c>
      <c r="AF114" s="9">
        <v>158.66399999999999</v>
      </c>
      <c r="AG114" s="9">
        <v>131.38999999999999</v>
      </c>
      <c r="AH114" s="9">
        <v>53.826000000000001</v>
      </c>
      <c r="AI114" s="9">
        <v>29.803000000000001</v>
      </c>
      <c r="AJ114" s="9">
        <v>24.021999999999998</v>
      </c>
      <c r="AK114" s="9">
        <v>26.422999999999998</v>
      </c>
      <c r="AL114" s="9">
        <v>17.916</v>
      </c>
      <c r="AM114" s="9">
        <v>8.5069999999999997</v>
      </c>
      <c r="AN114" s="9">
        <v>11.568</v>
      </c>
      <c r="AO114" s="9">
        <v>7.4279999999999999</v>
      </c>
      <c r="AP114" s="9">
        <v>4.1399999999999997</v>
      </c>
      <c r="AQ114" s="9">
        <v>14.855</v>
      </c>
      <c r="AR114" s="9">
        <v>10.488</v>
      </c>
      <c r="AS114" s="9">
        <v>4.3659999999999997</v>
      </c>
      <c r="AT114" s="9">
        <v>27.402999999999999</v>
      </c>
      <c r="AU114" s="9">
        <v>11.887</v>
      </c>
      <c r="AV114" s="9">
        <v>15.516</v>
      </c>
      <c r="AW114" s="9">
        <v>251.756</v>
      </c>
      <c r="AX114" s="9">
        <v>138.364</v>
      </c>
      <c r="AY114" s="9">
        <v>113.392</v>
      </c>
      <c r="AZ114" s="9">
        <v>137.44399999999999</v>
      </c>
      <c r="BA114" s="9">
        <v>102.732</v>
      </c>
      <c r="BB114" s="9">
        <v>34.712000000000003</v>
      </c>
      <c r="BC114" s="9">
        <v>114.312</v>
      </c>
      <c r="BD114" s="9">
        <v>35.631999999999998</v>
      </c>
      <c r="BE114" s="9">
        <v>78.680000000000007</v>
      </c>
      <c r="BF114" s="9">
        <v>159.154</v>
      </c>
      <c r="BG114" s="9">
        <v>116.76</v>
      </c>
      <c r="BH114" s="9">
        <v>42.393999999999998</v>
      </c>
      <c r="BI114" s="9">
        <v>130.9</v>
      </c>
      <c r="BJ114" s="9">
        <v>41.904000000000003</v>
      </c>
      <c r="BK114" s="9">
        <v>88.995999999999995</v>
      </c>
      <c r="BL114" s="9">
        <v>125.88</v>
      </c>
      <c r="BM114" s="9">
        <v>43.058999999999997</v>
      </c>
      <c r="BN114" s="9">
        <v>82.82</v>
      </c>
      <c r="BO114" s="9">
        <v>2728.8209999999999</v>
      </c>
      <c r="BP114" s="9">
        <v>1390.451</v>
      </c>
      <c r="BQ114" s="9">
        <v>1338.37</v>
      </c>
      <c r="BR114" s="9">
        <v>2116.5419999999999</v>
      </c>
      <c r="BS114" s="9">
        <v>1264.875</v>
      </c>
      <c r="BT114" s="9">
        <v>851.66700000000003</v>
      </c>
      <c r="BU114" s="9">
        <v>612.279</v>
      </c>
      <c r="BV114" s="9">
        <v>125.57599999999999</v>
      </c>
      <c r="BW114" s="9">
        <v>486.70299999999997</v>
      </c>
      <c r="BX114" s="9">
        <v>228.31100000000001</v>
      </c>
      <c r="BY114" s="9">
        <v>115.30200000000001</v>
      </c>
      <c r="BZ114" s="9">
        <v>113.009</v>
      </c>
      <c r="CA114" s="9">
        <v>50.536999999999999</v>
      </c>
      <c r="CB114" s="9">
        <v>28.934999999999999</v>
      </c>
      <c r="CC114" s="9">
        <v>21.602</v>
      </c>
      <c r="CD114" s="9">
        <v>24.431000000000001</v>
      </c>
      <c r="CE114" s="9">
        <v>17.657</v>
      </c>
      <c r="CF114" s="9">
        <v>6.774</v>
      </c>
      <c r="CG114" s="9">
        <v>12.926</v>
      </c>
      <c r="CH114" s="9">
        <v>9.3670000000000009</v>
      </c>
      <c r="CI114" s="9">
        <v>3.5590000000000002</v>
      </c>
      <c r="CJ114" s="9">
        <v>11.505000000000001</v>
      </c>
      <c r="CK114" s="9">
        <v>8.2899999999999991</v>
      </c>
      <c r="CL114" s="9">
        <v>3.2149999999999999</v>
      </c>
      <c r="CM114" s="9">
        <v>26.106000000000002</v>
      </c>
      <c r="CN114" s="9">
        <v>11.276999999999999</v>
      </c>
      <c r="CO114" s="9">
        <v>14.827999999999999</v>
      </c>
      <c r="CP114" s="9">
        <v>199.084</v>
      </c>
      <c r="CQ114" s="9">
        <v>97.061000000000007</v>
      </c>
      <c r="CR114" s="9">
        <v>102.024</v>
      </c>
      <c r="CS114" s="9">
        <v>96.536000000000001</v>
      </c>
      <c r="CT114" s="9">
        <v>66.959000000000003</v>
      </c>
      <c r="CU114" s="9">
        <v>29.577000000000002</v>
      </c>
      <c r="CV114" s="9">
        <v>102.548</v>
      </c>
      <c r="CW114" s="9">
        <v>30.100999999999999</v>
      </c>
      <c r="CX114" s="9">
        <v>72.447000000000003</v>
      </c>
      <c r="CY114" s="9">
        <v>114.262</v>
      </c>
      <c r="CZ114" s="9">
        <v>81.138000000000005</v>
      </c>
      <c r="DA114" s="9">
        <v>33.124000000000002</v>
      </c>
      <c r="DB114" s="9">
        <v>114.04900000000001</v>
      </c>
      <c r="DC114" s="9">
        <v>34.164000000000001</v>
      </c>
      <c r="DD114" s="9">
        <v>79.885000000000005</v>
      </c>
      <c r="DE114" s="9">
        <v>115.474</v>
      </c>
      <c r="DF114" s="9">
        <v>39.469000000000001</v>
      </c>
      <c r="DG114" s="9">
        <v>76.004999999999995</v>
      </c>
      <c r="DH114" s="9">
        <v>2715.4119999999998</v>
      </c>
      <c r="DI114" s="9">
        <v>1486.0239999999999</v>
      </c>
      <c r="DJ114" s="9">
        <v>1229.3879999999999</v>
      </c>
      <c r="DK114" s="9">
        <v>1702.47</v>
      </c>
      <c r="DL114" s="9">
        <v>1098.586</v>
      </c>
      <c r="DM114" s="9">
        <v>603.88400000000001</v>
      </c>
      <c r="DN114" s="9">
        <v>1012.942</v>
      </c>
      <c r="DO114" s="9">
        <v>387.43799999999999</v>
      </c>
      <c r="DP114" s="9">
        <v>625.50400000000002</v>
      </c>
      <c r="DQ114" s="9">
        <v>233.083</v>
      </c>
      <c r="DR114" s="9">
        <v>126.205</v>
      </c>
      <c r="DS114" s="9">
        <v>106.878</v>
      </c>
      <c r="DT114" s="9">
        <v>81.736000000000004</v>
      </c>
      <c r="DU114" s="9">
        <v>49.015000000000001</v>
      </c>
      <c r="DV114" s="9">
        <v>32.72</v>
      </c>
      <c r="DW114" s="9">
        <v>24.021000000000001</v>
      </c>
      <c r="DX114" s="9">
        <v>19.248999999999999</v>
      </c>
      <c r="DY114" s="9">
        <v>4.7720000000000002</v>
      </c>
      <c r="DZ114" s="9">
        <v>15.068</v>
      </c>
      <c r="EA114" s="9">
        <v>11.38</v>
      </c>
      <c r="EB114" s="9">
        <v>3.6880000000000002</v>
      </c>
      <c r="EC114" s="9">
        <v>8.9540000000000006</v>
      </c>
      <c r="ED114" s="9">
        <v>7.8689999999999998</v>
      </c>
      <c r="EE114" s="9">
        <v>1.0840000000000001</v>
      </c>
      <c r="EF114" s="9">
        <v>57.713999999999999</v>
      </c>
      <c r="EG114" s="9">
        <v>29.765999999999998</v>
      </c>
      <c r="EH114" s="9">
        <v>27.948</v>
      </c>
      <c r="EI114" s="9">
        <v>173.70099999999999</v>
      </c>
      <c r="EJ114" s="9">
        <v>91.245000000000005</v>
      </c>
      <c r="EK114" s="9">
        <v>82.456000000000003</v>
      </c>
      <c r="EL114" s="9">
        <v>56.609000000000002</v>
      </c>
      <c r="EM114" s="9">
        <v>39.444000000000003</v>
      </c>
      <c r="EN114" s="9">
        <v>17.164999999999999</v>
      </c>
      <c r="EO114" s="9">
        <v>117.092</v>
      </c>
      <c r="EP114" s="9">
        <v>51.802</v>
      </c>
      <c r="EQ114" s="9">
        <v>65.290999999999997</v>
      </c>
      <c r="ER114" s="9">
        <v>74.320999999999998</v>
      </c>
      <c r="ES114" s="9">
        <v>53.026000000000003</v>
      </c>
      <c r="ET114" s="9">
        <v>21.295000000000002</v>
      </c>
      <c r="EU114" s="9">
        <v>158.762</v>
      </c>
      <c r="EV114" s="9">
        <v>73.179000000000002</v>
      </c>
      <c r="EW114" s="9">
        <v>85.582999999999998</v>
      </c>
      <c r="EX114" s="9">
        <v>132.16</v>
      </c>
      <c r="EY114" s="9">
        <v>63.182000000000002</v>
      </c>
      <c r="EZ114" s="9">
        <v>68.977999999999994</v>
      </c>
      <c r="FA114" s="9">
        <v>2038.366</v>
      </c>
      <c r="FB114" s="9">
        <v>1077.579</v>
      </c>
      <c r="FC114" s="9">
        <v>960.78599999999994</v>
      </c>
      <c r="FD114" s="9">
        <v>1404.7850000000001</v>
      </c>
      <c r="FE114" s="9">
        <v>881.298</v>
      </c>
      <c r="FF114" s="9">
        <v>523.48699999999997</v>
      </c>
      <c r="FG114" s="9">
        <v>633.58100000000002</v>
      </c>
      <c r="FH114" s="9">
        <v>196.28200000000001</v>
      </c>
      <c r="FI114" s="9">
        <v>437.29899999999998</v>
      </c>
      <c r="FJ114" s="9">
        <v>168.22399999999999</v>
      </c>
      <c r="FK114" s="9">
        <v>89.162999999999997</v>
      </c>
      <c r="FL114" s="9">
        <v>79.061000000000007</v>
      </c>
      <c r="FM114" s="9">
        <v>50.77</v>
      </c>
      <c r="FN114" s="9">
        <v>30.007000000000001</v>
      </c>
      <c r="FO114" s="9">
        <v>20.763000000000002</v>
      </c>
      <c r="FP114" s="9">
        <v>20.484999999999999</v>
      </c>
      <c r="FQ114" s="9">
        <v>16.288</v>
      </c>
      <c r="FR114" s="9">
        <v>4.1959999999999997</v>
      </c>
      <c r="FS114" s="9">
        <v>13.696999999999999</v>
      </c>
      <c r="FT114" s="9">
        <v>10.548</v>
      </c>
      <c r="FU114" s="9">
        <v>3.15</v>
      </c>
      <c r="FV114" s="9">
        <v>6.7869999999999999</v>
      </c>
      <c r="FW114" s="9">
        <v>5.7409999999999997</v>
      </c>
      <c r="FX114" s="9">
        <v>1.0469999999999999</v>
      </c>
      <c r="FY114" s="9">
        <v>30.285</v>
      </c>
      <c r="FZ114" s="9">
        <v>13.718</v>
      </c>
      <c r="GA114" s="9">
        <v>16.567</v>
      </c>
      <c r="GB114" s="9">
        <v>134.011</v>
      </c>
      <c r="GC114" s="9">
        <v>68.463999999999999</v>
      </c>
      <c r="GD114" s="9">
        <v>65.548000000000002</v>
      </c>
      <c r="GE114" s="9">
        <v>49.082000000000001</v>
      </c>
      <c r="GF114" s="9">
        <v>33.430999999999997</v>
      </c>
      <c r="GG114" s="9">
        <v>15.651</v>
      </c>
      <c r="GH114" s="9">
        <v>84.929000000000002</v>
      </c>
      <c r="GI114" s="9">
        <v>35.033000000000001</v>
      </c>
      <c r="GJ114" s="9">
        <v>49.896000000000001</v>
      </c>
      <c r="GK114" s="9">
        <v>63.328000000000003</v>
      </c>
      <c r="GL114" s="9">
        <v>44.12</v>
      </c>
      <c r="GM114" s="9">
        <v>19.207999999999998</v>
      </c>
      <c r="GN114" s="9">
        <v>104.896</v>
      </c>
      <c r="GO114" s="9">
        <v>45.042999999999999</v>
      </c>
      <c r="GP114" s="9">
        <v>59.853000000000002</v>
      </c>
      <c r="GQ114" s="9">
        <v>98.626999999999995</v>
      </c>
      <c r="GR114" s="9">
        <v>45.581000000000003</v>
      </c>
      <c r="GS114" s="9">
        <v>53.045999999999999</v>
      </c>
      <c r="GT114" s="9">
        <v>677.04600000000005</v>
      </c>
      <c r="GU114" s="9">
        <v>408.44499999999999</v>
      </c>
      <c r="GV114" s="9">
        <v>268.60199999999998</v>
      </c>
      <c r="GW114" s="9">
        <v>297.685</v>
      </c>
      <c r="GX114" s="9">
        <v>217.28899999999999</v>
      </c>
      <c r="GY114" s="9">
        <v>80.397000000000006</v>
      </c>
      <c r="GZ114" s="9">
        <v>379.36099999999999</v>
      </c>
      <c r="HA114" s="9">
        <v>191.15600000000001</v>
      </c>
      <c r="HB114" s="9">
        <v>188.20500000000001</v>
      </c>
      <c r="HC114" s="9">
        <v>64.858999999999995</v>
      </c>
      <c r="HD114" s="9">
        <v>37.042000000000002</v>
      </c>
      <c r="HE114" s="9">
        <v>27.817</v>
      </c>
      <c r="HF114" s="9">
        <v>30.966000000000001</v>
      </c>
      <c r="HG114" s="9">
        <v>19.007999999999999</v>
      </c>
      <c r="HH114" s="9">
        <v>11.957000000000001</v>
      </c>
      <c r="HI114" s="9">
        <v>3.5369999999999999</v>
      </c>
      <c r="HJ114" s="9">
        <v>2.9609999999999999</v>
      </c>
      <c r="HK114" s="9">
        <v>0.57599999999999996</v>
      </c>
      <c r="HL114" s="9">
        <v>1.37</v>
      </c>
      <c r="HM114" s="9">
        <v>0.83299999999999996</v>
      </c>
      <c r="HN114" s="9">
        <v>0.53800000000000003</v>
      </c>
      <c r="HO114" s="9">
        <v>2.1659999999999999</v>
      </c>
      <c r="HP114" s="9">
        <v>2.1280000000000001</v>
      </c>
      <c r="HQ114" s="9">
        <v>3.7999999999999999E-2</v>
      </c>
      <c r="HR114" s="9">
        <v>27.428999999999998</v>
      </c>
      <c r="HS114" s="9">
        <v>16.047999999999998</v>
      </c>
      <c r="HT114" s="9">
        <v>11.381</v>
      </c>
      <c r="HU114" s="9">
        <v>39.69</v>
      </c>
      <c r="HV114" s="9">
        <v>22.782</v>
      </c>
      <c r="HW114" s="9">
        <v>16.908000000000001</v>
      </c>
      <c r="HX114" s="9">
        <v>7.5270000000000001</v>
      </c>
      <c r="HY114" s="9">
        <v>6.0129999999999999</v>
      </c>
      <c r="HZ114" s="9">
        <v>1.514</v>
      </c>
      <c r="IA114" s="9">
        <v>32.162999999999997</v>
      </c>
      <c r="IB114" s="9">
        <v>16.768999999999998</v>
      </c>
      <c r="IC114" s="9">
        <v>15.394</v>
      </c>
      <c r="ID114" s="9">
        <v>10.993</v>
      </c>
      <c r="IE114" s="9">
        <v>8.907</v>
      </c>
      <c r="IF114" s="9">
        <v>2.0870000000000002</v>
      </c>
      <c r="IG114" s="9">
        <v>53.866</v>
      </c>
      <c r="IH114" s="9">
        <v>28.135999999999999</v>
      </c>
      <c r="II114" s="9">
        <v>25.73</v>
      </c>
      <c r="IJ114" s="9">
        <v>33.533000000000001</v>
      </c>
      <c r="IK114" s="9">
        <v>17.600999999999999</v>
      </c>
      <c r="IL114" s="9">
        <v>15.932</v>
      </c>
      <c r="IM114" s="9">
        <v>4349.1930000000002</v>
      </c>
      <c r="IN114" s="9">
        <v>2271.1770000000001</v>
      </c>
      <c r="IO114" s="9">
        <v>2078.0160000000001</v>
      </c>
      <c r="IP114" s="9">
        <v>3099.0149999999999</v>
      </c>
      <c r="IQ114" s="9">
        <v>1861.4259999999999</v>
      </c>
    </row>
    <row r="115" spans="1:251">
      <c r="A115" s="10">
        <v>44986</v>
      </c>
      <c r="B115" s="9">
        <v>10.749000000000001</v>
      </c>
      <c r="C115" s="9">
        <v>15.128</v>
      </c>
      <c r="D115" s="9">
        <v>324.75</v>
      </c>
      <c r="E115" s="9">
        <v>189.82499999999999</v>
      </c>
      <c r="F115" s="9">
        <v>134.92599999999999</v>
      </c>
      <c r="G115" s="9">
        <v>176.143</v>
      </c>
      <c r="H115" s="9">
        <v>130.69800000000001</v>
      </c>
      <c r="I115" s="9">
        <v>45.445999999999998</v>
      </c>
      <c r="J115" s="9">
        <v>148.607</v>
      </c>
      <c r="K115" s="9">
        <v>59.127000000000002</v>
      </c>
      <c r="L115" s="9">
        <v>89.48</v>
      </c>
      <c r="M115" s="9">
        <v>198.02699999999999</v>
      </c>
      <c r="N115" s="9">
        <v>143.24199999999999</v>
      </c>
      <c r="O115" s="9">
        <v>54.784999999999997</v>
      </c>
      <c r="P115" s="9">
        <v>160.51499999999999</v>
      </c>
      <c r="Q115" s="9">
        <v>62.768000000000001</v>
      </c>
      <c r="R115" s="9">
        <v>97.748000000000005</v>
      </c>
      <c r="S115" s="9">
        <v>163.89099999999999</v>
      </c>
      <c r="T115" s="9">
        <v>68.201999999999998</v>
      </c>
      <c r="U115" s="9">
        <v>95.688000000000002</v>
      </c>
      <c r="V115" s="9">
        <v>3108.5929999999998</v>
      </c>
      <c r="W115" s="9">
        <v>1626.8920000000001</v>
      </c>
      <c r="X115" s="9">
        <v>1481.701</v>
      </c>
      <c r="Y115" s="9">
        <v>2392.424</v>
      </c>
      <c r="Z115" s="9">
        <v>1493.7239999999999</v>
      </c>
      <c r="AA115" s="9">
        <v>898.7</v>
      </c>
      <c r="AB115" s="9">
        <v>716.17</v>
      </c>
      <c r="AC115" s="9">
        <v>133.16800000000001</v>
      </c>
      <c r="AD115" s="9">
        <v>583.00099999999998</v>
      </c>
      <c r="AE115" s="9">
        <v>293.57600000000002</v>
      </c>
      <c r="AF115" s="9">
        <v>155.334</v>
      </c>
      <c r="AG115" s="9">
        <v>138.24199999999999</v>
      </c>
      <c r="AH115" s="9">
        <v>52.408999999999999</v>
      </c>
      <c r="AI115" s="9">
        <v>28.161999999999999</v>
      </c>
      <c r="AJ115" s="9">
        <v>24.248000000000001</v>
      </c>
      <c r="AK115" s="9">
        <v>31.228999999999999</v>
      </c>
      <c r="AL115" s="9">
        <v>22.247</v>
      </c>
      <c r="AM115" s="9">
        <v>8.9819999999999993</v>
      </c>
      <c r="AN115" s="9">
        <v>15.295</v>
      </c>
      <c r="AO115" s="9">
        <v>9.5069999999999997</v>
      </c>
      <c r="AP115" s="9">
        <v>5.7880000000000003</v>
      </c>
      <c r="AQ115" s="9">
        <v>15.933999999999999</v>
      </c>
      <c r="AR115" s="9">
        <v>12.74</v>
      </c>
      <c r="AS115" s="9">
        <v>3.194</v>
      </c>
      <c r="AT115" s="9">
        <v>21.18</v>
      </c>
      <c r="AU115" s="9">
        <v>5.9139999999999997</v>
      </c>
      <c r="AV115" s="9">
        <v>15.265000000000001</v>
      </c>
      <c r="AW115" s="9">
        <v>256.928</v>
      </c>
      <c r="AX115" s="9">
        <v>133.69900000000001</v>
      </c>
      <c r="AY115" s="9">
        <v>123.229</v>
      </c>
      <c r="AZ115" s="9">
        <v>134.89099999999999</v>
      </c>
      <c r="BA115" s="9">
        <v>102.4</v>
      </c>
      <c r="BB115" s="9">
        <v>32.491</v>
      </c>
      <c r="BC115" s="9">
        <v>122.036</v>
      </c>
      <c r="BD115" s="9">
        <v>31.297999999999998</v>
      </c>
      <c r="BE115" s="9">
        <v>90.738</v>
      </c>
      <c r="BF115" s="9">
        <v>160.88499999999999</v>
      </c>
      <c r="BG115" s="9">
        <v>120.825</v>
      </c>
      <c r="BH115" s="9">
        <v>40.058999999999997</v>
      </c>
      <c r="BI115" s="9">
        <v>132.691</v>
      </c>
      <c r="BJ115" s="9">
        <v>34.509</v>
      </c>
      <c r="BK115" s="9">
        <v>98.183000000000007</v>
      </c>
      <c r="BL115" s="9">
        <v>137.33199999999999</v>
      </c>
      <c r="BM115" s="9">
        <v>40.805999999999997</v>
      </c>
      <c r="BN115" s="9">
        <v>96.525999999999996</v>
      </c>
      <c r="BO115" s="9">
        <v>2723.1880000000001</v>
      </c>
      <c r="BP115" s="9">
        <v>1392.1880000000001</v>
      </c>
      <c r="BQ115" s="9">
        <v>1331</v>
      </c>
      <c r="BR115" s="9">
        <v>2097.9679999999998</v>
      </c>
      <c r="BS115" s="9">
        <v>1263.2909999999999</v>
      </c>
      <c r="BT115" s="9">
        <v>834.67700000000002</v>
      </c>
      <c r="BU115" s="9">
        <v>625.221</v>
      </c>
      <c r="BV115" s="9">
        <v>128.89699999999999</v>
      </c>
      <c r="BW115" s="9">
        <v>496.32299999999998</v>
      </c>
      <c r="BX115" s="9">
        <v>241.107</v>
      </c>
      <c r="BY115" s="9">
        <v>117.72799999999999</v>
      </c>
      <c r="BZ115" s="9">
        <v>123.379</v>
      </c>
      <c r="CA115" s="9">
        <v>47.692</v>
      </c>
      <c r="CB115" s="9">
        <v>24.678999999999998</v>
      </c>
      <c r="CC115" s="9">
        <v>23.013999999999999</v>
      </c>
      <c r="CD115" s="9">
        <v>27.337</v>
      </c>
      <c r="CE115" s="9">
        <v>17.728999999999999</v>
      </c>
      <c r="CF115" s="9">
        <v>9.6069999999999993</v>
      </c>
      <c r="CG115" s="9">
        <v>14.596</v>
      </c>
      <c r="CH115" s="9">
        <v>8.1859999999999999</v>
      </c>
      <c r="CI115" s="9">
        <v>6.41</v>
      </c>
      <c r="CJ115" s="9">
        <v>12.741</v>
      </c>
      <c r="CK115" s="9">
        <v>9.5440000000000005</v>
      </c>
      <c r="CL115" s="9">
        <v>3.1970000000000001</v>
      </c>
      <c r="CM115" s="9">
        <v>20.355</v>
      </c>
      <c r="CN115" s="9">
        <v>6.9489999999999998</v>
      </c>
      <c r="CO115" s="9">
        <v>13.406000000000001</v>
      </c>
      <c r="CP115" s="9">
        <v>209.511</v>
      </c>
      <c r="CQ115" s="9">
        <v>101.699</v>
      </c>
      <c r="CR115" s="9">
        <v>107.813</v>
      </c>
      <c r="CS115" s="9">
        <v>100.024</v>
      </c>
      <c r="CT115" s="9">
        <v>69.885000000000005</v>
      </c>
      <c r="CU115" s="9">
        <v>30.138999999999999</v>
      </c>
      <c r="CV115" s="9">
        <v>109.48699999999999</v>
      </c>
      <c r="CW115" s="9">
        <v>31.812999999999999</v>
      </c>
      <c r="CX115" s="9">
        <v>77.674000000000007</v>
      </c>
      <c r="CY115" s="9">
        <v>120.473</v>
      </c>
      <c r="CZ115" s="9">
        <v>83.793000000000006</v>
      </c>
      <c r="DA115" s="9">
        <v>36.68</v>
      </c>
      <c r="DB115" s="9">
        <v>120.634</v>
      </c>
      <c r="DC115" s="9">
        <v>33.936</v>
      </c>
      <c r="DD115" s="9">
        <v>86.697999999999993</v>
      </c>
      <c r="DE115" s="9">
        <v>124.083</v>
      </c>
      <c r="DF115" s="9">
        <v>39.999000000000002</v>
      </c>
      <c r="DG115" s="9">
        <v>84.084000000000003</v>
      </c>
      <c r="DH115" s="9">
        <v>2709.5390000000002</v>
      </c>
      <c r="DI115" s="9">
        <v>1468.742</v>
      </c>
      <c r="DJ115" s="9">
        <v>1240.797</v>
      </c>
      <c r="DK115" s="9">
        <v>1718.9639999999999</v>
      </c>
      <c r="DL115" s="9">
        <v>1106.0039999999999</v>
      </c>
      <c r="DM115" s="9">
        <v>612.95899999999995</v>
      </c>
      <c r="DN115" s="9">
        <v>990.57600000000002</v>
      </c>
      <c r="DO115" s="9">
        <v>362.73700000000002</v>
      </c>
      <c r="DP115" s="9">
        <v>627.83799999999997</v>
      </c>
      <c r="DQ115" s="9">
        <v>242.358</v>
      </c>
      <c r="DR115" s="9">
        <v>130.191</v>
      </c>
      <c r="DS115" s="9">
        <v>112.167</v>
      </c>
      <c r="DT115" s="9">
        <v>87.010999999999996</v>
      </c>
      <c r="DU115" s="9">
        <v>52.901000000000003</v>
      </c>
      <c r="DV115" s="9">
        <v>34.11</v>
      </c>
      <c r="DW115" s="9">
        <v>25.515000000000001</v>
      </c>
      <c r="DX115" s="9">
        <v>23.512</v>
      </c>
      <c r="DY115" s="9">
        <v>2.0030000000000001</v>
      </c>
      <c r="DZ115" s="9">
        <v>14.012</v>
      </c>
      <c r="EA115" s="9">
        <v>12.766</v>
      </c>
      <c r="EB115" s="9">
        <v>1.246</v>
      </c>
      <c r="EC115" s="9">
        <v>11.503</v>
      </c>
      <c r="ED115" s="9">
        <v>10.746</v>
      </c>
      <c r="EE115" s="9">
        <v>0.75700000000000001</v>
      </c>
      <c r="EF115" s="9">
        <v>61.496000000000002</v>
      </c>
      <c r="EG115" s="9">
        <v>29.388999999999999</v>
      </c>
      <c r="EH115" s="9">
        <v>32.106999999999999</v>
      </c>
      <c r="EI115" s="9">
        <v>185.506</v>
      </c>
      <c r="EJ115" s="9">
        <v>94.451999999999998</v>
      </c>
      <c r="EK115" s="9">
        <v>91.054000000000002</v>
      </c>
      <c r="EL115" s="9">
        <v>66.674000000000007</v>
      </c>
      <c r="EM115" s="9">
        <v>48.329000000000001</v>
      </c>
      <c r="EN115" s="9">
        <v>18.344999999999999</v>
      </c>
      <c r="EO115" s="9">
        <v>118.83199999999999</v>
      </c>
      <c r="EP115" s="9">
        <v>46.122999999999998</v>
      </c>
      <c r="EQ115" s="9">
        <v>72.709000000000003</v>
      </c>
      <c r="ER115" s="9">
        <v>85.512</v>
      </c>
      <c r="ES115" s="9">
        <v>65.945999999999998</v>
      </c>
      <c r="ET115" s="9">
        <v>19.565999999999999</v>
      </c>
      <c r="EU115" s="9">
        <v>156.846</v>
      </c>
      <c r="EV115" s="9">
        <v>64.245000000000005</v>
      </c>
      <c r="EW115" s="9">
        <v>92.6</v>
      </c>
      <c r="EX115" s="9">
        <v>132.84399999999999</v>
      </c>
      <c r="EY115" s="9">
        <v>58.889000000000003</v>
      </c>
      <c r="EZ115" s="9">
        <v>73.954999999999998</v>
      </c>
      <c r="FA115" s="9">
        <v>2032.2090000000001</v>
      </c>
      <c r="FB115" s="9">
        <v>1064.819</v>
      </c>
      <c r="FC115" s="9">
        <v>967.39</v>
      </c>
      <c r="FD115" s="9">
        <v>1415.473</v>
      </c>
      <c r="FE115" s="9">
        <v>890.78700000000003</v>
      </c>
      <c r="FF115" s="9">
        <v>524.68600000000004</v>
      </c>
      <c r="FG115" s="9">
        <v>616.73599999999999</v>
      </c>
      <c r="FH115" s="9">
        <v>174.03200000000001</v>
      </c>
      <c r="FI115" s="9">
        <v>442.70299999999997</v>
      </c>
      <c r="FJ115" s="9">
        <v>182.41300000000001</v>
      </c>
      <c r="FK115" s="9">
        <v>92.272999999999996</v>
      </c>
      <c r="FL115" s="9">
        <v>90.138999999999996</v>
      </c>
      <c r="FM115" s="9">
        <v>55.871000000000002</v>
      </c>
      <c r="FN115" s="9">
        <v>31.85</v>
      </c>
      <c r="FO115" s="9">
        <v>24.021999999999998</v>
      </c>
      <c r="FP115" s="9">
        <v>21.507999999999999</v>
      </c>
      <c r="FQ115" s="9">
        <v>19.794</v>
      </c>
      <c r="FR115" s="9">
        <v>1.714</v>
      </c>
      <c r="FS115" s="9">
        <v>11.66</v>
      </c>
      <c r="FT115" s="9">
        <v>10.423999999999999</v>
      </c>
      <c r="FU115" s="9">
        <v>1.236</v>
      </c>
      <c r="FV115" s="9">
        <v>9.8480000000000008</v>
      </c>
      <c r="FW115" s="9">
        <v>9.3699999999999992</v>
      </c>
      <c r="FX115" s="9">
        <v>0.47799999999999998</v>
      </c>
      <c r="FY115" s="9">
        <v>34.363</v>
      </c>
      <c r="FZ115" s="9">
        <v>12.055999999999999</v>
      </c>
      <c r="GA115" s="9">
        <v>22.306999999999999</v>
      </c>
      <c r="GB115" s="9">
        <v>147.29599999999999</v>
      </c>
      <c r="GC115" s="9">
        <v>71.725999999999999</v>
      </c>
      <c r="GD115" s="9">
        <v>75.569999999999993</v>
      </c>
      <c r="GE115" s="9">
        <v>58.381</v>
      </c>
      <c r="GF115" s="9">
        <v>41.43</v>
      </c>
      <c r="GG115" s="9">
        <v>16.951000000000001</v>
      </c>
      <c r="GH115" s="9">
        <v>88.915000000000006</v>
      </c>
      <c r="GI115" s="9">
        <v>30.295999999999999</v>
      </c>
      <c r="GJ115" s="9">
        <v>58.619</v>
      </c>
      <c r="GK115" s="9">
        <v>74.347999999999999</v>
      </c>
      <c r="GL115" s="9">
        <v>56.460999999999999</v>
      </c>
      <c r="GM115" s="9">
        <v>17.887</v>
      </c>
      <c r="GN115" s="9">
        <v>108.065</v>
      </c>
      <c r="GO115" s="9">
        <v>35.811999999999998</v>
      </c>
      <c r="GP115" s="9">
        <v>72.253</v>
      </c>
      <c r="GQ115" s="9">
        <v>100.575</v>
      </c>
      <c r="GR115" s="9">
        <v>40.72</v>
      </c>
      <c r="GS115" s="9">
        <v>59.854999999999997</v>
      </c>
      <c r="GT115" s="9">
        <v>677.33</v>
      </c>
      <c r="GU115" s="9">
        <v>403.923</v>
      </c>
      <c r="GV115" s="9">
        <v>273.40699999999998</v>
      </c>
      <c r="GW115" s="9">
        <v>303.49</v>
      </c>
      <c r="GX115" s="9">
        <v>215.21799999999999</v>
      </c>
      <c r="GY115" s="9">
        <v>88.272999999999996</v>
      </c>
      <c r="GZ115" s="9">
        <v>373.84</v>
      </c>
      <c r="HA115" s="9">
        <v>188.70500000000001</v>
      </c>
      <c r="HB115" s="9">
        <v>185.13499999999999</v>
      </c>
      <c r="HC115" s="9">
        <v>59.945</v>
      </c>
      <c r="HD115" s="9">
        <v>37.917999999999999</v>
      </c>
      <c r="HE115" s="9">
        <v>22.027000000000001</v>
      </c>
      <c r="HF115" s="9">
        <v>31.14</v>
      </c>
      <c r="HG115" s="9">
        <v>21.050999999999998</v>
      </c>
      <c r="HH115" s="9">
        <v>10.089</v>
      </c>
      <c r="HI115" s="9">
        <v>4.0069999999999997</v>
      </c>
      <c r="HJ115" s="9">
        <v>3.718</v>
      </c>
      <c r="HK115" s="9">
        <v>0.28899999999999998</v>
      </c>
      <c r="HL115" s="9">
        <v>2.3519999999999999</v>
      </c>
      <c r="HM115" s="9">
        <v>2.3420000000000001</v>
      </c>
      <c r="HN115" s="9">
        <v>0.01</v>
      </c>
      <c r="HO115" s="9">
        <v>1.655</v>
      </c>
      <c r="HP115" s="9">
        <v>1.3759999999999999</v>
      </c>
      <c r="HQ115" s="9">
        <v>0.27900000000000003</v>
      </c>
      <c r="HR115" s="9">
        <v>27.132999999999999</v>
      </c>
      <c r="HS115" s="9">
        <v>17.332999999999998</v>
      </c>
      <c r="HT115" s="9">
        <v>9.8000000000000007</v>
      </c>
      <c r="HU115" s="9">
        <v>38.21</v>
      </c>
      <c r="HV115" s="9">
        <v>22.725999999999999</v>
      </c>
      <c r="HW115" s="9">
        <v>15.484</v>
      </c>
      <c r="HX115" s="9">
        <v>8.2929999999999993</v>
      </c>
      <c r="HY115" s="9">
        <v>6.899</v>
      </c>
      <c r="HZ115" s="9">
        <v>1.3939999999999999</v>
      </c>
      <c r="IA115" s="9">
        <v>29.917000000000002</v>
      </c>
      <c r="IB115" s="9">
        <v>15.827</v>
      </c>
      <c r="IC115" s="9">
        <v>14.09</v>
      </c>
      <c r="ID115" s="9">
        <v>11.164999999999999</v>
      </c>
      <c r="IE115" s="9">
        <v>9.4849999999999994</v>
      </c>
      <c r="IF115" s="9">
        <v>1.68</v>
      </c>
      <c r="IG115" s="9">
        <v>48.780999999999999</v>
      </c>
      <c r="IH115" s="9">
        <v>28.433</v>
      </c>
      <c r="II115" s="9">
        <v>20.347999999999999</v>
      </c>
      <c r="IJ115" s="9">
        <v>32.268999999999998</v>
      </c>
      <c r="IK115" s="9">
        <v>18.169</v>
      </c>
      <c r="IL115" s="9">
        <v>14.1</v>
      </c>
      <c r="IM115" s="9">
        <v>4313.5450000000001</v>
      </c>
      <c r="IN115" s="9">
        <v>2259.049</v>
      </c>
      <c r="IO115" s="9">
        <v>2054.4960000000001</v>
      </c>
      <c r="IP115" s="9">
        <v>3062.7809999999999</v>
      </c>
      <c r="IQ115" s="9">
        <v>1848.566</v>
      </c>
    </row>
    <row r="116" spans="1:251">
      <c r="A116" s="10">
        <v>45017</v>
      </c>
      <c r="B116" s="9">
        <v>11.474</v>
      </c>
      <c r="C116" s="9">
        <v>14.196999999999999</v>
      </c>
      <c r="D116" s="9">
        <v>339.85899999999998</v>
      </c>
      <c r="E116" s="9">
        <v>206.875</v>
      </c>
      <c r="F116" s="9">
        <v>132.98400000000001</v>
      </c>
      <c r="G116" s="9">
        <v>183.624</v>
      </c>
      <c r="H116" s="9">
        <v>132.786</v>
      </c>
      <c r="I116" s="9">
        <v>50.837000000000003</v>
      </c>
      <c r="J116" s="9">
        <v>156.23500000000001</v>
      </c>
      <c r="K116" s="9">
        <v>74.087999999999994</v>
      </c>
      <c r="L116" s="9">
        <v>82.146000000000001</v>
      </c>
      <c r="M116" s="9">
        <v>195.39500000000001</v>
      </c>
      <c r="N116" s="9">
        <v>140.68899999999999</v>
      </c>
      <c r="O116" s="9">
        <v>54.707000000000001</v>
      </c>
      <c r="P116" s="9">
        <v>165.5</v>
      </c>
      <c r="Q116" s="9">
        <v>77.766999999999996</v>
      </c>
      <c r="R116" s="9">
        <v>87.731999999999999</v>
      </c>
      <c r="S116" s="9">
        <v>167.18100000000001</v>
      </c>
      <c r="T116" s="9">
        <v>81.536000000000001</v>
      </c>
      <c r="U116" s="9">
        <v>85.644000000000005</v>
      </c>
      <c r="V116" s="9">
        <v>3107.6729999999998</v>
      </c>
      <c r="W116" s="9">
        <v>1618.9570000000001</v>
      </c>
      <c r="X116" s="9">
        <v>1488.7159999999999</v>
      </c>
      <c r="Y116" s="9">
        <v>2375.9389999999999</v>
      </c>
      <c r="Z116" s="9">
        <v>1473.442</v>
      </c>
      <c r="AA116" s="9">
        <v>902.49699999999996</v>
      </c>
      <c r="AB116" s="9">
        <v>731.73500000000001</v>
      </c>
      <c r="AC116" s="9">
        <v>145.51499999999999</v>
      </c>
      <c r="AD116" s="9">
        <v>586.22</v>
      </c>
      <c r="AE116" s="9">
        <v>280.28300000000002</v>
      </c>
      <c r="AF116" s="9">
        <v>152.46</v>
      </c>
      <c r="AG116" s="9">
        <v>127.82299999999999</v>
      </c>
      <c r="AH116" s="9">
        <v>44.335999999999999</v>
      </c>
      <c r="AI116" s="9">
        <v>26.893999999999998</v>
      </c>
      <c r="AJ116" s="9">
        <v>17.442</v>
      </c>
      <c r="AK116" s="9">
        <v>22.428000000000001</v>
      </c>
      <c r="AL116" s="9">
        <v>18.042999999999999</v>
      </c>
      <c r="AM116" s="9">
        <v>4.3840000000000003</v>
      </c>
      <c r="AN116" s="9">
        <v>14.715</v>
      </c>
      <c r="AO116" s="9">
        <v>10.912000000000001</v>
      </c>
      <c r="AP116" s="9">
        <v>3.8029999999999999</v>
      </c>
      <c r="AQ116" s="9">
        <v>7.7130000000000001</v>
      </c>
      <c r="AR116" s="9">
        <v>7.1310000000000002</v>
      </c>
      <c r="AS116" s="9">
        <v>0.58099999999999996</v>
      </c>
      <c r="AT116" s="9">
        <v>21.908999999999999</v>
      </c>
      <c r="AU116" s="9">
        <v>8.8510000000000009</v>
      </c>
      <c r="AV116" s="9">
        <v>13.058</v>
      </c>
      <c r="AW116" s="9">
        <v>253.80799999999999</v>
      </c>
      <c r="AX116" s="9">
        <v>134.74799999999999</v>
      </c>
      <c r="AY116" s="9">
        <v>119.059</v>
      </c>
      <c r="AZ116" s="9">
        <v>133.72300000000001</v>
      </c>
      <c r="BA116" s="9">
        <v>99.456999999999994</v>
      </c>
      <c r="BB116" s="9">
        <v>34.265999999999998</v>
      </c>
      <c r="BC116" s="9">
        <v>120.08499999999999</v>
      </c>
      <c r="BD116" s="9">
        <v>35.292000000000002</v>
      </c>
      <c r="BE116" s="9">
        <v>84.793000000000006</v>
      </c>
      <c r="BF116" s="9">
        <v>150.93100000000001</v>
      </c>
      <c r="BG116" s="9">
        <v>113.423</v>
      </c>
      <c r="BH116" s="9">
        <v>37.508000000000003</v>
      </c>
      <c r="BI116" s="9">
        <v>129.352</v>
      </c>
      <c r="BJ116" s="9">
        <v>39.036999999999999</v>
      </c>
      <c r="BK116" s="9">
        <v>90.314999999999998</v>
      </c>
      <c r="BL116" s="9">
        <v>134.80000000000001</v>
      </c>
      <c r="BM116" s="9">
        <v>46.204000000000001</v>
      </c>
      <c r="BN116" s="9">
        <v>88.596000000000004</v>
      </c>
      <c r="BO116" s="9">
        <v>2724.4870000000001</v>
      </c>
      <c r="BP116" s="9">
        <v>1387.0509999999999</v>
      </c>
      <c r="BQ116" s="9">
        <v>1337.4359999999999</v>
      </c>
      <c r="BR116" s="9">
        <v>2095.2260000000001</v>
      </c>
      <c r="BS116" s="9">
        <v>1247.386</v>
      </c>
      <c r="BT116" s="9">
        <v>847.84</v>
      </c>
      <c r="BU116" s="9">
        <v>629.26</v>
      </c>
      <c r="BV116" s="9">
        <v>139.66499999999999</v>
      </c>
      <c r="BW116" s="9">
        <v>489.596</v>
      </c>
      <c r="BX116" s="9">
        <v>221.649</v>
      </c>
      <c r="BY116" s="9">
        <v>112.595</v>
      </c>
      <c r="BZ116" s="9">
        <v>109.054</v>
      </c>
      <c r="CA116" s="9">
        <v>33.451999999999998</v>
      </c>
      <c r="CB116" s="9">
        <v>17.527999999999999</v>
      </c>
      <c r="CC116" s="9">
        <v>15.923999999999999</v>
      </c>
      <c r="CD116" s="9">
        <v>15.647</v>
      </c>
      <c r="CE116" s="9">
        <v>11.468</v>
      </c>
      <c r="CF116" s="9">
        <v>4.1790000000000003</v>
      </c>
      <c r="CG116" s="9">
        <v>11.558</v>
      </c>
      <c r="CH116" s="9">
        <v>8.3219999999999992</v>
      </c>
      <c r="CI116" s="9">
        <v>3.2360000000000002</v>
      </c>
      <c r="CJ116" s="9">
        <v>4.0890000000000004</v>
      </c>
      <c r="CK116" s="9">
        <v>3.1469999999999998</v>
      </c>
      <c r="CL116" s="9">
        <v>0.94299999999999995</v>
      </c>
      <c r="CM116" s="9">
        <v>17.805</v>
      </c>
      <c r="CN116" s="9">
        <v>6.0590000000000002</v>
      </c>
      <c r="CO116" s="9">
        <v>11.744999999999999</v>
      </c>
      <c r="CP116" s="9">
        <v>204.196</v>
      </c>
      <c r="CQ116" s="9">
        <v>102.78400000000001</v>
      </c>
      <c r="CR116" s="9">
        <v>101.41200000000001</v>
      </c>
      <c r="CS116" s="9">
        <v>100.961</v>
      </c>
      <c r="CT116" s="9">
        <v>70.563999999999993</v>
      </c>
      <c r="CU116" s="9">
        <v>30.398</v>
      </c>
      <c r="CV116" s="9">
        <v>103.235</v>
      </c>
      <c r="CW116" s="9">
        <v>32.22</v>
      </c>
      <c r="CX116" s="9">
        <v>71.015000000000001</v>
      </c>
      <c r="CY116" s="9">
        <v>110.66500000000001</v>
      </c>
      <c r="CZ116" s="9">
        <v>78.700999999999993</v>
      </c>
      <c r="DA116" s="9">
        <v>31.963999999999999</v>
      </c>
      <c r="DB116" s="9">
        <v>110.98399999999999</v>
      </c>
      <c r="DC116" s="9">
        <v>33.893999999999998</v>
      </c>
      <c r="DD116" s="9">
        <v>77.09</v>
      </c>
      <c r="DE116" s="9">
        <v>114.792</v>
      </c>
      <c r="DF116" s="9">
        <v>40.542000000000002</v>
      </c>
      <c r="DG116" s="9">
        <v>74.251000000000005</v>
      </c>
      <c r="DH116" s="9">
        <v>2687.192</v>
      </c>
      <c r="DI116" s="9">
        <v>1463.376</v>
      </c>
      <c r="DJ116" s="9">
        <v>1223.816</v>
      </c>
      <c r="DK116" s="9">
        <v>1706.682</v>
      </c>
      <c r="DL116" s="9">
        <v>1085.5340000000001</v>
      </c>
      <c r="DM116" s="9">
        <v>621.14800000000002</v>
      </c>
      <c r="DN116" s="9">
        <v>980.51</v>
      </c>
      <c r="DO116" s="9">
        <v>377.84199999999998</v>
      </c>
      <c r="DP116" s="9">
        <v>602.66800000000001</v>
      </c>
      <c r="DQ116" s="9">
        <v>225.28800000000001</v>
      </c>
      <c r="DR116" s="9">
        <v>123.53100000000001</v>
      </c>
      <c r="DS116" s="9">
        <v>101.75700000000001</v>
      </c>
      <c r="DT116" s="9">
        <v>77.947000000000003</v>
      </c>
      <c r="DU116" s="9">
        <v>46.238</v>
      </c>
      <c r="DV116" s="9">
        <v>31.709</v>
      </c>
      <c r="DW116" s="9">
        <v>20.605</v>
      </c>
      <c r="DX116" s="9">
        <v>15.603999999999999</v>
      </c>
      <c r="DY116" s="9">
        <v>5.0010000000000003</v>
      </c>
      <c r="DZ116" s="9">
        <v>11.581</v>
      </c>
      <c r="EA116" s="9">
        <v>8.8149999999999995</v>
      </c>
      <c r="EB116" s="9">
        <v>2.766</v>
      </c>
      <c r="EC116" s="9">
        <v>9.0239999999999991</v>
      </c>
      <c r="ED116" s="9">
        <v>6.7889999999999997</v>
      </c>
      <c r="EE116" s="9">
        <v>2.2349999999999999</v>
      </c>
      <c r="EF116" s="9">
        <v>57.341999999999999</v>
      </c>
      <c r="EG116" s="9">
        <v>30.634</v>
      </c>
      <c r="EH116" s="9">
        <v>26.707999999999998</v>
      </c>
      <c r="EI116" s="9">
        <v>183.44</v>
      </c>
      <c r="EJ116" s="9">
        <v>99.108000000000004</v>
      </c>
      <c r="EK116" s="9">
        <v>84.331000000000003</v>
      </c>
      <c r="EL116" s="9">
        <v>65.86</v>
      </c>
      <c r="EM116" s="9">
        <v>50.838999999999999</v>
      </c>
      <c r="EN116" s="9">
        <v>15.022</v>
      </c>
      <c r="EO116" s="9">
        <v>117.57899999999999</v>
      </c>
      <c r="EP116" s="9">
        <v>48.27</v>
      </c>
      <c r="EQ116" s="9">
        <v>69.31</v>
      </c>
      <c r="ER116" s="9">
        <v>79.167000000000002</v>
      </c>
      <c r="ES116" s="9">
        <v>61.527000000000001</v>
      </c>
      <c r="ET116" s="9">
        <v>17.64</v>
      </c>
      <c r="EU116" s="9">
        <v>146.12100000000001</v>
      </c>
      <c r="EV116" s="9">
        <v>62.003999999999998</v>
      </c>
      <c r="EW116" s="9">
        <v>84.117000000000004</v>
      </c>
      <c r="EX116" s="9">
        <v>129.16</v>
      </c>
      <c r="EY116" s="9">
        <v>57.084000000000003</v>
      </c>
      <c r="EZ116" s="9">
        <v>72.075999999999993</v>
      </c>
      <c r="FA116" s="9">
        <v>2028.7760000000001</v>
      </c>
      <c r="FB116" s="9">
        <v>1064.5550000000001</v>
      </c>
      <c r="FC116" s="9">
        <v>964.221</v>
      </c>
      <c r="FD116" s="9">
        <v>1416.7270000000001</v>
      </c>
      <c r="FE116" s="9">
        <v>879.79300000000001</v>
      </c>
      <c r="FF116" s="9">
        <v>536.93399999999997</v>
      </c>
      <c r="FG116" s="9">
        <v>612.04899999999998</v>
      </c>
      <c r="FH116" s="9">
        <v>184.762</v>
      </c>
      <c r="FI116" s="9">
        <v>427.28699999999998</v>
      </c>
      <c r="FJ116" s="9">
        <v>168.946</v>
      </c>
      <c r="FK116" s="9">
        <v>87.135000000000005</v>
      </c>
      <c r="FL116" s="9">
        <v>81.811000000000007</v>
      </c>
      <c r="FM116" s="9">
        <v>51.04</v>
      </c>
      <c r="FN116" s="9">
        <v>28.541</v>
      </c>
      <c r="FO116" s="9">
        <v>22.498999999999999</v>
      </c>
      <c r="FP116" s="9">
        <v>16.454999999999998</v>
      </c>
      <c r="FQ116" s="9">
        <v>11.503</v>
      </c>
      <c r="FR116" s="9">
        <v>4.9530000000000003</v>
      </c>
      <c r="FS116" s="9">
        <v>8.4640000000000004</v>
      </c>
      <c r="FT116" s="9">
        <v>5.7080000000000002</v>
      </c>
      <c r="FU116" s="9">
        <v>2.7559999999999998</v>
      </c>
      <c r="FV116" s="9">
        <v>7.9909999999999997</v>
      </c>
      <c r="FW116" s="9">
        <v>5.7949999999999999</v>
      </c>
      <c r="FX116" s="9">
        <v>2.1970000000000001</v>
      </c>
      <c r="FY116" s="9">
        <v>34.585000000000001</v>
      </c>
      <c r="FZ116" s="9">
        <v>17.038</v>
      </c>
      <c r="GA116" s="9">
        <v>17.547000000000001</v>
      </c>
      <c r="GB116" s="9">
        <v>144.161</v>
      </c>
      <c r="GC116" s="9">
        <v>73.510000000000005</v>
      </c>
      <c r="GD116" s="9">
        <v>70.652000000000001</v>
      </c>
      <c r="GE116" s="9">
        <v>54.363999999999997</v>
      </c>
      <c r="GF116" s="9">
        <v>41.046999999999997</v>
      </c>
      <c r="GG116" s="9">
        <v>13.316000000000001</v>
      </c>
      <c r="GH116" s="9">
        <v>89.798000000000002</v>
      </c>
      <c r="GI116" s="9">
        <v>32.462000000000003</v>
      </c>
      <c r="GJ116" s="9">
        <v>57.335000000000001</v>
      </c>
      <c r="GK116" s="9">
        <v>64.141000000000005</v>
      </c>
      <c r="GL116" s="9">
        <v>48.252000000000002</v>
      </c>
      <c r="GM116" s="9">
        <v>15.888999999999999</v>
      </c>
      <c r="GN116" s="9">
        <v>104.80500000000001</v>
      </c>
      <c r="GO116" s="9">
        <v>38.883000000000003</v>
      </c>
      <c r="GP116" s="9">
        <v>65.921999999999997</v>
      </c>
      <c r="GQ116" s="9">
        <v>98.262</v>
      </c>
      <c r="GR116" s="9">
        <v>38.170999999999999</v>
      </c>
      <c r="GS116" s="9">
        <v>60.091000000000001</v>
      </c>
      <c r="GT116" s="9">
        <v>658.41600000000005</v>
      </c>
      <c r="GU116" s="9">
        <v>398.82100000000003</v>
      </c>
      <c r="GV116" s="9">
        <v>259.59500000000003</v>
      </c>
      <c r="GW116" s="9">
        <v>289.95499999999998</v>
      </c>
      <c r="GX116" s="9">
        <v>205.74100000000001</v>
      </c>
      <c r="GY116" s="9">
        <v>84.213999999999999</v>
      </c>
      <c r="GZ116" s="9">
        <v>368.46</v>
      </c>
      <c r="HA116" s="9">
        <v>193.08</v>
      </c>
      <c r="HB116" s="9">
        <v>175.381</v>
      </c>
      <c r="HC116" s="9">
        <v>56.341999999999999</v>
      </c>
      <c r="HD116" s="9">
        <v>36.395000000000003</v>
      </c>
      <c r="HE116" s="9">
        <v>19.946000000000002</v>
      </c>
      <c r="HF116" s="9">
        <v>26.905999999999999</v>
      </c>
      <c r="HG116" s="9">
        <v>17.696999999999999</v>
      </c>
      <c r="HH116" s="9">
        <v>9.2100000000000009</v>
      </c>
      <c r="HI116" s="9">
        <v>4.149</v>
      </c>
      <c r="HJ116" s="9">
        <v>4.101</v>
      </c>
      <c r="HK116" s="9">
        <v>4.8000000000000001E-2</v>
      </c>
      <c r="HL116" s="9">
        <v>3.117</v>
      </c>
      <c r="HM116" s="9">
        <v>3.1059999999999999</v>
      </c>
      <c r="HN116" s="9">
        <v>0.01</v>
      </c>
      <c r="HO116" s="9">
        <v>1.0329999999999999</v>
      </c>
      <c r="HP116" s="9">
        <v>0.995</v>
      </c>
      <c r="HQ116" s="9">
        <v>3.7999999999999999E-2</v>
      </c>
      <c r="HR116" s="9">
        <v>22.757000000000001</v>
      </c>
      <c r="HS116" s="9">
        <v>13.596</v>
      </c>
      <c r="HT116" s="9">
        <v>9.1609999999999996</v>
      </c>
      <c r="HU116" s="9">
        <v>39.277999999999999</v>
      </c>
      <c r="HV116" s="9">
        <v>25.599</v>
      </c>
      <c r="HW116" s="9">
        <v>13.68</v>
      </c>
      <c r="HX116" s="9">
        <v>11.497</v>
      </c>
      <c r="HY116" s="9">
        <v>9.7910000000000004</v>
      </c>
      <c r="HZ116" s="9">
        <v>1.7050000000000001</v>
      </c>
      <c r="IA116" s="9">
        <v>27.782</v>
      </c>
      <c r="IB116" s="9">
        <v>15.808</v>
      </c>
      <c r="IC116" s="9">
        <v>11.974</v>
      </c>
      <c r="ID116" s="9">
        <v>15.026</v>
      </c>
      <c r="IE116" s="9">
        <v>13.275</v>
      </c>
      <c r="IF116" s="9">
        <v>1.7509999999999999</v>
      </c>
      <c r="IG116" s="9">
        <v>41.316000000000003</v>
      </c>
      <c r="IH116" s="9">
        <v>23.12</v>
      </c>
      <c r="II116" s="9">
        <v>18.195</v>
      </c>
      <c r="IJ116" s="9">
        <v>30.898</v>
      </c>
      <c r="IK116" s="9">
        <v>18.914000000000001</v>
      </c>
      <c r="IL116" s="9">
        <v>11.984</v>
      </c>
      <c r="IM116" s="9">
        <v>4338.6450000000004</v>
      </c>
      <c r="IN116" s="9">
        <v>2274.3209999999999</v>
      </c>
      <c r="IO116" s="9">
        <v>2064.3249999999998</v>
      </c>
      <c r="IP116" s="9">
        <v>3084.808</v>
      </c>
      <c r="IQ116" s="9">
        <v>1831.451</v>
      </c>
    </row>
    <row r="117" spans="1:251">
      <c r="A117" s="10">
        <v>45047</v>
      </c>
      <c r="B117" s="9">
        <v>11.218999999999999</v>
      </c>
      <c r="C117" s="9">
        <v>22.143999999999998</v>
      </c>
      <c r="D117" s="9">
        <v>332.75299999999999</v>
      </c>
      <c r="E117" s="9">
        <v>191.381</v>
      </c>
      <c r="F117" s="9">
        <v>141.37200000000001</v>
      </c>
      <c r="G117" s="9">
        <v>179.411</v>
      </c>
      <c r="H117" s="9">
        <v>124.098</v>
      </c>
      <c r="I117" s="9">
        <v>55.313000000000002</v>
      </c>
      <c r="J117" s="9">
        <v>153.34200000000001</v>
      </c>
      <c r="K117" s="9">
        <v>67.283000000000001</v>
      </c>
      <c r="L117" s="9">
        <v>86.058999999999997</v>
      </c>
      <c r="M117" s="9">
        <v>200.61500000000001</v>
      </c>
      <c r="N117" s="9">
        <v>140.53299999999999</v>
      </c>
      <c r="O117" s="9">
        <v>60.082000000000001</v>
      </c>
      <c r="P117" s="9">
        <v>168.886</v>
      </c>
      <c r="Q117" s="9">
        <v>71.63</v>
      </c>
      <c r="R117" s="9">
        <v>97.256</v>
      </c>
      <c r="S117" s="9">
        <v>168.41300000000001</v>
      </c>
      <c r="T117" s="9">
        <v>77.814999999999998</v>
      </c>
      <c r="U117" s="9">
        <v>90.597999999999999</v>
      </c>
      <c r="V117" s="9">
        <v>3148.7730000000001</v>
      </c>
      <c r="W117" s="9">
        <v>1644.921</v>
      </c>
      <c r="X117" s="9">
        <v>1503.8520000000001</v>
      </c>
      <c r="Y117" s="9">
        <v>2407.8490000000002</v>
      </c>
      <c r="Z117" s="9">
        <v>1497.03</v>
      </c>
      <c r="AA117" s="9">
        <v>910.82</v>
      </c>
      <c r="AB117" s="9">
        <v>740.92399999999998</v>
      </c>
      <c r="AC117" s="9">
        <v>147.892</v>
      </c>
      <c r="AD117" s="9">
        <v>593.03200000000004</v>
      </c>
      <c r="AE117" s="9">
        <v>313.435</v>
      </c>
      <c r="AF117" s="9">
        <v>168.488</v>
      </c>
      <c r="AG117" s="9">
        <v>144.94800000000001</v>
      </c>
      <c r="AH117" s="9">
        <v>53.779000000000003</v>
      </c>
      <c r="AI117" s="9">
        <v>31.297999999999998</v>
      </c>
      <c r="AJ117" s="9">
        <v>22.481000000000002</v>
      </c>
      <c r="AK117" s="9">
        <v>30.977</v>
      </c>
      <c r="AL117" s="9">
        <v>23.556000000000001</v>
      </c>
      <c r="AM117" s="9">
        <v>7.4219999999999997</v>
      </c>
      <c r="AN117" s="9">
        <v>16.683</v>
      </c>
      <c r="AO117" s="9">
        <v>11.712</v>
      </c>
      <c r="AP117" s="9">
        <v>4.9720000000000004</v>
      </c>
      <c r="AQ117" s="9">
        <v>14.294</v>
      </c>
      <c r="AR117" s="9">
        <v>11.843999999999999</v>
      </c>
      <c r="AS117" s="9">
        <v>2.4500000000000002</v>
      </c>
      <c r="AT117" s="9">
        <v>22.802</v>
      </c>
      <c r="AU117" s="9">
        <v>7.7430000000000003</v>
      </c>
      <c r="AV117" s="9">
        <v>15.058999999999999</v>
      </c>
      <c r="AW117" s="9">
        <v>281.01799999999997</v>
      </c>
      <c r="AX117" s="9">
        <v>145.679</v>
      </c>
      <c r="AY117" s="9">
        <v>135.33799999999999</v>
      </c>
      <c r="AZ117" s="9">
        <v>141.709</v>
      </c>
      <c r="BA117" s="9">
        <v>105.11199999999999</v>
      </c>
      <c r="BB117" s="9">
        <v>36.597000000000001</v>
      </c>
      <c r="BC117" s="9">
        <v>139.309</v>
      </c>
      <c r="BD117" s="9">
        <v>40.567</v>
      </c>
      <c r="BE117" s="9">
        <v>98.741</v>
      </c>
      <c r="BF117" s="9">
        <v>166.31</v>
      </c>
      <c r="BG117" s="9">
        <v>124.35599999999999</v>
      </c>
      <c r="BH117" s="9">
        <v>41.954000000000001</v>
      </c>
      <c r="BI117" s="9">
        <v>147.125</v>
      </c>
      <c r="BJ117" s="9">
        <v>44.131999999999998</v>
      </c>
      <c r="BK117" s="9">
        <v>102.99299999999999</v>
      </c>
      <c r="BL117" s="9">
        <v>155.99199999999999</v>
      </c>
      <c r="BM117" s="9">
        <v>52.279000000000003</v>
      </c>
      <c r="BN117" s="9">
        <v>103.71299999999999</v>
      </c>
      <c r="BO117" s="9">
        <v>2735.9720000000002</v>
      </c>
      <c r="BP117" s="9">
        <v>1396.979</v>
      </c>
      <c r="BQ117" s="9">
        <v>1338.992</v>
      </c>
      <c r="BR117" s="9">
        <v>2123.9119999999998</v>
      </c>
      <c r="BS117" s="9">
        <v>1257.6479999999999</v>
      </c>
      <c r="BT117" s="9">
        <v>866.26300000000003</v>
      </c>
      <c r="BU117" s="9">
        <v>612.05999999999995</v>
      </c>
      <c r="BV117" s="9">
        <v>139.33099999999999</v>
      </c>
      <c r="BW117" s="9">
        <v>472.72899999999998</v>
      </c>
      <c r="BX117" s="9">
        <v>235.16399999999999</v>
      </c>
      <c r="BY117" s="9">
        <v>115.646</v>
      </c>
      <c r="BZ117" s="9">
        <v>119.518</v>
      </c>
      <c r="CA117" s="9">
        <v>55.999000000000002</v>
      </c>
      <c r="CB117" s="9">
        <v>27.58</v>
      </c>
      <c r="CC117" s="9">
        <v>28.419</v>
      </c>
      <c r="CD117" s="9">
        <v>25.126000000000001</v>
      </c>
      <c r="CE117" s="9">
        <v>19.742000000000001</v>
      </c>
      <c r="CF117" s="9">
        <v>5.3849999999999998</v>
      </c>
      <c r="CG117" s="9">
        <v>11.558</v>
      </c>
      <c r="CH117" s="9">
        <v>7.601</v>
      </c>
      <c r="CI117" s="9">
        <v>3.9569999999999999</v>
      </c>
      <c r="CJ117" s="9">
        <v>13.568</v>
      </c>
      <c r="CK117" s="9">
        <v>12.14</v>
      </c>
      <c r="CL117" s="9">
        <v>1.4279999999999999</v>
      </c>
      <c r="CM117" s="9">
        <v>30.873000000000001</v>
      </c>
      <c r="CN117" s="9">
        <v>7.8390000000000004</v>
      </c>
      <c r="CO117" s="9">
        <v>23.033999999999999</v>
      </c>
      <c r="CP117" s="9">
        <v>203.303</v>
      </c>
      <c r="CQ117" s="9">
        <v>97.623000000000005</v>
      </c>
      <c r="CR117" s="9">
        <v>105.68</v>
      </c>
      <c r="CS117" s="9">
        <v>100.70099999999999</v>
      </c>
      <c r="CT117" s="9">
        <v>69.31</v>
      </c>
      <c r="CU117" s="9">
        <v>31.391999999999999</v>
      </c>
      <c r="CV117" s="9">
        <v>102.602</v>
      </c>
      <c r="CW117" s="9">
        <v>28.314</v>
      </c>
      <c r="CX117" s="9">
        <v>74.287999999999997</v>
      </c>
      <c r="CY117" s="9">
        <v>117.997</v>
      </c>
      <c r="CZ117" s="9">
        <v>83.581999999999994</v>
      </c>
      <c r="DA117" s="9">
        <v>34.414999999999999</v>
      </c>
      <c r="DB117" s="9">
        <v>117.167</v>
      </c>
      <c r="DC117" s="9">
        <v>32.064</v>
      </c>
      <c r="DD117" s="9">
        <v>85.102999999999994</v>
      </c>
      <c r="DE117" s="9">
        <v>114.16</v>
      </c>
      <c r="DF117" s="9">
        <v>35.914999999999999</v>
      </c>
      <c r="DG117" s="9">
        <v>78.245000000000005</v>
      </c>
      <c r="DH117" s="9">
        <v>2744.5439999999999</v>
      </c>
      <c r="DI117" s="9">
        <v>1485.0630000000001</v>
      </c>
      <c r="DJ117" s="9">
        <v>1259.48</v>
      </c>
      <c r="DK117" s="9">
        <v>1719.9390000000001</v>
      </c>
      <c r="DL117" s="9">
        <v>1098.883</v>
      </c>
      <c r="DM117" s="9">
        <v>621.05600000000004</v>
      </c>
      <c r="DN117" s="9">
        <v>1024.604</v>
      </c>
      <c r="DO117" s="9">
        <v>386.18</v>
      </c>
      <c r="DP117" s="9">
        <v>638.42399999999998</v>
      </c>
      <c r="DQ117" s="9">
        <v>240.148</v>
      </c>
      <c r="DR117" s="9">
        <v>124.842</v>
      </c>
      <c r="DS117" s="9">
        <v>115.306</v>
      </c>
      <c r="DT117" s="9">
        <v>65.072999999999993</v>
      </c>
      <c r="DU117" s="9">
        <v>40.774000000000001</v>
      </c>
      <c r="DV117" s="9">
        <v>24.298999999999999</v>
      </c>
      <c r="DW117" s="9">
        <v>20.303000000000001</v>
      </c>
      <c r="DX117" s="9">
        <v>16.477</v>
      </c>
      <c r="DY117" s="9">
        <v>3.8260000000000001</v>
      </c>
      <c r="DZ117" s="9">
        <v>11.467000000000001</v>
      </c>
      <c r="EA117" s="9">
        <v>8.1069999999999993</v>
      </c>
      <c r="EB117" s="9">
        <v>3.36</v>
      </c>
      <c r="EC117" s="9">
        <v>8.8360000000000003</v>
      </c>
      <c r="ED117" s="9">
        <v>8.3699999999999992</v>
      </c>
      <c r="EE117" s="9">
        <v>0.46600000000000003</v>
      </c>
      <c r="EF117" s="9">
        <v>44.77</v>
      </c>
      <c r="EG117" s="9">
        <v>24.297000000000001</v>
      </c>
      <c r="EH117" s="9">
        <v>20.472999999999999</v>
      </c>
      <c r="EI117" s="9">
        <v>198.31700000000001</v>
      </c>
      <c r="EJ117" s="9">
        <v>98.611999999999995</v>
      </c>
      <c r="EK117" s="9">
        <v>99.704999999999998</v>
      </c>
      <c r="EL117" s="9">
        <v>66.563000000000002</v>
      </c>
      <c r="EM117" s="9">
        <v>49.024000000000001</v>
      </c>
      <c r="EN117" s="9">
        <v>17.539000000000001</v>
      </c>
      <c r="EO117" s="9">
        <v>131.75399999999999</v>
      </c>
      <c r="EP117" s="9">
        <v>49.588000000000001</v>
      </c>
      <c r="EQ117" s="9">
        <v>82.165999999999997</v>
      </c>
      <c r="ER117" s="9">
        <v>83.727000000000004</v>
      </c>
      <c r="ES117" s="9">
        <v>62.613999999999997</v>
      </c>
      <c r="ET117" s="9">
        <v>21.111999999999998</v>
      </c>
      <c r="EU117" s="9">
        <v>156.42099999999999</v>
      </c>
      <c r="EV117" s="9">
        <v>62.228000000000002</v>
      </c>
      <c r="EW117" s="9">
        <v>94.192999999999998</v>
      </c>
      <c r="EX117" s="9">
        <v>143.221</v>
      </c>
      <c r="EY117" s="9">
        <v>57.695</v>
      </c>
      <c r="EZ117" s="9">
        <v>85.525999999999996</v>
      </c>
      <c r="FA117" s="9">
        <v>2058.9209999999998</v>
      </c>
      <c r="FB117" s="9">
        <v>1075.7249999999999</v>
      </c>
      <c r="FC117" s="9">
        <v>983.19600000000003</v>
      </c>
      <c r="FD117" s="9">
        <v>1418.086</v>
      </c>
      <c r="FE117" s="9">
        <v>889.125</v>
      </c>
      <c r="FF117" s="9">
        <v>528.96</v>
      </c>
      <c r="FG117" s="9">
        <v>640.83500000000004</v>
      </c>
      <c r="FH117" s="9">
        <v>186.6</v>
      </c>
      <c r="FI117" s="9">
        <v>454.23500000000001</v>
      </c>
      <c r="FJ117" s="9">
        <v>184.19300000000001</v>
      </c>
      <c r="FK117" s="9">
        <v>90.025000000000006</v>
      </c>
      <c r="FL117" s="9">
        <v>94.168000000000006</v>
      </c>
      <c r="FM117" s="9">
        <v>44.023000000000003</v>
      </c>
      <c r="FN117" s="9">
        <v>25.8</v>
      </c>
      <c r="FO117" s="9">
        <v>18.222000000000001</v>
      </c>
      <c r="FP117" s="9">
        <v>15.262</v>
      </c>
      <c r="FQ117" s="9">
        <v>12.007999999999999</v>
      </c>
      <c r="FR117" s="9">
        <v>3.2549999999999999</v>
      </c>
      <c r="FS117" s="9">
        <v>8.9250000000000007</v>
      </c>
      <c r="FT117" s="9">
        <v>6.0979999999999999</v>
      </c>
      <c r="FU117" s="9">
        <v>2.827</v>
      </c>
      <c r="FV117" s="9">
        <v>6.3369999999999997</v>
      </c>
      <c r="FW117" s="9">
        <v>5.91</v>
      </c>
      <c r="FX117" s="9">
        <v>0.42799999999999999</v>
      </c>
      <c r="FY117" s="9">
        <v>28.76</v>
      </c>
      <c r="FZ117" s="9">
        <v>13.792</v>
      </c>
      <c r="GA117" s="9">
        <v>14.968</v>
      </c>
      <c r="GB117" s="9">
        <v>156.44399999999999</v>
      </c>
      <c r="GC117" s="9">
        <v>73.741</v>
      </c>
      <c r="GD117" s="9">
        <v>82.703000000000003</v>
      </c>
      <c r="GE117" s="9">
        <v>55.664000000000001</v>
      </c>
      <c r="GF117" s="9">
        <v>40.576999999999998</v>
      </c>
      <c r="GG117" s="9">
        <v>15.086</v>
      </c>
      <c r="GH117" s="9">
        <v>100.78100000000001</v>
      </c>
      <c r="GI117" s="9">
        <v>33.164000000000001</v>
      </c>
      <c r="GJ117" s="9">
        <v>67.617000000000004</v>
      </c>
      <c r="GK117" s="9">
        <v>68.893000000000001</v>
      </c>
      <c r="GL117" s="9">
        <v>50.802</v>
      </c>
      <c r="GM117" s="9">
        <v>18.091000000000001</v>
      </c>
      <c r="GN117" s="9">
        <v>115.3</v>
      </c>
      <c r="GO117" s="9">
        <v>39.222999999999999</v>
      </c>
      <c r="GP117" s="9">
        <v>76.076999999999998</v>
      </c>
      <c r="GQ117" s="9">
        <v>109.705</v>
      </c>
      <c r="GR117" s="9">
        <v>39.262</v>
      </c>
      <c r="GS117" s="9">
        <v>70.444000000000003</v>
      </c>
      <c r="GT117" s="9">
        <v>685.62300000000005</v>
      </c>
      <c r="GU117" s="9">
        <v>409.33800000000002</v>
      </c>
      <c r="GV117" s="9">
        <v>276.28500000000003</v>
      </c>
      <c r="GW117" s="9">
        <v>301.85399999999998</v>
      </c>
      <c r="GX117" s="9">
        <v>209.75800000000001</v>
      </c>
      <c r="GY117" s="9">
        <v>92.096000000000004</v>
      </c>
      <c r="GZ117" s="9">
        <v>383.76900000000001</v>
      </c>
      <c r="HA117" s="9">
        <v>199.58</v>
      </c>
      <c r="HB117" s="9">
        <v>184.18899999999999</v>
      </c>
      <c r="HC117" s="9">
        <v>55.954999999999998</v>
      </c>
      <c r="HD117" s="9">
        <v>34.817</v>
      </c>
      <c r="HE117" s="9">
        <v>21.138000000000002</v>
      </c>
      <c r="HF117" s="9">
        <v>21.05</v>
      </c>
      <c r="HG117" s="9">
        <v>14.974</v>
      </c>
      <c r="HH117" s="9">
        <v>6.077</v>
      </c>
      <c r="HI117" s="9">
        <v>5.0410000000000004</v>
      </c>
      <c r="HJ117" s="9">
        <v>4.4690000000000003</v>
      </c>
      <c r="HK117" s="9">
        <v>0.57199999999999995</v>
      </c>
      <c r="HL117" s="9">
        <v>2.5419999999999998</v>
      </c>
      <c r="HM117" s="9">
        <v>2.0089999999999999</v>
      </c>
      <c r="HN117" s="9">
        <v>0.53300000000000003</v>
      </c>
      <c r="HO117" s="9">
        <v>2.4980000000000002</v>
      </c>
      <c r="HP117" s="9">
        <v>2.46</v>
      </c>
      <c r="HQ117" s="9">
        <v>3.7999999999999999E-2</v>
      </c>
      <c r="HR117" s="9">
        <v>16.010000000000002</v>
      </c>
      <c r="HS117" s="9">
        <v>10.505000000000001</v>
      </c>
      <c r="HT117" s="9">
        <v>5.5049999999999999</v>
      </c>
      <c r="HU117" s="9">
        <v>41.872999999999998</v>
      </c>
      <c r="HV117" s="9">
        <v>24.870999999999999</v>
      </c>
      <c r="HW117" s="9">
        <v>17.001999999999999</v>
      </c>
      <c r="HX117" s="9">
        <v>10.898999999999999</v>
      </c>
      <c r="HY117" s="9">
        <v>8.4469999999999992</v>
      </c>
      <c r="HZ117" s="9">
        <v>2.452</v>
      </c>
      <c r="IA117" s="9">
        <v>30.974</v>
      </c>
      <c r="IB117" s="9">
        <v>16.423999999999999</v>
      </c>
      <c r="IC117" s="9">
        <v>14.548999999999999</v>
      </c>
      <c r="ID117" s="9">
        <v>14.834</v>
      </c>
      <c r="IE117" s="9">
        <v>11.811999999999999</v>
      </c>
      <c r="IF117" s="9">
        <v>3.0209999999999999</v>
      </c>
      <c r="IG117" s="9">
        <v>41.121000000000002</v>
      </c>
      <c r="IH117" s="9">
        <v>23.004999999999999</v>
      </c>
      <c r="II117" s="9">
        <v>18.116</v>
      </c>
      <c r="IJ117" s="9">
        <v>33.515999999999998</v>
      </c>
      <c r="IK117" s="9">
        <v>18.433</v>
      </c>
      <c r="IL117" s="9">
        <v>15.083</v>
      </c>
      <c r="IM117" s="9">
        <v>4390.4589999999998</v>
      </c>
      <c r="IN117" s="9">
        <v>2302.1509999999998</v>
      </c>
      <c r="IO117" s="9">
        <v>2088.308</v>
      </c>
      <c r="IP117" s="9">
        <v>3124.0659999999998</v>
      </c>
      <c r="IQ117" s="9">
        <v>1865.32</v>
      </c>
    </row>
    <row r="118" spans="1:251">
      <c r="A118" s="10">
        <v>45078</v>
      </c>
      <c r="B118" s="9">
        <v>8.7859999999999996</v>
      </c>
      <c r="C118" s="9">
        <v>15.163</v>
      </c>
      <c r="D118" s="9">
        <v>312.45699999999999</v>
      </c>
      <c r="E118" s="9">
        <v>175.07300000000001</v>
      </c>
      <c r="F118" s="9">
        <v>137.38399999999999</v>
      </c>
      <c r="G118" s="9">
        <v>163.398</v>
      </c>
      <c r="H118" s="9">
        <v>117.878</v>
      </c>
      <c r="I118" s="9">
        <v>45.52</v>
      </c>
      <c r="J118" s="9">
        <v>149.059</v>
      </c>
      <c r="K118" s="9">
        <v>57.195</v>
      </c>
      <c r="L118" s="9">
        <v>91.864000000000004</v>
      </c>
      <c r="M118" s="9">
        <v>184.77699999999999</v>
      </c>
      <c r="N118" s="9">
        <v>132.86699999999999</v>
      </c>
      <c r="O118" s="9">
        <v>51.91</v>
      </c>
      <c r="P118" s="9">
        <v>158.88900000000001</v>
      </c>
      <c r="Q118" s="9">
        <v>61.015999999999998</v>
      </c>
      <c r="R118" s="9">
        <v>97.873000000000005</v>
      </c>
      <c r="S118" s="9">
        <v>165.79599999999999</v>
      </c>
      <c r="T118" s="9">
        <v>70</v>
      </c>
      <c r="U118" s="9">
        <v>95.796000000000006</v>
      </c>
      <c r="V118" s="9">
        <v>3161.3629999999998</v>
      </c>
      <c r="W118" s="9">
        <v>1641.825</v>
      </c>
      <c r="X118" s="9">
        <v>1519.538</v>
      </c>
      <c r="Y118" s="9">
        <v>2420.3389999999999</v>
      </c>
      <c r="Z118" s="9">
        <v>1497.7529999999999</v>
      </c>
      <c r="AA118" s="9">
        <v>922.58500000000004</v>
      </c>
      <c r="AB118" s="9">
        <v>741.024</v>
      </c>
      <c r="AC118" s="9">
        <v>144.071</v>
      </c>
      <c r="AD118" s="9">
        <v>596.95299999999997</v>
      </c>
      <c r="AE118" s="9">
        <v>322.072</v>
      </c>
      <c r="AF118" s="9">
        <v>169.029</v>
      </c>
      <c r="AG118" s="9">
        <v>153.042</v>
      </c>
      <c r="AH118" s="9">
        <v>63.527999999999999</v>
      </c>
      <c r="AI118" s="9">
        <v>38.593000000000004</v>
      </c>
      <c r="AJ118" s="9">
        <v>24.934999999999999</v>
      </c>
      <c r="AK118" s="9">
        <v>36.859000000000002</v>
      </c>
      <c r="AL118" s="9">
        <v>29.126999999999999</v>
      </c>
      <c r="AM118" s="9">
        <v>7.7320000000000002</v>
      </c>
      <c r="AN118" s="9">
        <v>18.460999999999999</v>
      </c>
      <c r="AO118" s="9">
        <v>14.047000000000001</v>
      </c>
      <c r="AP118" s="9">
        <v>4.4139999999999997</v>
      </c>
      <c r="AQ118" s="9">
        <v>18.398</v>
      </c>
      <c r="AR118" s="9">
        <v>15.08</v>
      </c>
      <c r="AS118" s="9">
        <v>3.3170000000000002</v>
      </c>
      <c r="AT118" s="9">
        <v>26.669</v>
      </c>
      <c r="AU118" s="9">
        <v>9.4659999999999993</v>
      </c>
      <c r="AV118" s="9">
        <v>17.202999999999999</v>
      </c>
      <c r="AW118" s="9">
        <v>281.90600000000001</v>
      </c>
      <c r="AX118" s="9">
        <v>143.036</v>
      </c>
      <c r="AY118" s="9">
        <v>138.869</v>
      </c>
      <c r="AZ118" s="9">
        <v>146.14400000000001</v>
      </c>
      <c r="BA118" s="9">
        <v>108.82599999999999</v>
      </c>
      <c r="BB118" s="9">
        <v>37.317999999999998</v>
      </c>
      <c r="BC118" s="9">
        <v>135.762</v>
      </c>
      <c r="BD118" s="9">
        <v>34.21</v>
      </c>
      <c r="BE118" s="9">
        <v>101.551</v>
      </c>
      <c r="BF118" s="9">
        <v>173.536</v>
      </c>
      <c r="BG118" s="9">
        <v>130.03100000000001</v>
      </c>
      <c r="BH118" s="9">
        <v>43.505000000000003</v>
      </c>
      <c r="BI118" s="9">
        <v>148.536</v>
      </c>
      <c r="BJ118" s="9">
        <v>38.997999999999998</v>
      </c>
      <c r="BK118" s="9">
        <v>109.538</v>
      </c>
      <c r="BL118" s="9">
        <v>154.22300000000001</v>
      </c>
      <c r="BM118" s="9">
        <v>48.256999999999998</v>
      </c>
      <c r="BN118" s="9">
        <v>105.96599999999999</v>
      </c>
      <c r="BO118" s="9">
        <v>2734.645</v>
      </c>
      <c r="BP118" s="9">
        <v>1392.1510000000001</v>
      </c>
      <c r="BQ118" s="9">
        <v>1342.4949999999999</v>
      </c>
      <c r="BR118" s="9">
        <v>2128.096</v>
      </c>
      <c r="BS118" s="9">
        <v>1257.5920000000001</v>
      </c>
      <c r="BT118" s="9">
        <v>870.50400000000002</v>
      </c>
      <c r="BU118" s="9">
        <v>606.54999999999995</v>
      </c>
      <c r="BV118" s="9">
        <v>134.559</v>
      </c>
      <c r="BW118" s="9">
        <v>471.99099999999999</v>
      </c>
      <c r="BX118" s="9">
        <v>231.13399999999999</v>
      </c>
      <c r="BY118" s="9">
        <v>117.498</v>
      </c>
      <c r="BZ118" s="9">
        <v>113.636</v>
      </c>
      <c r="CA118" s="9">
        <v>57.131999999999998</v>
      </c>
      <c r="CB118" s="9">
        <v>33.164000000000001</v>
      </c>
      <c r="CC118" s="9">
        <v>23.968</v>
      </c>
      <c r="CD118" s="9">
        <v>33.005000000000003</v>
      </c>
      <c r="CE118" s="9">
        <v>24.914000000000001</v>
      </c>
      <c r="CF118" s="9">
        <v>8.0909999999999993</v>
      </c>
      <c r="CG118" s="9">
        <v>18.318999999999999</v>
      </c>
      <c r="CH118" s="9">
        <v>13.676</v>
      </c>
      <c r="CI118" s="9">
        <v>4.6440000000000001</v>
      </c>
      <c r="CJ118" s="9">
        <v>14.686</v>
      </c>
      <c r="CK118" s="9">
        <v>11.238</v>
      </c>
      <c r="CL118" s="9">
        <v>3.448</v>
      </c>
      <c r="CM118" s="9">
        <v>24.126999999999999</v>
      </c>
      <c r="CN118" s="9">
        <v>8.25</v>
      </c>
      <c r="CO118" s="9">
        <v>15.877000000000001</v>
      </c>
      <c r="CP118" s="9">
        <v>200.47800000000001</v>
      </c>
      <c r="CQ118" s="9">
        <v>98.56</v>
      </c>
      <c r="CR118" s="9">
        <v>101.917</v>
      </c>
      <c r="CS118" s="9">
        <v>96.471000000000004</v>
      </c>
      <c r="CT118" s="9">
        <v>67.375</v>
      </c>
      <c r="CU118" s="9">
        <v>29.097000000000001</v>
      </c>
      <c r="CV118" s="9">
        <v>104.006</v>
      </c>
      <c r="CW118" s="9">
        <v>31.184999999999999</v>
      </c>
      <c r="CX118" s="9">
        <v>72.820999999999998</v>
      </c>
      <c r="CY118" s="9">
        <v>117.414</v>
      </c>
      <c r="CZ118" s="9">
        <v>82.593000000000004</v>
      </c>
      <c r="DA118" s="9">
        <v>34.820999999999998</v>
      </c>
      <c r="DB118" s="9">
        <v>113.721</v>
      </c>
      <c r="DC118" s="9">
        <v>34.905000000000001</v>
      </c>
      <c r="DD118" s="9">
        <v>78.814999999999998</v>
      </c>
      <c r="DE118" s="9">
        <v>122.32599999999999</v>
      </c>
      <c r="DF118" s="9">
        <v>44.860999999999997</v>
      </c>
      <c r="DG118" s="9">
        <v>77.463999999999999</v>
      </c>
      <c r="DH118" s="9">
        <v>2724.683</v>
      </c>
      <c r="DI118" s="9">
        <v>1487.318</v>
      </c>
      <c r="DJ118" s="9">
        <v>1237.365</v>
      </c>
      <c r="DK118" s="9">
        <v>1725.288</v>
      </c>
      <c r="DL118" s="9">
        <v>1103.44</v>
      </c>
      <c r="DM118" s="9">
        <v>621.84799999999996</v>
      </c>
      <c r="DN118" s="9">
        <v>999.39499999999998</v>
      </c>
      <c r="DO118" s="9">
        <v>383.87799999999999</v>
      </c>
      <c r="DP118" s="9">
        <v>615.51700000000005</v>
      </c>
      <c r="DQ118" s="9">
        <v>238.57499999999999</v>
      </c>
      <c r="DR118" s="9">
        <v>133.65100000000001</v>
      </c>
      <c r="DS118" s="9">
        <v>104.92400000000001</v>
      </c>
      <c r="DT118" s="9">
        <v>80.582999999999998</v>
      </c>
      <c r="DU118" s="9">
        <v>47.886000000000003</v>
      </c>
      <c r="DV118" s="9">
        <v>32.697000000000003</v>
      </c>
      <c r="DW118" s="9">
        <v>28.213999999999999</v>
      </c>
      <c r="DX118" s="9">
        <v>19.95</v>
      </c>
      <c r="DY118" s="9">
        <v>8.2639999999999993</v>
      </c>
      <c r="DZ118" s="9">
        <v>17.248999999999999</v>
      </c>
      <c r="EA118" s="9">
        <v>11.973000000000001</v>
      </c>
      <c r="EB118" s="9">
        <v>5.2759999999999998</v>
      </c>
      <c r="EC118" s="9">
        <v>10.965</v>
      </c>
      <c r="ED118" s="9">
        <v>7.9770000000000003</v>
      </c>
      <c r="EE118" s="9">
        <v>2.988</v>
      </c>
      <c r="EF118" s="9">
        <v>52.369</v>
      </c>
      <c r="EG118" s="9">
        <v>27.937000000000001</v>
      </c>
      <c r="EH118" s="9">
        <v>24.431999999999999</v>
      </c>
      <c r="EI118" s="9">
        <v>185.31</v>
      </c>
      <c r="EJ118" s="9">
        <v>100.88800000000001</v>
      </c>
      <c r="EK118" s="9">
        <v>84.421000000000006</v>
      </c>
      <c r="EL118" s="9">
        <v>68.328000000000003</v>
      </c>
      <c r="EM118" s="9">
        <v>52.171999999999997</v>
      </c>
      <c r="EN118" s="9">
        <v>16.155999999999999</v>
      </c>
      <c r="EO118" s="9">
        <v>116.982</v>
      </c>
      <c r="EP118" s="9">
        <v>48.716000000000001</v>
      </c>
      <c r="EQ118" s="9">
        <v>68.265000000000001</v>
      </c>
      <c r="ER118" s="9">
        <v>90.971999999999994</v>
      </c>
      <c r="ES118" s="9">
        <v>67.510000000000005</v>
      </c>
      <c r="ET118" s="9">
        <v>23.462</v>
      </c>
      <c r="EU118" s="9">
        <v>147.60300000000001</v>
      </c>
      <c r="EV118" s="9">
        <v>66.141999999999996</v>
      </c>
      <c r="EW118" s="9">
        <v>81.460999999999999</v>
      </c>
      <c r="EX118" s="9">
        <v>134.23099999999999</v>
      </c>
      <c r="EY118" s="9">
        <v>60.689</v>
      </c>
      <c r="EZ118" s="9">
        <v>73.540999999999997</v>
      </c>
      <c r="FA118" s="9">
        <v>2027.663</v>
      </c>
      <c r="FB118" s="9">
        <v>1064.8710000000001</v>
      </c>
      <c r="FC118" s="9">
        <v>962.79200000000003</v>
      </c>
      <c r="FD118" s="9">
        <v>1413.21</v>
      </c>
      <c r="FE118" s="9">
        <v>881.51400000000001</v>
      </c>
      <c r="FF118" s="9">
        <v>531.69600000000003</v>
      </c>
      <c r="FG118" s="9">
        <v>614.45299999999997</v>
      </c>
      <c r="FH118" s="9">
        <v>183.35599999999999</v>
      </c>
      <c r="FI118" s="9">
        <v>431.09699999999998</v>
      </c>
      <c r="FJ118" s="9">
        <v>182.512</v>
      </c>
      <c r="FK118" s="9">
        <v>96.272000000000006</v>
      </c>
      <c r="FL118" s="9">
        <v>86.24</v>
      </c>
      <c r="FM118" s="9">
        <v>58.639000000000003</v>
      </c>
      <c r="FN118" s="9">
        <v>32.444000000000003</v>
      </c>
      <c r="FO118" s="9">
        <v>26.195</v>
      </c>
      <c r="FP118" s="9">
        <v>21.87</v>
      </c>
      <c r="FQ118" s="9">
        <v>14.891999999999999</v>
      </c>
      <c r="FR118" s="9">
        <v>6.9779999999999998</v>
      </c>
      <c r="FS118" s="9">
        <v>12.513</v>
      </c>
      <c r="FT118" s="9">
        <v>8.4849999999999994</v>
      </c>
      <c r="FU118" s="9">
        <v>4.0279999999999996</v>
      </c>
      <c r="FV118" s="9">
        <v>9.3580000000000005</v>
      </c>
      <c r="FW118" s="9">
        <v>6.4080000000000004</v>
      </c>
      <c r="FX118" s="9">
        <v>2.95</v>
      </c>
      <c r="FY118" s="9">
        <v>36.768999999999998</v>
      </c>
      <c r="FZ118" s="9">
        <v>17.552</v>
      </c>
      <c r="GA118" s="9">
        <v>19.216999999999999</v>
      </c>
      <c r="GB118" s="9">
        <v>145.77600000000001</v>
      </c>
      <c r="GC118" s="9">
        <v>74.619</v>
      </c>
      <c r="GD118" s="9">
        <v>71.156999999999996</v>
      </c>
      <c r="GE118" s="9">
        <v>55.476999999999997</v>
      </c>
      <c r="GF118" s="9">
        <v>40.981999999999999</v>
      </c>
      <c r="GG118" s="9">
        <v>14.494999999999999</v>
      </c>
      <c r="GH118" s="9">
        <v>90.299000000000007</v>
      </c>
      <c r="GI118" s="9">
        <v>33.637</v>
      </c>
      <c r="GJ118" s="9">
        <v>56.661000000000001</v>
      </c>
      <c r="GK118" s="9">
        <v>73.429000000000002</v>
      </c>
      <c r="GL118" s="9">
        <v>52.911000000000001</v>
      </c>
      <c r="GM118" s="9">
        <v>20.518000000000001</v>
      </c>
      <c r="GN118" s="9">
        <v>109.083</v>
      </c>
      <c r="GO118" s="9">
        <v>43.362000000000002</v>
      </c>
      <c r="GP118" s="9">
        <v>65.721999999999994</v>
      </c>
      <c r="GQ118" s="9">
        <v>102.812</v>
      </c>
      <c r="GR118" s="9">
        <v>42.122</v>
      </c>
      <c r="GS118" s="9">
        <v>60.689</v>
      </c>
      <c r="GT118" s="9">
        <v>697.02</v>
      </c>
      <c r="GU118" s="9">
        <v>422.447</v>
      </c>
      <c r="GV118" s="9">
        <v>274.57299999999998</v>
      </c>
      <c r="GW118" s="9">
        <v>312.07799999999997</v>
      </c>
      <c r="GX118" s="9">
        <v>221.92500000000001</v>
      </c>
      <c r="GY118" s="9">
        <v>90.153000000000006</v>
      </c>
      <c r="GZ118" s="9">
        <v>384.94200000000001</v>
      </c>
      <c r="HA118" s="9">
        <v>200.52199999999999</v>
      </c>
      <c r="HB118" s="9">
        <v>184.42</v>
      </c>
      <c r="HC118" s="9">
        <v>56.063000000000002</v>
      </c>
      <c r="HD118" s="9">
        <v>37.378999999999998</v>
      </c>
      <c r="HE118" s="9">
        <v>18.684000000000001</v>
      </c>
      <c r="HF118" s="9">
        <v>21.943999999999999</v>
      </c>
      <c r="HG118" s="9">
        <v>15.442</v>
      </c>
      <c r="HH118" s="9">
        <v>6.5019999999999998</v>
      </c>
      <c r="HI118" s="9">
        <v>6.3440000000000003</v>
      </c>
      <c r="HJ118" s="9">
        <v>5.0570000000000004</v>
      </c>
      <c r="HK118" s="9">
        <v>1.2869999999999999</v>
      </c>
      <c r="HL118" s="9">
        <v>4.7359999999999998</v>
      </c>
      <c r="HM118" s="9">
        <v>3.488</v>
      </c>
      <c r="HN118" s="9">
        <v>1.248</v>
      </c>
      <c r="HO118" s="9">
        <v>1.607</v>
      </c>
      <c r="HP118" s="9">
        <v>1.569</v>
      </c>
      <c r="HQ118" s="9">
        <v>3.7999999999999999E-2</v>
      </c>
      <c r="HR118" s="9">
        <v>15.601000000000001</v>
      </c>
      <c r="HS118" s="9">
        <v>10.385</v>
      </c>
      <c r="HT118" s="9">
        <v>5.2160000000000002</v>
      </c>
      <c r="HU118" s="9">
        <v>39.533999999999999</v>
      </c>
      <c r="HV118" s="9">
        <v>26.268999999999998</v>
      </c>
      <c r="HW118" s="9">
        <v>13.265000000000001</v>
      </c>
      <c r="HX118" s="9">
        <v>12.851000000000001</v>
      </c>
      <c r="HY118" s="9">
        <v>11.19</v>
      </c>
      <c r="HZ118" s="9">
        <v>1.661</v>
      </c>
      <c r="IA118" s="9">
        <v>26.683</v>
      </c>
      <c r="IB118" s="9">
        <v>15.079000000000001</v>
      </c>
      <c r="IC118" s="9">
        <v>11.603999999999999</v>
      </c>
      <c r="ID118" s="9">
        <v>17.542999999999999</v>
      </c>
      <c r="IE118" s="9">
        <v>14.599</v>
      </c>
      <c r="IF118" s="9">
        <v>2.944</v>
      </c>
      <c r="IG118" s="9">
        <v>38.520000000000003</v>
      </c>
      <c r="IH118" s="9">
        <v>22.78</v>
      </c>
      <c r="II118" s="9">
        <v>15.74</v>
      </c>
      <c r="IJ118" s="9">
        <v>31.419</v>
      </c>
      <c r="IK118" s="9">
        <v>18.567</v>
      </c>
      <c r="IL118" s="9">
        <v>12.852</v>
      </c>
      <c r="IM118" s="9">
        <v>4398.8389999999999</v>
      </c>
      <c r="IN118" s="9">
        <v>2311.2179999999998</v>
      </c>
      <c r="IO118" s="9">
        <v>2087.6210000000001</v>
      </c>
      <c r="IP118" s="9">
        <v>3130.0410000000002</v>
      </c>
      <c r="IQ118" s="9">
        <v>1867.8920000000001</v>
      </c>
    </row>
    <row r="119" spans="1:251">
      <c r="A119" s="10">
        <v>45108</v>
      </c>
      <c r="B119" s="9">
        <v>12.247999999999999</v>
      </c>
      <c r="C119" s="9">
        <v>12.928000000000001</v>
      </c>
      <c r="D119" s="9">
        <v>344.42500000000001</v>
      </c>
      <c r="E119" s="9">
        <v>191.822</v>
      </c>
      <c r="F119" s="9">
        <v>152.60300000000001</v>
      </c>
      <c r="G119" s="9">
        <v>181.55600000000001</v>
      </c>
      <c r="H119" s="9">
        <v>128.27500000000001</v>
      </c>
      <c r="I119" s="9">
        <v>53.281999999999996</v>
      </c>
      <c r="J119" s="9">
        <v>162.869</v>
      </c>
      <c r="K119" s="9">
        <v>63.546999999999997</v>
      </c>
      <c r="L119" s="9">
        <v>99.320999999999998</v>
      </c>
      <c r="M119" s="9">
        <v>208.077</v>
      </c>
      <c r="N119" s="9">
        <v>148.29900000000001</v>
      </c>
      <c r="O119" s="9">
        <v>59.777999999999999</v>
      </c>
      <c r="P119" s="9">
        <v>173.727</v>
      </c>
      <c r="Q119" s="9">
        <v>68.061000000000007</v>
      </c>
      <c r="R119" s="9">
        <v>105.666</v>
      </c>
      <c r="S119" s="9">
        <v>181.39500000000001</v>
      </c>
      <c r="T119" s="9">
        <v>77.802000000000007</v>
      </c>
      <c r="U119" s="9">
        <v>103.59399999999999</v>
      </c>
      <c r="V119" s="9">
        <v>3150.9490000000001</v>
      </c>
      <c r="W119" s="9">
        <v>1637.38</v>
      </c>
      <c r="X119" s="9">
        <v>1513.569</v>
      </c>
      <c r="Y119" s="9">
        <v>2421.5540000000001</v>
      </c>
      <c r="Z119" s="9">
        <v>1487.346</v>
      </c>
      <c r="AA119" s="9">
        <v>934.20799999999997</v>
      </c>
      <c r="AB119" s="9">
        <v>729.39499999999998</v>
      </c>
      <c r="AC119" s="9">
        <v>150.03399999999999</v>
      </c>
      <c r="AD119" s="9">
        <v>579.36099999999999</v>
      </c>
      <c r="AE119" s="9">
        <v>306.62299999999999</v>
      </c>
      <c r="AF119" s="9">
        <v>162.048</v>
      </c>
      <c r="AG119" s="9">
        <v>144.57499999999999</v>
      </c>
      <c r="AH119" s="9">
        <v>53.97</v>
      </c>
      <c r="AI119" s="9">
        <v>31.241</v>
      </c>
      <c r="AJ119" s="9">
        <v>22.728999999999999</v>
      </c>
      <c r="AK119" s="9">
        <v>30.823</v>
      </c>
      <c r="AL119" s="9">
        <v>23.785</v>
      </c>
      <c r="AM119" s="9">
        <v>7.0380000000000003</v>
      </c>
      <c r="AN119" s="9">
        <v>17.052</v>
      </c>
      <c r="AO119" s="9">
        <v>11.532999999999999</v>
      </c>
      <c r="AP119" s="9">
        <v>5.5190000000000001</v>
      </c>
      <c r="AQ119" s="9">
        <v>13.771000000000001</v>
      </c>
      <c r="AR119" s="9">
        <v>12.252000000000001</v>
      </c>
      <c r="AS119" s="9">
        <v>1.518</v>
      </c>
      <c r="AT119" s="9">
        <v>23.146999999999998</v>
      </c>
      <c r="AU119" s="9">
        <v>7.4560000000000004</v>
      </c>
      <c r="AV119" s="9">
        <v>15.692</v>
      </c>
      <c r="AW119" s="9">
        <v>278.46100000000001</v>
      </c>
      <c r="AX119" s="9">
        <v>142.601</v>
      </c>
      <c r="AY119" s="9">
        <v>135.86000000000001</v>
      </c>
      <c r="AZ119" s="9">
        <v>138.851</v>
      </c>
      <c r="BA119" s="9">
        <v>97.241</v>
      </c>
      <c r="BB119" s="9">
        <v>41.610999999999997</v>
      </c>
      <c r="BC119" s="9">
        <v>139.60900000000001</v>
      </c>
      <c r="BD119" s="9">
        <v>45.360999999999997</v>
      </c>
      <c r="BE119" s="9">
        <v>94.248999999999995</v>
      </c>
      <c r="BF119" s="9">
        <v>159.85</v>
      </c>
      <c r="BG119" s="9">
        <v>114.435</v>
      </c>
      <c r="BH119" s="9">
        <v>45.414999999999999</v>
      </c>
      <c r="BI119" s="9">
        <v>146.773</v>
      </c>
      <c r="BJ119" s="9">
        <v>47.613</v>
      </c>
      <c r="BK119" s="9">
        <v>99.16</v>
      </c>
      <c r="BL119" s="9">
        <v>156.66200000000001</v>
      </c>
      <c r="BM119" s="9">
        <v>56.893999999999998</v>
      </c>
      <c r="BN119" s="9">
        <v>99.768000000000001</v>
      </c>
      <c r="BO119" s="9">
        <v>2724.0349999999999</v>
      </c>
      <c r="BP119" s="9">
        <v>1392.9269999999999</v>
      </c>
      <c r="BQ119" s="9">
        <v>1331.1079999999999</v>
      </c>
      <c r="BR119" s="9">
        <v>2117.3980000000001</v>
      </c>
      <c r="BS119" s="9">
        <v>1256.2470000000001</v>
      </c>
      <c r="BT119" s="9">
        <v>861.15099999999995</v>
      </c>
      <c r="BU119" s="9">
        <v>606.63699999999994</v>
      </c>
      <c r="BV119" s="9">
        <v>136.68</v>
      </c>
      <c r="BW119" s="9">
        <v>469.95699999999999</v>
      </c>
      <c r="BX119" s="9">
        <v>255.26900000000001</v>
      </c>
      <c r="BY119" s="9">
        <v>136.14599999999999</v>
      </c>
      <c r="BZ119" s="9">
        <v>119.123</v>
      </c>
      <c r="CA119" s="9">
        <v>62.411999999999999</v>
      </c>
      <c r="CB119" s="9">
        <v>39.902000000000001</v>
      </c>
      <c r="CC119" s="9">
        <v>22.509</v>
      </c>
      <c r="CD119" s="9">
        <v>34.557000000000002</v>
      </c>
      <c r="CE119" s="9">
        <v>27.268000000000001</v>
      </c>
      <c r="CF119" s="9">
        <v>7.2889999999999997</v>
      </c>
      <c r="CG119" s="9">
        <v>18.088999999999999</v>
      </c>
      <c r="CH119" s="9">
        <v>13.519</v>
      </c>
      <c r="CI119" s="9">
        <v>4.57</v>
      </c>
      <c r="CJ119" s="9">
        <v>16.469000000000001</v>
      </c>
      <c r="CK119" s="9">
        <v>13.75</v>
      </c>
      <c r="CL119" s="9">
        <v>2.7189999999999999</v>
      </c>
      <c r="CM119" s="9">
        <v>27.853999999999999</v>
      </c>
      <c r="CN119" s="9">
        <v>12.634</v>
      </c>
      <c r="CO119" s="9">
        <v>15.22</v>
      </c>
      <c r="CP119" s="9">
        <v>214.81100000000001</v>
      </c>
      <c r="CQ119" s="9">
        <v>109.29</v>
      </c>
      <c r="CR119" s="9">
        <v>105.521</v>
      </c>
      <c r="CS119" s="9">
        <v>114.39100000000001</v>
      </c>
      <c r="CT119" s="9">
        <v>78.483999999999995</v>
      </c>
      <c r="CU119" s="9">
        <v>35.906999999999996</v>
      </c>
      <c r="CV119" s="9">
        <v>100.42</v>
      </c>
      <c r="CW119" s="9">
        <v>30.806000000000001</v>
      </c>
      <c r="CX119" s="9">
        <v>69.614000000000004</v>
      </c>
      <c r="CY119" s="9">
        <v>139.607</v>
      </c>
      <c r="CZ119" s="9">
        <v>99.122</v>
      </c>
      <c r="DA119" s="9">
        <v>40.484999999999999</v>
      </c>
      <c r="DB119" s="9">
        <v>115.661</v>
      </c>
      <c r="DC119" s="9">
        <v>37.023000000000003</v>
      </c>
      <c r="DD119" s="9">
        <v>78.638000000000005</v>
      </c>
      <c r="DE119" s="9">
        <v>118.509</v>
      </c>
      <c r="DF119" s="9">
        <v>44.325000000000003</v>
      </c>
      <c r="DG119" s="9">
        <v>74.183999999999997</v>
      </c>
      <c r="DH119" s="9">
        <v>2707.9029999999998</v>
      </c>
      <c r="DI119" s="9">
        <v>1487.1610000000001</v>
      </c>
      <c r="DJ119" s="9">
        <v>1220.742</v>
      </c>
      <c r="DK119" s="9">
        <v>1739.7860000000001</v>
      </c>
      <c r="DL119" s="9">
        <v>1118.2159999999999</v>
      </c>
      <c r="DM119" s="9">
        <v>621.57000000000005</v>
      </c>
      <c r="DN119" s="9">
        <v>968.11699999999996</v>
      </c>
      <c r="DO119" s="9">
        <v>368.94499999999999</v>
      </c>
      <c r="DP119" s="9">
        <v>599.17200000000003</v>
      </c>
      <c r="DQ119" s="9">
        <v>261.601</v>
      </c>
      <c r="DR119" s="9">
        <v>148.096</v>
      </c>
      <c r="DS119" s="9">
        <v>113.504</v>
      </c>
      <c r="DT119" s="9">
        <v>96.555000000000007</v>
      </c>
      <c r="DU119" s="9">
        <v>61.494999999999997</v>
      </c>
      <c r="DV119" s="9">
        <v>35.06</v>
      </c>
      <c r="DW119" s="9">
        <v>38.58</v>
      </c>
      <c r="DX119" s="9">
        <v>31.259</v>
      </c>
      <c r="DY119" s="9">
        <v>7.3220000000000001</v>
      </c>
      <c r="DZ119" s="9">
        <v>21.138999999999999</v>
      </c>
      <c r="EA119" s="9">
        <v>18.010000000000002</v>
      </c>
      <c r="EB119" s="9">
        <v>3.1280000000000001</v>
      </c>
      <c r="EC119" s="9">
        <v>17.442</v>
      </c>
      <c r="ED119" s="9">
        <v>13.247999999999999</v>
      </c>
      <c r="EE119" s="9">
        <v>4.1929999999999996</v>
      </c>
      <c r="EF119" s="9">
        <v>57.975000000000001</v>
      </c>
      <c r="EG119" s="9">
        <v>30.236000000000001</v>
      </c>
      <c r="EH119" s="9">
        <v>27.739000000000001</v>
      </c>
      <c r="EI119" s="9">
        <v>189.876</v>
      </c>
      <c r="EJ119" s="9">
        <v>99.906999999999996</v>
      </c>
      <c r="EK119" s="9">
        <v>89.968999999999994</v>
      </c>
      <c r="EL119" s="9">
        <v>71.358000000000004</v>
      </c>
      <c r="EM119" s="9">
        <v>53.622</v>
      </c>
      <c r="EN119" s="9">
        <v>17.736999999999998</v>
      </c>
      <c r="EO119" s="9">
        <v>118.517</v>
      </c>
      <c r="EP119" s="9">
        <v>46.284999999999997</v>
      </c>
      <c r="EQ119" s="9">
        <v>72.231999999999999</v>
      </c>
      <c r="ER119" s="9">
        <v>103.913</v>
      </c>
      <c r="ES119" s="9">
        <v>79.369</v>
      </c>
      <c r="ET119" s="9">
        <v>24.545000000000002</v>
      </c>
      <c r="EU119" s="9">
        <v>157.68700000000001</v>
      </c>
      <c r="EV119" s="9">
        <v>68.727999999999994</v>
      </c>
      <c r="EW119" s="9">
        <v>88.96</v>
      </c>
      <c r="EX119" s="9">
        <v>139.65600000000001</v>
      </c>
      <c r="EY119" s="9">
        <v>64.296000000000006</v>
      </c>
      <c r="EZ119" s="9">
        <v>75.36</v>
      </c>
      <c r="FA119" s="9">
        <v>2034.6859999999999</v>
      </c>
      <c r="FB119" s="9">
        <v>1080.8889999999999</v>
      </c>
      <c r="FC119" s="9">
        <v>953.79700000000003</v>
      </c>
      <c r="FD119" s="9">
        <v>1417.623</v>
      </c>
      <c r="FE119" s="9">
        <v>889.88099999999997</v>
      </c>
      <c r="FF119" s="9">
        <v>527.74199999999996</v>
      </c>
      <c r="FG119" s="9">
        <v>617.06299999999999</v>
      </c>
      <c r="FH119" s="9">
        <v>191.00800000000001</v>
      </c>
      <c r="FI119" s="9">
        <v>426.05500000000001</v>
      </c>
      <c r="FJ119" s="9">
        <v>197.84100000000001</v>
      </c>
      <c r="FK119" s="9">
        <v>109.273</v>
      </c>
      <c r="FL119" s="9">
        <v>88.567999999999998</v>
      </c>
      <c r="FM119" s="9">
        <v>69.341999999999999</v>
      </c>
      <c r="FN119" s="9">
        <v>43.918999999999997</v>
      </c>
      <c r="FO119" s="9">
        <v>25.422000000000001</v>
      </c>
      <c r="FP119" s="9">
        <v>31.478999999999999</v>
      </c>
      <c r="FQ119" s="9">
        <v>25.497</v>
      </c>
      <c r="FR119" s="9">
        <v>5.9820000000000002</v>
      </c>
      <c r="FS119" s="9">
        <v>16.882000000000001</v>
      </c>
      <c r="FT119" s="9">
        <v>14.635999999999999</v>
      </c>
      <c r="FU119" s="9">
        <v>2.246</v>
      </c>
      <c r="FV119" s="9">
        <v>14.597</v>
      </c>
      <c r="FW119" s="9">
        <v>10.861000000000001</v>
      </c>
      <c r="FX119" s="9">
        <v>3.7360000000000002</v>
      </c>
      <c r="FY119" s="9">
        <v>37.863</v>
      </c>
      <c r="FZ119" s="9">
        <v>18.422000000000001</v>
      </c>
      <c r="GA119" s="9">
        <v>19.440999999999999</v>
      </c>
      <c r="GB119" s="9">
        <v>147.18799999999999</v>
      </c>
      <c r="GC119" s="9">
        <v>75.155000000000001</v>
      </c>
      <c r="GD119" s="9">
        <v>72.033000000000001</v>
      </c>
      <c r="GE119" s="9">
        <v>60.252000000000002</v>
      </c>
      <c r="GF119" s="9">
        <v>44.418999999999997</v>
      </c>
      <c r="GG119" s="9">
        <v>15.833</v>
      </c>
      <c r="GH119" s="9">
        <v>86.936000000000007</v>
      </c>
      <c r="GI119" s="9">
        <v>30.736000000000001</v>
      </c>
      <c r="GJ119" s="9">
        <v>56.2</v>
      </c>
      <c r="GK119" s="9">
        <v>86.269000000000005</v>
      </c>
      <c r="GL119" s="9">
        <v>64.965000000000003</v>
      </c>
      <c r="GM119" s="9">
        <v>21.303999999999998</v>
      </c>
      <c r="GN119" s="9">
        <v>111.57299999999999</v>
      </c>
      <c r="GO119" s="9">
        <v>44.308</v>
      </c>
      <c r="GP119" s="9">
        <v>67.263999999999996</v>
      </c>
      <c r="GQ119" s="9">
        <v>103.819</v>
      </c>
      <c r="GR119" s="9">
        <v>45.372999999999998</v>
      </c>
      <c r="GS119" s="9">
        <v>58.445999999999998</v>
      </c>
      <c r="GT119" s="9">
        <v>673.21699999999998</v>
      </c>
      <c r="GU119" s="9">
        <v>406.27199999999999</v>
      </c>
      <c r="GV119" s="9">
        <v>266.94499999999999</v>
      </c>
      <c r="GW119" s="9">
        <v>322.16300000000001</v>
      </c>
      <c r="GX119" s="9">
        <v>228.33500000000001</v>
      </c>
      <c r="GY119" s="9">
        <v>93.828000000000003</v>
      </c>
      <c r="GZ119" s="9">
        <v>351.05399999999997</v>
      </c>
      <c r="HA119" s="9">
        <v>177.93700000000001</v>
      </c>
      <c r="HB119" s="9">
        <v>173.11699999999999</v>
      </c>
      <c r="HC119" s="9">
        <v>63.759</v>
      </c>
      <c r="HD119" s="9">
        <v>38.823</v>
      </c>
      <c r="HE119" s="9">
        <v>24.936</v>
      </c>
      <c r="HF119" s="9">
        <v>27.213000000000001</v>
      </c>
      <c r="HG119" s="9">
        <v>17.574999999999999</v>
      </c>
      <c r="HH119" s="9">
        <v>9.6379999999999999</v>
      </c>
      <c r="HI119" s="9">
        <v>7.101</v>
      </c>
      <c r="HJ119" s="9">
        <v>5.7610000000000001</v>
      </c>
      <c r="HK119" s="9">
        <v>1.34</v>
      </c>
      <c r="HL119" s="9">
        <v>4.2560000000000002</v>
      </c>
      <c r="HM119" s="9">
        <v>3.3740000000000001</v>
      </c>
      <c r="HN119" s="9">
        <v>0.88200000000000001</v>
      </c>
      <c r="HO119" s="9">
        <v>2.8450000000000002</v>
      </c>
      <c r="HP119" s="9">
        <v>2.387</v>
      </c>
      <c r="HQ119" s="9">
        <v>0.45800000000000002</v>
      </c>
      <c r="HR119" s="9">
        <v>20.111999999999998</v>
      </c>
      <c r="HS119" s="9">
        <v>11.814</v>
      </c>
      <c r="HT119" s="9">
        <v>8.298</v>
      </c>
      <c r="HU119" s="9">
        <v>42.686999999999998</v>
      </c>
      <c r="HV119" s="9">
        <v>24.751999999999999</v>
      </c>
      <c r="HW119" s="9">
        <v>17.934999999999999</v>
      </c>
      <c r="HX119" s="9">
        <v>11.106999999999999</v>
      </c>
      <c r="HY119" s="9">
        <v>9.2029999999999994</v>
      </c>
      <c r="HZ119" s="9">
        <v>1.9039999999999999</v>
      </c>
      <c r="IA119" s="9">
        <v>31.581</v>
      </c>
      <c r="IB119" s="9">
        <v>15.548999999999999</v>
      </c>
      <c r="IC119" s="9">
        <v>16.032</v>
      </c>
      <c r="ID119" s="9">
        <v>17.645</v>
      </c>
      <c r="IE119" s="9">
        <v>14.404</v>
      </c>
      <c r="IF119" s="9">
        <v>3.2410000000000001</v>
      </c>
      <c r="IG119" s="9">
        <v>46.115000000000002</v>
      </c>
      <c r="IH119" s="9">
        <v>24.419</v>
      </c>
      <c r="II119" s="9">
        <v>21.696000000000002</v>
      </c>
      <c r="IJ119" s="9">
        <v>35.837000000000003</v>
      </c>
      <c r="IK119" s="9">
        <v>18.922999999999998</v>
      </c>
      <c r="IL119" s="9">
        <v>16.914000000000001</v>
      </c>
      <c r="IM119" s="9">
        <v>4359.88</v>
      </c>
      <c r="IN119" s="9">
        <v>2298.1819999999998</v>
      </c>
      <c r="IO119" s="9">
        <v>2061.6979999999999</v>
      </c>
      <c r="IP119" s="9">
        <v>3115.893</v>
      </c>
      <c r="IQ119" s="9">
        <v>1866.39</v>
      </c>
    </row>
    <row r="120" spans="1:251">
      <c r="A120" s="10">
        <v>45139</v>
      </c>
      <c r="B120" s="9">
        <v>9.82</v>
      </c>
      <c r="C120" s="9">
        <v>20.667000000000002</v>
      </c>
      <c r="D120" s="9">
        <v>348.57400000000001</v>
      </c>
      <c r="E120" s="9">
        <v>191.852</v>
      </c>
      <c r="F120" s="9">
        <v>156.72300000000001</v>
      </c>
      <c r="G120" s="9">
        <v>176.53299999999999</v>
      </c>
      <c r="H120" s="9">
        <v>129.32300000000001</v>
      </c>
      <c r="I120" s="9">
        <v>47.21</v>
      </c>
      <c r="J120" s="9">
        <v>172.042</v>
      </c>
      <c r="K120" s="9">
        <v>62.529000000000003</v>
      </c>
      <c r="L120" s="9">
        <v>109.512</v>
      </c>
      <c r="M120" s="9">
        <v>203.51599999999999</v>
      </c>
      <c r="N120" s="9">
        <v>148.51499999999999</v>
      </c>
      <c r="O120" s="9">
        <v>55.000999999999998</v>
      </c>
      <c r="P120" s="9">
        <v>186.21199999999999</v>
      </c>
      <c r="Q120" s="9">
        <v>65.478999999999999</v>
      </c>
      <c r="R120" s="9">
        <v>120.733</v>
      </c>
      <c r="S120" s="9">
        <v>196.28800000000001</v>
      </c>
      <c r="T120" s="9">
        <v>80.591999999999999</v>
      </c>
      <c r="U120" s="9">
        <v>115.696</v>
      </c>
      <c r="V120" s="9">
        <v>3165.402</v>
      </c>
      <c r="W120" s="9">
        <v>1642.779</v>
      </c>
      <c r="X120" s="9">
        <v>1522.623</v>
      </c>
      <c r="Y120" s="9">
        <v>2410.23</v>
      </c>
      <c r="Z120" s="9">
        <v>1489.356</v>
      </c>
      <c r="AA120" s="9">
        <v>920.87400000000002</v>
      </c>
      <c r="AB120" s="9">
        <v>755.17200000000003</v>
      </c>
      <c r="AC120" s="9">
        <v>153.423</v>
      </c>
      <c r="AD120" s="9">
        <v>601.74900000000002</v>
      </c>
      <c r="AE120" s="9">
        <v>313.86799999999999</v>
      </c>
      <c r="AF120" s="9">
        <v>180.89599999999999</v>
      </c>
      <c r="AG120" s="9">
        <v>132.97300000000001</v>
      </c>
      <c r="AH120" s="9">
        <v>60.692</v>
      </c>
      <c r="AI120" s="9">
        <v>41.02</v>
      </c>
      <c r="AJ120" s="9">
        <v>19.672000000000001</v>
      </c>
      <c r="AK120" s="9">
        <v>35.478999999999999</v>
      </c>
      <c r="AL120" s="9">
        <v>27.245999999999999</v>
      </c>
      <c r="AM120" s="9">
        <v>8.234</v>
      </c>
      <c r="AN120" s="9">
        <v>18.760999999999999</v>
      </c>
      <c r="AO120" s="9">
        <v>14.118</v>
      </c>
      <c r="AP120" s="9">
        <v>4.6429999999999998</v>
      </c>
      <c r="AQ120" s="9">
        <v>16.718</v>
      </c>
      <c r="AR120" s="9">
        <v>13.128</v>
      </c>
      <c r="AS120" s="9">
        <v>3.5910000000000002</v>
      </c>
      <c r="AT120" s="9">
        <v>25.213000000000001</v>
      </c>
      <c r="AU120" s="9">
        <v>13.773999999999999</v>
      </c>
      <c r="AV120" s="9">
        <v>11.439</v>
      </c>
      <c r="AW120" s="9">
        <v>275.88400000000001</v>
      </c>
      <c r="AX120" s="9">
        <v>155.38900000000001</v>
      </c>
      <c r="AY120" s="9">
        <v>120.495</v>
      </c>
      <c r="AZ120" s="9">
        <v>143.17400000000001</v>
      </c>
      <c r="BA120" s="9">
        <v>111.616</v>
      </c>
      <c r="BB120" s="9">
        <v>31.558</v>
      </c>
      <c r="BC120" s="9">
        <v>132.71</v>
      </c>
      <c r="BD120" s="9">
        <v>43.774000000000001</v>
      </c>
      <c r="BE120" s="9">
        <v>88.936999999999998</v>
      </c>
      <c r="BF120" s="9">
        <v>169.66800000000001</v>
      </c>
      <c r="BG120" s="9">
        <v>131.74100000000001</v>
      </c>
      <c r="BH120" s="9">
        <v>37.927</v>
      </c>
      <c r="BI120" s="9">
        <v>144.19999999999999</v>
      </c>
      <c r="BJ120" s="9">
        <v>49.155000000000001</v>
      </c>
      <c r="BK120" s="9">
        <v>95.045000000000002</v>
      </c>
      <c r="BL120" s="9">
        <v>151.471</v>
      </c>
      <c r="BM120" s="9">
        <v>57.892000000000003</v>
      </c>
      <c r="BN120" s="9">
        <v>93.58</v>
      </c>
      <c r="BO120" s="9">
        <v>2728.7489999999998</v>
      </c>
      <c r="BP120" s="9">
        <v>1392.683</v>
      </c>
      <c r="BQ120" s="9">
        <v>1336.066</v>
      </c>
      <c r="BR120" s="9">
        <v>2130.3359999999998</v>
      </c>
      <c r="BS120" s="9">
        <v>1260.3810000000001</v>
      </c>
      <c r="BT120" s="9">
        <v>869.95500000000004</v>
      </c>
      <c r="BU120" s="9">
        <v>598.41300000000001</v>
      </c>
      <c r="BV120" s="9">
        <v>132.30199999999999</v>
      </c>
      <c r="BW120" s="9">
        <v>466.11099999999999</v>
      </c>
      <c r="BX120" s="9">
        <v>265.274</v>
      </c>
      <c r="BY120" s="9">
        <v>143.071</v>
      </c>
      <c r="BZ120" s="9">
        <v>122.203</v>
      </c>
      <c r="CA120" s="9">
        <v>58.942999999999998</v>
      </c>
      <c r="CB120" s="9">
        <v>36.551000000000002</v>
      </c>
      <c r="CC120" s="9">
        <v>22.391999999999999</v>
      </c>
      <c r="CD120" s="9">
        <v>34.317</v>
      </c>
      <c r="CE120" s="9">
        <v>27.321999999999999</v>
      </c>
      <c r="CF120" s="9">
        <v>6.9939999999999998</v>
      </c>
      <c r="CG120" s="9">
        <v>19.309999999999999</v>
      </c>
      <c r="CH120" s="9">
        <v>15.167</v>
      </c>
      <c r="CI120" s="9">
        <v>4.1429999999999998</v>
      </c>
      <c r="CJ120" s="9">
        <v>15.007</v>
      </c>
      <c r="CK120" s="9">
        <v>12.154999999999999</v>
      </c>
      <c r="CL120" s="9">
        <v>2.851</v>
      </c>
      <c r="CM120" s="9">
        <v>24.626000000000001</v>
      </c>
      <c r="CN120" s="9">
        <v>9.2289999999999992</v>
      </c>
      <c r="CO120" s="9">
        <v>15.397</v>
      </c>
      <c r="CP120" s="9">
        <v>228.148</v>
      </c>
      <c r="CQ120" s="9">
        <v>120.23</v>
      </c>
      <c r="CR120" s="9">
        <v>107.91800000000001</v>
      </c>
      <c r="CS120" s="9">
        <v>115.29</v>
      </c>
      <c r="CT120" s="9">
        <v>80.537000000000006</v>
      </c>
      <c r="CU120" s="9">
        <v>34.753</v>
      </c>
      <c r="CV120" s="9">
        <v>112.858</v>
      </c>
      <c r="CW120" s="9">
        <v>39.694000000000003</v>
      </c>
      <c r="CX120" s="9">
        <v>73.165000000000006</v>
      </c>
      <c r="CY120" s="9">
        <v>139.14500000000001</v>
      </c>
      <c r="CZ120" s="9">
        <v>98.632000000000005</v>
      </c>
      <c r="DA120" s="9">
        <v>40.512</v>
      </c>
      <c r="DB120" s="9">
        <v>126.129</v>
      </c>
      <c r="DC120" s="9">
        <v>44.438000000000002</v>
      </c>
      <c r="DD120" s="9">
        <v>81.691000000000003</v>
      </c>
      <c r="DE120" s="9">
        <v>132.16800000000001</v>
      </c>
      <c r="DF120" s="9">
        <v>54.86</v>
      </c>
      <c r="DG120" s="9">
        <v>77.308000000000007</v>
      </c>
      <c r="DH120" s="9">
        <v>2731.8760000000002</v>
      </c>
      <c r="DI120" s="9">
        <v>1499.14</v>
      </c>
      <c r="DJ120" s="9">
        <v>1232.7360000000001</v>
      </c>
      <c r="DK120" s="9">
        <v>1735.4960000000001</v>
      </c>
      <c r="DL120" s="9">
        <v>1119.5239999999999</v>
      </c>
      <c r="DM120" s="9">
        <v>615.97199999999998</v>
      </c>
      <c r="DN120" s="9">
        <v>996.38</v>
      </c>
      <c r="DO120" s="9">
        <v>379.61599999999999</v>
      </c>
      <c r="DP120" s="9">
        <v>616.76400000000001</v>
      </c>
      <c r="DQ120" s="9">
        <v>255.535</v>
      </c>
      <c r="DR120" s="9">
        <v>146.761</v>
      </c>
      <c r="DS120" s="9">
        <v>108.774</v>
      </c>
      <c r="DT120" s="9">
        <v>89.593999999999994</v>
      </c>
      <c r="DU120" s="9">
        <v>63.945999999999998</v>
      </c>
      <c r="DV120" s="9">
        <v>25.648</v>
      </c>
      <c r="DW120" s="9">
        <v>35.466000000000001</v>
      </c>
      <c r="DX120" s="9">
        <v>28.837</v>
      </c>
      <c r="DY120" s="9">
        <v>6.6289999999999996</v>
      </c>
      <c r="DZ120" s="9">
        <v>18.908000000000001</v>
      </c>
      <c r="EA120" s="9">
        <v>14.878</v>
      </c>
      <c r="EB120" s="9">
        <v>4.03</v>
      </c>
      <c r="EC120" s="9">
        <v>16.558</v>
      </c>
      <c r="ED120" s="9">
        <v>13.959</v>
      </c>
      <c r="EE120" s="9">
        <v>2.5990000000000002</v>
      </c>
      <c r="EF120" s="9">
        <v>54.128</v>
      </c>
      <c r="EG120" s="9">
        <v>35.109000000000002</v>
      </c>
      <c r="EH120" s="9">
        <v>19.018999999999998</v>
      </c>
      <c r="EI120" s="9">
        <v>189.785</v>
      </c>
      <c r="EJ120" s="9">
        <v>100.744</v>
      </c>
      <c r="EK120" s="9">
        <v>89.042000000000002</v>
      </c>
      <c r="EL120" s="9">
        <v>69.938999999999993</v>
      </c>
      <c r="EM120" s="9">
        <v>50.234000000000002</v>
      </c>
      <c r="EN120" s="9">
        <v>19.704000000000001</v>
      </c>
      <c r="EO120" s="9">
        <v>119.84699999999999</v>
      </c>
      <c r="EP120" s="9">
        <v>50.51</v>
      </c>
      <c r="EQ120" s="9">
        <v>69.337000000000003</v>
      </c>
      <c r="ER120" s="9">
        <v>100.616</v>
      </c>
      <c r="ES120" s="9">
        <v>74.725999999999999</v>
      </c>
      <c r="ET120" s="9">
        <v>25.89</v>
      </c>
      <c r="EU120" s="9">
        <v>154.91900000000001</v>
      </c>
      <c r="EV120" s="9">
        <v>72.034999999999997</v>
      </c>
      <c r="EW120" s="9">
        <v>82.884</v>
      </c>
      <c r="EX120" s="9">
        <v>138.755</v>
      </c>
      <c r="EY120" s="9">
        <v>65.388000000000005</v>
      </c>
      <c r="EZ120" s="9">
        <v>73.367000000000004</v>
      </c>
      <c r="FA120" s="9">
        <v>2038.5409999999999</v>
      </c>
      <c r="FB120" s="9">
        <v>1084.373</v>
      </c>
      <c r="FC120" s="9">
        <v>954.16800000000001</v>
      </c>
      <c r="FD120" s="9">
        <v>1414.4880000000001</v>
      </c>
      <c r="FE120" s="9">
        <v>889.27200000000005</v>
      </c>
      <c r="FF120" s="9">
        <v>525.21600000000001</v>
      </c>
      <c r="FG120" s="9">
        <v>624.053</v>
      </c>
      <c r="FH120" s="9">
        <v>195.102</v>
      </c>
      <c r="FI120" s="9">
        <v>428.95100000000002</v>
      </c>
      <c r="FJ120" s="9">
        <v>192.398</v>
      </c>
      <c r="FK120" s="9">
        <v>105.25700000000001</v>
      </c>
      <c r="FL120" s="9">
        <v>87.14</v>
      </c>
      <c r="FM120" s="9">
        <v>60.563000000000002</v>
      </c>
      <c r="FN120" s="9">
        <v>41.585999999999999</v>
      </c>
      <c r="FO120" s="9">
        <v>18.975999999999999</v>
      </c>
      <c r="FP120" s="9">
        <v>27.077000000000002</v>
      </c>
      <c r="FQ120" s="9">
        <v>21.236000000000001</v>
      </c>
      <c r="FR120" s="9">
        <v>5.8410000000000002</v>
      </c>
      <c r="FS120" s="9">
        <v>15.622999999999999</v>
      </c>
      <c r="FT120" s="9">
        <v>12.342000000000001</v>
      </c>
      <c r="FU120" s="9">
        <v>3.28</v>
      </c>
      <c r="FV120" s="9">
        <v>11.455</v>
      </c>
      <c r="FW120" s="9">
        <v>8.8940000000000001</v>
      </c>
      <c r="FX120" s="9">
        <v>2.5609999999999999</v>
      </c>
      <c r="FY120" s="9">
        <v>33.484999999999999</v>
      </c>
      <c r="FZ120" s="9">
        <v>20.350000000000001</v>
      </c>
      <c r="GA120" s="9">
        <v>13.135999999999999</v>
      </c>
      <c r="GB120" s="9">
        <v>148.33099999999999</v>
      </c>
      <c r="GC120" s="9">
        <v>76.584999999999994</v>
      </c>
      <c r="GD120" s="9">
        <v>71.745999999999995</v>
      </c>
      <c r="GE120" s="9">
        <v>59.076999999999998</v>
      </c>
      <c r="GF120" s="9">
        <v>42.408000000000001</v>
      </c>
      <c r="GG120" s="9">
        <v>16.669</v>
      </c>
      <c r="GH120" s="9">
        <v>89.254000000000005</v>
      </c>
      <c r="GI120" s="9">
        <v>34.176000000000002</v>
      </c>
      <c r="GJ120" s="9">
        <v>55.078000000000003</v>
      </c>
      <c r="GK120" s="9">
        <v>82.102000000000004</v>
      </c>
      <c r="GL120" s="9">
        <v>59.978000000000002</v>
      </c>
      <c r="GM120" s="9">
        <v>22.123999999999999</v>
      </c>
      <c r="GN120" s="9">
        <v>110.29600000000001</v>
      </c>
      <c r="GO120" s="9">
        <v>45.279000000000003</v>
      </c>
      <c r="GP120" s="9">
        <v>65.016999999999996</v>
      </c>
      <c r="GQ120" s="9">
        <v>104.877</v>
      </c>
      <c r="GR120" s="9">
        <v>46.518999999999998</v>
      </c>
      <c r="GS120" s="9">
        <v>58.357999999999997</v>
      </c>
      <c r="GT120" s="9">
        <v>693.33500000000004</v>
      </c>
      <c r="GU120" s="9">
        <v>414.767</v>
      </c>
      <c r="GV120" s="9">
        <v>278.56799999999998</v>
      </c>
      <c r="GW120" s="9">
        <v>321.00799999999998</v>
      </c>
      <c r="GX120" s="9">
        <v>230.25299999999999</v>
      </c>
      <c r="GY120" s="9">
        <v>90.754999999999995</v>
      </c>
      <c r="GZ120" s="9">
        <v>372.327</v>
      </c>
      <c r="HA120" s="9">
        <v>184.51400000000001</v>
      </c>
      <c r="HB120" s="9">
        <v>187.81299999999999</v>
      </c>
      <c r="HC120" s="9">
        <v>63.137</v>
      </c>
      <c r="HD120" s="9">
        <v>41.503</v>
      </c>
      <c r="HE120" s="9">
        <v>21.634</v>
      </c>
      <c r="HF120" s="9">
        <v>29.030999999999999</v>
      </c>
      <c r="HG120" s="9">
        <v>22.36</v>
      </c>
      <c r="HH120" s="9">
        <v>6.6710000000000003</v>
      </c>
      <c r="HI120" s="9">
        <v>8.3879999999999999</v>
      </c>
      <c r="HJ120" s="9">
        <v>7.6</v>
      </c>
      <c r="HK120" s="9">
        <v>0.78800000000000003</v>
      </c>
      <c r="HL120" s="9">
        <v>3.2850000000000001</v>
      </c>
      <c r="HM120" s="9">
        <v>2.536</v>
      </c>
      <c r="HN120" s="9">
        <v>0.749</v>
      </c>
      <c r="HO120" s="9">
        <v>5.1029999999999998</v>
      </c>
      <c r="HP120" s="9">
        <v>5.0650000000000004</v>
      </c>
      <c r="HQ120" s="9">
        <v>3.7999999999999999E-2</v>
      </c>
      <c r="HR120" s="9">
        <v>20.643000000000001</v>
      </c>
      <c r="HS120" s="9">
        <v>14.759</v>
      </c>
      <c r="HT120" s="9">
        <v>5.883</v>
      </c>
      <c r="HU120" s="9">
        <v>41.454000000000001</v>
      </c>
      <c r="HV120" s="9">
        <v>24.158999999999999</v>
      </c>
      <c r="HW120" s="9">
        <v>17.295000000000002</v>
      </c>
      <c r="HX120" s="9">
        <v>10.862</v>
      </c>
      <c r="HY120" s="9">
        <v>7.8259999999999996</v>
      </c>
      <c r="HZ120" s="9">
        <v>3.036</v>
      </c>
      <c r="IA120" s="9">
        <v>30.593</v>
      </c>
      <c r="IB120" s="9">
        <v>16.334</v>
      </c>
      <c r="IC120" s="9">
        <v>14.259</v>
      </c>
      <c r="ID120" s="9">
        <v>18.513999999999999</v>
      </c>
      <c r="IE120" s="9">
        <v>14.747999999999999</v>
      </c>
      <c r="IF120" s="9">
        <v>3.7669999999999999</v>
      </c>
      <c r="IG120" s="9">
        <v>44.622999999999998</v>
      </c>
      <c r="IH120" s="9">
        <v>26.756</v>
      </c>
      <c r="II120" s="9">
        <v>17.867000000000001</v>
      </c>
      <c r="IJ120" s="9">
        <v>33.878</v>
      </c>
      <c r="IK120" s="9">
        <v>18.869</v>
      </c>
      <c r="IL120" s="9">
        <v>15.009</v>
      </c>
      <c r="IM120" s="9">
        <v>4371.8389999999999</v>
      </c>
      <c r="IN120" s="9">
        <v>2303.8490000000002</v>
      </c>
      <c r="IO120" s="9">
        <v>2067.9899999999998</v>
      </c>
      <c r="IP120" s="9">
        <v>3105.81</v>
      </c>
      <c r="IQ120" s="9">
        <v>1871.3140000000001</v>
      </c>
    </row>
    <row r="121" spans="1:251">
      <c r="A121" s="10">
        <v>45170</v>
      </c>
      <c r="B121" s="9">
        <v>9.6470000000000002</v>
      </c>
      <c r="C121" s="9">
        <v>18.329000000000001</v>
      </c>
      <c r="D121" s="9">
        <v>313.05900000000003</v>
      </c>
      <c r="E121" s="9">
        <v>174.988</v>
      </c>
      <c r="F121" s="9">
        <v>138.07</v>
      </c>
      <c r="G121" s="9">
        <v>153.76499999999999</v>
      </c>
      <c r="H121" s="9">
        <v>105.943</v>
      </c>
      <c r="I121" s="9">
        <v>47.822000000000003</v>
      </c>
      <c r="J121" s="9">
        <v>159.29400000000001</v>
      </c>
      <c r="K121" s="9">
        <v>69.046000000000006</v>
      </c>
      <c r="L121" s="9">
        <v>90.248000000000005</v>
      </c>
      <c r="M121" s="9">
        <v>170.84299999999999</v>
      </c>
      <c r="N121" s="9">
        <v>118.938</v>
      </c>
      <c r="O121" s="9">
        <v>51.904000000000003</v>
      </c>
      <c r="P121" s="9">
        <v>173.89099999999999</v>
      </c>
      <c r="Q121" s="9">
        <v>73.462999999999994</v>
      </c>
      <c r="R121" s="9">
        <v>100.428</v>
      </c>
      <c r="S121" s="9">
        <v>169.029</v>
      </c>
      <c r="T121" s="9">
        <v>75.260999999999996</v>
      </c>
      <c r="U121" s="9">
        <v>93.768000000000001</v>
      </c>
      <c r="V121" s="9">
        <v>3174.4180000000001</v>
      </c>
      <c r="W121" s="9">
        <v>1639.7909999999999</v>
      </c>
      <c r="X121" s="9">
        <v>1534.627</v>
      </c>
      <c r="Y121" s="9">
        <v>2414.0340000000001</v>
      </c>
      <c r="Z121" s="9">
        <v>1485.171</v>
      </c>
      <c r="AA121" s="9">
        <v>928.86300000000006</v>
      </c>
      <c r="AB121" s="9">
        <v>760.38400000000001</v>
      </c>
      <c r="AC121" s="9">
        <v>154.62</v>
      </c>
      <c r="AD121" s="9">
        <v>605.76400000000001</v>
      </c>
      <c r="AE121" s="9">
        <v>284.77</v>
      </c>
      <c r="AF121" s="9">
        <v>161.29599999999999</v>
      </c>
      <c r="AG121" s="9">
        <v>123.474</v>
      </c>
      <c r="AH121" s="9">
        <v>52.534999999999997</v>
      </c>
      <c r="AI121" s="9">
        <v>34.191000000000003</v>
      </c>
      <c r="AJ121" s="9">
        <v>18.343</v>
      </c>
      <c r="AK121" s="9">
        <v>30.771000000000001</v>
      </c>
      <c r="AL121" s="9">
        <v>24.626999999999999</v>
      </c>
      <c r="AM121" s="9">
        <v>6.1440000000000001</v>
      </c>
      <c r="AN121" s="9">
        <v>16.838999999999999</v>
      </c>
      <c r="AO121" s="9">
        <v>13.54</v>
      </c>
      <c r="AP121" s="9">
        <v>3.2989999999999999</v>
      </c>
      <c r="AQ121" s="9">
        <v>13.932</v>
      </c>
      <c r="AR121" s="9">
        <v>11.087</v>
      </c>
      <c r="AS121" s="9">
        <v>2.8450000000000002</v>
      </c>
      <c r="AT121" s="9">
        <v>21.763999999999999</v>
      </c>
      <c r="AU121" s="9">
        <v>9.5649999999999995</v>
      </c>
      <c r="AV121" s="9">
        <v>12.199</v>
      </c>
      <c r="AW121" s="9">
        <v>253.19200000000001</v>
      </c>
      <c r="AX121" s="9">
        <v>140.12799999999999</v>
      </c>
      <c r="AY121" s="9">
        <v>113.06399999999999</v>
      </c>
      <c r="AZ121" s="9">
        <v>132.77799999999999</v>
      </c>
      <c r="BA121" s="9">
        <v>96.325999999999993</v>
      </c>
      <c r="BB121" s="9">
        <v>36.451999999999998</v>
      </c>
      <c r="BC121" s="9">
        <v>120.41500000000001</v>
      </c>
      <c r="BD121" s="9">
        <v>43.802</v>
      </c>
      <c r="BE121" s="9">
        <v>76.611999999999995</v>
      </c>
      <c r="BF121" s="9">
        <v>154.72200000000001</v>
      </c>
      <c r="BG121" s="9">
        <v>113.176</v>
      </c>
      <c r="BH121" s="9">
        <v>41.545999999999999</v>
      </c>
      <c r="BI121" s="9">
        <v>130.04900000000001</v>
      </c>
      <c r="BJ121" s="9">
        <v>48.12</v>
      </c>
      <c r="BK121" s="9">
        <v>81.929000000000002</v>
      </c>
      <c r="BL121" s="9">
        <v>137.25399999999999</v>
      </c>
      <c r="BM121" s="9">
        <v>57.341999999999999</v>
      </c>
      <c r="BN121" s="9">
        <v>79.911000000000001</v>
      </c>
      <c r="BO121" s="9">
        <v>2722.7910000000002</v>
      </c>
      <c r="BP121" s="9">
        <v>1393.559</v>
      </c>
      <c r="BQ121" s="9">
        <v>1329.232</v>
      </c>
      <c r="BR121" s="9">
        <v>2100.52</v>
      </c>
      <c r="BS121" s="9">
        <v>1253.884</v>
      </c>
      <c r="BT121" s="9">
        <v>846.63499999999999</v>
      </c>
      <c r="BU121" s="9">
        <v>622.27099999999996</v>
      </c>
      <c r="BV121" s="9">
        <v>139.67500000000001</v>
      </c>
      <c r="BW121" s="9">
        <v>482.59699999999998</v>
      </c>
      <c r="BX121" s="9">
        <v>228.87799999999999</v>
      </c>
      <c r="BY121" s="9">
        <v>117.946</v>
      </c>
      <c r="BZ121" s="9">
        <v>110.931</v>
      </c>
      <c r="CA121" s="9">
        <v>58.956000000000003</v>
      </c>
      <c r="CB121" s="9">
        <v>34.415999999999997</v>
      </c>
      <c r="CC121" s="9">
        <v>24.54</v>
      </c>
      <c r="CD121" s="9">
        <v>34.020000000000003</v>
      </c>
      <c r="CE121" s="9">
        <v>25.303000000000001</v>
      </c>
      <c r="CF121" s="9">
        <v>8.7170000000000005</v>
      </c>
      <c r="CG121" s="9">
        <v>18.04</v>
      </c>
      <c r="CH121" s="9">
        <v>12.907999999999999</v>
      </c>
      <c r="CI121" s="9">
        <v>5.1319999999999997</v>
      </c>
      <c r="CJ121" s="9">
        <v>15.98</v>
      </c>
      <c r="CK121" s="9">
        <v>12.395</v>
      </c>
      <c r="CL121" s="9">
        <v>3.585</v>
      </c>
      <c r="CM121" s="9">
        <v>24.936</v>
      </c>
      <c r="CN121" s="9">
        <v>9.1129999999999995</v>
      </c>
      <c r="CO121" s="9">
        <v>15.823</v>
      </c>
      <c r="CP121" s="9">
        <v>194.54300000000001</v>
      </c>
      <c r="CQ121" s="9">
        <v>97.853999999999999</v>
      </c>
      <c r="CR121" s="9">
        <v>96.688999999999993</v>
      </c>
      <c r="CS121" s="9">
        <v>100.08499999999999</v>
      </c>
      <c r="CT121" s="9">
        <v>66.195999999999998</v>
      </c>
      <c r="CU121" s="9">
        <v>33.889000000000003</v>
      </c>
      <c r="CV121" s="9">
        <v>94.457999999999998</v>
      </c>
      <c r="CW121" s="9">
        <v>31.658000000000001</v>
      </c>
      <c r="CX121" s="9">
        <v>62.8</v>
      </c>
      <c r="CY121" s="9">
        <v>122.336</v>
      </c>
      <c r="CZ121" s="9">
        <v>83.314999999999998</v>
      </c>
      <c r="DA121" s="9">
        <v>39.021999999999998</v>
      </c>
      <c r="DB121" s="9">
        <v>106.542</v>
      </c>
      <c r="DC121" s="9">
        <v>34.631999999999998</v>
      </c>
      <c r="DD121" s="9">
        <v>71.91</v>
      </c>
      <c r="DE121" s="9">
        <v>112.498</v>
      </c>
      <c r="DF121" s="9">
        <v>44.566000000000003</v>
      </c>
      <c r="DG121" s="9">
        <v>67.932000000000002</v>
      </c>
      <c r="DH121" s="9">
        <v>2733.2049999999999</v>
      </c>
      <c r="DI121" s="9">
        <v>1490.8040000000001</v>
      </c>
      <c r="DJ121" s="9">
        <v>1242.4010000000001</v>
      </c>
      <c r="DK121" s="9">
        <v>1709.2529999999999</v>
      </c>
      <c r="DL121" s="9">
        <v>1101.21</v>
      </c>
      <c r="DM121" s="9">
        <v>608.04300000000001</v>
      </c>
      <c r="DN121" s="9">
        <v>1023.952</v>
      </c>
      <c r="DO121" s="9">
        <v>389.59399999999999</v>
      </c>
      <c r="DP121" s="9">
        <v>634.35799999999995</v>
      </c>
      <c r="DQ121" s="9">
        <v>233.77699999999999</v>
      </c>
      <c r="DR121" s="9">
        <v>128.89400000000001</v>
      </c>
      <c r="DS121" s="9">
        <v>104.883</v>
      </c>
      <c r="DT121" s="9">
        <v>79.768000000000001</v>
      </c>
      <c r="DU121" s="9">
        <v>48.66</v>
      </c>
      <c r="DV121" s="9">
        <v>31.109000000000002</v>
      </c>
      <c r="DW121" s="9">
        <v>22.768000000000001</v>
      </c>
      <c r="DX121" s="9">
        <v>16.195</v>
      </c>
      <c r="DY121" s="9">
        <v>6.5730000000000004</v>
      </c>
      <c r="DZ121" s="9">
        <v>12.548</v>
      </c>
      <c r="EA121" s="9">
        <v>8.4149999999999991</v>
      </c>
      <c r="EB121" s="9">
        <v>4.1340000000000003</v>
      </c>
      <c r="EC121" s="9">
        <v>10.218999999999999</v>
      </c>
      <c r="ED121" s="9">
        <v>7.78</v>
      </c>
      <c r="EE121" s="9">
        <v>2.4390000000000001</v>
      </c>
      <c r="EF121" s="9">
        <v>57.000999999999998</v>
      </c>
      <c r="EG121" s="9">
        <v>32.465000000000003</v>
      </c>
      <c r="EH121" s="9">
        <v>24.536000000000001</v>
      </c>
      <c r="EI121" s="9">
        <v>176.24799999999999</v>
      </c>
      <c r="EJ121" s="9">
        <v>93.427000000000007</v>
      </c>
      <c r="EK121" s="9">
        <v>82.820999999999998</v>
      </c>
      <c r="EL121" s="9">
        <v>57.866999999999997</v>
      </c>
      <c r="EM121" s="9">
        <v>41.651000000000003</v>
      </c>
      <c r="EN121" s="9">
        <v>16.216999999999999</v>
      </c>
      <c r="EO121" s="9">
        <v>118.381</v>
      </c>
      <c r="EP121" s="9">
        <v>51.777000000000001</v>
      </c>
      <c r="EQ121" s="9">
        <v>66.603999999999999</v>
      </c>
      <c r="ER121" s="9">
        <v>77.72</v>
      </c>
      <c r="ES121" s="9">
        <v>55.533999999999999</v>
      </c>
      <c r="ET121" s="9">
        <v>22.186</v>
      </c>
      <c r="EU121" s="9">
        <v>156.05799999999999</v>
      </c>
      <c r="EV121" s="9">
        <v>73.361000000000004</v>
      </c>
      <c r="EW121" s="9">
        <v>82.697000000000003</v>
      </c>
      <c r="EX121" s="9">
        <v>130.929</v>
      </c>
      <c r="EY121" s="9">
        <v>60.191000000000003</v>
      </c>
      <c r="EZ121" s="9">
        <v>70.738</v>
      </c>
      <c r="FA121" s="9">
        <v>2036.9449999999999</v>
      </c>
      <c r="FB121" s="9">
        <v>1078.9010000000001</v>
      </c>
      <c r="FC121" s="9">
        <v>958.04399999999998</v>
      </c>
      <c r="FD121" s="9">
        <v>1396.2180000000001</v>
      </c>
      <c r="FE121" s="9">
        <v>878.65099999999995</v>
      </c>
      <c r="FF121" s="9">
        <v>517.56700000000001</v>
      </c>
      <c r="FG121" s="9">
        <v>640.72699999999998</v>
      </c>
      <c r="FH121" s="9">
        <v>200.25</v>
      </c>
      <c r="FI121" s="9">
        <v>440.47699999999998</v>
      </c>
      <c r="FJ121" s="9">
        <v>165.30500000000001</v>
      </c>
      <c r="FK121" s="9">
        <v>84.727000000000004</v>
      </c>
      <c r="FL121" s="9">
        <v>80.578000000000003</v>
      </c>
      <c r="FM121" s="9">
        <v>46.503</v>
      </c>
      <c r="FN121" s="9">
        <v>25.131</v>
      </c>
      <c r="FO121" s="9">
        <v>21.372</v>
      </c>
      <c r="FP121" s="9">
        <v>16.565000000000001</v>
      </c>
      <c r="FQ121" s="9">
        <v>11.590999999999999</v>
      </c>
      <c r="FR121" s="9">
        <v>4.9740000000000002</v>
      </c>
      <c r="FS121" s="9">
        <v>7.3310000000000004</v>
      </c>
      <c r="FT121" s="9">
        <v>4.758</v>
      </c>
      <c r="FU121" s="9">
        <v>2.573</v>
      </c>
      <c r="FV121" s="9">
        <v>9.2349999999999994</v>
      </c>
      <c r="FW121" s="9">
        <v>6.8339999999999996</v>
      </c>
      <c r="FX121" s="9">
        <v>2.4009999999999998</v>
      </c>
      <c r="FY121" s="9">
        <v>29.937999999999999</v>
      </c>
      <c r="FZ121" s="9">
        <v>13.54</v>
      </c>
      <c r="GA121" s="9">
        <v>16.398</v>
      </c>
      <c r="GB121" s="9">
        <v>135.346</v>
      </c>
      <c r="GC121" s="9">
        <v>67.801000000000002</v>
      </c>
      <c r="GD121" s="9">
        <v>67.545000000000002</v>
      </c>
      <c r="GE121" s="9">
        <v>49.515999999999998</v>
      </c>
      <c r="GF121" s="9">
        <v>34.442</v>
      </c>
      <c r="GG121" s="9">
        <v>15.074</v>
      </c>
      <c r="GH121" s="9">
        <v>85.83</v>
      </c>
      <c r="GI121" s="9">
        <v>33.359000000000002</v>
      </c>
      <c r="GJ121" s="9">
        <v>52.470999999999997</v>
      </c>
      <c r="GK121" s="9">
        <v>63.771999999999998</v>
      </c>
      <c r="GL121" s="9">
        <v>44.325000000000003</v>
      </c>
      <c r="GM121" s="9">
        <v>19.446999999999999</v>
      </c>
      <c r="GN121" s="9">
        <v>101.533</v>
      </c>
      <c r="GO121" s="9">
        <v>40.402000000000001</v>
      </c>
      <c r="GP121" s="9">
        <v>61.13</v>
      </c>
      <c r="GQ121" s="9">
        <v>93.161000000000001</v>
      </c>
      <c r="GR121" s="9">
        <v>38.116999999999997</v>
      </c>
      <c r="GS121" s="9">
        <v>55.043999999999997</v>
      </c>
      <c r="GT121" s="9">
        <v>696.26</v>
      </c>
      <c r="GU121" s="9">
        <v>411.90300000000002</v>
      </c>
      <c r="GV121" s="9">
        <v>284.35700000000003</v>
      </c>
      <c r="GW121" s="9">
        <v>313.03500000000003</v>
      </c>
      <c r="GX121" s="9">
        <v>222.559</v>
      </c>
      <c r="GY121" s="9">
        <v>90.475999999999999</v>
      </c>
      <c r="GZ121" s="9">
        <v>383.22500000000002</v>
      </c>
      <c r="HA121" s="9">
        <v>189.34399999999999</v>
      </c>
      <c r="HB121" s="9">
        <v>193.881</v>
      </c>
      <c r="HC121" s="9">
        <v>68.472999999999999</v>
      </c>
      <c r="HD121" s="9">
        <v>44.167000000000002</v>
      </c>
      <c r="HE121" s="9">
        <v>24.305</v>
      </c>
      <c r="HF121" s="9">
        <v>33.265000000000001</v>
      </c>
      <c r="HG121" s="9">
        <v>23.529</v>
      </c>
      <c r="HH121" s="9">
        <v>9.7360000000000007</v>
      </c>
      <c r="HI121" s="9">
        <v>6.202</v>
      </c>
      <c r="HJ121" s="9">
        <v>4.6029999999999998</v>
      </c>
      <c r="HK121" s="9">
        <v>1.599</v>
      </c>
      <c r="HL121" s="9">
        <v>5.2169999999999996</v>
      </c>
      <c r="HM121" s="9">
        <v>3.657</v>
      </c>
      <c r="HN121" s="9">
        <v>1.56</v>
      </c>
      <c r="HO121" s="9">
        <v>0.98499999999999999</v>
      </c>
      <c r="HP121" s="9">
        <v>0.94599999999999995</v>
      </c>
      <c r="HQ121" s="9">
        <v>3.9E-2</v>
      </c>
      <c r="HR121" s="9">
        <v>27.062999999999999</v>
      </c>
      <c r="HS121" s="9">
        <v>18.925000000000001</v>
      </c>
      <c r="HT121" s="9">
        <v>8.1379999999999999</v>
      </c>
      <c r="HU121" s="9">
        <v>40.902999999999999</v>
      </c>
      <c r="HV121" s="9">
        <v>25.626999999999999</v>
      </c>
      <c r="HW121" s="9">
        <v>15.276</v>
      </c>
      <c r="HX121" s="9">
        <v>8.3510000000000009</v>
      </c>
      <c r="HY121" s="9">
        <v>7.2089999999999996</v>
      </c>
      <c r="HZ121" s="9">
        <v>1.1419999999999999</v>
      </c>
      <c r="IA121" s="9">
        <v>32.551000000000002</v>
      </c>
      <c r="IB121" s="9">
        <v>18.417999999999999</v>
      </c>
      <c r="IC121" s="9">
        <v>14.134</v>
      </c>
      <c r="ID121" s="9">
        <v>13.946999999999999</v>
      </c>
      <c r="IE121" s="9">
        <v>11.209</v>
      </c>
      <c r="IF121" s="9">
        <v>2.738</v>
      </c>
      <c r="IG121" s="9">
        <v>54.524999999999999</v>
      </c>
      <c r="IH121" s="9">
        <v>32.957999999999998</v>
      </c>
      <c r="II121" s="9">
        <v>21.567</v>
      </c>
      <c r="IJ121" s="9">
        <v>37.768999999999998</v>
      </c>
      <c r="IK121" s="9">
        <v>22.074999999999999</v>
      </c>
      <c r="IL121" s="9">
        <v>15.694000000000001</v>
      </c>
      <c r="IM121" s="9">
        <v>4380.2790000000005</v>
      </c>
      <c r="IN121" s="9">
        <v>2309.6419999999998</v>
      </c>
      <c r="IO121" s="9">
        <v>2070.6370000000002</v>
      </c>
      <c r="IP121" s="9">
        <v>3111.3119999999999</v>
      </c>
      <c r="IQ121" s="9">
        <v>1867.4459999999999</v>
      </c>
    </row>
    <row r="122" spans="1:251">
      <c r="A122" s="10">
        <v>45200</v>
      </c>
      <c r="B122" s="9">
        <v>10.56</v>
      </c>
      <c r="C122" s="9">
        <v>15.821999999999999</v>
      </c>
      <c r="D122" s="9">
        <v>330.36099999999999</v>
      </c>
      <c r="E122" s="9">
        <v>181.649</v>
      </c>
      <c r="F122" s="9">
        <v>148.71199999999999</v>
      </c>
      <c r="G122" s="9">
        <v>160.56399999999999</v>
      </c>
      <c r="H122" s="9">
        <v>108.568</v>
      </c>
      <c r="I122" s="9">
        <v>51.996000000000002</v>
      </c>
      <c r="J122" s="9">
        <v>169.797</v>
      </c>
      <c r="K122" s="9">
        <v>73.08</v>
      </c>
      <c r="L122" s="9">
        <v>96.716999999999999</v>
      </c>
      <c r="M122" s="9">
        <v>179.017</v>
      </c>
      <c r="N122" s="9">
        <v>120.551</v>
      </c>
      <c r="O122" s="9">
        <v>58.466000000000001</v>
      </c>
      <c r="P122" s="9">
        <v>182.54499999999999</v>
      </c>
      <c r="Q122" s="9">
        <v>77.197999999999993</v>
      </c>
      <c r="R122" s="9">
        <v>105.34699999999999</v>
      </c>
      <c r="S122" s="9">
        <v>184.273</v>
      </c>
      <c r="T122" s="9">
        <v>81.228999999999999</v>
      </c>
      <c r="U122" s="9">
        <v>103.044</v>
      </c>
      <c r="V122" s="9">
        <v>3177.9229999999998</v>
      </c>
      <c r="W122" s="9">
        <v>1654.615</v>
      </c>
      <c r="X122" s="9">
        <v>1523.308</v>
      </c>
      <c r="Y122" s="9">
        <v>2402.0540000000001</v>
      </c>
      <c r="Z122" s="9">
        <v>1493.9169999999999</v>
      </c>
      <c r="AA122" s="9">
        <v>908.13699999999994</v>
      </c>
      <c r="AB122" s="9">
        <v>775.87</v>
      </c>
      <c r="AC122" s="9">
        <v>160.69800000000001</v>
      </c>
      <c r="AD122" s="9">
        <v>615.17100000000005</v>
      </c>
      <c r="AE122" s="9">
        <v>296.084</v>
      </c>
      <c r="AF122" s="9">
        <v>154.01400000000001</v>
      </c>
      <c r="AG122" s="9">
        <v>142.07</v>
      </c>
      <c r="AH122" s="9">
        <v>49.915999999999997</v>
      </c>
      <c r="AI122" s="9">
        <v>28.855</v>
      </c>
      <c r="AJ122" s="9">
        <v>21.061</v>
      </c>
      <c r="AK122" s="9">
        <v>25.128</v>
      </c>
      <c r="AL122" s="9">
        <v>19.423999999999999</v>
      </c>
      <c r="AM122" s="9">
        <v>5.7050000000000001</v>
      </c>
      <c r="AN122" s="9">
        <v>11.131</v>
      </c>
      <c r="AO122" s="9">
        <v>9.0299999999999994</v>
      </c>
      <c r="AP122" s="9">
        <v>2.101</v>
      </c>
      <c r="AQ122" s="9">
        <v>13.997</v>
      </c>
      <c r="AR122" s="9">
        <v>10.393000000000001</v>
      </c>
      <c r="AS122" s="9">
        <v>3.6040000000000001</v>
      </c>
      <c r="AT122" s="9">
        <v>24.788</v>
      </c>
      <c r="AU122" s="9">
        <v>9.4320000000000004</v>
      </c>
      <c r="AV122" s="9">
        <v>15.356</v>
      </c>
      <c r="AW122" s="9">
        <v>269.02</v>
      </c>
      <c r="AX122" s="9">
        <v>139.46600000000001</v>
      </c>
      <c r="AY122" s="9">
        <v>129.554</v>
      </c>
      <c r="AZ122" s="9">
        <v>133.43199999999999</v>
      </c>
      <c r="BA122" s="9">
        <v>97.376000000000005</v>
      </c>
      <c r="BB122" s="9">
        <v>36.055999999999997</v>
      </c>
      <c r="BC122" s="9">
        <v>135.58799999999999</v>
      </c>
      <c r="BD122" s="9">
        <v>42.09</v>
      </c>
      <c r="BE122" s="9">
        <v>93.498000000000005</v>
      </c>
      <c r="BF122" s="9">
        <v>147.70400000000001</v>
      </c>
      <c r="BG122" s="9">
        <v>107.77</v>
      </c>
      <c r="BH122" s="9">
        <v>39.933999999999997</v>
      </c>
      <c r="BI122" s="9">
        <v>148.381</v>
      </c>
      <c r="BJ122" s="9">
        <v>46.244</v>
      </c>
      <c r="BK122" s="9">
        <v>102.136</v>
      </c>
      <c r="BL122" s="9">
        <v>146.71899999999999</v>
      </c>
      <c r="BM122" s="9">
        <v>51.121000000000002</v>
      </c>
      <c r="BN122" s="9">
        <v>95.599000000000004</v>
      </c>
      <c r="BO122" s="9">
        <v>2745.2489999999998</v>
      </c>
      <c r="BP122" s="9">
        <v>1403.8720000000001</v>
      </c>
      <c r="BQ122" s="9">
        <v>1341.376</v>
      </c>
      <c r="BR122" s="9">
        <v>2130.5120000000002</v>
      </c>
      <c r="BS122" s="9">
        <v>1261.3040000000001</v>
      </c>
      <c r="BT122" s="9">
        <v>869.20699999999999</v>
      </c>
      <c r="BU122" s="9">
        <v>614.73699999999997</v>
      </c>
      <c r="BV122" s="9">
        <v>142.56800000000001</v>
      </c>
      <c r="BW122" s="9">
        <v>472.16899999999998</v>
      </c>
      <c r="BX122" s="9">
        <v>227.255</v>
      </c>
      <c r="BY122" s="9">
        <v>124.291</v>
      </c>
      <c r="BZ122" s="9">
        <v>102.964</v>
      </c>
      <c r="CA122" s="9">
        <v>45.442999999999998</v>
      </c>
      <c r="CB122" s="9">
        <v>30.346</v>
      </c>
      <c r="CC122" s="9">
        <v>15.097</v>
      </c>
      <c r="CD122" s="9">
        <v>23.277000000000001</v>
      </c>
      <c r="CE122" s="9">
        <v>17.164000000000001</v>
      </c>
      <c r="CF122" s="9">
        <v>6.1139999999999999</v>
      </c>
      <c r="CG122" s="9">
        <v>12.195</v>
      </c>
      <c r="CH122" s="9">
        <v>7.8070000000000004</v>
      </c>
      <c r="CI122" s="9">
        <v>4.3879999999999999</v>
      </c>
      <c r="CJ122" s="9">
        <v>11.082000000000001</v>
      </c>
      <c r="CK122" s="9">
        <v>9.3569999999999993</v>
      </c>
      <c r="CL122" s="9">
        <v>1.7250000000000001</v>
      </c>
      <c r="CM122" s="9">
        <v>22.166</v>
      </c>
      <c r="CN122" s="9">
        <v>13.182</v>
      </c>
      <c r="CO122" s="9">
        <v>8.984</v>
      </c>
      <c r="CP122" s="9">
        <v>200.83</v>
      </c>
      <c r="CQ122" s="9">
        <v>107.574</v>
      </c>
      <c r="CR122" s="9">
        <v>93.254999999999995</v>
      </c>
      <c r="CS122" s="9">
        <v>102.952</v>
      </c>
      <c r="CT122" s="9">
        <v>75.834999999999994</v>
      </c>
      <c r="CU122" s="9">
        <v>27.117000000000001</v>
      </c>
      <c r="CV122" s="9">
        <v>97.876999999999995</v>
      </c>
      <c r="CW122" s="9">
        <v>31.739000000000001</v>
      </c>
      <c r="CX122" s="9">
        <v>66.138000000000005</v>
      </c>
      <c r="CY122" s="9">
        <v>121.459</v>
      </c>
      <c r="CZ122" s="9">
        <v>88.677999999999997</v>
      </c>
      <c r="DA122" s="9">
        <v>32.78</v>
      </c>
      <c r="DB122" s="9">
        <v>105.79600000000001</v>
      </c>
      <c r="DC122" s="9">
        <v>35.613</v>
      </c>
      <c r="DD122" s="9">
        <v>70.183000000000007</v>
      </c>
      <c r="DE122" s="9">
        <v>110.07299999999999</v>
      </c>
      <c r="DF122" s="9">
        <v>39.545999999999999</v>
      </c>
      <c r="DG122" s="9">
        <v>70.525999999999996</v>
      </c>
      <c r="DH122" s="9">
        <v>2767.0160000000001</v>
      </c>
      <c r="DI122" s="9">
        <v>1503.5920000000001</v>
      </c>
      <c r="DJ122" s="9">
        <v>1263.424</v>
      </c>
      <c r="DK122" s="9">
        <v>1723.1089999999999</v>
      </c>
      <c r="DL122" s="9">
        <v>1115.491</v>
      </c>
      <c r="DM122" s="9">
        <v>607.61699999999996</v>
      </c>
      <c r="DN122" s="9">
        <v>1043.9079999999999</v>
      </c>
      <c r="DO122" s="9">
        <v>388.101</v>
      </c>
      <c r="DP122" s="9">
        <v>655.80700000000002</v>
      </c>
      <c r="DQ122" s="9">
        <v>224.08699999999999</v>
      </c>
      <c r="DR122" s="9">
        <v>123.378</v>
      </c>
      <c r="DS122" s="9">
        <v>100.709</v>
      </c>
      <c r="DT122" s="9">
        <v>75.915000000000006</v>
      </c>
      <c r="DU122" s="9">
        <v>49.481999999999999</v>
      </c>
      <c r="DV122" s="9">
        <v>26.433</v>
      </c>
      <c r="DW122" s="9">
        <v>25.422999999999998</v>
      </c>
      <c r="DX122" s="9">
        <v>21.576000000000001</v>
      </c>
      <c r="DY122" s="9">
        <v>3.8460000000000001</v>
      </c>
      <c r="DZ122" s="9">
        <v>15.028</v>
      </c>
      <c r="EA122" s="9">
        <v>13.172000000000001</v>
      </c>
      <c r="EB122" s="9">
        <v>1.8560000000000001</v>
      </c>
      <c r="EC122" s="9">
        <v>10.394</v>
      </c>
      <c r="ED122" s="9">
        <v>8.4039999999999999</v>
      </c>
      <c r="EE122" s="9">
        <v>1.99</v>
      </c>
      <c r="EF122" s="9">
        <v>50.493000000000002</v>
      </c>
      <c r="EG122" s="9">
        <v>27.905000000000001</v>
      </c>
      <c r="EH122" s="9">
        <v>22.587</v>
      </c>
      <c r="EI122" s="9">
        <v>175.52799999999999</v>
      </c>
      <c r="EJ122" s="9">
        <v>93.394000000000005</v>
      </c>
      <c r="EK122" s="9">
        <v>82.134</v>
      </c>
      <c r="EL122" s="9">
        <v>59.222999999999999</v>
      </c>
      <c r="EM122" s="9">
        <v>41.656999999999996</v>
      </c>
      <c r="EN122" s="9">
        <v>17.565999999999999</v>
      </c>
      <c r="EO122" s="9">
        <v>116.30500000000001</v>
      </c>
      <c r="EP122" s="9">
        <v>51.737000000000002</v>
      </c>
      <c r="EQ122" s="9">
        <v>64.567999999999998</v>
      </c>
      <c r="ER122" s="9">
        <v>79.784999999999997</v>
      </c>
      <c r="ES122" s="9">
        <v>59.048999999999999</v>
      </c>
      <c r="ET122" s="9">
        <v>20.736000000000001</v>
      </c>
      <c r="EU122" s="9">
        <v>144.30199999999999</v>
      </c>
      <c r="EV122" s="9">
        <v>64.328000000000003</v>
      </c>
      <c r="EW122" s="9">
        <v>79.972999999999999</v>
      </c>
      <c r="EX122" s="9">
        <v>131.333</v>
      </c>
      <c r="EY122" s="9">
        <v>64.909000000000006</v>
      </c>
      <c r="EZ122" s="9">
        <v>66.424999999999997</v>
      </c>
      <c r="FA122" s="9">
        <v>2049.9409999999998</v>
      </c>
      <c r="FB122" s="9">
        <v>1080.9770000000001</v>
      </c>
      <c r="FC122" s="9">
        <v>968.96299999999997</v>
      </c>
      <c r="FD122" s="9">
        <v>1398.508</v>
      </c>
      <c r="FE122" s="9">
        <v>886.36400000000003</v>
      </c>
      <c r="FF122" s="9">
        <v>512.14400000000001</v>
      </c>
      <c r="FG122" s="9">
        <v>651.43299999999999</v>
      </c>
      <c r="FH122" s="9">
        <v>194.614</v>
      </c>
      <c r="FI122" s="9">
        <v>456.81900000000002</v>
      </c>
      <c r="FJ122" s="9">
        <v>164.071</v>
      </c>
      <c r="FK122" s="9">
        <v>85.71</v>
      </c>
      <c r="FL122" s="9">
        <v>78.361000000000004</v>
      </c>
      <c r="FM122" s="9">
        <v>52.042000000000002</v>
      </c>
      <c r="FN122" s="9">
        <v>33.542000000000002</v>
      </c>
      <c r="FO122" s="9">
        <v>18.5</v>
      </c>
      <c r="FP122" s="9">
        <v>20.713000000000001</v>
      </c>
      <c r="FQ122" s="9">
        <v>17.085999999999999</v>
      </c>
      <c r="FR122" s="9">
        <v>3.6269999999999998</v>
      </c>
      <c r="FS122" s="9">
        <v>12.3</v>
      </c>
      <c r="FT122" s="9">
        <v>10.454000000000001</v>
      </c>
      <c r="FU122" s="9">
        <v>1.8460000000000001</v>
      </c>
      <c r="FV122" s="9">
        <v>8.4130000000000003</v>
      </c>
      <c r="FW122" s="9">
        <v>6.633</v>
      </c>
      <c r="FX122" s="9">
        <v>1.7809999999999999</v>
      </c>
      <c r="FY122" s="9">
        <v>31.329000000000001</v>
      </c>
      <c r="FZ122" s="9">
        <v>16.456</v>
      </c>
      <c r="GA122" s="9">
        <v>14.872999999999999</v>
      </c>
      <c r="GB122" s="9">
        <v>130.84100000000001</v>
      </c>
      <c r="GC122" s="9">
        <v>64.194000000000003</v>
      </c>
      <c r="GD122" s="9">
        <v>66.647000000000006</v>
      </c>
      <c r="GE122" s="9">
        <v>48.722000000000001</v>
      </c>
      <c r="GF122" s="9">
        <v>33.712000000000003</v>
      </c>
      <c r="GG122" s="9">
        <v>15.01</v>
      </c>
      <c r="GH122" s="9">
        <v>82.119</v>
      </c>
      <c r="GI122" s="9">
        <v>30.481999999999999</v>
      </c>
      <c r="GJ122" s="9">
        <v>51.637</v>
      </c>
      <c r="GK122" s="9">
        <v>65.566000000000003</v>
      </c>
      <c r="GL122" s="9">
        <v>47.601999999999997</v>
      </c>
      <c r="GM122" s="9">
        <v>17.963999999999999</v>
      </c>
      <c r="GN122" s="9">
        <v>98.504999999999995</v>
      </c>
      <c r="GO122" s="9">
        <v>38.107999999999997</v>
      </c>
      <c r="GP122" s="9">
        <v>60.396999999999998</v>
      </c>
      <c r="GQ122" s="9">
        <v>94.418000000000006</v>
      </c>
      <c r="GR122" s="9">
        <v>40.935000000000002</v>
      </c>
      <c r="GS122" s="9">
        <v>53.482999999999997</v>
      </c>
      <c r="GT122" s="9">
        <v>717.07600000000002</v>
      </c>
      <c r="GU122" s="9">
        <v>422.61500000000001</v>
      </c>
      <c r="GV122" s="9">
        <v>294.46100000000001</v>
      </c>
      <c r="GW122" s="9">
        <v>324.60000000000002</v>
      </c>
      <c r="GX122" s="9">
        <v>229.12799999999999</v>
      </c>
      <c r="GY122" s="9">
        <v>95.472999999999999</v>
      </c>
      <c r="GZ122" s="9">
        <v>392.47500000000002</v>
      </c>
      <c r="HA122" s="9">
        <v>193.48699999999999</v>
      </c>
      <c r="HB122" s="9">
        <v>198.988</v>
      </c>
      <c r="HC122" s="9">
        <v>60.015999999999998</v>
      </c>
      <c r="HD122" s="9">
        <v>37.667999999999999</v>
      </c>
      <c r="HE122" s="9">
        <v>22.347999999999999</v>
      </c>
      <c r="HF122" s="9">
        <v>23.873000000000001</v>
      </c>
      <c r="HG122" s="9">
        <v>15.94</v>
      </c>
      <c r="HH122" s="9">
        <v>7.9329999999999998</v>
      </c>
      <c r="HI122" s="9">
        <v>4.7089999999999996</v>
      </c>
      <c r="HJ122" s="9">
        <v>4.49</v>
      </c>
      <c r="HK122" s="9">
        <v>0.219</v>
      </c>
      <c r="HL122" s="9">
        <v>2.7290000000000001</v>
      </c>
      <c r="HM122" s="9">
        <v>2.718</v>
      </c>
      <c r="HN122" s="9">
        <v>0.01</v>
      </c>
      <c r="HO122" s="9">
        <v>1.9810000000000001</v>
      </c>
      <c r="HP122" s="9">
        <v>1.772</v>
      </c>
      <c r="HQ122" s="9">
        <v>0.20899999999999999</v>
      </c>
      <c r="HR122" s="9">
        <v>19.164000000000001</v>
      </c>
      <c r="HS122" s="9">
        <v>11.45</v>
      </c>
      <c r="HT122" s="9">
        <v>7.7140000000000004</v>
      </c>
      <c r="HU122" s="9">
        <v>44.686999999999998</v>
      </c>
      <c r="HV122" s="9">
        <v>29.2</v>
      </c>
      <c r="HW122" s="9">
        <v>15.487</v>
      </c>
      <c r="HX122" s="9">
        <v>10.500999999999999</v>
      </c>
      <c r="HY122" s="9">
        <v>7.9450000000000003</v>
      </c>
      <c r="HZ122" s="9">
        <v>2.556</v>
      </c>
      <c r="IA122" s="9">
        <v>34.186</v>
      </c>
      <c r="IB122" s="9">
        <v>21.254999999999999</v>
      </c>
      <c r="IC122" s="9">
        <v>12.930999999999999</v>
      </c>
      <c r="ID122" s="9">
        <v>14.218999999999999</v>
      </c>
      <c r="IE122" s="9">
        <v>11.446999999999999</v>
      </c>
      <c r="IF122" s="9">
        <v>2.7719999999999998</v>
      </c>
      <c r="IG122" s="9">
        <v>45.795999999999999</v>
      </c>
      <c r="IH122" s="9">
        <v>26.221</v>
      </c>
      <c r="II122" s="9">
        <v>19.576000000000001</v>
      </c>
      <c r="IJ122" s="9">
        <v>36.914999999999999</v>
      </c>
      <c r="IK122" s="9">
        <v>23.972999999999999</v>
      </c>
      <c r="IL122" s="9">
        <v>12.942</v>
      </c>
      <c r="IM122" s="9">
        <v>4401.5680000000002</v>
      </c>
      <c r="IN122" s="9">
        <v>2312.5279999999998</v>
      </c>
      <c r="IO122" s="9">
        <v>2089.04</v>
      </c>
      <c r="IP122" s="9">
        <v>3105.2820000000002</v>
      </c>
      <c r="IQ122" s="9">
        <v>1852.6079999999999</v>
      </c>
    </row>
    <row r="123" spans="1:251">
      <c r="A123" s="10">
        <v>45231</v>
      </c>
      <c r="B123" s="9">
        <v>9.1539999999999999</v>
      </c>
      <c r="C123" s="9">
        <v>15.502000000000001</v>
      </c>
      <c r="D123" s="9">
        <v>337.63799999999998</v>
      </c>
      <c r="E123" s="9">
        <v>189.72800000000001</v>
      </c>
      <c r="F123" s="9">
        <v>147.90899999999999</v>
      </c>
      <c r="G123" s="9">
        <v>159.44999999999999</v>
      </c>
      <c r="H123" s="9">
        <v>113.68600000000001</v>
      </c>
      <c r="I123" s="9">
        <v>45.764000000000003</v>
      </c>
      <c r="J123" s="9">
        <v>178.18799999999999</v>
      </c>
      <c r="K123" s="9">
        <v>76.042000000000002</v>
      </c>
      <c r="L123" s="9">
        <v>102.145</v>
      </c>
      <c r="M123" s="9">
        <v>176.30099999999999</v>
      </c>
      <c r="N123" s="9">
        <v>123.61</v>
      </c>
      <c r="O123" s="9">
        <v>52.691000000000003</v>
      </c>
      <c r="P123" s="9">
        <v>189.41800000000001</v>
      </c>
      <c r="Q123" s="9">
        <v>79.254999999999995</v>
      </c>
      <c r="R123" s="9">
        <v>110.163</v>
      </c>
      <c r="S123" s="9">
        <v>189.88</v>
      </c>
      <c r="T123" s="9">
        <v>82.869</v>
      </c>
      <c r="U123" s="9">
        <v>107.012</v>
      </c>
      <c r="V123" s="9">
        <v>3204.6260000000002</v>
      </c>
      <c r="W123" s="9">
        <v>1663.5709999999999</v>
      </c>
      <c r="X123" s="9">
        <v>1541.0550000000001</v>
      </c>
      <c r="Y123" s="9">
        <v>2436.3339999999998</v>
      </c>
      <c r="Z123" s="9">
        <v>1509.2190000000001</v>
      </c>
      <c r="AA123" s="9">
        <v>927.11500000000001</v>
      </c>
      <c r="AB123" s="9">
        <v>768.29200000000003</v>
      </c>
      <c r="AC123" s="9">
        <v>154.352</v>
      </c>
      <c r="AD123" s="9">
        <v>613.94000000000005</v>
      </c>
      <c r="AE123" s="9">
        <v>303.33199999999999</v>
      </c>
      <c r="AF123" s="9">
        <v>166.01900000000001</v>
      </c>
      <c r="AG123" s="9">
        <v>137.31299999999999</v>
      </c>
      <c r="AH123" s="9">
        <v>59.499000000000002</v>
      </c>
      <c r="AI123" s="9">
        <v>37.401000000000003</v>
      </c>
      <c r="AJ123" s="9">
        <v>22.097999999999999</v>
      </c>
      <c r="AK123" s="9">
        <v>34.066000000000003</v>
      </c>
      <c r="AL123" s="9">
        <v>26.934000000000001</v>
      </c>
      <c r="AM123" s="9">
        <v>7.133</v>
      </c>
      <c r="AN123" s="9">
        <v>16.456</v>
      </c>
      <c r="AO123" s="9">
        <v>12.864000000000001</v>
      </c>
      <c r="AP123" s="9">
        <v>3.5920000000000001</v>
      </c>
      <c r="AQ123" s="9">
        <v>17.61</v>
      </c>
      <c r="AR123" s="9">
        <v>14.07</v>
      </c>
      <c r="AS123" s="9">
        <v>3.5409999999999999</v>
      </c>
      <c r="AT123" s="9">
        <v>25.433</v>
      </c>
      <c r="AU123" s="9">
        <v>10.467000000000001</v>
      </c>
      <c r="AV123" s="9">
        <v>14.965999999999999</v>
      </c>
      <c r="AW123" s="9">
        <v>268.76</v>
      </c>
      <c r="AX123" s="9">
        <v>143.596</v>
      </c>
      <c r="AY123" s="9">
        <v>125.164</v>
      </c>
      <c r="AZ123" s="9">
        <v>139.24</v>
      </c>
      <c r="BA123" s="9">
        <v>101.931</v>
      </c>
      <c r="BB123" s="9">
        <v>37.308999999999997</v>
      </c>
      <c r="BC123" s="9">
        <v>129.52000000000001</v>
      </c>
      <c r="BD123" s="9">
        <v>41.664999999999999</v>
      </c>
      <c r="BE123" s="9">
        <v>87.855000000000004</v>
      </c>
      <c r="BF123" s="9">
        <v>163.56800000000001</v>
      </c>
      <c r="BG123" s="9">
        <v>121.20699999999999</v>
      </c>
      <c r="BH123" s="9">
        <v>42.362000000000002</v>
      </c>
      <c r="BI123" s="9">
        <v>139.76300000000001</v>
      </c>
      <c r="BJ123" s="9">
        <v>44.811999999999998</v>
      </c>
      <c r="BK123" s="9">
        <v>94.950999999999993</v>
      </c>
      <c r="BL123" s="9">
        <v>145.976</v>
      </c>
      <c r="BM123" s="9">
        <v>54.529000000000003</v>
      </c>
      <c r="BN123" s="9">
        <v>91.447000000000003</v>
      </c>
      <c r="BO123" s="9">
        <v>2756.6729999999998</v>
      </c>
      <c r="BP123" s="9">
        <v>1412.5519999999999</v>
      </c>
      <c r="BQ123" s="9">
        <v>1344.1210000000001</v>
      </c>
      <c r="BR123" s="9">
        <v>2130.9830000000002</v>
      </c>
      <c r="BS123" s="9">
        <v>1268.73</v>
      </c>
      <c r="BT123" s="9">
        <v>862.25300000000004</v>
      </c>
      <c r="BU123" s="9">
        <v>625.68899999999996</v>
      </c>
      <c r="BV123" s="9">
        <v>143.822</v>
      </c>
      <c r="BW123" s="9">
        <v>481.86799999999999</v>
      </c>
      <c r="BX123" s="9">
        <v>249.02600000000001</v>
      </c>
      <c r="BY123" s="9">
        <v>137.864</v>
      </c>
      <c r="BZ123" s="9">
        <v>111.16200000000001</v>
      </c>
      <c r="CA123" s="9">
        <v>51.564999999999998</v>
      </c>
      <c r="CB123" s="9">
        <v>26.864999999999998</v>
      </c>
      <c r="CC123" s="9">
        <v>24.7</v>
      </c>
      <c r="CD123" s="9">
        <v>26.253</v>
      </c>
      <c r="CE123" s="9">
        <v>18.024000000000001</v>
      </c>
      <c r="CF123" s="9">
        <v>8.2289999999999992</v>
      </c>
      <c r="CG123" s="9">
        <v>13.188000000000001</v>
      </c>
      <c r="CH123" s="9">
        <v>7.7430000000000003</v>
      </c>
      <c r="CI123" s="9">
        <v>5.4450000000000003</v>
      </c>
      <c r="CJ123" s="9">
        <v>13.065</v>
      </c>
      <c r="CK123" s="9">
        <v>10.28</v>
      </c>
      <c r="CL123" s="9">
        <v>2.7850000000000001</v>
      </c>
      <c r="CM123" s="9">
        <v>25.311</v>
      </c>
      <c r="CN123" s="9">
        <v>8.8409999999999993</v>
      </c>
      <c r="CO123" s="9">
        <v>16.47</v>
      </c>
      <c r="CP123" s="9">
        <v>214.393</v>
      </c>
      <c r="CQ123" s="9">
        <v>121.239</v>
      </c>
      <c r="CR123" s="9">
        <v>93.153000000000006</v>
      </c>
      <c r="CS123" s="9">
        <v>108.22</v>
      </c>
      <c r="CT123" s="9">
        <v>80.83</v>
      </c>
      <c r="CU123" s="9">
        <v>27.39</v>
      </c>
      <c r="CV123" s="9">
        <v>106.172</v>
      </c>
      <c r="CW123" s="9">
        <v>40.408999999999999</v>
      </c>
      <c r="CX123" s="9">
        <v>65.763000000000005</v>
      </c>
      <c r="CY123" s="9">
        <v>128.37799999999999</v>
      </c>
      <c r="CZ123" s="9">
        <v>93.715999999999994</v>
      </c>
      <c r="DA123" s="9">
        <v>34.661999999999999</v>
      </c>
      <c r="DB123" s="9">
        <v>120.648</v>
      </c>
      <c r="DC123" s="9">
        <v>44.148000000000003</v>
      </c>
      <c r="DD123" s="9">
        <v>76.5</v>
      </c>
      <c r="DE123" s="9">
        <v>119.36</v>
      </c>
      <c r="DF123" s="9">
        <v>48.152000000000001</v>
      </c>
      <c r="DG123" s="9">
        <v>71.207999999999998</v>
      </c>
      <c r="DH123" s="9">
        <v>2794.0909999999999</v>
      </c>
      <c r="DI123" s="9">
        <v>1515.2249999999999</v>
      </c>
      <c r="DJ123" s="9">
        <v>1278.866</v>
      </c>
      <c r="DK123" s="9">
        <v>1749.364</v>
      </c>
      <c r="DL123" s="9">
        <v>1128.694</v>
      </c>
      <c r="DM123" s="9">
        <v>620.66999999999996</v>
      </c>
      <c r="DN123" s="9">
        <v>1044.7270000000001</v>
      </c>
      <c r="DO123" s="9">
        <v>386.53100000000001</v>
      </c>
      <c r="DP123" s="9">
        <v>658.19600000000003</v>
      </c>
      <c r="DQ123" s="9">
        <v>224.06</v>
      </c>
      <c r="DR123" s="9">
        <v>119.104</v>
      </c>
      <c r="DS123" s="9">
        <v>104.956</v>
      </c>
      <c r="DT123" s="9">
        <v>69.191000000000003</v>
      </c>
      <c r="DU123" s="9">
        <v>44.506</v>
      </c>
      <c r="DV123" s="9">
        <v>24.684000000000001</v>
      </c>
      <c r="DW123" s="9">
        <v>30.585999999999999</v>
      </c>
      <c r="DX123" s="9">
        <v>22.462</v>
      </c>
      <c r="DY123" s="9">
        <v>8.1240000000000006</v>
      </c>
      <c r="DZ123" s="9">
        <v>19.788</v>
      </c>
      <c r="EA123" s="9">
        <v>13.917999999999999</v>
      </c>
      <c r="EB123" s="9">
        <v>5.87</v>
      </c>
      <c r="EC123" s="9">
        <v>10.798</v>
      </c>
      <c r="ED123" s="9">
        <v>8.5440000000000005</v>
      </c>
      <c r="EE123" s="9">
        <v>2.2530000000000001</v>
      </c>
      <c r="EF123" s="9">
        <v>38.604999999999997</v>
      </c>
      <c r="EG123" s="9">
        <v>22.044</v>
      </c>
      <c r="EH123" s="9">
        <v>16.561</v>
      </c>
      <c r="EI123" s="9">
        <v>173.9</v>
      </c>
      <c r="EJ123" s="9">
        <v>86.234999999999999</v>
      </c>
      <c r="EK123" s="9">
        <v>87.665000000000006</v>
      </c>
      <c r="EL123" s="9">
        <v>63.688000000000002</v>
      </c>
      <c r="EM123" s="9">
        <v>44.506</v>
      </c>
      <c r="EN123" s="9">
        <v>19.181999999999999</v>
      </c>
      <c r="EO123" s="9">
        <v>110.212</v>
      </c>
      <c r="EP123" s="9">
        <v>41.728999999999999</v>
      </c>
      <c r="EQ123" s="9">
        <v>68.483000000000004</v>
      </c>
      <c r="ER123" s="9">
        <v>87.947000000000003</v>
      </c>
      <c r="ES123" s="9">
        <v>62.807000000000002</v>
      </c>
      <c r="ET123" s="9">
        <v>25.138999999999999</v>
      </c>
      <c r="EU123" s="9">
        <v>136.113</v>
      </c>
      <c r="EV123" s="9">
        <v>56.295999999999999</v>
      </c>
      <c r="EW123" s="9">
        <v>79.816999999999993</v>
      </c>
      <c r="EX123" s="9">
        <v>130</v>
      </c>
      <c r="EY123" s="9">
        <v>55.646000000000001</v>
      </c>
      <c r="EZ123" s="9">
        <v>74.352999999999994</v>
      </c>
      <c r="FA123" s="9">
        <v>2065.6849999999999</v>
      </c>
      <c r="FB123" s="9">
        <v>1086.2</v>
      </c>
      <c r="FC123" s="9">
        <v>979.48500000000001</v>
      </c>
      <c r="FD123" s="9">
        <v>1420.133</v>
      </c>
      <c r="FE123" s="9">
        <v>895.101</v>
      </c>
      <c r="FF123" s="9">
        <v>525.03300000000002</v>
      </c>
      <c r="FG123" s="9">
        <v>645.55200000000002</v>
      </c>
      <c r="FH123" s="9">
        <v>191.1</v>
      </c>
      <c r="FI123" s="9">
        <v>454.452</v>
      </c>
      <c r="FJ123" s="9">
        <v>165.79300000000001</v>
      </c>
      <c r="FK123" s="9">
        <v>82.497</v>
      </c>
      <c r="FL123" s="9">
        <v>83.295000000000002</v>
      </c>
      <c r="FM123" s="9">
        <v>46.436</v>
      </c>
      <c r="FN123" s="9">
        <v>29.640999999999998</v>
      </c>
      <c r="FO123" s="9">
        <v>16.795000000000002</v>
      </c>
      <c r="FP123" s="9">
        <v>25.643999999999998</v>
      </c>
      <c r="FQ123" s="9">
        <v>19.059999999999999</v>
      </c>
      <c r="FR123" s="9">
        <v>6.5839999999999996</v>
      </c>
      <c r="FS123" s="9">
        <v>16.329000000000001</v>
      </c>
      <c r="FT123" s="9">
        <v>11.76</v>
      </c>
      <c r="FU123" s="9">
        <v>4.569</v>
      </c>
      <c r="FV123" s="9">
        <v>9.3149999999999995</v>
      </c>
      <c r="FW123" s="9">
        <v>7.3</v>
      </c>
      <c r="FX123" s="9">
        <v>2.0150000000000001</v>
      </c>
      <c r="FY123" s="9">
        <v>20.792000000000002</v>
      </c>
      <c r="FZ123" s="9">
        <v>10.58</v>
      </c>
      <c r="GA123" s="9">
        <v>10.212</v>
      </c>
      <c r="GB123" s="9">
        <v>133.589</v>
      </c>
      <c r="GC123" s="9">
        <v>61.488999999999997</v>
      </c>
      <c r="GD123" s="9">
        <v>72.099999999999994</v>
      </c>
      <c r="GE123" s="9">
        <v>55.155999999999999</v>
      </c>
      <c r="GF123" s="9">
        <v>37.369</v>
      </c>
      <c r="GG123" s="9">
        <v>17.786999999999999</v>
      </c>
      <c r="GH123" s="9">
        <v>78.432000000000002</v>
      </c>
      <c r="GI123" s="9">
        <v>24.12</v>
      </c>
      <c r="GJ123" s="9">
        <v>54.313000000000002</v>
      </c>
      <c r="GK123" s="9">
        <v>74.944999999999993</v>
      </c>
      <c r="GL123" s="9">
        <v>52.646000000000001</v>
      </c>
      <c r="GM123" s="9">
        <v>22.298999999999999</v>
      </c>
      <c r="GN123" s="9">
        <v>90.846999999999994</v>
      </c>
      <c r="GO123" s="9">
        <v>29.850999999999999</v>
      </c>
      <c r="GP123" s="9">
        <v>60.996000000000002</v>
      </c>
      <c r="GQ123" s="9">
        <v>94.760999999999996</v>
      </c>
      <c r="GR123" s="9">
        <v>35.880000000000003</v>
      </c>
      <c r="GS123" s="9">
        <v>58.881999999999998</v>
      </c>
      <c r="GT123" s="9">
        <v>728.40599999999995</v>
      </c>
      <c r="GU123" s="9">
        <v>429.02499999999998</v>
      </c>
      <c r="GV123" s="9">
        <v>299.38099999999997</v>
      </c>
      <c r="GW123" s="9">
        <v>329.23099999999999</v>
      </c>
      <c r="GX123" s="9">
        <v>233.59299999999999</v>
      </c>
      <c r="GY123" s="9">
        <v>95.638000000000005</v>
      </c>
      <c r="GZ123" s="9">
        <v>399.17599999999999</v>
      </c>
      <c r="HA123" s="9">
        <v>195.43199999999999</v>
      </c>
      <c r="HB123" s="9">
        <v>203.744</v>
      </c>
      <c r="HC123" s="9">
        <v>58.267000000000003</v>
      </c>
      <c r="HD123" s="9">
        <v>36.606999999999999</v>
      </c>
      <c r="HE123" s="9">
        <v>21.661000000000001</v>
      </c>
      <c r="HF123" s="9">
        <v>22.754999999999999</v>
      </c>
      <c r="HG123" s="9">
        <v>14.866</v>
      </c>
      <c r="HH123" s="9">
        <v>7.8890000000000002</v>
      </c>
      <c r="HI123" s="9">
        <v>4.9420000000000002</v>
      </c>
      <c r="HJ123" s="9">
        <v>3.4020000000000001</v>
      </c>
      <c r="HK123" s="9">
        <v>1.54</v>
      </c>
      <c r="HL123" s="9">
        <v>3.4590000000000001</v>
      </c>
      <c r="HM123" s="9">
        <v>2.1579999999999999</v>
      </c>
      <c r="HN123" s="9">
        <v>1.302</v>
      </c>
      <c r="HO123" s="9">
        <v>1.482</v>
      </c>
      <c r="HP123" s="9">
        <v>1.244</v>
      </c>
      <c r="HQ123" s="9">
        <v>0.23799999999999999</v>
      </c>
      <c r="HR123" s="9">
        <v>17.812999999999999</v>
      </c>
      <c r="HS123" s="9">
        <v>11.464</v>
      </c>
      <c r="HT123" s="9">
        <v>6.3490000000000002</v>
      </c>
      <c r="HU123" s="9">
        <v>40.311</v>
      </c>
      <c r="HV123" s="9">
        <v>24.745999999999999</v>
      </c>
      <c r="HW123" s="9">
        <v>15.565</v>
      </c>
      <c r="HX123" s="9">
        <v>8.5310000000000006</v>
      </c>
      <c r="HY123" s="9">
        <v>7.1369999999999996</v>
      </c>
      <c r="HZ123" s="9">
        <v>1.3939999999999999</v>
      </c>
      <c r="IA123" s="9">
        <v>31.779</v>
      </c>
      <c r="IB123" s="9">
        <v>17.609000000000002</v>
      </c>
      <c r="IC123" s="9">
        <v>14.17</v>
      </c>
      <c r="ID123" s="9">
        <v>13.000999999999999</v>
      </c>
      <c r="IE123" s="9">
        <v>10.161</v>
      </c>
      <c r="IF123" s="9">
        <v>2.84</v>
      </c>
      <c r="IG123" s="9">
        <v>45.265999999999998</v>
      </c>
      <c r="IH123" s="9">
        <v>26.446000000000002</v>
      </c>
      <c r="II123" s="9">
        <v>18.82</v>
      </c>
      <c r="IJ123" s="9">
        <v>35.238999999999997</v>
      </c>
      <c r="IK123" s="9">
        <v>19.766999999999999</v>
      </c>
      <c r="IL123" s="9">
        <v>15.472</v>
      </c>
      <c r="IM123" s="9">
        <v>4458.7969999999996</v>
      </c>
      <c r="IN123" s="9">
        <v>2350.2730000000001</v>
      </c>
      <c r="IO123" s="9">
        <v>2108.5239999999999</v>
      </c>
      <c r="IP123" s="9">
        <v>3145.915</v>
      </c>
      <c r="IQ123" s="9">
        <v>1886.758</v>
      </c>
    </row>
    <row r="124" spans="1:251">
      <c r="A124" s="10">
        <v>45261</v>
      </c>
      <c r="B124" s="9">
        <v>8.5830000000000002</v>
      </c>
      <c r="C124" s="9">
        <v>16.739000000000001</v>
      </c>
      <c r="D124" s="9">
        <v>346.53100000000001</v>
      </c>
      <c r="E124" s="9">
        <v>189.06700000000001</v>
      </c>
      <c r="F124" s="9">
        <v>157.46299999999999</v>
      </c>
      <c r="G124" s="9">
        <v>172.529</v>
      </c>
      <c r="H124" s="9">
        <v>121.827</v>
      </c>
      <c r="I124" s="9">
        <v>50.701999999999998</v>
      </c>
      <c r="J124" s="9">
        <v>174.001</v>
      </c>
      <c r="K124" s="9">
        <v>67.239999999999995</v>
      </c>
      <c r="L124" s="9">
        <v>106.761</v>
      </c>
      <c r="M124" s="9">
        <v>198.51499999999999</v>
      </c>
      <c r="N124" s="9">
        <v>138.703</v>
      </c>
      <c r="O124" s="9">
        <v>59.811999999999998</v>
      </c>
      <c r="P124" s="9">
        <v>184.86199999999999</v>
      </c>
      <c r="Q124" s="9">
        <v>70.936999999999998</v>
      </c>
      <c r="R124" s="9">
        <v>113.925</v>
      </c>
      <c r="S124" s="9">
        <v>188.82</v>
      </c>
      <c r="T124" s="9">
        <v>75.831000000000003</v>
      </c>
      <c r="U124" s="9">
        <v>112.989</v>
      </c>
      <c r="V124" s="9">
        <v>3213.5859999999998</v>
      </c>
      <c r="W124" s="9">
        <v>1666.175</v>
      </c>
      <c r="X124" s="9">
        <v>1547.4110000000001</v>
      </c>
      <c r="Y124" s="9">
        <v>2432.1280000000002</v>
      </c>
      <c r="Z124" s="9">
        <v>1496.011</v>
      </c>
      <c r="AA124" s="9">
        <v>936.11699999999996</v>
      </c>
      <c r="AB124" s="9">
        <v>781.45899999999995</v>
      </c>
      <c r="AC124" s="9">
        <v>170.16499999999999</v>
      </c>
      <c r="AD124" s="9">
        <v>611.29399999999998</v>
      </c>
      <c r="AE124" s="9">
        <v>316.74900000000002</v>
      </c>
      <c r="AF124" s="9">
        <v>170.86799999999999</v>
      </c>
      <c r="AG124" s="9">
        <v>145.881</v>
      </c>
      <c r="AH124" s="9">
        <v>54.610999999999997</v>
      </c>
      <c r="AI124" s="9">
        <v>29.257000000000001</v>
      </c>
      <c r="AJ124" s="9">
        <v>25.353999999999999</v>
      </c>
      <c r="AK124" s="9">
        <v>21.228000000000002</v>
      </c>
      <c r="AL124" s="9">
        <v>17.13</v>
      </c>
      <c r="AM124" s="9">
        <v>4.0979999999999999</v>
      </c>
      <c r="AN124" s="9">
        <v>13.009</v>
      </c>
      <c r="AO124" s="9">
        <v>9.2219999999999995</v>
      </c>
      <c r="AP124" s="9">
        <v>3.786</v>
      </c>
      <c r="AQ124" s="9">
        <v>8.2189999999999994</v>
      </c>
      <c r="AR124" s="9">
        <v>7.9080000000000004</v>
      </c>
      <c r="AS124" s="9">
        <v>0.312</v>
      </c>
      <c r="AT124" s="9">
        <v>33.383000000000003</v>
      </c>
      <c r="AU124" s="9">
        <v>12.127000000000001</v>
      </c>
      <c r="AV124" s="9">
        <v>21.256</v>
      </c>
      <c r="AW124" s="9">
        <v>285.91399999999999</v>
      </c>
      <c r="AX124" s="9">
        <v>153.113</v>
      </c>
      <c r="AY124" s="9">
        <v>132.80000000000001</v>
      </c>
      <c r="AZ124" s="9">
        <v>147.428</v>
      </c>
      <c r="BA124" s="9">
        <v>112.316</v>
      </c>
      <c r="BB124" s="9">
        <v>35.112000000000002</v>
      </c>
      <c r="BC124" s="9">
        <v>138.48500000000001</v>
      </c>
      <c r="BD124" s="9">
        <v>40.796999999999997</v>
      </c>
      <c r="BE124" s="9">
        <v>97.688000000000002</v>
      </c>
      <c r="BF124" s="9">
        <v>161.80500000000001</v>
      </c>
      <c r="BG124" s="9">
        <v>123.95</v>
      </c>
      <c r="BH124" s="9">
        <v>37.856000000000002</v>
      </c>
      <c r="BI124" s="9">
        <v>154.94300000000001</v>
      </c>
      <c r="BJ124" s="9">
        <v>46.917999999999999</v>
      </c>
      <c r="BK124" s="9">
        <v>108.02500000000001</v>
      </c>
      <c r="BL124" s="9">
        <v>151.494</v>
      </c>
      <c r="BM124" s="9">
        <v>50.02</v>
      </c>
      <c r="BN124" s="9">
        <v>101.474</v>
      </c>
      <c r="BO124" s="9">
        <v>2732.5309999999999</v>
      </c>
      <c r="BP124" s="9">
        <v>1393.394</v>
      </c>
      <c r="BQ124" s="9">
        <v>1339.136</v>
      </c>
      <c r="BR124" s="9">
        <v>2106.9960000000001</v>
      </c>
      <c r="BS124" s="9">
        <v>1253.979</v>
      </c>
      <c r="BT124" s="9">
        <v>853.01700000000005</v>
      </c>
      <c r="BU124" s="9">
        <v>625.53499999999997</v>
      </c>
      <c r="BV124" s="9">
        <v>139.41499999999999</v>
      </c>
      <c r="BW124" s="9">
        <v>486.12</v>
      </c>
      <c r="BX124" s="9">
        <v>225.55600000000001</v>
      </c>
      <c r="BY124" s="9">
        <v>118.017</v>
      </c>
      <c r="BZ124" s="9">
        <v>107.539</v>
      </c>
      <c r="CA124" s="9">
        <v>49.167999999999999</v>
      </c>
      <c r="CB124" s="9">
        <v>27.949000000000002</v>
      </c>
      <c r="CC124" s="9">
        <v>21.219000000000001</v>
      </c>
      <c r="CD124" s="9">
        <v>26.547000000000001</v>
      </c>
      <c r="CE124" s="9">
        <v>18.61</v>
      </c>
      <c r="CF124" s="9">
        <v>7.9370000000000003</v>
      </c>
      <c r="CG124" s="9">
        <v>10.657</v>
      </c>
      <c r="CH124" s="9">
        <v>6.4020000000000001</v>
      </c>
      <c r="CI124" s="9">
        <v>4.2549999999999999</v>
      </c>
      <c r="CJ124" s="9">
        <v>15.89</v>
      </c>
      <c r="CK124" s="9">
        <v>12.208</v>
      </c>
      <c r="CL124" s="9">
        <v>3.6819999999999999</v>
      </c>
      <c r="CM124" s="9">
        <v>22.620999999999999</v>
      </c>
      <c r="CN124" s="9">
        <v>9.3390000000000004</v>
      </c>
      <c r="CO124" s="9">
        <v>13.282</v>
      </c>
      <c r="CP124" s="9">
        <v>195.59200000000001</v>
      </c>
      <c r="CQ124" s="9">
        <v>99.597999999999999</v>
      </c>
      <c r="CR124" s="9">
        <v>95.994</v>
      </c>
      <c r="CS124" s="9">
        <v>98.831999999999994</v>
      </c>
      <c r="CT124" s="9">
        <v>68.147000000000006</v>
      </c>
      <c r="CU124" s="9">
        <v>30.686</v>
      </c>
      <c r="CV124" s="9">
        <v>96.76</v>
      </c>
      <c r="CW124" s="9">
        <v>31.451000000000001</v>
      </c>
      <c r="CX124" s="9">
        <v>65.308000000000007</v>
      </c>
      <c r="CY124" s="9">
        <v>118.096</v>
      </c>
      <c r="CZ124" s="9">
        <v>82.710999999999999</v>
      </c>
      <c r="DA124" s="9">
        <v>35.384999999999998</v>
      </c>
      <c r="DB124" s="9">
        <v>107.46</v>
      </c>
      <c r="DC124" s="9">
        <v>35.305999999999997</v>
      </c>
      <c r="DD124" s="9">
        <v>72.153999999999996</v>
      </c>
      <c r="DE124" s="9">
        <v>107.416</v>
      </c>
      <c r="DF124" s="9">
        <v>37.853000000000002</v>
      </c>
      <c r="DG124" s="9">
        <v>69.563999999999993</v>
      </c>
      <c r="DH124" s="9">
        <v>2776.7089999999998</v>
      </c>
      <c r="DI124" s="9">
        <v>1513.432</v>
      </c>
      <c r="DJ124" s="9">
        <v>1263.278</v>
      </c>
      <c r="DK124" s="9">
        <v>1747.586</v>
      </c>
      <c r="DL124" s="9">
        <v>1135.5930000000001</v>
      </c>
      <c r="DM124" s="9">
        <v>611.99300000000005</v>
      </c>
      <c r="DN124" s="9">
        <v>1029.123</v>
      </c>
      <c r="DO124" s="9">
        <v>377.839</v>
      </c>
      <c r="DP124" s="9">
        <v>651.28499999999997</v>
      </c>
      <c r="DQ124" s="9">
        <v>236.39</v>
      </c>
      <c r="DR124" s="9">
        <v>125.759</v>
      </c>
      <c r="DS124" s="9">
        <v>110.631</v>
      </c>
      <c r="DT124" s="9">
        <v>82.864000000000004</v>
      </c>
      <c r="DU124" s="9">
        <v>49.637999999999998</v>
      </c>
      <c r="DV124" s="9">
        <v>33.225999999999999</v>
      </c>
      <c r="DW124" s="9">
        <v>28.321999999999999</v>
      </c>
      <c r="DX124" s="9">
        <v>22.248999999999999</v>
      </c>
      <c r="DY124" s="9">
        <v>6.0730000000000004</v>
      </c>
      <c r="DZ124" s="9">
        <v>11.959</v>
      </c>
      <c r="EA124" s="9">
        <v>7.88</v>
      </c>
      <c r="EB124" s="9">
        <v>4.08</v>
      </c>
      <c r="EC124" s="9">
        <v>16.363</v>
      </c>
      <c r="ED124" s="9">
        <v>14.37</v>
      </c>
      <c r="EE124" s="9">
        <v>1.9930000000000001</v>
      </c>
      <c r="EF124" s="9">
        <v>54.542000000000002</v>
      </c>
      <c r="EG124" s="9">
        <v>27.388999999999999</v>
      </c>
      <c r="EH124" s="9">
        <v>27.152999999999999</v>
      </c>
      <c r="EI124" s="9">
        <v>176.49799999999999</v>
      </c>
      <c r="EJ124" s="9">
        <v>90.31</v>
      </c>
      <c r="EK124" s="9">
        <v>86.188000000000002</v>
      </c>
      <c r="EL124" s="9">
        <v>65.066999999999993</v>
      </c>
      <c r="EM124" s="9">
        <v>49.143000000000001</v>
      </c>
      <c r="EN124" s="9">
        <v>15.923999999999999</v>
      </c>
      <c r="EO124" s="9">
        <v>111.431</v>
      </c>
      <c r="EP124" s="9">
        <v>41.165999999999997</v>
      </c>
      <c r="EQ124" s="9">
        <v>70.265000000000001</v>
      </c>
      <c r="ER124" s="9">
        <v>89.817999999999998</v>
      </c>
      <c r="ES124" s="9">
        <v>67.86</v>
      </c>
      <c r="ET124" s="9">
        <v>21.957999999999998</v>
      </c>
      <c r="EU124" s="9">
        <v>146.572</v>
      </c>
      <c r="EV124" s="9">
        <v>57.899000000000001</v>
      </c>
      <c r="EW124" s="9">
        <v>88.673000000000002</v>
      </c>
      <c r="EX124" s="9">
        <v>123.39</v>
      </c>
      <c r="EY124" s="9">
        <v>49.045999999999999</v>
      </c>
      <c r="EZ124" s="9">
        <v>74.343999999999994</v>
      </c>
      <c r="FA124" s="9">
        <v>2054.915</v>
      </c>
      <c r="FB124" s="9">
        <v>1090.479</v>
      </c>
      <c r="FC124" s="9">
        <v>964.43600000000004</v>
      </c>
      <c r="FD124" s="9">
        <v>1413.672</v>
      </c>
      <c r="FE124" s="9">
        <v>898.59400000000005</v>
      </c>
      <c r="FF124" s="9">
        <v>515.07899999999995</v>
      </c>
      <c r="FG124" s="9">
        <v>641.24300000000005</v>
      </c>
      <c r="FH124" s="9">
        <v>191.88499999999999</v>
      </c>
      <c r="FI124" s="9">
        <v>449.358</v>
      </c>
      <c r="FJ124" s="9">
        <v>176.93700000000001</v>
      </c>
      <c r="FK124" s="9">
        <v>87.263999999999996</v>
      </c>
      <c r="FL124" s="9">
        <v>89.671999999999997</v>
      </c>
      <c r="FM124" s="9">
        <v>55.811999999999998</v>
      </c>
      <c r="FN124" s="9">
        <v>29.847000000000001</v>
      </c>
      <c r="FO124" s="9">
        <v>25.965</v>
      </c>
      <c r="FP124" s="9">
        <v>20.954000000000001</v>
      </c>
      <c r="FQ124" s="9">
        <v>15.565</v>
      </c>
      <c r="FR124" s="9">
        <v>5.3890000000000002</v>
      </c>
      <c r="FS124" s="9">
        <v>8.6039999999999992</v>
      </c>
      <c r="FT124" s="9">
        <v>5.1689999999999996</v>
      </c>
      <c r="FU124" s="9">
        <v>3.4340000000000002</v>
      </c>
      <c r="FV124" s="9">
        <v>12.35</v>
      </c>
      <c r="FW124" s="9">
        <v>10.396000000000001</v>
      </c>
      <c r="FX124" s="9">
        <v>1.9550000000000001</v>
      </c>
      <c r="FY124" s="9">
        <v>34.857999999999997</v>
      </c>
      <c r="FZ124" s="9">
        <v>14.281000000000001</v>
      </c>
      <c r="GA124" s="9">
        <v>20.576000000000001</v>
      </c>
      <c r="GB124" s="9">
        <v>139.244</v>
      </c>
      <c r="GC124" s="9">
        <v>67.975999999999999</v>
      </c>
      <c r="GD124" s="9">
        <v>71.268000000000001</v>
      </c>
      <c r="GE124" s="9">
        <v>56.588000000000001</v>
      </c>
      <c r="GF124" s="9">
        <v>42.353999999999999</v>
      </c>
      <c r="GG124" s="9">
        <v>14.233000000000001</v>
      </c>
      <c r="GH124" s="9">
        <v>82.656000000000006</v>
      </c>
      <c r="GI124" s="9">
        <v>25.620999999999999</v>
      </c>
      <c r="GJ124" s="9">
        <v>57.034999999999997</v>
      </c>
      <c r="GK124" s="9">
        <v>74.38</v>
      </c>
      <c r="GL124" s="9">
        <v>54.793999999999997</v>
      </c>
      <c r="GM124" s="9">
        <v>19.585999999999999</v>
      </c>
      <c r="GN124" s="9">
        <v>102.556</v>
      </c>
      <c r="GO124" s="9">
        <v>32.47</v>
      </c>
      <c r="GP124" s="9">
        <v>70.085999999999999</v>
      </c>
      <c r="GQ124" s="9">
        <v>91.26</v>
      </c>
      <c r="GR124" s="9">
        <v>30.791</v>
      </c>
      <c r="GS124" s="9">
        <v>60.469000000000001</v>
      </c>
      <c r="GT124" s="9">
        <v>721.79399999999998</v>
      </c>
      <c r="GU124" s="9">
        <v>422.95299999999997</v>
      </c>
      <c r="GV124" s="9">
        <v>298.84100000000001</v>
      </c>
      <c r="GW124" s="9">
        <v>333.91399999999999</v>
      </c>
      <c r="GX124" s="9">
        <v>236.999</v>
      </c>
      <c r="GY124" s="9">
        <v>96.914000000000001</v>
      </c>
      <c r="GZ124" s="9">
        <v>387.88</v>
      </c>
      <c r="HA124" s="9">
        <v>185.953</v>
      </c>
      <c r="HB124" s="9">
        <v>201.92699999999999</v>
      </c>
      <c r="HC124" s="9">
        <v>59.453000000000003</v>
      </c>
      <c r="HD124" s="9">
        <v>38.494</v>
      </c>
      <c r="HE124" s="9">
        <v>20.959</v>
      </c>
      <c r="HF124" s="9">
        <v>27.053000000000001</v>
      </c>
      <c r="HG124" s="9">
        <v>19.792000000000002</v>
      </c>
      <c r="HH124" s="9">
        <v>7.2610000000000001</v>
      </c>
      <c r="HI124" s="9">
        <v>7.3680000000000003</v>
      </c>
      <c r="HJ124" s="9">
        <v>6.6840000000000002</v>
      </c>
      <c r="HK124" s="9">
        <v>0.68400000000000005</v>
      </c>
      <c r="HL124" s="9">
        <v>3.3559999999999999</v>
      </c>
      <c r="HM124" s="9">
        <v>2.71</v>
      </c>
      <c r="HN124" s="9">
        <v>0.64500000000000002</v>
      </c>
      <c r="HO124" s="9">
        <v>4.0119999999999996</v>
      </c>
      <c r="HP124" s="9">
        <v>3.9740000000000002</v>
      </c>
      <c r="HQ124" s="9">
        <v>3.9E-2</v>
      </c>
      <c r="HR124" s="9">
        <v>19.684999999999999</v>
      </c>
      <c r="HS124" s="9">
        <v>13.108000000000001</v>
      </c>
      <c r="HT124" s="9">
        <v>6.577</v>
      </c>
      <c r="HU124" s="9">
        <v>37.253999999999998</v>
      </c>
      <c r="HV124" s="9">
        <v>22.334</v>
      </c>
      <c r="HW124" s="9">
        <v>14.92</v>
      </c>
      <c r="HX124" s="9">
        <v>8.48</v>
      </c>
      <c r="HY124" s="9">
        <v>6.7889999999999997</v>
      </c>
      <c r="HZ124" s="9">
        <v>1.69</v>
      </c>
      <c r="IA124" s="9">
        <v>28.774999999999999</v>
      </c>
      <c r="IB124" s="9">
        <v>15.545</v>
      </c>
      <c r="IC124" s="9">
        <v>13.23</v>
      </c>
      <c r="ID124" s="9">
        <v>15.436999999999999</v>
      </c>
      <c r="IE124" s="9">
        <v>13.066000000000001</v>
      </c>
      <c r="IF124" s="9">
        <v>2.371</v>
      </c>
      <c r="IG124" s="9">
        <v>44.015999999999998</v>
      </c>
      <c r="IH124" s="9">
        <v>25.428000000000001</v>
      </c>
      <c r="II124" s="9">
        <v>18.587</v>
      </c>
      <c r="IJ124" s="9">
        <v>32.130000000000003</v>
      </c>
      <c r="IK124" s="9">
        <v>18.254999999999999</v>
      </c>
      <c r="IL124" s="9">
        <v>13.875</v>
      </c>
      <c r="IM124" s="9">
        <v>4455.942</v>
      </c>
      <c r="IN124" s="9">
        <v>2351.4319999999998</v>
      </c>
      <c r="IO124" s="9">
        <v>2104.509</v>
      </c>
      <c r="IP124" s="9">
        <v>3142.027</v>
      </c>
      <c r="IQ124" s="9">
        <v>1890.9190000000001</v>
      </c>
    </row>
    <row r="125" spans="1:251">
      <c r="A125" s="10">
        <v>45292</v>
      </c>
      <c r="B125" s="9">
        <v>9.4640000000000004</v>
      </c>
      <c r="C125" s="9">
        <v>19.094000000000001</v>
      </c>
      <c r="D125" s="9">
        <v>359.34</v>
      </c>
      <c r="E125" s="9">
        <v>186.88499999999999</v>
      </c>
      <c r="F125" s="9">
        <v>172.45500000000001</v>
      </c>
      <c r="G125" s="9">
        <v>172.68799999999999</v>
      </c>
      <c r="H125" s="9">
        <v>119.48</v>
      </c>
      <c r="I125" s="9">
        <v>53.207999999999998</v>
      </c>
      <c r="J125" s="9">
        <v>186.65199999999999</v>
      </c>
      <c r="K125" s="9">
        <v>67.405000000000001</v>
      </c>
      <c r="L125" s="9">
        <v>119.247</v>
      </c>
      <c r="M125" s="9">
        <v>195.60900000000001</v>
      </c>
      <c r="N125" s="9">
        <v>135.72</v>
      </c>
      <c r="O125" s="9">
        <v>59.889000000000003</v>
      </c>
      <c r="P125" s="9">
        <v>198.422</v>
      </c>
      <c r="Q125" s="9">
        <v>70.241</v>
      </c>
      <c r="R125" s="9">
        <v>128.18100000000001</v>
      </c>
      <c r="S125" s="9">
        <v>206.85</v>
      </c>
      <c r="T125" s="9">
        <v>81.600999999999999</v>
      </c>
      <c r="U125" s="9">
        <v>125.249</v>
      </c>
      <c r="V125" s="9">
        <v>3136.424</v>
      </c>
      <c r="W125" s="9">
        <v>1637.5419999999999</v>
      </c>
      <c r="X125" s="9">
        <v>1498.8810000000001</v>
      </c>
      <c r="Y125" s="9">
        <v>2385.3000000000002</v>
      </c>
      <c r="Z125" s="9">
        <v>1472.7650000000001</v>
      </c>
      <c r="AA125" s="9">
        <v>912.53399999999999</v>
      </c>
      <c r="AB125" s="9">
        <v>751.12400000000002</v>
      </c>
      <c r="AC125" s="9">
        <v>164.77699999999999</v>
      </c>
      <c r="AD125" s="9">
        <v>586.34699999999998</v>
      </c>
      <c r="AE125" s="9">
        <v>306.02300000000002</v>
      </c>
      <c r="AF125" s="9">
        <v>160.39599999999999</v>
      </c>
      <c r="AG125" s="9">
        <v>145.62700000000001</v>
      </c>
      <c r="AH125" s="9">
        <v>54.241999999999997</v>
      </c>
      <c r="AI125" s="9">
        <v>31.338999999999999</v>
      </c>
      <c r="AJ125" s="9">
        <v>22.902999999999999</v>
      </c>
      <c r="AK125" s="9">
        <v>25.71</v>
      </c>
      <c r="AL125" s="9">
        <v>17.626000000000001</v>
      </c>
      <c r="AM125" s="9">
        <v>8.0850000000000009</v>
      </c>
      <c r="AN125" s="9">
        <v>16.905999999999999</v>
      </c>
      <c r="AO125" s="9">
        <v>10.64</v>
      </c>
      <c r="AP125" s="9">
        <v>6.266</v>
      </c>
      <c r="AQ125" s="9">
        <v>8.8040000000000003</v>
      </c>
      <c r="AR125" s="9">
        <v>6.9859999999999998</v>
      </c>
      <c r="AS125" s="9">
        <v>1.819</v>
      </c>
      <c r="AT125" s="9">
        <v>28.532</v>
      </c>
      <c r="AU125" s="9">
        <v>13.714</v>
      </c>
      <c r="AV125" s="9">
        <v>14.818</v>
      </c>
      <c r="AW125" s="9">
        <v>275.54300000000001</v>
      </c>
      <c r="AX125" s="9">
        <v>143.60300000000001</v>
      </c>
      <c r="AY125" s="9">
        <v>131.94</v>
      </c>
      <c r="AZ125" s="9">
        <v>143.69499999999999</v>
      </c>
      <c r="BA125" s="9">
        <v>101.901</v>
      </c>
      <c r="BB125" s="9">
        <v>41.792999999999999</v>
      </c>
      <c r="BC125" s="9">
        <v>131.84800000000001</v>
      </c>
      <c r="BD125" s="9">
        <v>41.701000000000001</v>
      </c>
      <c r="BE125" s="9">
        <v>90.147000000000006</v>
      </c>
      <c r="BF125" s="9">
        <v>160.26400000000001</v>
      </c>
      <c r="BG125" s="9">
        <v>113.036</v>
      </c>
      <c r="BH125" s="9">
        <v>47.228000000000002</v>
      </c>
      <c r="BI125" s="9">
        <v>145.75899999999999</v>
      </c>
      <c r="BJ125" s="9">
        <v>47.359000000000002</v>
      </c>
      <c r="BK125" s="9">
        <v>98.4</v>
      </c>
      <c r="BL125" s="9">
        <v>148.75399999999999</v>
      </c>
      <c r="BM125" s="9">
        <v>52.341000000000001</v>
      </c>
      <c r="BN125" s="9">
        <v>96.412999999999997</v>
      </c>
      <c r="BO125" s="9">
        <v>2682.1660000000002</v>
      </c>
      <c r="BP125" s="9">
        <v>1377.5709999999999</v>
      </c>
      <c r="BQ125" s="9">
        <v>1304.5940000000001</v>
      </c>
      <c r="BR125" s="9">
        <v>2071.21</v>
      </c>
      <c r="BS125" s="9">
        <v>1234.7370000000001</v>
      </c>
      <c r="BT125" s="9">
        <v>836.47299999999996</v>
      </c>
      <c r="BU125" s="9">
        <v>610.95500000000004</v>
      </c>
      <c r="BV125" s="9">
        <v>142.834</v>
      </c>
      <c r="BW125" s="9">
        <v>468.12099999999998</v>
      </c>
      <c r="BX125" s="9">
        <v>224.89500000000001</v>
      </c>
      <c r="BY125" s="9">
        <v>116.661</v>
      </c>
      <c r="BZ125" s="9">
        <v>108.23399999999999</v>
      </c>
      <c r="CA125" s="9">
        <v>44.106000000000002</v>
      </c>
      <c r="CB125" s="9">
        <v>21.57</v>
      </c>
      <c r="CC125" s="9">
        <v>22.536000000000001</v>
      </c>
      <c r="CD125" s="9">
        <v>21.135000000000002</v>
      </c>
      <c r="CE125" s="9">
        <v>13.5</v>
      </c>
      <c r="CF125" s="9">
        <v>7.6349999999999998</v>
      </c>
      <c r="CG125" s="9">
        <v>14.87</v>
      </c>
      <c r="CH125" s="9">
        <v>9.9640000000000004</v>
      </c>
      <c r="CI125" s="9">
        <v>4.9059999999999997</v>
      </c>
      <c r="CJ125" s="9">
        <v>6.2649999999999997</v>
      </c>
      <c r="CK125" s="9">
        <v>3.536</v>
      </c>
      <c r="CL125" s="9">
        <v>2.7290000000000001</v>
      </c>
      <c r="CM125" s="9">
        <v>22.971</v>
      </c>
      <c r="CN125" s="9">
        <v>8.07</v>
      </c>
      <c r="CO125" s="9">
        <v>14.9</v>
      </c>
      <c r="CP125" s="9">
        <v>199.298</v>
      </c>
      <c r="CQ125" s="9">
        <v>103.56699999999999</v>
      </c>
      <c r="CR125" s="9">
        <v>95.730999999999995</v>
      </c>
      <c r="CS125" s="9">
        <v>96.061000000000007</v>
      </c>
      <c r="CT125" s="9">
        <v>70.683000000000007</v>
      </c>
      <c r="CU125" s="9">
        <v>25.378</v>
      </c>
      <c r="CV125" s="9">
        <v>103.23699999999999</v>
      </c>
      <c r="CW125" s="9">
        <v>32.884999999999998</v>
      </c>
      <c r="CX125" s="9">
        <v>70.352000000000004</v>
      </c>
      <c r="CY125" s="9">
        <v>111.62</v>
      </c>
      <c r="CZ125" s="9">
        <v>80.522000000000006</v>
      </c>
      <c r="DA125" s="9">
        <v>31.097999999999999</v>
      </c>
      <c r="DB125" s="9">
        <v>113.276</v>
      </c>
      <c r="DC125" s="9">
        <v>36.139000000000003</v>
      </c>
      <c r="DD125" s="9">
        <v>77.135999999999996</v>
      </c>
      <c r="DE125" s="9">
        <v>118.107</v>
      </c>
      <c r="DF125" s="9">
        <v>42.848999999999997</v>
      </c>
      <c r="DG125" s="9">
        <v>75.257999999999996</v>
      </c>
      <c r="DH125" s="9">
        <v>2678.5720000000001</v>
      </c>
      <c r="DI125" s="9">
        <v>1460.9680000000001</v>
      </c>
      <c r="DJ125" s="9">
        <v>1217.604</v>
      </c>
      <c r="DK125" s="9">
        <v>1675.6569999999999</v>
      </c>
      <c r="DL125" s="9">
        <v>1093.5899999999999</v>
      </c>
      <c r="DM125" s="9">
        <v>582.06799999999998</v>
      </c>
      <c r="DN125" s="9">
        <v>1002.915</v>
      </c>
      <c r="DO125" s="9">
        <v>367.37799999999999</v>
      </c>
      <c r="DP125" s="9">
        <v>635.53700000000003</v>
      </c>
      <c r="DQ125" s="9">
        <v>232.53100000000001</v>
      </c>
      <c r="DR125" s="9">
        <v>123.717</v>
      </c>
      <c r="DS125" s="9">
        <v>108.813</v>
      </c>
      <c r="DT125" s="9">
        <v>73.707999999999998</v>
      </c>
      <c r="DU125" s="9">
        <v>44.362000000000002</v>
      </c>
      <c r="DV125" s="9">
        <v>29.346</v>
      </c>
      <c r="DW125" s="9">
        <v>25.222000000000001</v>
      </c>
      <c r="DX125" s="9">
        <v>18.516999999999999</v>
      </c>
      <c r="DY125" s="9">
        <v>6.7060000000000004</v>
      </c>
      <c r="DZ125" s="9">
        <v>18.111999999999998</v>
      </c>
      <c r="EA125" s="9">
        <v>13.031000000000001</v>
      </c>
      <c r="EB125" s="9">
        <v>5.0810000000000004</v>
      </c>
      <c r="EC125" s="9">
        <v>7.11</v>
      </c>
      <c r="ED125" s="9">
        <v>5.4850000000000003</v>
      </c>
      <c r="EE125" s="9">
        <v>1.625</v>
      </c>
      <c r="EF125" s="9">
        <v>48.485999999999997</v>
      </c>
      <c r="EG125" s="9">
        <v>25.846</v>
      </c>
      <c r="EH125" s="9">
        <v>22.64</v>
      </c>
      <c r="EI125" s="9">
        <v>181.75800000000001</v>
      </c>
      <c r="EJ125" s="9">
        <v>90.221000000000004</v>
      </c>
      <c r="EK125" s="9">
        <v>91.537000000000006</v>
      </c>
      <c r="EL125" s="9">
        <v>61.817999999999998</v>
      </c>
      <c r="EM125" s="9">
        <v>44.252000000000002</v>
      </c>
      <c r="EN125" s="9">
        <v>17.565999999999999</v>
      </c>
      <c r="EO125" s="9">
        <v>119.94</v>
      </c>
      <c r="EP125" s="9">
        <v>45.969000000000001</v>
      </c>
      <c r="EQ125" s="9">
        <v>73.971999999999994</v>
      </c>
      <c r="ER125" s="9">
        <v>84.317999999999998</v>
      </c>
      <c r="ES125" s="9">
        <v>61.19</v>
      </c>
      <c r="ET125" s="9">
        <v>23.128</v>
      </c>
      <c r="EU125" s="9">
        <v>148.21299999999999</v>
      </c>
      <c r="EV125" s="9">
        <v>62.527000000000001</v>
      </c>
      <c r="EW125" s="9">
        <v>85.685000000000002</v>
      </c>
      <c r="EX125" s="9">
        <v>138.05199999999999</v>
      </c>
      <c r="EY125" s="9">
        <v>59</v>
      </c>
      <c r="EZ125" s="9">
        <v>79.052999999999997</v>
      </c>
      <c r="FA125" s="9">
        <v>2000.4079999999999</v>
      </c>
      <c r="FB125" s="9">
        <v>1060.2929999999999</v>
      </c>
      <c r="FC125" s="9">
        <v>940.11500000000001</v>
      </c>
      <c r="FD125" s="9">
        <v>1374.1859999999999</v>
      </c>
      <c r="FE125" s="9">
        <v>874.38699999999994</v>
      </c>
      <c r="FF125" s="9">
        <v>499.798</v>
      </c>
      <c r="FG125" s="9">
        <v>626.22299999999996</v>
      </c>
      <c r="FH125" s="9">
        <v>185.905</v>
      </c>
      <c r="FI125" s="9">
        <v>440.31700000000001</v>
      </c>
      <c r="FJ125" s="9">
        <v>180.43</v>
      </c>
      <c r="FK125" s="9">
        <v>90.781000000000006</v>
      </c>
      <c r="FL125" s="9">
        <v>89.649000000000001</v>
      </c>
      <c r="FM125" s="9">
        <v>52.63</v>
      </c>
      <c r="FN125" s="9">
        <v>28.998999999999999</v>
      </c>
      <c r="FO125" s="9">
        <v>23.631</v>
      </c>
      <c r="FP125" s="9">
        <v>18.873999999999999</v>
      </c>
      <c r="FQ125" s="9">
        <v>13.436</v>
      </c>
      <c r="FR125" s="9">
        <v>5.4379999999999997</v>
      </c>
      <c r="FS125" s="9">
        <v>13.85</v>
      </c>
      <c r="FT125" s="9">
        <v>9.9979999999999993</v>
      </c>
      <c r="FU125" s="9">
        <v>3.8519999999999999</v>
      </c>
      <c r="FV125" s="9">
        <v>5.0250000000000004</v>
      </c>
      <c r="FW125" s="9">
        <v>3.4380000000000002</v>
      </c>
      <c r="FX125" s="9">
        <v>1.5860000000000001</v>
      </c>
      <c r="FY125" s="9">
        <v>33.756</v>
      </c>
      <c r="FZ125" s="9">
        <v>15.563000000000001</v>
      </c>
      <c r="GA125" s="9">
        <v>18.193000000000001</v>
      </c>
      <c r="GB125" s="9">
        <v>145.917</v>
      </c>
      <c r="GC125" s="9">
        <v>69.447000000000003</v>
      </c>
      <c r="GD125" s="9">
        <v>76.47</v>
      </c>
      <c r="GE125" s="9">
        <v>55</v>
      </c>
      <c r="GF125" s="9">
        <v>38.609000000000002</v>
      </c>
      <c r="GG125" s="9">
        <v>16.390999999999998</v>
      </c>
      <c r="GH125" s="9">
        <v>90.917000000000002</v>
      </c>
      <c r="GI125" s="9">
        <v>30.838000000000001</v>
      </c>
      <c r="GJ125" s="9">
        <v>60.079000000000001</v>
      </c>
      <c r="GK125" s="9">
        <v>71.341999999999999</v>
      </c>
      <c r="GL125" s="9">
        <v>50.652999999999999</v>
      </c>
      <c r="GM125" s="9">
        <v>20.689</v>
      </c>
      <c r="GN125" s="9">
        <v>109.08799999999999</v>
      </c>
      <c r="GO125" s="9">
        <v>40.128</v>
      </c>
      <c r="GP125" s="9">
        <v>68.959999999999994</v>
      </c>
      <c r="GQ125" s="9">
        <v>104.767</v>
      </c>
      <c r="GR125" s="9">
        <v>40.835000000000001</v>
      </c>
      <c r="GS125" s="9">
        <v>63.930999999999997</v>
      </c>
      <c r="GT125" s="9">
        <v>678.16399999999999</v>
      </c>
      <c r="GU125" s="9">
        <v>400.67500000000001</v>
      </c>
      <c r="GV125" s="9">
        <v>277.48899999999998</v>
      </c>
      <c r="GW125" s="9">
        <v>301.47199999999998</v>
      </c>
      <c r="GX125" s="9">
        <v>219.202</v>
      </c>
      <c r="GY125" s="9">
        <v>82.27</v>
      </c>
      <c r="GZ125" s="9">
        <v>376.69200000000001</v>
      </c>
      <c r="HA125" s="9">
        <v>181.47300000000001</v>
      </c>
      <c r="HB125" s="9">
        <v>195.21899999999999</v>
      </c>
      <c r="HC125" s="9">
        <v>52.1</v>
      </c>
      <c r="HD125" s="9">
        <v>32.936</v>
      </c>
      <c r="HE125" s="9">
        <v>19.164000000000001</v>
      </c>
      <c r="HF125" s="9">
        <v>21.077999999999999</v>
      </c>
      <c r="HG125" s="9">
        <v>15.363</v>
      </c>
      <c r="HH125" s="9">
        <v>5.7149999999999999</v>
      </c>
      <c r="HI125" s="9">
        <v>6.3479999999999999</v>
      </c>
      <c r="HJ125" s="9">
        <v>5.0810000000000004</v>
      </c>
      <c r="HK125" s="9">
        <v>1.268</v>
      </c>
      <c r="HL125" s="9">
        <v>4.2619999999999996</v>
      </c>
      <c r="HM125" s="9">
        <v>3.0329999999999999</v>
      </c>
      <c r="HN125" s="9">
        <v>1.2290000000000001</v>
      </c>
      <c r="HO125" s="9">
        <v>2.0859999999999999</v>
      </c>
      <c r="HP125" s="9">
        <v>2.0470000000000002</v>
      </c>
      <c r="HQ125" s="9">
        <v>3.9E-2</v>
      </c>
      <c r="HR125" s="9">
        <v>14.73</v>
      </c>
      <c r="HS125" s="9">
        <v>10.282</v>
      </c>
      <c r="HT125" s="9">
        <v>4.4480000000000004</v>
      </c>
      <c r="HU125" s="9">
        <v>35.841000000000001</v>
      </c>
      <c r="HV125" s="9">
        <v>20.774000000000001</v>
      </c>
      <c r="HW125" s="9">
        <v>15.067</v>
      </c>
      <c r="HX125" s="9">
        <v>6.8170000000000002</v>
      </c>
      <c r="HY125" s="9">
        <v>5.6429999999999998</v>
      </c>
      <c r="HZ125" s="9">
        <v>1.175</v>
      </c>
      <c r="IA125" s="9">
        <v>29.023</v>
      </c>
      <c r="IB125" s="9">
        <v>15.131</v>
      </c>
      <c r="IC125" s="9">
        <v>13.891999999999999</v>
      </c>
      <c r="ID125" s="9">
        <v>12.976000000000001</v>
      </c>
      <c r="IE125" s="9">
        <v>10.537000000000001</v>
      </c>
      <c r="IF125" s="9">
        <v>2.4390000000000001</v>
      </c>
      <c r="IG125" s="9">
        <v>39.125</v>
      </c>
      <c r="IH125" s="9">
        <v>22.399000000000001</v>
      </c>
      <c r="II125" s="9">
        <v>16.725000000000001</v>
      </c>
      <c r="IJ125" s="9">
        <v>33.286000000000001</v>
      </c>
      <c r="IK125" s="9">
        <v>18.164000000000001</v>
      </c>
      <c r="IL125" s="9">
        <v>15.121</v>
      </c>
      <c r="IM125" s="9">
        <v>4311.72</v>
      </c>
      <c r="IN125" s="9">
        <v>2262.5889999999999</v>
      </c>
      <c r="IO125" s="9">
        <v>2049.1320000000001</v>
      </c>
      <c r="IP125" s="9">
        <v>3037.5</v>
      </c>
      <c r="IQ125" s="9">
        <v>1827.297</v>
      </c>
    </row>
    <row r="126" spans="1:251">
      <c r="A126" s="10">
        <v>45323</v>
      </c>
      <c r="B126" s="9">
        <v>7.524</v>
      </c>
      <c r="C126" s="9">
        <v>20.100999999999999</v>
      </c>
      <c r="D126" s="9">
        <v>333.84</v>
      </c>
      <c r="E126" s="9">
        <v>185.58500000000001</v>
      </c>
      <c r="F126" s="9">
        <v>148.255</v>
      </c>
      <c r="G126" s="9">
        <v>164.43</v>
      </c>
      <c r="H126" s="9">
        <v>119.98099999999999</v>
      </c>
      <c r="I126" s="9">
        <v>44.448</v>
      </c>
      <c r="J126" s="9">
        <v>169.411</v>
      </c>
      <c r="K126" s="9">
        <v>65.603999999999999</v>
      </c>
      <c r="L126" s="9">
        <v>103.807</v>
      </c>
      <c r="M126" s="9">
        <v>191.10599999999999</v>
      </c>
      <c r="N126" s="9">
        <v>139.59399999999999</v>
      </c>
      <c r="O126" s="9">
        <v>51.511000000000003</v>
      </c>
      <c r="P126" s="9">
        <v>180.13200000000001</v>
      </c>
      <c r="Q126" s="9">
        <v>69.048000000000002</v>
      </c>
      <c r="R126" s="9">
        <v>111.084</v>
      </c>
      <c r="S126" s="9">
        <v>190.768</v>
      </c>
      <c r="T126" s="9">
        <v>80.182000000000002</v>
      </c>
      <c r="U126" s="9">
        <v>110.58499999999999</v>
      </c>
      <c r="V126" s="9">
        <v>3211.0070000000001</v>
      </c>
      <c r="W126" s="9">
        <v>1674.5250000000001</v>
      </c>
      <c r="X126" s="9">
        <v>1536.482</v>
      </c>
      <c r="Y126" s="9">
        <v>2443.1379999999999</v>
      </c>
      <c r="Z126" s="9">
        <v>1514.366</v>
      </c>
      <c r="AA126" s="9">
        <v>928.77200000000005</v>
      </c>
      <c r="AB126" s="9">
        <v>767.86900000000003</v>
      </c>
      <c r="AC126" s="9">
        <v>160.15899999999999</v>
      </c>
      <c r="AD126" s="9">
        <v>607.71</v>
      </c>
      <c r="AE126" s="9">
        <v>328.31900000000002</v>
      </c>
      <c r="AF126" s="9">
        <v>180.22</v>
      </c>
      <c r="AG126" s="9">
        <v>148.09899999999999</v>
      </c>
      <c r="AH126" s="9">
        <v>65.555000000000007</v>
      </c>
      <c r="AI126" s="9">
        <v>35.692</v>
      </c>
      <c r="AJ126" s="9">
        <v>29.863</v>
      </c>
      <c r="AK126" s="9">
        <v>36.494999999999997</v>
      </c>
      <c r="AL126" s="9">
        <v>26.026</v>
      </c>
      <c r="AM126" s="9">
        <v>10.468</v>
      </c>
      <c r="AN126" s="9">
        <v>17.905999999999999</v>
      </c>
      <c r="AO126" s="9">
        <v>11.826000000000001</v>
      </c>
      <c r="AP126" s="9">
        <v>6.08</v>
      </c>
      <c r="AQ126" s="9">
        <v>18.588999999999999</v>
      </c>
      <c r="AR126" s="9">
        <v>14.201000000000001</v>
      </c>
      <c r="AS126" s="9">
        <v>4.3879999999999999</v>
      </c>
      <c r="AT126" s="9">
        <v>29.06</v>
      </c>
      <c r="AU126" s="9">
        <v>9.6649999999999991</v>
      </c>
      <c r="AV126" s="9">
        <v>19.395</v>
      </c>
      <c r="AW126" s="9">
        <v>292.67200000000003</v>
      </c>
      <c r="AX126" s="9">
        <v>161.33600000000001</v>
      </c>
      <c r="AY126" s="9">
        <v>131.33600000000001</v>
      </c>
      <c r="AZ126" s="9">
        <v>153.84200000000001</v>
      </c>
      <c r="BA126" s="9">
        <v>115.166</v>
      </c>
      <c r="BB126" s="9">
        <v>38.676000000000002</v>
      </c>
      <c r="BC126" s="9">
        <v>138.83000000000001</v>
      </c>
      <c r="BD126" s="9">
        <v>46.17</v>
      </c>
      <c r="BE126" s="9">
        <v>92.66</v>
      </c>
      <c r="BF126" s="9">
        <v>179.04900000000001</v>
      </c>
      <c r="BG126" s="9">
        <v>132.167</v>
      </c>
      <c r="BH126" s="9">
        <v>46.883000000000003</v>
      </c>
      <c r="BI126" s="9">
        <v>149.27000000000001</v>
      </c>
      <c r="BJ126" s="9">
        <v>48.052999999999997</v>
      </c>
      <c r="BK126" s="9">
        <v>101.217</v>
      </c>
      <c r="BL126" s="9">
        <v>156.73599999999999</v>
      </c>
      <c r="BM126" s="9">
        <v>57.996000000000002</v>
      </c>
      <c r="BN126" s="9">
        <v>98.74</v>
      </c>
      <c r="BO126" s="9">
        <v>2755.636</v>
      </c>
      <c r="BP126" s="9">
        <v>1409.752</v>
      </c>
      <c r="BQ126" s="9">
        <v>1345.884</v>
      </c>
      <c r="BR126" s="9">
        <v>2138.1439999999998</v>
      </c>
      <c r="BS126" s="9">
        <v>1265.3879999999999</v>
      </c>
      <c r="BT126" s="9">
        <v>872.75599999999997</v>
      </c>
      <c r="BU126" s="9">
        <v>617.49199999999996</v>
      </c>
      <c r="BV126" s="9">
        <v>144.364</v>
      </c>
      <c r="BW126" s="9">
        <v>473.12900000000002</v>
      </c>
      <c r="BX126" s="9">
        <v>226.81399999999999</v>
      </c>
      <c r="BY126" s="9">
        <v>119.057</v>
      </c>
      <c r="BZ126" s="9">
        <v>107.75700000000001</v>
      </c>
      <c r="CA126" s="9">
        <v>45.594000000000001</v>
      </c>
      <c r="CB126" s="9">
        <v>25.826000000000001</v>
      </c>
      <c r="CC126" s="9">
        <v>19.768000000000001</v>
      </c>
      <c r="CD126" s="9">
        <v>24.419</v>
      </c>
      <c r="CE126" s="9">
        <v>18.013000000000002</v>
      </c>
      <c r="CF126" s="9">
        <v>6.4059999999999997</v>
      </c>
      <c r="CG126" s="9">
        <v>14.029</v>
      </c>
      <c r="CH126" s="9">
        <v>10.891999999999999</v>
      </c>
      <c r="CI126" s="9">
        <v>3.137</v>
      </c>
      <c r="CJ126" s="9">
        <v>10.39</v>
      </c>
      <c r="CK126" s="9">
        <v>7.1210000000000004</v>
      </c>
      <c r="CL126" s="9">
        <v>3.2690000000000001</v>
      </c>
      <c r="CM126" s="9">
        <v>21.175000000000001</v>
      </c>
      <c r="CN126" s="9">
        <v>7.8129999999999997</v>
      </c>
      <c r="CO126" s="9">
        <v>13.362</v>
      </c>
      <c r="CP126" s="9">
        <v>195.91399999999999</v>
      </c>
      <c r="CQ126" s="9">
        <v>100.52200000000001</v>
      </c>
      <c r="CR126" s="9">
        <v>95.391999999999996</v>
      </c>
      <c r="CS126" s="9">
        <v>94.715999999999994</v>
      </c>
      <c r="CT126" s="9">
        <v>67.436999999999998</v>
      </c>
      <c r="CU126" s="9">
        <v>27.279</v>
      </c>
      <c r="CV126" s="9">
        <v>101.19799999999999</v>
      </c>
      <c r="CW126" s="9">
        <v>33.085000000000001</v>
      </c>
      <c r="CX126" s="9">
        <v>68.113</v>
      </c>
      <c r="CY126" s="9">
        <v>115.26900000000001</v>
      </c>
      <c r="CZ126" s="9">
        <v>82.831000000000003</v>
      </c>
      <c r="DA126" s="9">
        <v>32.438000000000002</v>
      </c>
      <c r="DB126" s="9">
        <v>111.545</v>
      </c>
      <c r="DC126" s="9">
        <v>36.225999999999999</v>
      </c>
      <c r="DD126" s="9">
        <v>75.319000000000003</v>
      </c>
      <c r="DE126" s="9">
        <v>115.227</v>
      </c>
      <c r="DF126" s="9">
        <v>43.976999999999997</v>
      </c>
      <c r="DG126" s="9">
        <v>71.25</v>
      </c>
      <c r="DH126" s="9">
        <v>2832.9319999999998</v>
      </c>
      <c r="DI126" s="9">
        <v>1540.1679999999999</v>
      </c>
      <c r="DJ126" s="9">
        <v>1292.7639999999999</v>
      </c>
      <c r="DK126" s="9">
        <v>1747.68</v>
      </c>
      <c r="DL126" s="9">
        <v>1128.82</v>
      </c>
      <c r="DM126" s="9">
        <v>618.86</v>
      </c>
      <c r="DN126" s="9">
        <v>1085.252</v>
      </c>
      <c r="DO126" s="9">
        <v>411.34800000000001</v>
      </c>
      <c r="DP126" s="9">
        <v>673.904</v>
      </c>
      <c r="DQ126" s="9">
        <v>260.971</v>
      </c>
      <c r="DR126" s="9">
        <v>142.614</v>
      </c>
      <c r="DS126" s="9">
        <v>118.358</v>
      </c>
      <c r="DT126" s="9">
        <v>87.97</v>
      </c>
      <c r="DU126" s="9">
        <v>51.216999999999999</v>
      </c>
      <c r="DV126" s="9">
        <v>36.753999999999998</v>
      </c>
      <c r="DW126" s="9">
        <v>31.736000000000001</v>
      </c>
      <c r="DX126" s="9">
        <v>23.225000000000001</v>
      </c>
      <c r="DY126" s="9">
        <v>8.5109999999999992</v>
      </c>
      <c r="DZ126" s="9">
        <v>19.466999999999999</v>
      </c>
      <c r="EA126" s="9">
        <v>13.19</v>
      </c>
      <c r="EB126" s="9">
        <v>6.2779999999999996</v>
      </c>
      <c r="EC126" s="9">
        <v>12.269</v>
      </c>
      <c r="ED126" s="9">
        <v>10.036</v>
      </c>
      <c r="EE126" s="9">
        <v>2.2330000000000001</v>
      </c>
      <c r="EF126" s="9">
        <v>56.234000000000002</v>
      </c>
      <c r="EG126" s="9">
        <v>27.991</v>
      </c>
      <c r="EH126" s="9">
        <v>28.242999999999999</v>
      </c>
      <c r="EI126" s="9">
        <v>201.71299999999999</v>
      </c>
      <c r="EJ126" s="9">
        <v>106.22799999999999</v>
      </c>
      <c r="EK126" s="9">
        <v>95.484999999999999</v>
      </c>
      <c r="EL126" s="9">
        <v>75.542000000000002</v>
      </c>
      <c r="EM126" s="9">
        <v>53.628999999999998</v>
      </c>
      <c r="EN126" s="9">
        <v>21.913</v>
      </c>
      <c r="EO126" s="9">
        <v>126.17100000000001</v>
      </c>
      <c r="EP126" s="9">
        <v>52.6</v>
      </c>
      <c r="EQ126" s="9">
        <v>73.572000000000003</v>
      </c>
      <c r="ER126" s="9">
        <v>97.635999999999996</v>
      </c>
      <c r="ES126" s="9">
        <v>70.350999999999999</v>
      </c>
      <c r="ET126" s="9">
        <v>27.285</v>
      </c>
      <c r="EU126" s="9">
        <v>163.33600000000001</v>
      </c>
      <c r="EV126" s="9">
        <v>72.263000000000005</v>
      </c>
      <c r="EW126" s="9">
        <v>91.072999999999993</v>
      </c>
      <c r="EX126" s="9">
        <v>145.63800000000001</v>
      </c>
      <c r="EY126" s="9">
        <v>65.789000000000001</v>
      </c>
      <c r="EZ126" s="9">
        <v>79.849000000000004</v>
      </c>
      <c r="FA126" s="9">
        <v>2083.0160000000001</v>
      </c>
      <c r="FB126" s="9">
        <v>1092.242</v>
      </c>
      <c r="FC126" s="9">
        <v>990.774</v>
      </c>
      <c r="FD126" s="9">
        <v>1419.6369999999999</v>
      </c>
      <c r="FE126" s="9">
        <v>891.00400000000002</v>
      </c>
      <c r="FF126" s="9">
        <v>528.63300000000004</v>
      </c>
      <c r="FG126" s="9">
        <v>663.37900000000002</v>
      </c>
      <c r="FH126" s="9">
        <v>201.238</v>
      </c>
      <c r="FI126" s="9">
        <v>462.14100000000002</v>
      </c>
      <c r="FJ126" s="9">
        <v>187.578</v>
      </c>
      <c r="FK126" s="9">
        <v>95.013999999999996</v>
      </c>
      <c r="FL126" s="9">
        <v>92.563999999999993</v>
      </c>
      <c r="FM126" s="9">
        <v>52.966000000000001</v>
      </c>
      <c r="FN126" s="9">
        <v>26.765000000000001</v>
      </c>
      <c r="FO126" s="9">
        <v>26.201000000000001</v>
      </c>
      <c r="FP126" s="9">
        <v>22.521000000000001</v>
      </c>
      <c r="FQ126" s="9">
        <v>15.814</v>
      </c>
      <c r="FR126" s="9">
        <v>6.7069999999999999</v>
      </c>
      <c r="FS126" s="9">
        <v>13.071</v>
      </c>
      <c r="FT126" s="9">
        <v>8.1969999999999992</v>
      </c>
      <c r="FU126" s="9">
        <v>4.8739999999999997</v>
      </c>
      <c r="FV126" s="9">
        <v>9.4499999999999993</v>
      </c>
      <c r="FW126" s="9">
        <v>7.617</v>
      </c>
      <c r="FX126" s="9">
        <v>1.833</v>
      </c>
      <c r="FY126" s="9">
        <v>30.445</v>
      </c>
      <c r="FZ126" s="9">
        <v>10.951000000000001</v>
      </c>
      <c r="GA126" s="9">
        <v>19.494</v>
      </c>
      <c r="GB126" s="9">
        <v>156.27799999999999</v>
      </c>
      <c r="GC126" s="9">
        <v>77.55</v>
      </c>
      <c r="GD126" s="9">
        <v>78.727999999999994</v>
      </c>
      <c r="GE126" s="9">
        <v>66.701999999999998</v>
      </c>
      <c r="GF126" s="9">
        <v>46.451999999999998</v>
      </c>
      <c r="GG126" s="9">
        <v>20.251000000000001</v>
      </c>
      <c r="GH126" s="9">
        <v>89.575000000000003</v>
      </c>
      <c r="GI126" s="9">
        <v>31.097999999999999</v>
      </c>
      <c r="GJ126" s="9">
        <v>58.476999999999997</v>
      </c>
      <c r="GK126" s="9">
        <v>80.855999999999995</v>
      </c>
      <c r="GL126" s="9">
        <v>57.033999999999999</v>
      </c>
      <c r="GM126" s="9">
        <v>23.821999999999999</v>
      </c>
      <c r="GN126" s="9">
        <v>106.723</v>
      </c>
      <c r="GO126" s="9">
        <v>37.979999999999997</v>
      </c>
      <c r="GP126" s="9">
        <v>68.742000000000004</v>
      </c>
      <c r="GQ126" s="9">
        <v>102.646</v>
      </c>
      <c r="GR126" s="9">
        <v>39.295000000000002</v>
      </c>
      <c r="GS126" s="9">
        <v>63.350999999999999</v>
      </c>
      <c r="GT126" s="9">
        <v>749.91600000000005</v>
      </c>
      <c r="GU126" s="9">
        <v>447.92599999999999</v>
      </c>
      <c r="GV126" s="9">
        <v>301.99</v>
      </c>
      <c r="GW126" s="9">
        <v>328.04300000000001</v>
      </c>
      <c r="GX126" s="9">
        <v>237.815</v>
      </c>
      <c r="GY126" s="9">
        <v>90.227000000000004</v>
      </c>
      <c r="GZ126" s="9">
        <v>421.87299999999999</v>
      </c>
      <c r="HA126" s="9">
        <v>210.11</v>
      </c>
      <c r="HB126" s="9">
        <v>211.76300000000001</v>
      </c>
      <c r="HC126" s="9">
        <v>73.393000000000001</v>
      </c>
      <c r="HD126" s="9">
        <v>47.6</v>
      </c>
      <c r="HE126" s="9">
        <v>25.794</v>
      </c>
      <c r="HF126" s="9">
        <v>35.003999999999998</v>
      </c>
      <c r="HG126" s="9">
        <v>24.452000000000002</v>
      </c>
      <c r="HH126" s="9">
        <v>10.553000000000001</v>
      </c>
      <c r="HI126" s="9">
        <v>9.2159999999999993</v>
      </c>
      <c r="HJ126" s="9">
        <v>7.4119999999999999</v>
      </c>
      <c r="HK126" s="9">
        <v>1.804</v>
      </c>
      <c r="HL126" s="9">
        <v>6.3970000000000002</v>
      </c>
      <c r="HM126" s="9">
        <v>4.9930000000000003</v>
      </c>
      <c r="HN126" s="9">
        <v>1.4039999999999999</v>
      </c>
      <c r="HO126" s="9">
        <v>2.819</v>
      </c>
      <c r="HP126" s="9">
        <v>2.419</v>
      </c>
      <c r="HQ126" s="9">
        <v>0.4</v>
      </c>
      <c r="HR126" s="9">
        <v>25.789000000000001</v>
      </c>
      <c r="HS126" s="9">
        <v>17.04</v>
      </c>
      <c r="HT126" s="9">
        <v>8.7490000000000006</v>
      </c>
      <c r="HU126" s="9">
        <v>45.435000000000002</v>
      </c>
      <c r="HV126" s="9">
        <v>28.678999999999998</v>
      </c>
      <c r="HW126" s="9">
        <v>16.757000000000001</v>
      </c>
      <c r="HX126" s="9">
        <v>8.8390000000000004</v>
      </c>
      <c r="HY126" s="9">
        <v>7.1769999999999996</v>
      </c>
      <c r="HZ126" s="9">
        <v>1.6619999999999999</v>
      </c>
      <c r="IA126" s="9">
        <v>36.595999999999997</v>
      </c>
      <c r="IB126" s="9">
        <v>21.501000000000001</v>
      </c>
      <c r="IC126" s="9">
        <v>15.095000000000001</v>
      </c>
      <c r="ID126" s="9">
        <v>16.78</v>
      </c>
      <c r="IE126" s="9">
        <v>13.317</v>
      </c>
      <c r="IF126" s="9">
        <v>3.4630000000000001</v>
      </c>
      <c r="IG126" s="9">
        <v>56.613</v>
      </c>
      <c r="IH126" s="9">
        <v>34.281999999999996</v>
      </c>
      <c r="II126" s="9">
        <v>22.331</v>
      </c>
      <c r="IJ126" s="9">
        <v>42.993000000000002</v>
      </c>
      <c r="IK126" s="9">
        <v>26.494</v>
      </c>
      <c r="IL126" s="9">
        <v>16.498000000000001</v>
      </c>
      <c r="IM126" s="9">
        <v>4423.2619999999997</v>
      </c>
      <c r="IN126" s="9">
        <v>2316.8589999999999</v>
      </c>
      <c r="IO126" s="9">
        <v>2106.404</v>
      </c>
      <c r="IP126" s="9">
        <v>3136.1950000000002</v>
      </c>
      <c r="IQ126" s="9">
        <v>1870.318</v>
      </c>
    </row>
    <row r="127" spans="1:251">
      <c r="A127" s="10">
        <v>45352</v>
      </c>
      <c r="B127" s="9">
        <v>7.6639999999999997</v>
      </c>
      <c r="C127" s="9">
        <v>20.327999999999999</v>
      </c>
      <c r="D127" s="9">
        <v>360.41399999999999</v>
      </c>
      <c r="E127" s="9">
        <v>208.87799999999999</v>
      </c>
      <c r="F127" s="9">
        <v>151.536</v>
      </c>
      <c r="G127" s="9">
        <v>186.541</v>
      </c>
      <c r="H127" s="9">
        <v>134.511</v>
      </c>
      <c r="I127" s="9">
        <v>52.03</v>
      </c>
      <c r="J127" s="9">
        <v>173.87299999999999</v>
      </c>
      <c r="K127" s="9">
        <v>74.367000000000004</v>
      </c>
      <c r="L127" s="9">
        <v>99.506</v>
      </c>
      <c r="M127" s="9">
        <v>207.386</v>
      </c>
      <c r="N127" s="9">
        <v>149.06100000000001</v>
      </c>
      <c r="O127" s="9">
        <v>58.326000000000001</v>
      </c>
      <c r="P127" s="9">
        <v>185.755</v>
      </c>
      <c r="Q127" s="9">
        <v>77.135000000000005</v>
      </c>
      <c r="R127" s="9">
        <v>108.62</v>
      </c>
      <c r="S127" s="9">
        <v>189.227</v>
      </c>
      <c r="T127" s="9">
        <v>83.5</v>
      </c>
      <c r="U127" s="9">
        <v>105.727</v>
      </c>
      <c r="V127" s="9">
        <v>3211.18</v>
      </c>
      <c r="W127" s="9">
        <v>1678.373</v>
      </c>
      <c r="X127" s="9">
        <v>1532.807</v>
      </c>
      <c r="Y127" s="9">
        <v>2454.58</v>
      </c>
      <c r="Z127" s="9">
        <v>1525.5909999999999</v>
      </c>
      <c r="AA127" s="9">
        <v>928.98900000000003</v>
      </c>
      <c r="AB127" s="9">
        <v>756.6</v>
      </c>
      <c r="AC127" s="9">
        <v>152.78200000000001</v>
      </c>
      <c r="AD127" s="9">
        <v>603.81799999999998</v>
      </c>
      <c r="AE127" s="9">
        <v>321.78500000000003</v>
      </c>
      <c r="AF127" s="9">
        <v>170.07</v>
      </c>
      <c r="AG127" s="9">
        <v>151.715</v>
      </c>
      <c r="AH127" s="9">
        <v>54.220999999999997</v>
      </c>
      <c r="AI127" s="9">
        <v>32.390999999999998</v>
      </c>
      <c r="AJ127" s="9">
        <v>21.83</v>
      </c>
      <c r="AK127" s="9">
        <v>27.149000000000001</v>
      </c>
      <c r="AL127" s="9">
        <v>19.385000000000002</v>
      </c>
      <c r="AM127" s="9">
        <v>7.7640000000000002</v>
      </c>
      <c r="AN127" s="9">
        <v>13.345000000000001</v>
      </c>
      <c r="AO127" s="9">
        <v>9.1050000000000004</v>
      </c>
      <c r="AP127" s="9">
        <v>4.24</v>
      </c>
      <c r="AQ127" s="9">
        <v>13.804</v>
      </c>
      <c r="AR127" s="9">
        <v>10.28</v>
      </c>
      <c r="AS127" s="9">
        <v>3.524</v>
      </c>
      <c r="AT127" s="9">
        <v>27.071999999999999</v>
      </c>
      <c r="AU127" s="9">
        <v>13.007</v>
      </c>
      <c r="AV127" s="9">
        <v>14.065</v>
      </c>
      <c r="AW127" s="9">
        <v>293.75599999999997</v>
      </c>
      <c r="AX127" s="9">
        <v>153.279</v>
      </c>
      <c r="AY127" s="9">
        <v>140.477</v>
      </c>
      <c r="AZ127" s="9">
        <v>152.53</v>
      </c>
      <c r="BA127" s="9">
        <v>112.18300000000001</v>
      </c>
      <c r="BB127" s="9">
        <v>40.347000000000001</v>
      </c>
      <c r="BC127" s="9">
        <v>141.226</v>
      </c>
      <c r="BD127" s="9">
        <v>41.095999999999997</v>
      </c>
      <c r="BE127" s="9">
        <v>100.13</v>
      </c>
      <c r="BF127" s="9">
        <v>170.756</v>
      </c>
      <c r="BG127" s="9">
        <v>124.599</v>
      </c>
      <c r="BH127" s="9">
        <v>46.155999999999999</v>
      </c>
      <c r="BI127" s="9">
        <v>151.029</v>
      </c>
      <c r="BJ127" s="9">
        <v>45.47</v>
      </c>
      <c r="BK127" s="9">
        <v>105.559</v>
      </c>
      <c r="BL127" s="9">
        <v>154.571</v>
      </c>
      <c r="BM127" s="9">
        <v>50.201000000000001</v>
      </c>
      <c r="BN127" s="9">
        <v>104.37</v>
      </c>
      <c r="BO127" s="9">
        <v>2750.5929999999998</v>
      </c>
      <c r="BP127" s="9">
        <v>1406.1980000000001</v>
      </c>
      <c r="BQ127" s="9">
        <v>1344.395</v>
      </c>
      <c r="BR127" s="9">
        <v>2137.33</v>
      </c>
      <c r="BS127" s="9">
        <v>1257.6310000000001</v>
      </c>
      <c r="BT127" s="9">
        <v>879.69899999999996</v>
      </c>
      <c r="BU127" s="9">
        <v>613.26300000000003</v>
      </c>
      <c r="BV127" s="9">
        <v>148.56700000000001</v>
      </c>
      <c r="BW127" s="9">
        <v>464.69600000000003</v>
      </c>
      <c r="BX127" s="9">
        <v>227.10400000000001</v>
      </c>
      <c r="BY127" s="9">
        <v>116.43600000000001</v>
      </c>
      <c r="BZ127" s="9">
        <v>110.667</v>
      </c>
      <c r="CA127" s="9">
        <v>42.953000000000003</v>
      </c>
      <c r="CB127" s="9">
        <v>22.923999999999999</v>
      </c>
      <c r="CC127" s="9">
        <v>20.029</v>
      </c>
      <c r="CD127" s="9">
        <v>19.896000000000001</v>
      </c>
      <c r="CE127" s="9">
        <v>15.144</v>
      </c>
      <c r="CF127" s="9">
        <v>4.7519999999999998</v>
      </c>
      <c r="CG127" s="9">
        <v>10.907999999999999</v>
      </c>
      <c r="CH127" s="9">
        <v>9.7919999999999998</v>
      </c>
      <c r="CI127" s="9">
        <v>1.117</v>
      </c>
      <c r="CJ127" s="9">
        <v>8.9870000000000001</v>
      </c>
      <c r="CK127" s="9">
        <v>5.3520000000000003</v>
      </c>
      <c r="CL127" s="9">
        <v>3.6349999999999998</v>
      </c>
      <c r="CM127" s="9">
        <v>23.056999999999999</v>
      </c>
      <c r="CN127" s="9">
        <v>7.78</v>
      </c>
      <c r="CO127" s="9">
        <v>15.276999999999999</v>
      </c>
      <c r="CP127" s="9">
        <v>202.19200000000001</v>
      </c>
      <c r="CQ127" s="9">
        <v>104.798</v>
      </c>
      <c r="CR127" s="9">
        <v>97.394999999999996</v>
      </c>
      <c r="CS127" s="9">
        <v>93.808999999999997</v>
      </c>
      <c r="CT127" s="9">
        <v>70.072000000000003</v>
      </c>
      <c r="CU127" s="9">
        <v>23.736999999999998</v>
      </c>
      <c r="CV127" s="9">
        <v>108.383</v>
      </c>
      <c r="CW127" s="9">
        <v>34.725999999999999</v>
      </c>
      <c r="CX127" s="9">
        <v>73.658000000000001</v>
      </c>
      <c r="CY127" s="9">
        <v>106.376</v>
      </c>
      <c r="CZ127" s="9">
        <v>78.400000000000006</v>
      </c>
      <c r="DA127" s="9">
        <v>27.975999999999999</v>
      </c>
      <c r="DB127" s="9">
        <v>120.727</v>
      </c>
      <c r="DC127" s="9">
        <v>38.036000000000001</v>
      </c>
      <c r="DD127" s="9">
        <v>82.691000000000003</v>
      </c>
      <c r="DE127" s="9">
        <v>119.292</v>
      </c>
      <c r="DF127" s="9">
        <v>44.518000000000001</v>
      </c>
      <c r="DG127" s="9">
        <v>74.774000000000001</v>
      </c>
      <c r="DH127" s="9">
        <v>2795.6219999999998</v>
      </c>
      <c r="DI127" s="9">
        <v>1521.32</v>
      </c>
      <c r="DJ127" s="9">
        <v>1274.3019999999999</v>
      </c>
      <c r="DK127" s="9">
        <v>1729.5309999999999</v>
      </c>
      <c r="DL127" s="9">
        <v>1119.1579999999999</v>
      </c>
      <c r="DM127" s="9">
        <v>610.37300000000005</v>
      </c>
      <c r="DN127" s="9">
        <v>1066.0909999999999</v>
      </c>
      <c r="DO127" s="9">
        <v>402.16199999999998</v>
      </c>
      <c r="DP127" s="9">
        <v>663.92899999999997</v>
      </c>
      <c r="DQ127" s="9">
        <v>256.05500000000001</v>
      </c>
      <c r="DR127" s="9">
        <v>139.649</v>
      </c>
      <c r="DS127" s="9">
        <v>116.40600000000001</v>
      </c>
      <c r="DT127" s="9">
        <v>81.951999999999998</v>
      </c>
      <c r="DU127" s="9">
        <v>51.878</v>
      </c>
      <c r="DV127" s="9">
        <v>30.074000000000002</v>
      </c>
      <c r="DW127" s="9">
        <v>27.574000000000002</v>
      </c>
      <c r="DX127" s="9">
        <v>19.885000000000002</v>
      </c>
      <c r="DY127" s="9">
        <v>7.6890000000000001</v>
      </c>
      <c r="DZ127" s="9">
        <v>17.795000000000002</v>
      </c>
      <c r="EA127" s="9">
        <v>11.89</v>
      </c>
      <c r="EB127" s="9">
        <v>5.9050000000000002</v>
      </c>
      <c r="EC127" s="9">
        <v>9.7789999999999999</v>
      </c>
      <c r="ED127" s="9">
        <v>7.9950000000000001</v>
      </c>
      <c r="EE127" s="9">
        <v>1.7829999999999999</v>
      </c>
      <c r="EF127" s="9">
        <v>54.378</v>
      </c>
      <c r="EG127" s="9">
        <v>31.992999999999999</v>
      </c>
      <c r="EH127" s="9">
        <v>22.385999999999999</v>
      </c>
      <c r="EI127" s="9">
        <v>196.59800000000001</v>
      </c>
      <c r="EJ127" s="9">
        <v>102.718</v>
      </c>
      <c r="EK127" s="9">
        <v>93.88</v>
      </c>
      <c r="EL127" s="9">
        <v>73.328999999999994</v>
      </c>
      <c r="EM127" s="9">
        <v>49.889000000000003</v>
      </c>
      <c r="EN127" s="9">
        <v>23.44</v>
      </c>
      <c r="EO127" s="9">
        <v>123.26900000000001</v>
      </c>
      <c r="EP127" s="9">
        <v>52.829000000000001</v>
      </c>
      <c r="EQ127" s="9">
        <v>70.44</v>
      </c>
      <c r="ER127" s="9">
        <v>92.814999999999998</v>
      </c>
      <c r="ES127" s="9">
        <v>64.227999999999994</v>
      </c>
      <c r="ET127" s="9">
        <v>28.587</v>
      </c>
      <c r="EU127" s="9">
        <v>163.24</v>
      </c>
      <c r="EV127" s="9">
        <v>75.421000000000006</v>
      </c>
      <c r="EW127" s="9">
        <v>87.819000000000003</v>
      </c>
      <c r="EX127" s="9">
        <v>141.06399999999999</v>
      </c>
      <c r="EY127" s="9">
        <v>64.718999999999994</v>
      </c>
      <c r="EZ127" s="9">
        <v>76.344999999999999</v>
      </c>
      <c r="FA127" s="9">
        <v>2054.8130000000001</v>
      </c>
      <c r="FB127" s="9">
        <v>1081.029</v>
      </c>
      <c r="FC127" s="9">
        <v>973.78499999999997</v>
      </c>
      <c r="FD127" s="9">
        <v>1407.306</v>
      </c>
      <c r="FE127" s="9">
        <v>886.452</v>
      </c>
      <c r="FF127" s="9">
        <v>520.85400000000004</v>
      </c>
      <c r="FG127" s="9">
        <v>647.50699999999995</v>
      </c>
      <c r="FH127" s="9">
        <v>194.577</v>
      </c>
      <c r="FI127" s="9">
        <v>452.93</v>
      </c>
      <c r="FJ127" s="9">
        <v>186.922</v>
      </c>
      <c r="FK127" s="9">
        <v>93.85</v>
      </c>
      <c r="FL127" s="9">
        <v>93.072999999999993</v>
      </c>
      <c r="FM127" s="9">
        <v>45.02</v>
      </c>
      <c r="FN127" s="9">
        <v>24.984000000000002</v>
      </c>
      <c r="FO127" s="9">
        <v>20.036000000000001</v>
      </c>
      <c r="FP127" s="9">
        <v>16.946999999999999</v>
      </c>
      <c r="FQ127" s="9">
        <v>11.555999999999999</v>
      </c>
      <c r="FR127" s="9">
        <v>5.39</v>
      </c>
      <c r="FS127" s="9">
        <v>9.7799999999999994</v>
      </c>
      <c r="FT127" s="9">
        <v>5.6059999999999999</v>
      </c>
      <c r="FU127" s="9">
        <v>4.1740000000000004</v>
      </c>
      <c r="FV127" s="9">
        <v>7.1669999999999998</v>
      </c>
      <c r="FW127" s="9">
        <v>5.9509999999999996</v>
      </c>
      <c r="FX127" s="9">
        <v>1.216</v>
      </c>
      <c r="FY127" s="9">
        <v>28.073</v>
      </c>
      <c r="FZ127" s="9">
        <v>13.427</v>
      </c>
      <c r="GA127" s="9">
        <v>14.646000000000001</v>
      </c>
      <c r="GB127" s="9">
        <v>156.946</v>
      </c>
      <c r="GC127" s="9">
        <v>77.207999999999998</v>
      </c>
      <c r="GD127" s="9">
        <v>79.738</v>
      </c>
      <c r="GE127" s="9">
        <v>63.93</v>
      </c>
      <c r="GF127" s="9">
        <v>42.994999999999997</v>
      </c>
      <c r="GG127" s="9">
        <v>20.934999999999999</v>
      </c>
      <c r="GH127" s="9">
        <v>93.016000000000005</v>
      </c>
      <c r="GI127" s="9">
        <v>34.213000000000001</v>
      </c>
      <c r="GJ127" s="9">
        <v>58.802</v>
      </c>
      <c r="GK127" s="9">
        <v>74.183999999999997</v>
      </c>
      <c r="GL127" s="9">
        <v>50.396999999999998</v>
      </c>
      <c r="GM127" s="9">
        <v>23.786999999999999</v>
      </c>
      <c r="GN127" s="9">
        <v>112.739</v>
      </c>
      <c r="GO127" s="9">
        <v>43.453000000000003</v>
      </c>
      <c r="GP127" s="9">
        <v>69.286000000000001</v>
      </c>
      <c r="GQ127" s="9">
        <v>102.795</v>
      </c>
      <c r="GR127" s="9">
        <v>39.819000000000003</v>
      </c>
      <c r="GS127" s="9">
        <v>62.976999999999997</v>
      </c>
      <c r="GT127" s="9">
        <v>740.80899999999997</v>
      </c>
      <c r="GU127" s="9">
        <v>440.291</v>
      </c>
      <c r="GV127" s="9">
        <v>300.51799999999997</v>
      </c>
      <c r="GW127" s="9">
        <v>322.22500000000002</v>
      </c>
      <c r="GX127" s="9">
        <v>232.70599999999999</v>
      </c>
      <c r="GY127" s="9">
        <v>89.519000000000005</v>
      </c>
      <c r="GZ127" s="9">
        <v>418.584</v>
      </c>
      <c r="HA127" s="9">
        <v>207.58500000000001</v>
      </c>
      <c r="HB127" s="9">
        <v>210.99799999999999</v>
      </c>
      <c r="HC127" s="9">
        <v>69.132999999999996</v>
      </c>
      <c r="HD127" s="9">
        <v>45.798999999999999</v>
      </c>
      <c r="HE127" s="9">
        <v>23.332999999999998</v>
      </c>
      <c r="HF127" s="9">
        <v>36.932000000000002</v>
      </c>
      <c r="HG127" s="9">
        <v>26.893999999999998</v>
      </c>
      <c r="HH127" s="9">
        <v>10.038</v>
      </c>
      <c r="HI127" s="9">
        <v>10.627000000000001</v>
      </c>
      <c r="HJ127" s="9">
        <v>8.3290000000000006</v>
      </c>
      <c r="HK127" s="9">
        <v>2.298</v>
      </c>
      <c r="HL127" s="9">
        <v>8.0150000000000006</v>
      </c>
      <c r="HM127" s="9">
        <v>6.2839999999999998</v>
      </c>
      <c r="HN127" s="9">
        <v>1.7310000000000001</v>
      </c>
      <c r="HO127" s="9">
        <v>2.6120000000000001</v>
      </c>
      <c r="HP127" s="9">
        <v>2.044</v>
      </c>
      <c r="HQ127" s="9">
        <v>0.56699999999999995</v>
      </c>
      <c r="HR127" s="9">
        <v>26.305</v>
      </c>
      <c r="HS127" s="9">
        <v>18.565000000000001</v>
      </c>
      <c r="HT127" s="9">
        <v>7.74</v>
      </c>
      <c r="HU127" s="9">
        <v>39.652000000000001</v>
      </c>
      <c r="HV127" s="9">
        <v>25.509</v>
      </c>
      <c r="HW127" s="9">
        <v>14.143000000000001</v>
      </c>
      <c r="HX127" s="9">
        <v>9.3979999999999997</v>
      </c>
      <c r="HY127" s="9">
        <v>6.8929999999999998</v>
      </c>
      <c r="HZ127" s="9">
        <v>2.5049999999999999</v>
      </c>
      <c r="IA127" s="9">
        <v>30.254000000000001</v>
      </c>
      <c r="IB127" s="9">
        <v>18.616</v>
      </c>
      <c r="IC127" s="9">
        <v>11.638</v>
      </c>
      <c r="ID127" s="9">
        <v>18.631</v>
      </c>
      <c r="IE127" s="9">
        <v>13.831</v>
      </c>
      <c r="IF127" s="9">
        <v>4.8</v>
      </c>
      <c r="IG127" s="9">
        <v>50.500999999999998</v>
      </c>
      <c r="IH127" s="9">
        <v>31.968</v>
      </c>
      <c r="II127" s="9">
        <v>18.533000000000001</v>
      </c>
      <c r="IJ127" s="9">
        <v>38.268999999999998</v>
      </c>
      <c r="IK127" s="9">
        <v>24.9</v>
      </c>
      <c r="IL127" s="9">
        <v>13.369</v>
      </c>
      <c r="IM127" s="9">
        <v>4417.1480000000001</v>
      </c>
      <c r="IN127" s="9">
        <v>2313.9859999999999</v>
      </c>
      <c r="IO127" s="9">
        <v>2103.1610000000001</v>
      </c>
      <c r="IP127" s="9">
        <v>3110.6750000000002</v>
      </c>
      <c r="IQ127" s="9">
        <v>1863.1120000000001</v>
      </c>
    </row>
    <row r="128" spans="1:251">
      <c r="A128" s="10">
        <v>45383</v>
      </c>
      <c r="B128" s="9">
        <v>14.593999999999999</v>
      </c>
      <c r="C128" s="9">
        <v>18.462</v>
      </c>
      <c r="D128" s="9">
        <v>359.15100000000001</v>
      </c>
      <c r="E128" s="9">
        <v>192.517</v>
      </c>
      <c r="F128" s="9">
        <v>166.63399999999999</v>
      </c>
      <c r="G128" s="9">
        <v>180.50399999999999</v>
      </c>
      <c r="H128" s="9">
        <v>126.611</v>
      </c>
      <c r="I128" s="9">
        <v>53.893999999999998</v>
      </c>
      <c r="J128" s="9">
        <v>178.64599999999999</v>
      </c>
      <c r="K128" s="9">
        <v>65.906000000000006</v>
      </c>
      <c r="L128" s="9">
        <v>112.74</v>
      </c>
      <c r="M128" s="9">
        <v>200.084</v>
      </c>
      <c r="N128" s="9">
        <v>141.18799999999999</v>
      </c>
      <c r="O128" s="9">
        <v>58.896000000000001</v>
      </c>
      <c r="P128" s="9">
        <v>191.898</v>
      </c>
      <c r="Q128" s="9">
        <v>70.878</v>
      </c>
      <c r="R128" s="9">
        <v>121.02</v>
      </c>
      <c r="S128" s="9">
        <v>195.34899999999999</v>
      </c>
      <c r="T128" s="9">
        <v>76.894999999999996</v>
      </c>
      <c r="U128" s="9">
        <v>118.45399999999999</v>
      </c>
      <c r="V128" s="9">
        <v>3198.8249999999998</v>
      </c>
      <c r="W128" s="9">
        <v>1667.6079999999999</v>
      </c>
      <c r="X128" s="9">
        <v>1531.2180000000001</v>
      </c>
      <c r="Y128" s="9">
        <v>2426.7370000000001</v>
      </c>
      <c r="Z128" s="9">
        <v>1507.221</v>
      </c>
      <c r="AA128" s="9">
        <v>919.51599999999996</v>
      </c>
      <c r="AB128" s="9">
        <v>772.08799999999997</v>
      </c>
      <c r="AC128" s="9">
        <v>160.387</v>
      </c>
      <c r="AD128" s="9">
        <v>611.70100000000002</v>
      </c>
      <c r="AE128" s="9">
        <v>306.84500000000003</v>
      </c>
      <c r="AF128" s="9">
        <v>169.42099999999999</v>
      </c>
      <c r="AG128" s="9">
        <v>137.42400000000001</v>
      </c>
      <c r="AH128" s="9">
        <v>48.234999999999999</v>
      </c>
      <c r="AI128" s="9">
        <v>30.241</v>
      </c>
      <c r="AJ128" s="9">
        <v>17.995000000000001</v>
      </c>
      <c r="AK128" s="9">
        <v>27.733000000000001</v>
      </c>
      <c r="AL128" s="9">
        <v>22.312000000000001</v>
      </c>
      <c r="AM128" s="9">
        <v>5.4210000000000003</v>
      </c>
      <c r="AN128" s="9">
        <v>15.922000000000001</v>
      </c>
      <c r="AO128" s="9">
        <v>12.141999999999999</v>
      </c>
      <c r="AP128" s="9">
        <v>3.78</v>
      </c>
      <c r="AQ128" s="9">
        <v>11.811</v>
      </c>
      <c r="AR128" s="9">
        <v>10.17</v>
      </c>
      <c r="AS128" s="9">
        <v>1.641</v>
      </c>
      <c r="AT128" s="9">
        <v>20.501999999999999</v>
      </c>
      <c r="AU128" s="9">
        <v>7.9279999999999999</v>
      </c>
      <c r="AV128" s="9">
        <v>12.574</v>
      </c>
      <c r="AW128" s="9">
        <v>278.04700000000003</v>
      </c>
      <c r="AX128" s="9">
        <v>150.09200000000001</v>
      </c>
      <c r="AY128" s="9">
        <v>127.955</v>
      </c>
      <c r="AZ128" s="9">
        <v>137.846</v>
      </c>
      <c r="BA128" s="9">
        <v>106.438</v>
      </c>
      <c r="BB128" s="9">
        <v>31.407</v>
      </c>
      <c r="BC128" s="9">
        <v>140.20099999999999</v>
      </c>
      <c r="BD128" s="9">
        <v>43.654000000000003</v>
      </c>
      <c r="BE128" s="9">
        <v>96.546999999999997</v>
      </c>
      <c r="BF128" s="9">
        <v>156.70699999999999</v>
      </c>
      <c r="BG128" s="9">
        <v>121.991</v>
      </c>
      <c r="BH128" s="9">
        <v>34.716000000000001</v>
      </c>
      <c r="BI128" s="9">
        <v>150.13800000000001</v>
      </c>
      <c r="BJ128" s="9">
        <v>47.43</v>
      </c>
      <c r="BK128" s="9">
        <v>102.708</v>
      </c>
      <c r="BL128" s="9">
        <v>156.12299999999999</v>
      </c>
      <c r="BM128" s="9">
        <v>55.795999999999999</v>
      </c>
      <c r="BN128" s="9">
        <v>100.327</v>
      </c>
      <c r="BO128" s="9">
        <v>2738.3609999999999</v>
      </c>
      <c r="BP128" s="9">
        <v>1400.33</v>
      </c>
      <c r="BQ128" s="9">
        <v>1338.0309999999999</v>
      </c>
      <c r="BR128" s="9">
        <v>2113.498</v>
      </c>
      <c r="BS128" s="9">
        <v>1247.855</v>
      </c>
      <c r="BT128" s="9">
        <v>865.64300000000003</v>
      </c>
      <c r="BU128" s="9">
        <v>624.86199999999997</v>
      </c>
      <c r="BV128" s="9">
        <v>152.47399999999999</v>
      </c>
      <c r="BW128" s="9">
        <v>472.38799999999998</v>
      </c>
      <c r="BX128" s="9">
        <v>232.929</v>
      </c>
      <c r="BY128" s="9">
        <v>111.524</v>
      </c>
      <c r="BZ128" s="9">
        <v>121.405</v>
      </c>
      <c r="CA128" s="9">
        <v>39.81</v>
      </c>
      <c r="CB128" s="9">
        <v>23.04</v>
      </c>
      <c r="CC128" s="9">
        <v>16.77</v>
      </c>
      <c r="CD128" s="9">
        <v>17.635000000000002</v>
      </c>
      <c r="CE128" s="9">
        <v>13.159000000000001</v>
      </c>
      <c r="CF128" s="9">
        <v>4.4749999999999996</v>
      </c>
      <c r="CG128" s="9">
        <v>10.504</v>
      </c>
      <c r="CH128" s="9">
        <v>6.2149999999999999</v>
      </c>
      <c r="CI128" s="9">
        <v>4.2889999999999997</v>
      </c>
      <c r="CJ128" s="9">
        <v>7.1310000000000002</v>
      </c>
      <c r="CK128" s="9">
        <v>6.944</v>
      </c>
      <c r="CL128" s="9">
        <v>0.187</v>
      </c>
      <c r="CM128" s="9">
        <v>22.175000000000001</v>
      </c>
      <c r="CN128" s="9">
        <v>9.8800000000000008</v>
      </c>
      <c r="CO128" s="9">
        <v>12.295</v>
      </c>
      <c r="CP128" s="9">
        <v>206.31700000000001</v>
      </c>
      <c r="CQ128" s="9">
        <v>95.513000000000005</v>
      </c>
      <c r="CR128" s="9">
        <v>110.803</v>
      </c>
      <c r="CS128" s="9">
        <v>90.936000000000007</v>
      </c>
      <c r="CT128" s="9">
        <v>58.264000000000003</v>
      </c>
      <c r="CU128" s="9">
        <v>32.670999999999999</v>
      </c>
      <c r="CV128" s="9">
        <v>115.381</v>
      </c>
      <c r="CW128" s="9">
        <v>37.249000000000002</v>
      </c>
      <c r="CX128" s="9">
        <v>78.132000000000005</v>
      </c>
      <c r="CY128" s="9">
        <v>104.816</v>
      </c>
      <c r="CZ128" s="9">
        <v>68.959999999999994</v>
      </c>
      <c r="DA128" s="9">
        <v>35.856000000000002</v>
      </c>
      <c r="DB128" s="9">
        <v>128.113</v>
      </c>
      <c r="DC128" s="9">
        <v>42.564</v>
      </c>
      <c r="DD128" s="9">
        <v>85.549000000000007</v>
      </c>
      <c r="DE128" s="9">
        <v>125.88500000000001</v>
      </c>
      <c r="DF128" s="9">
        <v>43.463999999999999</v>
      </c>
      <c r="DG128" s="9">
        <v>82.421000000000006</v>
      </c>
      <c r="DH128" s="9">
        <v>2798.0450000000001</v>
      </c>
      <c r="DI128" s="9">
        <v>1513.8810000000001</v>
      </c>
      <c r="DJ128" s="9">
        <v>1284.164</v>
      </c>
      <c r="DK128" s="9">
        <v>1737.625</v>
      </c>
      <c r="DL128" s="9">
        <v>1114.0930000000001</v>
      </c>
      <c r="DM128" s="9">
        <v>623.53300000000002</v>
      </c>
      <c r="DN128" s="9">
        <v>1060.42</v>
      </c>
      <c r="DO128" s="9">
        <v>399.78800000000001</v>
      </c>
      <c r="DP128" s="9">
        <v>660.63199999999995</v>
      </c>
      <c r="DQ128" s="9">
        <v>243.251</v>
      </c>
      <c r="DR128" s="9">
        <v>133.642</v>
      </c>
      <c r="DS128" s="9">
        <v>109.60899999999999</v>
      </c>
      <c r="DT128" s="9">
        <v>66.164000000000001</v>
      </c>
      <c r="DU128" s="9">
        <v>38.216000000000001</v>
      </c>
      <c r="DV128" s="9">
        <v>27.948</v>
      </c>
      <c r="DW128" s="9">
        <v>20.344000000000001</v>
      </c>
      <c r="DX128" s="9">
        <v>13.521000000000001</v>
      </c>
      <c r="DY128" s="9">
        <v>6.8220000000000001</v>
      </c>
      <c r="DZ128" s="9">
        <v>12.246</v>
      </c>
      <c r="EA128" s="9">
        <v>7.1319999999999997</v>
      </c>
      <c r="EB128" s="9">
        <v>5.1150000000000002</v>
      </c>
      <c r="EC128" s="9">
        <v>8.0969999999999995</v>
      </c>
      <c r="ED128" s="9">
        <v>6.39</v>
      </c>
      <c r="EE128" s="9">
        <v>1.708</v>
      </c>
      <c r="EF128" s="9">
        <v>45.82</v>
      </c>
      <c r="EG128" s="9">
        <v>24.695</v>
      </c>
      <c r="EH128" s="9">
        <v>21.126000000000001</v>
      </c>
      <c r="EI128" s="9">
        <v>197.94</v>
      </c>
      <c r="EJ128" s="9">
        <v>108.59099999999999</v>
      </c>
      <c r="EK128" s="9">
        <v>89.349000000000004</v>
      </c>
      <c r="EL128" s="9">
        <v>77.965000000000003</v>
      </c>
      <c r="EM128" s="9">
        <v>56.219000000000001</v>
      </c>
      <c r="EN128" s="9">
        <v>21.745999999999999</v>
      </c>
      <c r="EO128" s="9">
        <v>119.97499999999999</v>
      </c>
      <c r="EP128" s="9">
        <v>52.372</v>
      </c>
      <c r="EQ128" s="9">
        <v>67.602999999999994</v>
      </c>
      <c r="ER128" s="9">
        <v>93.393000000000001</v>
      </c>
      <c r="ES128" s="9">
        <v>66.358000000000004</v>
      </c>
      <c r="ET128" s="9">
        <v>27.035</v>
      </c>
      <c r="EU128" s="9">
        <v>149.85900000000001</v>
      </c>
      <c r="EV128" s="9">
        <v>67.284999999999997</v>
      </c>
      <c r="EW128" s="9">
        <v>82.573999999999998</v>
      </c>
      <c r="EX128" s="9">
        <v>132.22200000000001</v>
      </c>
      <c r="EY128" s="9">
        <v>59.503999999999998</v>
      </c>
      <c r="EZ128" s="9">
        <v>72.718000000000004</v>
      </c>
      <c r="FA128" s="9">
        <v>2052.8910000000001</v>
      </c>
      <c r="FB128" s="9">
        <v>1074.703</v>
      </c>
      <c r="FC128" s="9">
        <v>978.18799999999999</v>
      </c>
      <c r="FD128" s="9">
        <v>1403.4659999999999</v>
      </c>
      <c r="FE128" s="9">
        <v>871.82899999999995</v>
      </c>
      <c r="FF128" s="9">
        <v>531.63699999999994</v>
      </c>
      <c r="FG128" s="9">
        <v>649.42499999999995</v>
      </c>
      <c r="FH128" s="9">
        <v>202.87299999999999</v>
      </c>
      <c r="FI128" s="9">
        <v>446.55200000000002</v>
      </c>
      <c r="FJ128" s="9">
        <v>183.97499999999999</v>
      </c>
      <c r="FK128" s="9">
        <v>96.792000000000002</v>
      </c>
      <c r="FL128" s="9">
        <v>87.183000000000007</v>
      </c>
      <c r="FM128" s="9">
        <v>45.656999999999996</v>
      </c>
      <c r="FN128" s="9">
        <v>24.81</v>
      </c>
      <c r="FO128" s="9">
        <v>20.847000000000001</v>
      </c>
      <c r="FP128" s="9">
        <v>17.484999999999999</v>
      </c>
      <c r="FQ128" s="9">
        <v>11.874000000000001</v>
      </c>
      <c r="FR128" s="9">
        <v>5.6109999999999998</v>
      </c>
      <c r="FS128" s="9">
        <v>9.6460000000000008</v>
      </c>
      <c r="FT128" s="9">
        <v>5.7039999999999997</v>
      </c>
      <c r="FU128" s="9">
        <v>3.9420000000000002</v>
      </c>
      <c r="FV128" s="9">
        <v>7.8390000000000004</v>
      </c>
      <c r="FW128" s="9">
        <v>6.17</v>
      </c>
      <c r="FX128" s="9">
        <v>1.669</v>
      </c>
      <c r="FY128" s="9">
        <v>28.170999999999999</v>
      </c>
      <c r="FZ128" s="9">
        <v>12.936</v>
      </c>
      <c r="GA128" s="9">
        <v>15.236000000000001</v>
      </c>
      <c r="GB128" s="9">
        <v>154.49700000000001</v>
      </c>
      <c r="GC128" s="9">
        <v>81.384</v>
      </c>
      <c r="GD128" s="9">
        <v>73.111999999999995</v>
      </c>
      <c r="GE128" s="9">
        <v>63.688000000000002</v>
      </c>
      <c r="GF128" s="9">
        <v>43.737000000000002</v>
      </c>
      <c r="GG128" s="9">
        <v>19.951000000000001</v>
      </c>
      <c r="GH128" s="9">
        <v>90.808999999999997</v>
      </c>
      <c r="GI128" s="9">
        <v>37.646999999999998</v>
      </c>
      <c r="GJ128" s="9">
        <v>53.161000000000001</v>
      </c>
      <c r="GK128" s="9">
        <v>77.287000000000006</v>
      </c>
      <c r="GL128" s="9">
        <v>53.255000000000003</v>
      </c>
      <c r="GM128" s="9">
        <v>24.030999999999999</v>
      </c>
      <c r="GN128" s="9">
        <v>106.688</v>
      </c>
      <c r="GO128" s="9">
        <v>43.536999999999999</v>
      </c>
      <c r="GP128" s="9">
        <v>63.152000000000001</v>
      </c>
      <c r="GQ128" s="9">
        <v>100.455</v>
      </c>
      <c r="GR128" s="9">
        <v>43.351999999999997</v>
      </c>
      <c r="GS128" s="9">
        <v>57.103000000000002</v>
      </c>
      <c r="GT128" s="9">
        <v>745.154</v>
      </c>
      <c r="GU128" s="9">
        <v>439.178</v>
      </c>
      <c r="GV128" s="9">
        <v>305.976</v>
      </c>
      <c r="GW128" s="9">
        <v>334.15899999999999</v>
      </c>
      <c r="GX128" s="9">
        <v>242.26300000000001</v>
      </c>
      <c r="GY128" s="9">
        <v>91.896000000000001</v>
      </c>
      <c r="GZ128" s="9">
        <v>410.995</v>
      </c>
      <c r="HA128" s="9">
        <v>196.91499999999999</v>
      </c>
      <c r="HB128" s="9">
        <v>214.08</v>
      </c>
      <c r="HC128" s="9">
        <v>59.276000000000003</v>
      </c>
      <c r="HD128" s="9">
        <v>36.850999999999999</v>
      </c>
      <c r="HE128" s="9">
        <v>22.425999999999998</v>
      </c>
      <c r="HF128" s="9">
        <v>20.507000000000001</v>
      </c>
      <c r="HG128" s="9">
        <v>13.406000000000001</v>
      </c>
      <c r="HH128" s="9">
        <v>7.101</v>
      </c>
      <c r="HI128" s="9">
        <v>2.8580000000000001</v>
      </c>
      <c r="HJ128" s="9">
        <v>1.647</v>
      </c>
      <c r="HK128" s="9">
        <v>1.2110000000000001</v>
      </c>
      <c r="HL128" s="9">
        <v>2.6</v>
      </c>
      <c r="HM128" s="9">
        <v>1.427</v>
      </c>
      <c r="HN128" s="9">
        <v>1.173</v>
      </c>
      <c r="HO128" s="9">
        <v>0.25900000000000001</v>
      </c>
      <c r="HP128" s="9">
        <v>0.22</v>
      </c>
      <c r="HQ128" s="9">
        <v>3.9E-2</v>
      </c>
      <c r="HR128" s="9">
        <v>17.649000000000001</v>
      </c>
      <c r="HS128" s="9">
        <v>11.759</v>
      </c>
      <c r="HT128" s="9">
        <v>5.89</v>
      </c>
      <c r="HU128" s="9">
        <v>43.444000000000003</v>
      </c>
      <c r="HV128" s="9">
        <v>27.207000000000001</v>
      </c>
      <c r="HW128" s="9">
        <v>16.236999999999998</v>
      </c>
      <c r="HX128" s="9">
        <v>14.276999999999999</v>
      </c>
      <c r="HY128" s="9">
        <v>12.481999999999999</v>
      </c>
      <c r="HZ128" s="9">
        <v>1.7949999999999999</v>
      </c>
      <c r="IA128" s="9">
        <v>29.167000000000002</v>
      </c>
      <c r="IB128" s="9">
        <v>14.725</v>
      </c>
      <c r="IC128" s="9">
        <v>14.442</v>
      </c>
      <c r="ID128" s="9">
        <v>16.106000000000002</v>
      </c>
      <c r="IE128" s="9">
        <v>13.103</v>
      </c>
      <c r="IF128" s="9">
        <v>3.0030000000000001</v>
      </c>
      <c r="IG128" s="9">
        <v>43.17</v>
      </c>
      <c r="IH128" s="9">
        <v>23.748000000000001</v>
      </c>
      <c r="II128" s="9">
        <v>19.422000000000001</v>
      </c>
      <c r="IJ128" s="9">
        <v>31.766999999999999</v>
      </c>
      <c r="IK128" s="9">
        <v>16.152000000000001</v>
      </c>
      <c r="IL128" s="9">
        <v>15.614000000000001</v>
      </c>
      <c r="IM128" s="9">
        <v>4403.8220000000001</v>
      </c>
      <c r="IN128" s="9">
        <v>2300.6930000000002</v>
      </c>
      <c r="IO128" s="9">
        <v>2103.1289999999999</v>
      </c>
      <c r="IP128" s="9">
        <v>3087.7159999999999</v>
      </c>
      <c r="IQ128" s="9">
        <v>1836.3209999999999</v>
      </c>
    </row>
    <row r="129" spans="1:251">
      <c r="A129" s="10">
        <v>45413</v>
      </c>
      <c r="B129" s="9">
        <v>14.329000000000001</v>
      </c>
      <c r="C129" s="9">
        <v>24.524999999999999</v>
      </c>
      <c r="D129" s="9">
        <v>356.42099999999999</v>
      </c>
      <c r="E129" s="9">
        <v>201.376</v>
      </c>
      <c r="F129" s="9">
        <v>155.04599999999999</v>
      </c>
      <c r="G129" s="9">
        <v>174.774</v>
      </c>
      <c r="H129" s="9">
        <v>131.661</v>
      </c>
      <c r="I129" s="9">
        <v>43.113</v>
      </c>
      <c r="J129" s="9">
        <v>181.648</v>
      </c>
      <c r="K129" s="9">
        <v>69.715000000000003</v>
      </c>
      <c r="L129" s="9">
        <v>111.93300000000001</v>
      </c>
      <c r="M129" s="9">
        <v>190.54599999999999</v>
      </c>
      <c r="N129" s="9">
        <v>143.143</v>
      </c>
      <c r="O129" s="9">
        <v>47.402999999999999</v>
      </c>
      <c r="P129" s="9">
        <v>195.68199999999999</v>
      </c>
      <c r="Q129" s="9">
        <v>72.191000000000003</v>
      </c>
      <c r="R129" s="9">
        <v>123.49</v>
      </c>
      <c r="S129" s="9">
        <v>193.59</v>
      </c>
      <c r="T129" s="9">
        <v>80.507000000000005</v>
      </c>
      <c r="U129" s="9">
        <v>113.084</v>
      </c>
      <c r="V129" s="9">
        <v>3245.9789999999998</v>
      </c>
      <c r="W129" s="9">
        <v>1691.277</v>
      </c>
      <c r="X129" s="9">
        <v>1554.702</v>
      </c>
      <c r="Y129" s="9">
        <v>2461.8319999999999</v>
      </c>
      <c r="Z129" s="9">
        <v>1538.011</v>
      </c>
      <c r="AA129" s="9">
        <v>923.82100000000003</v>
      </c>
      <c r="AB129" s="9">
        <v>784.14700000000005</v>
      </c>
      <c r="AC129" s="9">
        <v>153.26599999999999</v>
      </c>
      <c r="AD129" s="9">
        <v>630.88099999999997</v>
      </c>
      <c r="AE129" s="9">
        <v>324.15600000000001</v>
      </c>
      <c r="AF129" s="9">
        <v>181.19900000000001</v>
      </c>
      <c r="AG129" s="9">
        <v>142.95699999999999</v>
      </c>
      <c r="AH129" s="9">
        <v>61.35</v>
      </c>
      <c r="AI129" s="9">
        <v>35.749000000000002</v>
      </c>
      <c r="AJ129" s="9">
        <v>25.600999999999999</v>
      </c>
      <c r="AK129" s="9">
        <v>30.887</v>
      </c>
      <c r="AL129" s="9">
        <v>26.847000000000001</v>
      </c>
      <c r="AM129" s="9">
        <v>4.04</v>
      </c>
      <c r="AN129" s="9">
        <v>17.934000000000001</v>
      </c>
      <c r="AO129" s="9">
        <v>16.274000000000001</v>
      </c>
      <c r="AP129" s="9">
        <v>1.66</v>
      </c>
      <c r="AQ129" s="9">
        <v>12.952999999999999</v>
      </c>
      <c r="AR129" s="9">
        <v>10.573</v>
      </c>
      <c r="AS129" s="9">
        <v>2.3809999999999998</v>
      </c>
      <c r="AT129" s="9">
        <v>30.462</v>
      </c>
      <c r="AU129" s="9">
        <v>8.9019999999999992</v>
      </c>
      <c r="AV129" s="9">
        <v>21.56</v>
      </c>
      <c r="AW129" s="9">
        <v>292.34399999999999</v>
      </c>
      <c r="AX129" s="9">
        <v>161.357</v>
      </c>
      <c r="AY129" s="9">
        <v>130.98699999999999</v>
      </c>
      <c r="AZ129" s="9">
        <v>152.53800000000001</v>
      </c>
      <c r="BA129" s="9">
        <v>122.056</v>
      </c>
      <c r="BB129" s="9">
        <v>30.481000000000002</v>
      </c>
      <c r="BC129" s="9">
        <v>139.80600000000001</v>
      </c>
      <c r="BD129" s="9">
        <v>39.299999999999997</v>
      </c>
      <c r="BE129" s="9">
        <v>100.506</v>
      </c>
      <c r="BF129" s="9">
        <v>171.215</v>
      </c>
      <c r="BG129" s="9">
        <v>137.79599999999999</v>
      </c>
      <c r="BH129" s="9">
        <v>33.418999999999997</v>
      </c>
      <c r="BI129" s="9">
        <v>152.94</v>
      </c>
      <c r="BJ129" s="9">
        <v>43.402999999999999</v>
      </c>
      <c r="BK129" s="9">
        <v>109.538</v>
      </c>
      <c r="BL129" s="9">
        <v>157.74</v>
      </c>
      <c r="BM129" s="9">
        <v>55.573999999999998</v>
      </c>
      <c r="BN129" s="9">
        <v>102.166</v>
      </c>
      <c r="BO129" s="9">
        <v>2760.3040000000001</v>
      </c>
      <c r="BP129" s="9">
        <v>1411.6679999999999</v>
      </c>
      <c r="BQ129" s="9">
        <v>1348.636</v>
      </c>
      <c r="BR129" s="9">
        <v>2156.1909999999998</v>
      </c>
      <c r="BS129" s="9">
        <v>1268.8610000000001</v>
      </c>
      <c r="BT129" s="9">
        <v>887.33</v>
      </c>
      <c r="BU129" s="9">
        <v>604.11300000000006</v>
      </c>
      <c r="BV129" s="9">
        <v>142.80699999999999</v>
      </c>
      <c r="BW129" s="9">
        <v>461.30700000000002</v>
      </c>
      <c r="BX129" s="9">
        <v>239.297</v>
      </c>
      <c r="BY129" s="9">
        <v>120.81699999999999</v>
      </c>
      <c r="BZ129" s="9">
        <v>118.48</v>
      </c>
      <c r="CA129" s="9">
        <v>42.750999999999998</v>
      </c>
      <c r="CB129" s="9">
        <v>25.582999999999998</v>
      </c>
      <c r="CC129" s="9">
        <v>17.167999999999999</v>
      </c>
      <c r="CD129" s="9">
        <v>22.774999999999999</v>
      </c>
      <c r="CE129" s="9">
        <v>17.533000000000001</v>
      </c>
      <c r="CF129" s="9">
        <v>5.242</v>
      </c>
      <c r="CG129" s="9">
        <v>10.928000000000001</v>
      </c>
      <c r="CH129" s="9">
        <v>9.8249999999999993</v>
      </c>
      <c r="CI129" s="9">
        <v>1.1020000000000001</v>
      </c>
      <c r="CJ129" s="9">
        <v>11.847</v>
      </c>
      <c r="CK129" s="9">
        <v>7.7080000000000002</v>
      </c>
      <c r="CL129" s="9">
        <v>4.1390000000000002</v>
      </c>
      <c r="CM129" s="9">
        <v>19.975999999999999</v>
      </c>
      <c r="CN129" s="9">
        <v>8.0500000000000007</v>
      </c>
      <c r="CO129" s="9">
        <v>11.926</v>
      </c>
      <c r="CP129" s="9">
        <v>210.36</v>
      </c>
      <c r="CQ129" s="9">
        <v>103.343</v>
      </c>
      <c r="CR129" s="9">
        <v>107.017</v>
      </c>
      <c r="CS129" s="9">
        <v>106.31100000000001</v>
      </c>
      <c r="CT129" s="9">
        <v>72.97</v>
      </c>
      <c r="CU129" s="9">
        <v>33.341000000000001</v>
      </c>
      <c r="CV129" s="9">
        <v>104.04900000000001</v>
      </c>
      <c r="CW129" s="9">
        <v>30.373000000000001</v>
      </c>
      <c r="CX129" s="9">
        <v>73.676000000000002</v>
      </c>
      <c r="CY129" s="9">
        <v>124.16</v>
      </c>
      <c r="CZ129" s="9">
        <v>86.21</v>
      </c>
      <c r="DA129" s="9">
        <v>37.950000000000003</v>
      </c>
      <c r="DB129" s="9">
        <v>115.137</v>
      </c>
      <c r="DC129" s="9">
        <v>34.606999999999999</v>
      </c>
      <c r="DD129" s="9">
        <v>80.53</v>
      </c>
      <c r="DE129" s="9">
        <v>114.977</v>
      </c>
      <c r="DF129" s="9">
        <v>40.198</v>
      </c>
      <c r="DG129" s="9">
        <v>74.778999999999996</v>
      </c>
      <c r="DH129" s="9">
        <v>2827.9070000000002</v>
      </c>
      <c r="DI129" s="9">
        <v>1526.453</v>
      </c>
      <c r="DJ129" s="9">
        <v>1301.454</v>
      </c>
      <c r="DK129" s="9">
        <v>1772.99</v>
      </c>
      <c r="DL129" s="9">
        <v>1128.825</v>
      </c>
      <c r="DM129" s="9">
        <v>644.16499999999996</v>
      </c>
      <c r="DN129" s="9">
        <v>1054.9169999999999</v>
      </c>
      <c r="DO129" s="9">
        <v>397.62799999999999</v>
      </c>
      <c r="DP129" s="9">
        <v>657.28899999999999</v>
      </c>
      <c r="DQ129" s="9">
        <v>251.078</v>
      </c>
      <c r="DR129" s="9">
        <v>131.965</v>
      </c>
      <c r="DS129" s="9">
        <v>119.113</v>
      </c>
      <c r="DT129" s="9">
        <v>78.212000000000003</v>
      </c>
      <c r="DU129" s="9">
        <v>45.268000000000001</v>
      </c>
      <c r="DV129" s="9">
        <v>32.944000000000003</v>
      </c>
      <c r="DW129" s="9">
        <v>29.327000000000002</v>
      </c>
      <c r="DX129" s="9">
        <v>19.977</v>
      </c>
      <c r="DY129" s="9">
        <v>9.3510000000000009</v>
      </c>
      <c r="DZ129" s="9">
        <v>16.212</v>
      </c>
      <c r="EA129" s="9">
        <v>10.1</v>
      </c>
      <c r="EB129" s="9">
        <v>6.1120000000000001</v>
      </c>
      <c r="EC129" s="9">
        <v>13.116</v>
      </c>
      <c r="ED129" s="9">
        <v>9.8770000000000007</v>
      </c>
      <c r="EE129" s="9">
        <v>3.2389999999999999</v>
      </c>
      <c r="EF129" s="9">
        <v>48.884999999999998</v>
      </c>
      <c r="EG129" s="9">
        <v>25.291</v>
      </c>
      <c r="EH129" s="9">
        <v>23.593</v>
      </c>
      <c r="EI129" s="9">
        <v>192.19300000000001</v>
      </c>
      <c r="EJ129" s="9">
        <v>95.802999999999997</v>
      </c>
      <c r="EK129" s="9">
        <v>96.39</v>
      </c>
      <c r="EL129" s="9">
        <v>70.001000000000005</v>
      </c>
      <c r="EM129" s="9">
        <v>48.164000000000001</v>
      </c>
      <c r="EN129" s="9">
        <v>21.837</v>
      </c>
      <c r="EO129" s="9">
        <v>122.19199999999999</v>
      </c>
      <c r="EP129" s="9">
        <v>47.639000000000003</v>
      </c>
      <c r="EQ129" s="9">
        <v>74.552999999999997</v>
      </c>
      <c r="ER129" s="9">
        <v>94.353999999999999</v>
      </c>
      <c r="ES129" s="9">
        <v>65.427000000000007</v>
      </c>
      <c r="ET129" s="9">
        <v>28.928000000000001</v>
      </c>
      <c r="EU129" s="9">
        <v>156.72399999999999</v>
      </c>
      <c r="EV129" s="9">
        <v>66.539000000000001</v>
      </c>
      <c r="EW129" s="9">
        <v>90.185000000000002</v>
      </c>
      <c r="EX129" s="9">
        <v>138.404</v>
      </c>
      <c r="EY129" s="9">
        <v>57.738999999999997</v>
      </c>
      <c r="EZ129" s="9">
        <v>80.665000000000006</v>
      </c>
      <c r="FA129" s="9">
        <v>2077.4070000000002</v>
      </c>
      <c r="FB129" s="9">
        <v>1085.8879999999999</v>
      </c>
      <c r="FC129" s="9">
        <v>991.51900000000001</v>
      </c>
      <c r="FD129" s="9">
        <v>1434.569</v>
      </c>
      <c r="FE129" s="9">
        <v>883.69799999999998</v>
      </c>
      <c r="FF129" s="9">
        <v>550.87099999999998</v>
      </c>
      <c r="FG129" s="9">
        <v>642.83799999999997</v>
      </c>
      <c r="FH129" s="9">
        <v>202.191</v>
      </c>
      <c r="FI129" s="9">
        <v>440.64699999999999</v>
      </c>
      <c r="FJ129" s="9">
        <v>190.71</v>
      </c>
      <c r="FK129" s="9">
        <v>93.888999999999996</v>
      </c>
      <c r="FL129" s="9">
        <v>96.822000000000003</v>
      </c>
      <c r="FM129" s="9">
        <v>51.320999999999998</v>
      </c>
      <c r="FN129" s="9">
        <v>27.721</v>
      </c>
      <c r="FO129" s="9">
        <v>23.6</v>
      </c>
      <c r="FP129" s="9">
        <v>23.241</v>
      </c>
      <c r="FQ129" s="9">
        <v>15.106999999999999</v>
      </c>
      <c r="FR129" s="9">
        <v>8.1329999999999991</v>
      </c>
      <c r="FS129" s="9">
        <v>12.42</v>
      </c>
      <c r="FT129" s="9">
        <v>7.4859999999999998</v>
      </c>
      <c r="FU129" s="9">
        <v>4.9329999999999998</v>
      </c>
      <c r="FV129" s="9">
        <v>10.821</v>
      </c>
      <c r="FW129" s="9">
        <v>7.6210000000000004</v>
      </c>
      <c r="FX129" s="9">
        <v>3.2</v>
      </c>
      <c r="FY129" s="9">
        <v>28.08</v>
      </c>
      <c r="FZ129" s="9">
        <v>12.614000000000001</v>
      </c>
      <c r="GA129" s="9">
        <v>15.465999999999999</v>
      </c>
      <c r="GB129" s="9">
        <v>152.804</v>
      </c>
      <c r="GC129" s="9">
        <v>72.215999999999994</v>
      </c>
      <c r="GD129" s="9">
        <v>80.587999999999994</v>
      </c>
      <c r="GE129" s="9">
        <v>58.15</v>
      </c>
      <c r="GF129" s="9">
        <v>37.877000000000002</v>
      </c>
      <c r="GG129" s="9">
        <v>20.273</v>
      </c>
      <c r="GH129" s="9">
        <v>94.653999999999996</v>
      </c>
      <c r="GI129" s="9">
        <v>34.338999999999999</v>
      </c>
      <c r="GJ129" s="9">
        <v>60.314999999999998</v>
      </c>
      <c r="GK129" s="9">
        <v>78.454999999999998</v>
      </c>
      <c r="GL129" s="9">
        <v>51.709000000000003</v>
      </c>
      <c r="GM129" s="9">
        <v>26.745999999999999</v>
      </c>
      <c r="GN129" s="9">
        <v>112.255</v>
      </c>
      <c r="GO129" s="9">
        <v>42.18</v>
      </c>
      <c r="GP129" s="9">
        <v>70.075000000000003</v>
      </c>
      <c r="GQ129" s="9">
        <v>107.074</v>
      </c>
      <c r="GR129" s="9">
        <v>41.825000000000003</v>
      </c>
      <c r="GS129" s="9">
        <v>65.248999999999995</v>
      </c>
      <c r="GT129" s="9">
        <v>750.5</v>
      </c>
      <c r="GU129" s="9">
        <v>440.565</v>
      </c>
      <c r="GV129" s="9">
        <v>309.935</v>
      </c>
      <c r="GW129" s="9">
        <v>338.42099999999999</v>
      </c>
      <c r="GX129" s="9">
        <v>245.12799999999999</v>
      </c>
      <c r="GY129" s="9">
        <v>93.293000000000006</v>
      </c>
      <c r="GZ129" s="9">
        <v>412.07900000000001</v>
      </c>
      <c r="HA129" s="9">
        <v>195.43700000000001</v>
      </c>
      <c r="HB129" s="9">
        <v>216.642</v>
      </c>
      <c r="HC129" s="9">
        <v>60.368000000000002</v>
      </c>
      <c r="HD129" s="9">
        <v>38.076000000000001</v>
      </c>
      <c r="HE129" s="9">
        <v>22.292000000000002</v>
      </c>
      <c r="HF129" s="9">
        <v>26.890999999999998</v>
      </c>
      <c r="HG129" s="9">
        <v>17.547000000000001</v>
      </c>
      <c r="HH129" s="9">
        <v>9.3439999999999994</v>
      </c>
      <c r="HI129" s="9">
        <v>6.0869999999999997</v>
      </c>
      <c r="HJ129" s="9">
        <v>4.8689999999999998</v>
      </c>
      <c r="HK129" s="9">
        <v>1.2170000000000001</v>
      </c>
      <c r="HL129" s="9">
        <v>3.7919999999999998</v>
      </c>
      <c r="HM129" s="9">
        <v>2.613</v>
      </c>
      <c r="HN129" s="9">
        <v>1.179</v>
      </c>
      <c r="HO129" s="9">
        <v>2.2949999999999999</v>
      </c>
      <c r="HP129" s="9">
        <v>2.2559999999999998</v>
      </c>
      <c r="HQ129" s="9">
        <v>3.9E-2</v>
      </c>
      <c r="HR129" s="9">
        <v>20.805</v>
      </c>
      <c r="HS129" s="9">
        <v>12.678000000000001</v>
      </c>
      <c r="HT129" s="9">
        <v>8.1270000000000007</v>
      </c>
      <c r="HU129" s="9">
        <v>39.389000000000003</v>
      </c>
      <c r="HV129" s="9">
        <v>23.587</v>
      </c>
      <c r="HW129" s="9">
        <v>15.802</v>
      </c>
      <c r="HX129" s="9">
        <v>11.851000000000001</v>
      </c>
      <c r="HY129" s="9">
        <v>10.287000000000001</v>
      </c>
      <c r="HZ129" s="9">
        <v>1.5640000000000001</v>
      </c>
      <c r="IA129" s="9">
        <v>27.538</v>
      </c>
      <c r="IB129" s="9">
        <v>13.3</v>
      </c>
      <c r="IC129" s="9">
        <v>14.238</v>
      </c>
      <c r="ID129" s="9">
        <v>15.898999999999999</v>
      </c>
      <c r="IE129" s="9">
        <v>13.717000000000001</v>
      </c>
      <c r="IF129" s="9">
        <v>2.181</v>
      </c>
      <c r="IG129" s="9">
        <v>44.469000000000001</v>
      </c>
      <c r="IH129" s="9">
        <v>24.359000000000002</v>
      </c>
      <c r="II129" s="9">
        <v>20.11</v>
      </c>
      <c r="IJ129" s="9">
        <v>31.33</v>
      </c>
      <c r="IK129" s="9">
        <v>15.913</v>
      </c>
      <c r="IL129" s="9">
        <v>15.417</v>
      </c>
      <c r="IM129" s="9">
        <v>4442.3729999999996</v>
      </c>
      <c r="IN129" s="9">
        <v>2316.8110000000001</v>
      </c>
      <c r="IO129" s="9">
        <v>2125.5619999999999</v>
      </c>
      <c r="IP129" s="9">
        <v>3110.067</v>
      </c>
      <c r="IQ129" s="9">
        <v>1849.3389999999999</v>
      </c>
    </row>
    <row r="130" spans="1:251">
      <c r="A130" s="10">
        <v>45444</v>
      </c>
      <c r="B130" s="9">
        <v>15.006</v>
      </c>
      <c r="C130" s="9">
        <v>17.231999999999999</v>
      </c>
      <c r="D130" s="9">
        <v>379.04899999999998</v>
      </c>
      <c r="E130" s="9">
        <v>225.80500000000001</v>
      </c>
      <c r="F130" s="9">
        <v>153.244</v>
      </c>
      <c r="G130" s="9">
        <v>204.38800000000001</v>
      </c>
      <c r="H130" s="9">
        <v>150.71600000000001</v>
      </c>
      <c r="I130" s="9">
        <v>53.671999999999997</v>
      </c>
      <c r="J130" s="9">
        <v>174.66200000000001</v>
      </c>
      <c r="K130" s="9">
        <v>75.088999999999999</v>
      </c>
      <c r="L130" s="9">
        <v>99.572999999999993</v>
      </c>
      <c r="M130" s="9">
        <v>215.91499999999999</v>
      </c>
      <c r="N130" s="9">
        <v>159.376</v>
      </c>
      <c r="O130" s="9">
        <v>56.537999999999997</v>
      </c>
      <c r="P130" s="9">
        <v>187.63399999999999</v>
      </c>
      <c r="Q130" s="9">
        <v>78.397000000000006</v>
      </c>
      <c r="R130" s="9">
        <v>109.238</v>
      </c>
      <c r="S130" s="9">
        <v>186.94800000000001</v>
      </c>
      <c r="T130" s="9">
        <v>85.393000000000001</v>
      </c>
      <c r="U130" s="9">
        <v>101.55500000000001</v>
      </c>
      <c r="V130" s="9">
        <v>3245.797</v>
      </c>
      <c r="W130" s="9">
        <v>1683.1130000000001</v>
      </c>
      <c r="X130" s="9">
        <v>1562.684</v>
      </c>
      <c r="Y130" s="9">
        <v>2486.3159999999998</v>
      </c>
      <c r="Z130" s="9">
        <v>1536.4169999999999</v>
      </c>
      <c r="AA130" s="9">
        <v>949.899</v>
      </c>
      <c r="AB130" s="9">
        <v>759.48099999999999</v>
      </c>
      <c r="AC130" s="9">
        <v>146.696</v>
      </c>
      <c r="AD130" s="9">
        <v>612.78499999999997</v>
      </c>
      <c r="AE130" s="9">
        <v>331.01100000000002</v>
      </c>
      <c r="AF130" s="9">
        <v>184.83199999999999</v>
      </c>
      <c r="AG130" s="9">
        <v>146.179</v>
      </c>
      <c r="AH130" s="9">
        <v>62.917000000000002</v>
      </c>
      <c r="AI130" s="9">
        <v>32.722999999999999</v>
      </c>
      <c r="AJ130" s="9">
        <v>30.193999999999999</v>
      </c>
      <c r="AK130" s="9">
        <v>29.164000000000001</v>
      </c>
      <c r="AL130" s="9">
        <v>21.963999999999999</v>
      </c>
      <c r="AM130" s="9">
        <v>7.2009999999999996</v>
      </c>
      <c r="AN130" s="9">
        <v>17.263000000000002</v>
      </c>
      <c r="AO130" s="9">
        <v>12.840999999999999</v>
      </c>
      <c r="AP130" s="9">
        <v>4.4210000000000003</v>
      </c>
      <c r="AQ130" s="9">
        <v>11.901999999999999</v>
      </c>
      <c r="AR130" s="9">
        <v>9.1219999999999999</v>
      </c>
      <c r="AS130" s="9">
        <v>2.7789999999999999</v>
      </c>
      <c r="AT130" s="9">
        <v>33.753</v>
      </c>
      <c r="AU130" s="9">
        <v>10.759</v>
      </c>
      <c r="AV130" s="9">
        <v>22.992999999999999</v>
      </c>
      <c r="AW130" s="9">
        <v>298.44799999999998</v>
      </c>
      <c r="AX130" s="9">
        <v>166.34</v>
      </c>
      <c r="AY130" s="9">
        <v>132.108</v>
      </c>
      <c r="AZ130" s="9">
        <v>159.642</v>
      </c>
      <c r="BA130" s="9">
        <v>123.50700000000001</v>
      </c>
      <c r="BB130" s="9">
        <v>36.136000000000003</v>
      </c>
      <c r="BC130" s="9">
        <v>138.80600000000001</v>
      </c>
      <c r="BD130" s="9">
        <v>42.832999999999998</v>
      </c>
      <c r="BE130" s="9">
        <v>95.972999999999999</v>
      </c>
      <c r="BF130" s="9">
        <v>180.55799999999999</v>
      </c>
      <c r="BG130" s="9">
        <v>138.75200000000001</v>
      </c>
      <c r="BH130" s="9">
        <v>41.807000000000002</v>
      </c>
      <c r="BI130" s="9">
        <v>150.452</v>
      </c>
      <c r="BJ130" s="9">
        <v>46.08</v>
      </c>
      <c r="BK130" s="9">
        <v>104.372</v>
      </c>
      <c r="BL130" s="9">
        <v>156.06800000000001</v>
      </c>
      <c r="BM130" s="9">
        <v>55.674999999999997</v>
      </c>
      <c r="BN130" s="9">
        <v>100.39400000000001</v>
      </c>
      <c r="BO130" s="9">
        <v>2739.9810000000002</v>
      </c>
      <c r="BP130" s="9">
        <v>1403.825</v>
      </c>
      <c r="BQ130" s="9">
        <v>1336.1559999999999</v>
      </c>
      <c r="BR130" s="9">
        <v>2115.873</v>
      </c>
      <c r="BS130" s="9">
        <v>1253.7</v>
      </c>
      <c r="BT130" s="9">
        <v>862.173</v>
      </c>
      <c r="BU130" s="9">
        <v>624.10799999999995</v>
      </c>
      <c r="BV130" s="9">
        <v>150.125</v>
      </c>
      <c r="BW130" s="9">
        <v>473.983</v>
      </c>
      <c r="BX130" s="9">
        <v>244.52699999999999</v>
      </c>
      <c r="BY130" s="9">
        <v>124.045</v>
      </c>
      <c r="BZ130" s="9">
        <v>120.482</v>
      </c>
      <c r="CA130" s="9">
        <v>50.649000000000001</v>
      </c>
      <c r="CB130" s="9">
        <v>29.600999999999999</v>
      </c>
      <c r="CC130" s="9">
        <v>21.047999999999998</v>
      </c>
      <c r="CD130" s="9">
        <v>24.097000000000001</v>
      </c>
      <c r="CE130" s="9">
        <v>20.411000000000001</v>
      </c>
      <c r="CF130" s="9">
        <v>3.6859999999999999</v>
      </c>
      <c r="CG130" s="9">
        <v>13.273999999999999</v>
      </c>
      <c r="CH130" s="9">
        <v>11.712</v>
      </c>
      <c r="CI130" s="9">
        <v>1.5620000000000001</v>
      </c>
      <c r="CJ130" s="9">
        <v>10.823</v>
      </c>
      <c r="CK130" s="9">
        <v>8.6980000000000004</v>
      </c>
      <c r="CL130" s="9">
        <v>2.1240000000000001</v>
      </c>
      <c r="CM130" s="9">
        <v>26.552</v>
      </c>
      <c r="CN130" s="9">
        <v>9.19</v>
      </c>
      <c r="CO130" s="9">
        <v>17.361999999999998</v>
      </c>
      <c r="CP130" s="9">
        <v>214.34800000000001</v>
      </c>
      <c r="CQ130" s="9">
        <v>108.14100000000001</v>
      </c>
      <c r="CR130" s="9">
        <v>106.20699999999999</v>
      </c>
      <c r="CS130" s="9">
        <v>106.768</v>
      </c>
      <c r="CT130" s="9">
        <v>74.103999999999999</v>
      </c>
      <c r="CU130" s="9">
        <v>32.664000000000001</v>
      </c>
      <c r="CV130" s="9">
        <v>107.58</v>
      </c>
      <c r="CW130" s="9">
        <v>34.036999999999999</v>
      </c>
      <c r="CX130" s="9">
        <v>73.543000000000006</v>
      </c>
      <c r="CY130" s="9">
        <v>122.056</v>
      </c>
      <c r="CZ130" s="9">
        <v>85.73</v>
      </c>
      <c r="DA130" s="9">
        <v>36.326000000000001</v>
      </c>
      <c r="DB130" s="9">
        <v>122.471</v>
      </c>
      <c r="DC130" s="9">
        <v>38.314999999999998</v>
      </c>
      <c r="DD130" s="9">
        <v>84.156000000000006</v>
      </c>
      <c r="DE130" s="9">
        <v>120.854</v>
      </c>
      <c r="DF130" s="9">
        <v>45.749000000000002</v>
      </c>
      <c r="DG130" s="9">
        <v>75.105000000000004</v>
      </c>
      <c r="DH130" s="9">
        <v>2831.7979999999998</v>
      </c>
      <c r="DI130" s="9">
        <v>1526.4770000000001</v>
      </c>
      <c r="DJ130" s="9">
        <v>1305.3209999999999</v>
      </c>
      <c r="DK130" s="9">
        <v>1793.2329999999999</v>
      </c>
      <c r="DL130" s="9">
        <v>1144.25</v>
      </c>
      <c r="DM130" s="9">
        <v>648.98299999999995</v>
      </c>
      <c r="DN130" s="9">
        <v>1038.5650000000001</v>
      </c>
      <c r="DO130" s="9">
        <v>382.22699999999998</v>
      </c>
      <c r="DP130" s="9">
        <v>656.33900000000006</v>
      </c>
      <c r="DQ130" s="9">
        <v>230.38200000000001</v>
      </c>
      <c r="DR130" s="9">
        <v>124.843</v>
      </c>
      <c r="DS130" s="9">
        <v>105.539</v>
      </c>
      <c r="DT130" s="9">
        <v>66.963999999999999</v>
      </c>
      <c r="DU130" s="9">
        <v>45.683</v>
      </c>
      <c r="DV130" s="9">
        <v>21.280999999999999</v>
      </c>
      <c r="DW130" s="9">
        <v>24.8</v>
      </c>
      <c r="DX130" s="9">
        <v>22.483000000000001</v>
      </c>
      <c r="DY130" s="9">
        <v>2.3170000000000002</v>
      </c>
      <c r="DZ130" s="9">
        <v>12.587999999999999</v>
      </c>
      <c r="EA130" s="9">
        <v>11.634</v>
      </c>
      <c r="EB130" s="9">
        <v>0.95399999999999996</v>
      </c>
      <c r="EC130" s="9">
        <v>12.212</v>
      </c>
      <c r="ED130" s="9">
        <v>10.849</v>
      </c>
      <c r="EE130" s="9">
        <v>1.363</v>
      </c>
      <c r="EF130" s="9">
        <v>42.164000000000001</v>
      </c>
      <c r="EG130" s="9">
        <v>23.2</v>
      </c>
      <c r="EH130" s="9">
        <v>18.965</v>
      </c>
      <c r="EI130" s="9">
        <v>183.90299999999999</v>
      </c>
      <c r="EJ130" s="9">
        <v>88.448999999999998</v>
      </c>
      <c r="EK130" s="9">
        <v>95.453999999999994</v>
      </c>
      <c r="EL130" s="9">
        <v>70.222999999999999</v>
      </c>
      <c r="EM130" s="9">
        <v>48.317</v>
      </c>
      <c r="EN130" s="9">
        <v>21.905999999999999</v>
      </c>
      <c r="EO130" s="9">
        <v>113.68</v>
      </c>
      <c r="EP130" s="9">
        <v>40.131999999999998</v>
      </c>
      <c r="EQ130" s="9">
        <v>73.548000000000002</v>
      </c>
      <c r="ER130" s="9">
        <v>91.191999999999993</v>
      </c>
      <c r="ES130" s="9">
        <v>67.227000000000004</v>
      </c>
      <c r="ET130" s="9">
        <v>23.963999999999999</v>
      </c>
      <c r="EU130" s="9">
        <v>139.191</v>
      </c>
      <c r="EV130" s="9">
        <v>57.616</v>
      </c>
      <c r="EW130" s="9">
        <v>81.575000000000003</v>
      </c>
      <c r="EX130" s="9">
        <v>126.268</v>
      </c>
      <c r="EY130" s="9">
        <v>51.765999999999998</v>
      </c>
      <c r="EZ130" s="9">
        <v>74.501999999999995</v>
      </c>
      <c r="FA130" s="9">
        <v>2066.3809999999999</v>
      </c>
      <c r="FB130" s="9">
        <v>1084.298</v>
      </c>
      <c r="FC130" s="9">
        <v>982.08299999999997</v>
      </c>
      <c r="FD130" s="9">
        <v>1439.6389999999999</v>
      </c>
      <c r="FE130" s="9">
        <v>889.86</v>
      </c>
      <c r="FF130" s="9">
        <v>549.78</v>
      </c>
      <c r="FG130" s="9">
        <v>626.74199999999996</v>
      </c>
      <c r="FH130" s="9">
        <v>194.43799999999999</v>
      </c>
      <c r="FI130" s="9">
        <v>432.30399999999997</v>
      </c>
      <c r="FJ130" s="9">
        <v>170.04</v>
      </c>
      <c r="FK130" s="9">
        <v>86.43</v>
      </c>
      <c r="FL130" s="9">
        <v>83.611000000000004</v>
      </c>
      <c r="FM130" s="9">
        <v>42.582999999999998</v>
      </c>
      <c r="FN130" s="9">
        <v>27.427</v>
      </c>
      <c r="FO130" s="9">
        <v>15.156000000000001</v>
      </c>
      <c r="FP130" s="9">
        <v>18.984999999999999</v>
      </c>
      <c r="FQ130" s="9">
        <v>17.155999999999999</v>
      </c>
      <c r="FR130" s="9">
        <v>1.829</v>
      </c>
      <c r="FS130" s="9">
        <v>9.6980000000000004</v>
      </c>
      <c r="FT130" s="9">
        <v>9.1929999999999996</v>
      </c>
      <c r="FU130" s="9">
        <v>0.504</v>
      </c>
      <c r="FV130" s="9">
        <v>9.2870000000000008</v>
      </c>
      <c r="FW130" s="9">
        <v>7.9630000000000001</v>
      </c>
      <c r="FX130" s="9">
        <v>1.3240000000000001</v>
      </c>
      <c r="FY130" s="9">
        <v>23.597999999999999</v>
      </c>
      <c r="FZ130" s="9">
        <v>10.27</v>
      </c>
      <c r="GA130" s="9">
        <v>13.327999999999999</v>
      </c>
      <c r="GB130" s="9">
        <v>143.989</v>
      </c>
      <c r="GC130" s="9">
        <v>66.742999999999995</v>
      </c>
      <c r="GD130" s="9">
        <v>77.245999999999995</v>
      </c>
      <c r="GE130" s="9">
        <v>56.738999999999997</v>
      </c>
      <c r="GF130" s="9">
        <v>38.581000000000003</v>
      </c>
      <c r="GG130" s="9">
        <v>18.158000000000001</v>
      </c>
      <c r="GH130" s="9">
        <v>87.25</v>
      </c>
      <c r="GI130" s="9">
        <v>28.161999999999999</v>
      </c>
      <c r="GJ130" s="9">
        <v>59.088000000000001</v>
      </c>
      <c r="GK130" s="9">
        <v>72.349999999999994</v>
      </c>
      <c r="GL130" s="9">
        <v>52.619</v>
      </c>
      <c r="GM130" s="9">
        <v>19.731000000000002</v>
      </c>
      <c r="GN130" s="9">
        <v>97.691000000000003</v>
      </c>
      <c r="GO130" s="9">
        <v>33.811</v>
      </c>
      <c r="GP130" s="9">
        <v>63.88</v>
      </c>
      <c r="GQ130" s="9">
        <v>96.947999999999993</v>
      </c>
      <c r="GR130" s="9">
        <v>37.354999999999997</v>
      </c>
      <c r="GS130" s="9">
        <v>59.591999999999999</v>
      </c>
      <c r="GT130" s="9">
        <v>765.41700000000003</v>
      </c>
      <c r="GU130" s="9">
        <v>442.17899999999997</v>
      </c>
      <c r="GV130" s="9">
        <v>323.238</v>
      </c>
      <c r="GW130" s="9">
        <v>353.59300000000002</v>
      </c>
      <c r="GX130" s="9">
        <v>254.39</v>
      </c>
      <c r="GY130" s="9">
        <v>99.203000000000003</v>
      </c>
      <c r="GZ130" s="9">
        <v>411.82400000000001</v>
      </c>
      <c r="HA130" s="9">
        <v>187.78899999999999</v>
      </c>
      <c r="HB130" s="9">
        <v>224.035</v>
      </c>
      <c r="HC130" s="9">
        <v>60.341999999999999</v>
      </c>
      <c r="HD130" s="9">
        <v>38.412999999999997</v>
      </c>
      <c r="HE130" s="9">
        <v>21.928999999999998</v>
      </c>
      <c r="HF130" s="9">
        <v>24.381</v>
      </c>
      <c r="HG130" s="9">
        <v>18.256</v>
      </c>
      <c r="HH130" s="9">
        <v>6.125</v>
      </c>
      <c r="HI130" s="9">
        <v>5.8150000000000004</v>
      </c>
      <c r="HJ130" s="9">
        <v>5.327</v>
      </c>
      <c r="HK130" s="9">
        <v>0.48799999999999999</v>
      </c>
      <c r="HL130" s="9">
        <v>2.89</v>
      </c>
      <c r="HM130" s="9">
        <v>2.4409999999999998</v>
      </c>
      <c r="HN130" s="9">
        <v>0.44900000000000001</v>
      </c>
      <c r="HO130" s="9">
        <v>2.9239999999999999</v>
      </c>
      <c r="HP130" s="9">
        <v>2.8860000000000001</v>
      </c>
      <c r="HQ130" s="9">
        <v>3.9E-2</v>
      </c>
      <c r="HR130" s="9">
        <v>18.567</v>
      </c>
      <c r="HS130" s="9">
        <v>12.93</v>
      </c>
      <c r="HT130" s="9">
        <v>5.6369999999999996</v>
      </c>
      <c r="HU130" s="9">
        <v>39.914999999999999</v>
      </c>
      <c r="HV130" s="9">
        <v>21.706</v>
      </c>
      <c r="HW130" s="9">
        <v>18.209</v>
      </c>
      <c r="HX130" s="9">
        <v>13.484999999999999</v>
      </c>
      <c r="HY130" s="9">
        <v>9.7360000000000007</v>
      </c>
      <c r="HZ130" s="9">
        <v>3.7480000000000002</v>
      </c>
      <c r="IA130" s="9">
        <v>26.43</v>
      </c>
      <c r="IB130" s="9">
        <v>11.968999999999999</v>
      </c>
      <c r="IC130" s="9">
        <v>14.46</v>
      </c>
      <c r="ID130" s="9">
        <v>18.841999999999999</v>
      </c>
      <c r="IE130" s="9">
        <v>14.608000000000001</v>
      </c>
      <c r="IF130" s="9">
        <v>4.2329999999999997</v>
      </c>
      <c r="IG130" s="9">
        <v>41.5</v>
      </c>
      <c r="IH130" s="9">
        <v>23.805</v>
      </c>
      <c r="II130" s="9">
        <v>17.695</v>
      </c>
      <c r="IJ130" s="9">
        <v>29.32</v>
      </c>
      <c r="IK130" s="9">
        <v>14.41</v>
      </c>
      <c r="IL130" s="9">
        <v>14.91</v>
      </c>
      <c r="IM130" s="9">
        <v>4434.2650000000003</v>
      </c>
      <c r="IN130" s="9">
        <v>2315.895</v>
      </c>
      <c r="IO130" s="9">
        <v>2118.37</v>
      </c>
      <c r="IP130" s="9">
        <v>3102.9609999999998</v>
      </c>
      <c r="IQ130" s="9">
        <v>1833.4680000000001</v>
      </c>
    </row>
    <row r="131" spans="1:251">
      <c r="A131" s="10">
        <v>45474</v>
      </c>
      <c r="B131" s="9">
        <v>9.8460000000000001</v>
      </c>
      <c r="C131" s="9">
        <v>19.920999999999999</v>
      </c>
      <c r="D131" s="9">
        <v>369.65</v>
      </c>
      <c r="E131" s="9">
        <v>218.834</v>
      </c>
      <c r="F131" s="9">
        <v>150.815</v>
      </c>
      <c r="G131" s="9">
        <v>209.99700000000001</v>
      </c>
      <c r="H131" s="9">
        <v>152.26400000000001</v>
      </c>
      <c r="I131" s="9">
        <v>57.732999999999997</v>
      </c>
      <c r="J131" s="9">
        <v>159.65299999999999</v>
      </c>
      <c r="K131" s="9">
        <v>66.570999999999998</v>
      </c>
      <c r="L131" s="9">
        <v>93.081999999999994</v>
      </c>
      <c r="M131" s="9">
        <v>230.876</v>
      </c>
      <c r="N131" s="9">
        <v>164.821</v>
      </c>
      <c r="O131" s="9">
        <v>66.055000000000007</v>
      </c>
      <c r="P131" s="9">
        <v>168.62</v>
      </c>
      <c r="Q131" s="9">
        <v>68.376999999999995</v>
      </c>
      <c r="R131" s="9">
        <v>100.24299999999999</v>
      </c>
      <c r="S131" s="9">
        <v>174.459</v>
      </c>
      <c r="T131" s="9">
        <v>76.593000000000004</v>
      </c>
      <c r="U131" s="9">
        <v>97.866</v>
      </c>
      <c r="V131" s="9">
        <v>3261.3989999999999</v>
      </c>
      <c r="W131" s="9">
        <v>1694.855</v>
      </c>
      <c r="X131" s="9">
        <v>1566.5440000000001</v>
      </c>
      <c r="Y131" s="9">
        <v>2503.614</v>
      </c>
      <c r="Z131" s="9">
        <v>1541.5640000000001</v>
      </c>
      <c r="AA131" s="9">
        <v>962.05</v>
      </c>
      <c r="AB131" s="9">
        <v>757.78499999999997</v>
      </c>
      <c r="AC131" s="9">
        <v>153.291</v>
      </c>
      <c r="AD131" s="9">
        <v>604.49400000000003</v>
      </c>
      <c r="AE131" s="9">
        <v>330.81900000000002</v>
      </c>
      <c r="AF131" s="9">
        <v>176.32599999999999</v>
      </c>
      <c r="AG131" s="9">
        <v>154.49199999999999</v>
      </c>
      <c r="AH131" s="9">
        <v>53.058</v>
      </c>
      <c r="AI131" s="9">
        <v>28.957000000000001</v>
      </c>
      <c r="AJ131" s="9">
        <v>24.100999999999999</v>
      </c>
      <c r="AK131" s="9">
        <v>24.3</v>
      </c>
      <c r="AL131" s="9">
        <v>20.684999999999999</v>
      </c>
      <c r="AM131" s="9">
        <v>3.6160000000000001</v>
      </c>
      <c r="AN131" s="9">
        <v>10.675000000000001</v>
      </c>
      <c r="AO131" s="9">
        <v>8.4489999999999998</v>
      </c>
      <c r="AP131" s="9">
        <v>2.226</v>
      </c>
      <c r="AQ131" s="9">
        <v>13.625</v>
      </c>
      <c r="AR131" s="9">
        <v>12.236000000000001</v>
      </c>
      <c r="AS131" s="9">
        <v>1.39</v>
      </c>
      <c r="AT131" s="9">
        <v>28.757999999999999</v>
      </c>
      <c r="AU131" s="9">
        <v>8.2729999999999997</v>
      </c>
      <c r="AV131" s="9">
        <v>20.484999999999999</v>
      </c>
      <c r="AW131" s="9">
        <v>298.36900000000003</v>
      </c>
      <c r="AX131" s="9">
        <v>159.012</v>
      </c>
      <c r="AY131" s="9">
        <v>139.357</v>
      </c>
      <c r="AZ131" s="9">
        <v>166.30099999999999</v>
      </c>
      <c r="BA131" s="9">
        <v>120.125</v>
      </c>
      <c r="BB131" s="9">
        <v>46.176000000000002</v>
      </c>
      <c r="BC131" s="9">
        <v>132.06899999999999</v>
      </c>
      <c r="BD131" s="9">
        <v>38.887999999999998</v>
      </c>
      <c r="BE131" s="9">
        <v>93.180999999999997</v>
      </c>
      <c r="BF131" s="9">
        <v>182.69900000000001</v>
      </c>
      <c r="BG131" s="9">
        <v>133.34</v>
      </c>
      <c r="BH131" s="9">
        <v>49.357999999999997</v>
      </c>
      <c r="BI131" s="9">
        <v>148.12</v>
      </c>
      <c r="BJ131" s="9">
        <v>42.985999999999997</v>
      </c>
      <c r="BK131" s="9">
        <v>105.134</v>
      </c>
      <c r="BL131" s="9">
        <v>142.744</v>
      </c>
      <c r="BM131" s="9">
        <v>47.337000000000003</v>
      </c>
      <c r="BN131" s="9">
        <v>95.406999999999996</v>
      </c>
      <c r="BO131" s="9">
        <v>2742.701</v>
      </c>
      <c r="BP131" s="9">
        <v>1402.5530000000001</v>
      </c>
      <c r="BQ131" s="9">
        <v>1340.1479999999999</v>
      </c>
      <c r="BR131" s="9">
        <v>2134.3110000000001</v>
      </c>
      <c r="BS131" s="9">
        <v>1259.5619999999999</v>
      </c>
      <c r="BT131" s="9">
        <v>874.74900000000002</v>
      </c>
      <c r="BU131" s="9">
        <v>608.39</v>
      </c>
      <c r="BV131" s="9">
        <v>142.99100000000001</v>
      </c>
      <c r="BW131" s="9">
        <v>465.399</v>
      </c>
      <c r="BX131" s="9">
        <v>239.88200000000001</v>
      </c>
      <c r="BY131" s="9">
        <v>123.02800000000001</v>
      </c>
      <c r="BZ131" s="9">
        <v>116.85299999999999</v>
      </c>
      <c r="CA131" s="9">
        <v>43.973999999999997</v>
      </c>
      <c r="CB131" s="9">
        <v>27.184999999999999</v>
      </c>
      <c r="CC131" s="9">
        <v>16.789000000000001</v>
      </c>
      <c r="CD131" s="9">
        <v>24.959</v>
      </c>
      <c r="CE131" s="9">
        <v>20.010000000000002</v>
      </c>
      <c r="CF131" s="9">
        <v>4.9480000000000004</v>
      </c>
      <c r="CG131" s="9">
        <v>16.931999999999999</v>
      </c>
      <c r="CH131" s="9">
        <v>12.904</v>
      </c>
      <c r="CI131" s="9">
        <v>4.0279999999999996</v>
      </c>
      <c r="CJ131" s="9">
        <v>8.0269999999999992</v>
      </c>
      <c r="CK131" s="9">
        <v>7.1059999999999999</v>
      </c>
      <c r="CL131" s="9">
        <v>0.92100000000000004</v>
      </c>
      <c r="CM131" s="9">
        <v>19.015000000000001</v>
      </c>
      <c r="CN131" s="9">
        <v>7.1749999999999998</v>
      </c>
      <c r="CO131" s="9">
        <v>11.840999999999999</v>
      </c>
      <c r="CP131" s="9">
        <v>213.636</v>
      </c>
      <c r="CQ131" s="9">
        <v>104.54300000000001</v>
      </c>
      <c r="CR131" s="9">
        <v>109.092</v>
      </c>
      <c r="CS131" s="9">
        <v>103.506</v>
      </c>
      <c r="CT131" s="9">
        <v>68.552000000000007</v>
      </c>
      <c r="CU131" s="9">
        <v>34.954000000000001</v>
      </c>
      <c r="CV131" s="9">
        <v>110.13</v>
      </c>
      <c r="CW131" s="9">
        <v>35.991</v>
      </c>
      <c r="CX131" s="9">
        <v>74.138999999999996</v>
      </c>
      <c r="CY131" s="9">
        <v>120.41800000000001</v>
      </c>
      <c r="CZ131" s="9">
        <v>83.200999999999993</v>
      </c>
      <c r="DA131" s="9">
        <v>37.216999999999999</v>
      </c>
      <c r="DB131" s="9">
        <v>119.46299999999999</v>
      </c>
      <c r="DC131" s="9">
        <v>39.826999999999998</v>
      </c>
      <c r="DD131" s="9">
        <v>79.635999999999996</v>
      </c>
      <c r="DE131" s="9">
        <v>127.062</v>
      </c>
      <c r="DF131" s="9">
        <v>48.896000000000001</v>
      </c>
      <c r="DG131" s="9">
        <v>78.165999999999997</v>
      </c>
      <c r="DH131" s="9">
        <v>2824.9180000000001</v>
      </c>
      <c r="DI131" s="9">
        <v>1522.297</v>
      </c>
      <c r="DJ131" s="9">
        <v>1302.6210000000001</v>
      </c>
      <c r="DK131" s="9">
        <v>1801.1569999999999</v>
      </c>
      <c r="DL131" s="9">
        <v>1149.133</v>
      </c>
      <c r="DM131" s="9">
        <v>652.02300000000002</v>
      </c>
      <c r="DN131" s="9">
        <v>1023.7619999999999</v>
      </c>
      <c r="DO131" s="9">
        <v>373.16300000000001</v>
      </c>
      <c r="DP131" s="9">
        <v>650.59799999999996</v>
      </c>
      <c r="DQ131" s="9">
        <v>259.53500000000003</v>
      </c>
      <c r="DR131" s="9">
        <v>135.721</v>
      </c>
      <c r="DS131" s="9">
        <v>123.81399999999999</v>
      </c>
      <c r="DT131" s="9">
        <v>77.293999999999997</v>
      </c>
      <c r="DU131" s="9">
        <v>43.866</v>
      </c>
      <c r="DV131" s="9">
        <v>33.427</v>
      </c>
      <c r="DW131" s="9">
        <v>24.283000000000001</v>
      </c>
      <c r="DX131" s="9">
        <v>17.939</v>
      </c>
      <c r="DY131" s="9">
        <v>6.3440000000000003</v>
      </c>
      <c r="DZ131" s="9">
        <v>15.127000000000001</v>
      </c>
      <c r="EA131" s="9">
        <v>10.814</v>
      </c>
      <c r="EB131" s="9">
        <v>4.3129999999999997</v>
      </c>
      <c r="EC131" s="9">
        <v>9.1560000000000006</v>
      </c>
      <c r="ED131" s="9">
        <v>7.125</v>
      </c>
      <c r="EE131" s="9">
        <v>2.0310000000000001</v>
      </c>
      <c r="EF131" s="9">
        <v>53.011000000000003</v>
      </c>
      <c r="EG131" s="9">
        <v>25.927</v>
      </c>
      <c r="EH131" s="9">
        <v>27.084</v>
      </c>
      <c r="EI131" s="9">
        <v>205.404</v>
      </c>
      <c r="EJ131" s="9">
        <v>104.50700000000001</v>
      </c>
      <c r="EK131" s="9">
        <v>100.898</v>
      </c>
      <c r="EL131" s="9">
        <v>74.391000000000005</v>
      </c>
      <c r="EM131" s="9">
        <v>53.298999999999999</v>
      </c>
      <c r="EN131" s="9">
        <v>21.091999999999999</v>
      </c>
      <c r="EO131" s="9">
        <v>131.01300000000001</v>
      </c>
      <c r="EP131" s="9">
        <v>51.207999999999998</v>
      </c>
      <c r="EQ131" s="9">
        <v>79.805000000000007</v>
      </c>
      <c r="ER131" s="9">
        <v>94.528000000000006</v>
      </c>
      <c r="ES131" s="9">
        <v>68.165000000000006</v>
      </c>
      <c r="ET131" s="9">
        <v>26.364000000000001</v>
      </c>
      <c r="EU131" s="9">
        <v>165.00700000000001</v>
      </c>
      <c r="EV131" s="9">
        <v>67.557000000000002</v>
      </c>
      <c r="EW131" s="9">
        <v>97.45</v>
      </c>
      <c r="EX131" s="9">
        <v>146.13999999999999</v>
      </c>
      <c r="EY131" s="9">
        <v>62.021999999999998</v>
      </c>
      <c r="EZ131" s="9">
        <v>84.117999999999995</v>
      </c>
      <c r="FA131" s="9">
        <v>2078.587</v>
      </c>
      <c r="FB131" s="9">
        <v>1091.3420000000001</v>
      </c>
      <c r="FC131" s="9">
        <v>987.24400000000003</v>
      </c>
      <c r="FD131" s="9">
        <v>1454.4390000000001</v>
      </c>
      <c r="FE131" s="9">
        <v>904.82</v>
      </c>
      <c r="FF131" s="9">
        <v>549.61900000000003</v>
      </c>
      <c r="FG131" s="9">
        <v>624.14800000000002</v>
      </c>
      <c r="FH131" s="9">
        <v>186.52199999999999</v>
      </c>
      <c r="FI131" s="9">
        <v>437.625</v>
      </c>
      <c r="FJ131" s="9">
        <v>195.79</v>
      </c>
      <c r="FK131" s="9">
        <v>98.614000000000004</v>
      </c>
      <c r="FL131" s="9">
        <v>97.176000000000002</v>
      </c>
      <c r="FM131" s="9">
        <v>52.162999999999997</v>
      </c>
      <c r="FN131" s="9">
        <v>27.972000000000001</v>
      </c>
      <c r="FO131" s="9">
        <v>24.190999999999999</v>
      </c>
      <c r="FP131" s="9">
        <v>17.111000000000001</v>
      </c>
      <c r="FQ131" s="9">
        <v>11.992000000000001</v>
      </c>
      <c r="FR131" s="9">
        <v>5.1189999999999998</v>
      </c>
      <c r="FS131" s="9">
        <v>11.122</v>
      </c>
      <c r="FT131" s="9">
        <v>7.9950000000000001</v>
      </c>
      <c r="FU131" s="9">
        <v>3.1269999999999998</v>
      </c>
      <c r="FV131" s="9">
        <v>5.9880000000000004</v>
      </c>
      <c r="FW131" s="9">
        <v>3.996</v>
      </c>
      <c r="FX131" s="9">
        <v>1.992</v>
      </c>
      <c r="FY131" s="9">
        <v>35.052</v>
      </c>
      <c r="FZ131" s="9">
        <v>15.98</v>
      </c>
      <c r="GA131" s="9">
        <v>19.071999999999999</v>
      </c>
      <c r="GB131" s="9">
        <v>160.92599999999999</v>
      </c>
      <c r="GC131" s="9">
        <v>79.403999999999996</v>
      </c>
      <c r="GD131" s="9">
        <v>81.522000000000006</v>
      </c>
      <c r="GE131" s="9">
        <v>62.023000000000003</v>
      </c>
      <c r="GF131" s="9">
        <v>44.604999999999997</v>
      </c>
      <c r="GG131" s="9">
        <v>17.417000000000002</v>
      </c>
      <c r="GH131" s="9">
        <v>98.903999999999996</v>
      </c>
      <c r="GI131" s="9">
        <v>34.798999999999999</v>
      </c>
      <c r="GJ131" s="9">
        <v>64.105000000000004</v>
      </c>
      <c r="GK131" s="9">
        <v>76.090999999999994</v>
      </c>
      <c r="GL131" s="9">
        <v>54.624000000000002</v>
      </c>
      <c r="GM131" s="9">
        <v>21.466999999999999</v>
      </c>
      <c r="GN131" s="9">
        <v>119.699</v>
      </c>
      <c r="GO131" s="9">
        <v>43.99</v>
      </c>
      <c r="GP131" s="9">
        <v>75.709000000000003</v>
      </c>
      <c r="GQ131" s="9">
        <v>110.026</v>
      </c>
      <c r="GR131" s="9">
        <v>42.793999999999997</v>
      </c>
      <c r="GS131" s="9">
        <v>67.231999999999999</v>
      </c>
      <c r="GT131" s="9">
        <v>746.33199999999999</v>
      </c>
      <c r="GU131" s="9">
        <v>430.95499999999998</v>
      </c>
      <c r="GV131" s="9">
        <v>315.37700000000001</v>
      </c>
      <c r="GW131" s="9">
        <v>346.71800000000002</v>
      </c>
      <c r="GX131" s="9">
        <v>244.31399999999999</v>
      </c>
      <c r="GY131" s="9">
        <v>102.404</v>
      </c>
      <c r="GZ131" s="9">
        <v>399.61399999999998</v>
      </c>
      <c r="HA131" s="9">
        <v>186.64099999999999</v>
      </c>
      <c r="HB131" s="9">
        <v>212.97300000000001</v>
      </c>
      <c r="HC131" s="9">
        <v>63.744999999999997</v>
      </c>
      <c r="HD131" s="9">
        <v>37.106999999999999</v>
      </c>
      <c r="HE131" s="9">
        <v>26.638000000000002</v>
      </c>
      <c r="HF131" s="9">
        <v>25.131</v>
      </c>
      <c r="HG131" s="9">
        <v>15.894</v>
      </c>
      <c r="HH131" s="9">
        <v>9.2360000000000007</v>
      </c>
      <c r="HI131" s="9">
        <v>7.1719999999999997</v>
      </c>
      <c r="HJ131" s="9">
        <v>5.9470000000000001</v>
      </c>
      <c r="HK131" s="9">
        <v>1.224</v>
      </c>
      <c r="HL131" s="9">
        <v>4.0039999999999996</v>
      </c>
      <c r="HM131" s="9">
        <v>2.819</v>
      </c>
      <c r="HN131" s="9">
        <v>1.1859999999999999</v>
      </c>
      <c r="HO131" s="9">
        <v>3.1669999999999998</v>
      </c>
      <c r="HP131" s="9">
        <v>3.129</v>
      </c>
      <c r="HQ131" s="9">
        <v>3.9E-2</v>
      </c>
      <c r="HR131" s="9">
        <v>17.959</v>
      </c>
      <c r="HS131" s="9">
        <v>9.9469999999999992</v>
      </c>
      <c r="HT131" s="9">
        <v>8.0120000000000005</v>
      </c>
      <c r="HU131" s="9">
        <v>44.478000000000002</v>
      </c>
      <c r="HV131" s="9">
        <v>25.103000000000002</v>
      </c>
      <c r="HW131" s="9">
        <v>19.376000000000001</v>
      </c>
      <c r="HX131" s="9">
        <v>12.369</v>
      </c>
      <c r="HY131" s="9">
        <v>8.6940000000000008</v>
      </c>
      <c r="HZ131" s="9">
        <v>3.6749999999999998</v>
      </c>
      <c r="IA131" s="9">
        <v>32.109000000000002</v>
      </c>
      <c r="IB131" s="9">
        <v>16.408999999999999</v>
      </c>
      <c r="IC131" s="9">
        <v>15.7</v>
      </c>
      <c r="ID131" s="9">
        <v>18.437999999999999</v>
      </c>
      <c r="IE131" s="9">
        <v>13.541</v>
      </c>
      <c r="IF131" s="9">
        <v>4.8970000000000002</v>
      </c>
      <c r="IG131" s="9">
        <v>45.308</v>
      </c>
      <c r="IH131" s="9">
        <v>23.565999999999999</v>
      </c>
      <c r="II131" s="9">
        <v>21.742000000000001</v>
      </c>
      <c r="IJ131" s="9">
        <v>36.113999999999997</v>
      </c>
      <c r="IK131" s="9">
        <v>19.227</v>
      </c>
      <c r="IL131" s="9">
        <v>16.885999999999999</v>
      </c>
      <c r="IM131" s="9">
        <v>4464.0039999999999</v>
      </c>
      <c r="IN131" s="9">
        <v>2318.33</v>
      </c>
      <c r="IO131" s="9">
        <v>2145.6750000000002</v>
      </c>
      <c r="IP131" s="9">
        <v>3132.819</v>
      </c>
      <c r="IQ131" s="9">
        <v>1844.9649999999999</v>
      </c>
    </row>
    <row r="132" spans="1:251">
      <c r="A132" s="10">
        <v>45505</v>
      </c>
      <c r="B132" s="9">
        <v>13.872</v>
      </c>
      <c r="C132" s="9">
        <v>20.885000000000002</v>
      </c>
      <c r="D132" s="9">
        <v>354.697</v>
      </c>
      <c r="E132" s="9">
        <v>211.31399999999999</v>
      </c>
      <c r="F132" s="9">
        <v>143.38300000000001</v>
      </c>
      <c r="G132" s="9">
        <v>187.739</v>
      </c>
      <c r="H132" s="9">
        <v>135.27099999999999</v>
      </c>
      <c r="I132" s="9">
        <v>52.468000000000004</v>
      </c>
      <c r="J132" s="9">
        <v>166.958</v>
      </c>
      <c r="K132" s="9">
        <v>76.042000000000002</v>
      </c>
      <c r="L132" s="9">
        <v>90.915000000000006</v>
      </c>
      <c r="M132" s="9">
        <v>211.75299999999999</v>
      </c>
      <c r="N132" s="9">
        <v>150.55500000000001</v>
      </c>
      <c r="O132" s="9">
        <v>61.198999999999998</v>
      </c>
      <c r="P132" s="9">
        <v>182.84700000000001</v>
      </c>
      <c r="Q132" s="9">
        <v>81.179000000000002</v>
      </c>
      <c r="R132" s="9">
        <v>101.66800000000001</v>
      </c>
      <c r="S132" s="9">
        <v>191.36600000000001</v>
      </c>
      <c r="T132" s="9">
        <v>93.772999999999996</v>
      </c>
      <c r="U132" s="9">
        <v>97.593999999999994</v>
      </c>
      <c r="V132" s="9">
        <v>3265.0070000000001</v>
      </c>
      <c r="W132" s="9">
        <v>1697.377</v>
      </c>
      <c r="X132" s="9">
        <v>1567.63</v>
      </c>
      <c r="Y132" s="9">
        <v>2499.6770000000001</v>
      </c>
      <c r="Z132" s="9">
        <v>1540.2090000000001</v>
      </c>
      <c r="AA132" s="9">
        <v>959.46900000000005</v>
      </c>
      <c r="AB132" s="9">
        <v>765.33</v>
      </c>
      <c r="AC132" s="9">
        <v>157.16800000000001</v>
      </c>
      <c r="AD132" s="9">
        <v>608.16200000000003</v>
      </c>
      <c r="AE132" s="9">
        <v>340.74799999999999</v>
      </c>
      <c r="AF132" s="9">
        <v>193.524</v>
      </c>
      <c r="AG132" s="9">
        <v>147.22300000000001</v>
      </c>
      <c r="AH132" s="9">
        <v>59.634999999999998</v>
      </c>
      <c r="AI132" s="9">
        <v>36.314999999999998</v>
      </c>
      <c r="AJ132" s="9">
        <v>23.32</v>
      </c>
      <c r="AK132" s="9">
        <v>29.843</v>
      </c>
      <c r="AL132" s="9">
        <v>23.335000000000001</v>
      </c>
      <c r="AM132" s="9">
        <v>6.508</v>
      </c>
      <c r="AN132" s="9">
        <v>16.3</v>
      </c>
      <c r="AO132" s="9">
        <v>12.016</v>
      </c>
      <c r="AP132" s="9">
        <v>4.2839999999999998</v>
      </c>
      <c r="AQ132" s="9">
        <v>13.542999999999999</v>
      </c>
      <c r="AR132" s="9">
        <v>11.319000000000001</v>
      </c>
      <c r="AS132" s="9">
        <v>2.2240000000000002</v>
      </c>
      <c r="AT132" s="9">
        <v>29.792000000000002</v>
      </c>
      <c r="AU132" s="9">
        <v>12.98</v>
      </c>
      <c r="AV132" s="9">
        <v>16.812000000000001</v>
      </c>
      <c r="AW132" s="9">
        <v>308.01499999999999</v>
      </c>
      <c r="AX132" s="9">
        <v>175.214</v>
      </c>
      <c r="AY132" s="9">
        <v>132.80000000000001</v>
      </c>
      <c r="AZ132" s="9">
        <v>160.21100000000001</v>
      </c>
      <c r="BA132" s="9">
        <v>125.04300000000001</v>
      </c>
      <c r="BB132" s="9">
        <v>35.167999999999999</v>
      </c>
      <c r="BC132" s="9">
        <v>147.803</v>
      </c>
      <c r="BD132" s="9">
        <v>50.170999999999999</v>
      </c>
      <c r="BE132" s="9">
        <v>97.632000000000005</v>
      </c>
      <c r="BF132" s="9">
        <v>181.00899999999999</v>
      </c>
      <c r="BG132" s="9">
        <v>140.90799999999999</v>
      </c>
      <c r="BH132" s="9">
        <v>40.101999999999997</v>
      </c>
      <c r="BI132" s="9">
        <v>159.738</v>
      </c>
      <c r="BJ132" s="9">
        <v>52.616999999999997</v>
      </c>
      <c r="BK132" s="9">
        <v>107.122</v>
      </c>
      <c r="BL132" s="9">
        <v>164.10300000000001</v>
      </c>
      <c r="BM132" s="9">
        <v>62.186999999999998</v>
      </c>
      <c r="BN132" s="9">
        <v>101.916</v>
      </c>
      <c r="BO132" s="9">
        <v>2743.6309999999999</v>
      </c>
      <c r="BP132" s="9">
        <v>1401.6659999999999</v>
      </c>
      <c r="BQ132" s="9">
        <v>1341.9649999999999</v>
      </c>
      <c r="BR132" s="9">
        <v>2140.087</v>
      </c>
      <c r="BS132" s="9">
        <v>1254.107</v>
      </c>
      <c r="BT132" s="9">
        <v>885.98</v>
      </c>
      <c r="BU132" s="9">
        <v>603.54499999999996</v>
      </c>
      <c r="BV132" s="9">
        <v>147.559</v>
      </c>
      <c r="BW132" s="9">
        <v>455.98500000000001</v>
      </c>
      <c r="BX132" s="9">
        <v>244.22</v>
      </c>
      <c r="BY132" s="9">
        <v>127.48399999999999</v>
      </c>
      <c r="BZ132" s="9">
        <v>116.736</v>
      </c>
      <c r="CA132" s="9">
        <v>54.64</v>
      </c>
      <c r="CB132" s="9">
        <v>38.582999999999998</v>
      </c>
      <c r="CC132" s="9">
        <v>16.056000000000001</v>
      </c>
      <c r="CD132" s="9">
        <v>33.792000000000002</v>
      </c>
      <c r="CE132" s="9">
        <v>26.44</v>
      </c>
      <c r="CF132" s="9">
        <v>7.3520000000000003</v>
      </c>
      <c r="CG132" s="9">
        <v>14.64</v>
      </c>
      <c r="CH132" s="9">
        <v>12.305</v>
      </c>
      <c r="CI132" s="9">
        <v>2.335</v>
      </c>
      <c r="CJ132" s="9">
        <v>19.152000000000001</v>
      </c>
      <c r="CK132" s="9">
        <v>14.135</v>
      </c>
      <c r="CL132" s="9">
        <v>5.0170000000000003</v>
      </c>
      <c r="CM132" s="9">
        <v>20.847999999999999</v>
      </c>
      <c r="CN132" s="9">
        <v>12.144</v>
      </c>
      <c r="CO132" s="9">
        <v>8.7040000000000006</v>
      </c>
      <c r="CP132" s="9">
        <v>209.791</v>
      </c>
      <c r="CQ132" s="9">
        <v>102.64</v>
      </c>
      <c r="CR132" s="9">
        <v>107.151</v>
      </c>
      <c r="CS132" s="9">
        <v>101.867</v>
      </c>
      <c r="CT132" s="9">
        <v>63.892000000000003</v>
      </c>
      <c r="CU132" s="9">
        <v>37.975000000000001</v>
      </c>
      <c r="CV132" s="9">
        <v>107.92400000000001</v>
      </c>
      <c r="CW132" s="9">
        <v>38.747999999999998</v>
      </c>
      <c r="CX132" s="9">
        <v>69.176000000000002</v>
      </c>
      <c r="CY132" s="9">
        <v>127.389</v>
      </c>
      <c r="CZ132" s="9">
        <v>84.393000000000001</v>
      </c>
      <c r="DA132" s="9">
        <v>42.996000000000002</v>
      </c>
      <c r="DB132" s="9">
        <v>116.831</v>
      </c>
      <c r="DC132" s="9">
        <v>43.091999999999999</v>
      </c>
      <c r="DD132" s="9">
        <v>73.739999999999995</v>
      </c>
      <c r="DE132" s="9">
        <v>122.56399999999999</v>
      </c>
      <c r="DF132" s="9">
        <v>51.052999999999997</v>
      </c>
      <c r="DG132" s="9">
        <v>71.510000000000005</v>
      </c>
      <c r="DH132" s="9">
        <v>2817.4740000000002</v>
      </c>
      <c r="DI132" s="9">
        <v>1523.9290000000001</v>
      </c>
      <c r="DJ132" s="9">
        <v>1293.546</v>
      </c>
      <c r="DK132" s="9">
        <v>1796.8789999999999</v>
      </c>
      <c r="DL132" s="9">
        <v>1151.2380000000001</v>
      </c>
      <c r="DM132" s="9">
        <v>645.64099999999996</v>
      </c>
      <c r="DN132" s="9">
        <v>1020.596</v>
      </c>
      <c r="DO132" s="9">
        <v>372.69099999999997</v>
      </c>
      <c r="DP132" s="9">
        <v>647.90499999999997</v>
      </c>
      <c r="DQ132" s="9">
        <v>233.70400000000001</v>
      </c>
      <c r="DR132" s="9">
        <v>125.81100000000001</v>
      </c>
      <c r="DS132" s="9">
        <v>107.892</v>
      </c>
      <c r="DT132" s="9">
        <v>73.7</v>
      </c>
      <c r="DU132" s="9">
        <v>46.468000000000004</v>
      </c>
      <c r="DV132" s="9">
        <v>27.231999999999999</v>
      </c>
      <c r="DW132" s="9">
        <v>25.332999999999998</v>
      </c>
      <c r="DX132" s="9">
        <v>20.04</v>
      </c>
      <c r="DY132" s="9">
        <v>5.2939999999999996</v>
      </c>
      <c r="DZ132" s="9">
        <v>13.005000000000001</v>
      </c>
      <c r="EA132" s="9">
        <v>9.18</v>
      </c>
      <c r="EB132" s="9">
        <v>3.8250000000000002</v>
      </c>
      <c r="EC132" s="9">
        <v>12.327999999999999</v>
      </c>
      <c r="ED132" s="9">
        <v>10.859</v>
      </c>
      <c r="EE132" s="9">
        <v>1.4690000000000001</v>
      </c>
      <c r="EF132" s="9">
        <v>48.366999999999997</v>
      </c>
      <c r="EG132" s="9">
        <v>26.428000000000001</v>
      </c>
      <c r="EH132" s="9">
        <v>21.937999999999999</v>
      </c>
      <c r="EI132" s="9">
        <v>182.494</v>
      </c>
      <c r="EJ132" s="9">
        <v>91.707999999999998</v>
      </c>
      <c r="EK132" s="9">
        <v>90.786000000000001</v>
      </c>
      <c r="EL132" s="9">
        <v>66.921999999999997</v>
      </c>
      <c r="EM132" s="9">
        <v>44.628999999999998</v>
      </c>
      <c r="EN132" s="9">
        <v>22.292999999999999</v>
      </c>
      <c r="EO132" s="9">
        <v>115.572</v>
      </c>
      <c r="EP132" s="9">
        <v>47.079000000000001</v>
      </c>
      <c r="EQ132" s="9">
        <v>68.492999999999995</v>
      </c>
      <c r="ER132" s="9">
        <v>87.260999999999996</v>
      </c>
      <c r="ES132" s="9">
        <v>61.07</v>
      </c>
      <c r="ET132" s="9">
        <v>26.190999999999999</v>
      </c>
      <c r="EU132" s="9">
        <v>146.44300000000001</v>
      </c>
      <c r="EV132" s="9">
        <v>64.741</v>
      </c>
      <c r="EW132" s="9">
        <v>81.700999999999993</v>
      </c>
      <c r="EX132" s="9">
        <v>128.577</v>
      </c>
      <c r="EY132" s="9">
        <v>56.26</v>
      </c>
      <c r="EZ132" s="9">
        <v>72.317999999999998</v>
      </c>
      <c r="FA132" s="9">
        <v>2065.1289999999999</v>
      </c>
      <c r="FB132" s="9">
        <v>1082.867</v>
      </c>
      <c r="FC132" s="9">
        <v>982.26199999999994</v>
      </c>
      <c r="FD132" s="9">
        <v>1450.0419999999999</v>
      </c>
      <c r="FE132" s="9">
        <v>906.32299999999998</v>
      </c>
      <c r="FF132" s="9">
        <v>543.71900000000005</v>
      </c>
      <c r="FG132" s="9">
        <v>615.08699999999999</v>
      </c>
      <c r="FH132" s="9">
        <v>176.54400000000001</v>
      </c>
      <c r="FI132" s="9">
        <v>438.54300000000001</v>
      </c>
      <c r="FJ132" s="9">
        <v>183.83500000000001</v>
      </c>
      <c r="FK132" s="9">
        <v>93.073999999999998</v>
      </c>
      <c r="FL132" s="9">
        <v>90.760999999999996</v>
      </c>
      <c r="FM132" s="9">
        <v>51.463999999999999</v>
      </c>
      <c r="FN132" s="9">
        <v>29.898</v>
      </c>
      <c r="FO132" s="9">
        <v>21.565999999999999</v>
      </c>
      <c r="FP132" s="9">
        <v>22.138000000000002</v>
      </c>
      <c r="FQ132" s="9">
        <v>16.893000000000001</v>
      </c>
      <c r="FR132" s="9">
        <v>5.2450000000000001</v>
      </c>
      <c r="FS132" s="9">
        <v>10.827</v>
      </c>
      <c r="FT132" s="9">
        <v>7.0119999999999996</v>
      </c>
      <c r="FU132" s="9">
        <v>3.8140000000000001</v>
      </c>
      <c r="FV132" s="9">
        <v>11.311</v>
      </c>
      <c r="FW132" s="9">
        <v>9.8810000000000002</v>
      </c>
      <c r="FX132" s="9">
        <v>1.43</v>
      </c>
      <c r="FY132" s="9">
        <v>29.327000000000002</v>
      </c>
      <c r="FZ132" s="9">
        <v>13.005000000000001</v>
      </c>
      <c r="GA132" s="9">
        <v>16.321000000000002</v>
      </c>
      <c r="GB132" s="9">
        <v>149.26599999999999</v>
      </c>
      <c r="GC132" s="9">
        <v>71.328999999999994</v>
      </c>
      <c r="GD132" s="9">
        <v>77.938000000000002</v>
      </c>
      <c r="GE132" s="9">
        <v>58.267000000000003</v>
      </c>
      <c r="GF132" s="9">
        <v>38.066000000000003</v>
      </c>
      <c r="GG132" s="9">
        <v>20.202000000000002</v>
      </c>
      <c r="GH132" s="9">
        <v>90.998999999999995</v>
      </c>
      <c r="GI132" s="9">
        <v>33.262999999999998</v>
      </c>
      <c r="GJ132" s="9">
        <v>57.735999999999997</v>
      </c>
      <c r="GK132" s="9">
        <v>76.146000000000001</v>
      </c>
      <c r="GL132" s="9">
        <v>52.093000000000004</v>
      </c>
      <c r="GM132" s="9">
        <v>24.053000000000001</v>
      </c>
      <c r="GN132" s="9">
        <v>107.69</v>
      </c>
      <c r="GO132" s="9">
        <v>40.981000000000002</v>
      </c>
      <c r="GP132" s="9">
        <v>66.707999999999998</v>
      </c>
      <c r="GQ132" s="9">
        <v>101.82599999999999</v>
      </c>
      <c r="GR132" s="9">
        <v>40.274999999999999</v>
      </c>
      <c r="GS132" s="9">
        <v>61.551000000000002</v>
      </c>
      <c r="GT132" s="9">
        <v>752.34500000000003</v>
      </c>
      <c r="GU132" s="9">
        <v>441.06200000000001</v>
      </c>
      <c r="GV132" s="9">
        <v>311.28300000000002</v>
      </c>
      <c r="GW132" s="9">
        <v>346.83699999999999</v>
      </c>
      <c r="GX132" s="9">
        <v>244.91499999999999</v>
      </c>
      <c r="GY132" s="9">
        <v>101.922</v>
      </c>
      <c r="GZ132" s="9">
        <v>405.50900000000001</v>
      </c>
      <c r="HA132" s="9">
        <v>196.14699999999999</v>
      </c>
      <c r="HB132" s="9">
        <v>209.36199999999999</v>
      </c>
      <c r="HC132" s="9">
        <v>49.868000000000002</v>
      </c>
      <c r="HD132" s="9">
        <v>32.738</v>
      </c>
      <c r="HE132" s="9">
        <v>17.131</v>
      </c>
      <c r="HF132" s="9">
        <v>22.236000000000001</v>
      </c>
      <c r="HG132" s="9">
        <v>16.57</v>
      </c>
      <c r="HH132" s="9">
        <v>5.6660000000000004</v>
      </c>
      <c r="HI132" s="9">
        <v>3.1960000000000002</v>
      </c>
      <c r="HJ132" s="9">
        <v>3.1469999999999998</v>
      </c>
      <c r="HK132" s="9">
        <v>4.9000000000000002E-2</v>
      </c>
      <c r="HL132" s="9">
        <v>2.1779999999999999</v>
      </c>
      <c r="HM132" s="9">
        <v>2.1680000000000001</v>
      </c>
      <c r="HN132" s="9">
        <v>0.01</v>
      </c>
      <c r="HO132" s="9">
        <v>1.0169999999999999</v>
      </c>
      <c r="HP132" s="9">
        <v>0.97899999999999998</v>
      </c>
      <c r="HQ132" s="9">
        <v>3.9E-2</v>
      </c>
      <c r="HR132" s="9">
        <v>19.04</v>
      </c>
      <c r="HS132" s="9">
        <v>13.423</v>
      </c>
      <c r="HT132" s="9">
        <v>5.617</v>
      </c>
      <c r="HU132" s="9">
        <v>33.228000000000002</v>
      </c>
      <c r="HV132" s="9">
        <v>20.379000000000001</v>
      </c>
      <c r="HW132" s="9">
        <v>12.849</v>
      </c>
      <c r="HX132" s="9">
        <v>8.6549999999999994</v>
      </c>
      <c r="HY132" s="9">
        <v>6.5629999999999997</v>
      </c>
      <c r="HZ132" s="9">
        <v>2.0920000000000001</v>
      </c>
      <c r="IA132" s="9">
        <v>24.573</v>
      </c>
      <c r="IB132" s="9">
        <v>13.816000000000001</v>
      </c>
      <c r="IC132" s="9">
        <v>10.757</v>
      </c>
      <c r="ID132" s="9">
        <v>11.115</v>
      </c>
      <c r="IE132" s="9">
        <v>8.9779999999999998</v>
      </c>
      <c r="IF132" s="9">
        <v>2.1379999999999999</v>
      </c>
      <c r="IG132" s="9">
        <v>38.753</v>
      </c>
      <c r="IH132" s="9">
        <v>23.76</v>
      </c>
      <c r="II132" s="9">
        <v>14.993</v>
      </c>
      <c r="IJ132" s="9">
        <v>26.751000000000001</v>
      </c>
      <c r="IK132" s="9">
        <v>15.984</v>
      </c>
      <c r="IL132" s="9">
        <v>10.766999999999999</v>
      </c>
      <c r="IM132" s="9">
        <v>4427.12</v>
      </c>
      <c r="IN132" s="9">
        <v>2309.0059999999999</v>
      </c>
      <c r="IO132" s="9">
        <v>2118.114</v>
      </c>
      <c r="IP132" s="9">
        <v>3092.6770000000001</v>
      </c>
      <c r="IQ132" s="9">
        <v>1819.1469999999999</v>
      </c>
    </row>
    <row r="133" spans="1:251">
      <c r="A133" s="10">
        <v>45536</v>
      </c>
      <c r="B133" s="9">
        <v>13.19</v>
      </c>
      <c r="C133" s="9">
        <v>18.489999999999998</v>
      </c>
      <c r="D133" s="9">
        <v>357.57900000000001</v>
      </c>
      <c r="E133" s="9">
        <v>223.542</v>
      </c>
      <c r="F133" s="9">
        <v>134.03700000000001</v>
      </c>
      <c r="G133" s="9">
        <v>189.64599999999999</v>
      </c>
      <c r="H133" s="9">
        <v>145.43700000000001</v>
      </c>
      <c r="I133" s="9">
        <v>44.209000000000003</v>
      </c>
      <c r="J133" s="9">
        <v>167.93299999999999</v>
      </c>
      <c r="K133" s="9">
        <v>78.105000000000004</v>
      </c>
      <c r="L133" s="9">
        <v>89.828000000000003</v>
      </c>
      <c r="M133" s="9">
        <v>215.31700000000001</v>
      </c>
      <c r="N133" s="9">
        <v>162.04900000000001</v>
      </c>
      <c r="O133" s="9">
        <v>53.268000000000001</v>
      </c>
      <c r="P133" s="9">
        <v>178.751</v>
      </c>
      <c r="Q133" s="9">
        <v>80.983999999999995</v>
      </c>
      <c r="R133" s="9">
        <v>97.766999999999996</v>
      </c>
      <c r="S133" s="9">
        <v>188.595</v>
      </c>
      <c r="T133" s="9">
        <v>92.507999999999996</v>
      </c>
      <c r="U133" s="9">
        <v>96.087000000000003</v>
      </c>
      <c r="V133" s="9">
        <v>3289.6590000000001</v>
      </c>
      <c r="W133" s="9">
        <v>1713.441</v>
      </c>
      <c r="X133" s="9">
        <v>1576.2180000000001</v>
      </c>
      <c r="Y133" s="9">
        <v>2506.9279999999999</v>
      </c>
      <c r="Z133" s="9">
        <v>1556.8409999999999</v>
      </c>
      <c r="AA133" s="9">
        <v>950.08699999999999</v>
      </c>
      <c r="AB133" s="9">
        <v>782.73099999999999</v>
      </c>
      <c r="AC133" s="9">
        <v>156.6</v>
      </c>
      <c r="AD133" s="9">
        <v>626.13099999999997</v>
      </c>
      <c r="AE133" s="9">
        <v>318.964</v>
      </c>
      <c r="AF133" s="9">
        <v>181.905</v>
      </c>
      <c r="AG133" s="9">
        <v>137.059</v>
      </c>
      <c r="AH133" s="9">
        <v>52.115000000000002</v>
      </c>
      <c r="AI133" s="9">
        <v>27.327999999999999</v>
      </c>
      <c r="AJ133" s="9">
        <v>24.786000000000001</v>
      </c>
      <c r="AK133" s="9">
        <v>26.521000000000001</v>
      </c>
      <c r="AL133" s="9">
        <v>17.984999999999999</v>
      </c>
      <c r="AM133" s="9">
        <v>8.5350000000000001</v>
      </c>
      <c r="AN133" s="9">
        <v>16.140999999999998</v>
      </c>
      <c r="AO133" s="9">
        <v>10.552</v>
      </c>
      <c r="AP133" s="9">
        <v>5.5890000000000004</v>
      </c>
      <c r="AQ133" s="9">
        <v>10.38</v>
      </c>
      <c r="AR133" s="9">
        <v>7.4340000000000002</v>
      </c>
      <c r="AS133" s="9">
        <v>2.9460000000000002</v>
      </c>
      <c r="AT133" s="9">
        <v>25.594000000000001</v>
      </c>
      <c r="AU133" s="9">
        <v>9.343</v>
      </c>
      <c r="AV133" s="9">
        <v>16.251000000000001</v>
      </c>
      <c r="AW133" s="9">
        <v>285.108</v>
      </c>
      <c r="AX133" s="9">
        <v>164.179</v>
      </c>
      <c r="AY133" s="9">
        <v>120.929</v>
      </c>
      <c r="AZ133" s="9">
        <v>148.512</v>
      </c>
      <c r="BA133" s="9">
        <v>113.566</v>
      </c>
      <c r="BB133" s="9">
        <v>34.945999999999998</v>
      </c>
      <c r="BC133" s="9">
        <v>136.596</v>
      </c>
      <c r="BD133" s="9">
        <v>50.613</v>
      </c>
      <c r="BE133" s="9">
        <v>85.983000000000004</v>
      </c>
      <c r="BF133" s="9">
        <v>171.32900000000001</v>
      </c>
      <c r="BG133" s="9">
        <v>129.089</v>
      </c>
      <c r="BH133" s="9">
        <v>42.238999999999997</v>
      </c>
      <c r="BI133" s="9">
        <v>147.636</v>
      </c>
      <c r="BJ133" s="9">
        <v>52.816000000000003</v>
      </c>
      <c r="BK133" s="9">
        <v>94.82</v>
      </c>
      <c r="BL133" s="9">
        <v>152.73699999999999</v>
      </c>
      <c r="BM133" s="9">
        <v>61.164999999999999</v>
      </c>
      <c r="BN133" s="9">
        <v>91.572000000000003</v>
      </c>
      <c r="BO133" s="9">
        <v>2739.0749999999998</v>
      </c>
      <c r="BP133" s="9">
        <v>1401.4939999999999</v>
      </c>
      <c r="BQ133" s="9">
        <v>1337.5809999999999</v>
      </c>
      <c r="BR133" s="9">
        <v>2119.8519999999999</v>
      </c>
      <c r="BS133" s="9">
        <v>1249.8789999999999</v>
      </c>
      <c r="BT133" s="9">
        <v>869.97400000000005</v>
      </c>
      <c r="BU133" s="9">
        <v>619.22299999999996</v>
      </c>
      <c r="BV133" s="9">
        <v>151.61600000000001</v>
      </c>
      <c r="BW133" s="9">
        <v>467.608</v>
      </c>
      <c r="BX133" s="9">
        <v>239.328</v>
      </c>
      <c r="BY133" s="9">
        <v>119.28400000000001</v>
      </c>
      <c r="BZ133" s="9">
        <v>120.044</v>
      </c>
      <c r="CA133" s="9">
        <v>46.610999999999997</v>
      </c>
      <c r="CB133" s="9">
        <v>23.465</v>
      </c>
      <c r="CC133" s="9">
        <v>23.146000000000001</v>
      </c>
      <c r="CD133" s="9">
        <v>27.783000000000001</v>
      </c>
      <c r="CE133" s="9">
        <v>16.59</v>
      </c>
      <c r="CF133" s="9">
        <v>11.193</v>
      </c>
      <c r="CG133" s="9">
        <v>15.523999999999999</v>
      </c>
      <c r="CH133" s="9">
        <v>7.7590000000000003</v>
      </c>
      <c r="CI133" s="9">
        <v>7.7649999999999997</v>
      </c>
      <c r="CJ133" s="9">
        <v>12.259</v>
      </c>
      <c r="CK133" s="9">
        <v>8.83</v>
      </c>
      <c r="CL133" s="9">
        <v>3.4289999999999998</v>
      </c>
      <c r="CM133" s="9">
        <v>18.827999999999999</v>
      </c>
      <c r="CN133" s="9">
        <v>6.875</v>
      </c>
      <c r="CO133" s="9">
        <v>11.952999999999999</v>
      </c>
      <c r="CP133" s="9">
        <v>207.84200000000001</v>
      </c>
      <c r="CQ133" s="9">
        <v>103.934</v>
      </c>
      <c r="CR133" s="9">
        <v>103.90900000000001</v>
      </c>
      <c r="CS133" s="9">
        <v>101.456</v>
      </c>
      <c r="CT133" s="9">
        <v>70.55</v>
      </c>
      <c r="CU133" s="9">
        <v>30.905000000000001</v>
      </c>
      <c r="CV133" s="9">
        <v>106.386</v>
      </c>
      <c r="CW133" s="9">
        <v>33.383000000000003</v>
      </c>
      <c r="CX133" s="9">
        <v>73.003</v>
      </c>
      <c r="CY133" s="9">
        <v>123.127</v>
      </c>
      <c r="CZ133" s="9">
        <v>83.344999999999999</v>
      </c>
      <c r="DA133" s="9">
        <v>39.781999999999996</v>
      </c>
      <c r="DB133" s="9">
        <v>116.20099999999999</v>
      </c>
      <c r="DC133" s="9">
        <v>35.939</v>
      </c>
      <c r="DD133" s="9">
        <v>80.262</v>
      </c>
      <c r="DE133" s="9">
        <v>121.91</v>
      </c>
      <c r="DF133" s="9">
        <v>41.142000000000003</v>
      </c>
      <c r="DG133" s="9">
        <v>80.768000000000001</v>
      </c>
      <c r="DH133" s="9">
        <v>2824.623</v>
      </c>
      <c r="DI133" s="9">
        <v>1521.819</v>
      </c>
      <c r="DJ133" s="9">
        <v>1302.8040000000001</v>
      </c>
      <c r="DK133" s="9">
        <v>1805.0840000000001</v>
      </c>
      <c r="DL133" s="9">
        <v>1144.125</v>
      </c>
      <c r="DM133" s="9">
        <v>660.95899999999995</v>
      </c>
      <c r="DN133" s="9">
        <v>1019.539</v>
      </c>
      <c r="DO133" s="9">
        <v>377.69400000000002</v>
      </c>
      <c r="DP133" s="9">
        <v>641.84500000000003</v>
      </c>
      <c r="DQ133" s="9">
        <v>218.52600000000001</v>
      </c>
      <c r="DR133" s="9">
        <v>121.143</v>
      </c>
      <c r="DS133" s="9">
        <v>97.382999999999996</v>
      </c>
      <c r="DT133" s="9">
        <v>70.441000000000003</v>
      </c>
      <c r="DU133" s="9">
        <v>42.476999999999997</v>
      </c>
      <c r="DV133" s="9">
        <v>27.963999999999999</v>
      </c>
      <c r="DW133" s="9">
        <v>26.256</v>
      </c>
      <c r="DX133" s="9">
        <v>20.132000000000001</v>
      </c>
      <c r="DY133" s="9">
        <v>6.1239999999999997</v>
      </c>
      <c r="DZ133" s="9">
        <v>15.282</v>
      </c>
      <c r="EA133" s="9">
        <v>12.156000000000001</v>
      </c>
      <c r="EB133" s="9">
        <v>3.1259999999999999</v>
      </c>
      <c r="EC133" s="9">
        <v>10.974</v>
      </c>
      <c r="ED133" s="9">
        <v>7.976</v>
      </c>
      <c r="EE133" s="9">
        <v>2.9980000000000002</v>
      </c>
      <c r="EF133" s="9">
        <v>44.185000000000002</v>
      </c>
      <c r="EG133" s="9">
        <v>22.344999999999999</v>
      </c>
      <c r="EH133" s="9">
        <v>21.84</v>
      </c>
      <c r="EI133" s="9">
        <v>165.499</v>
      </c>
      <c r="EJ133" s="9">
        <v>89.384</v>
      </c>
      <c r="EK133" s="9">
        <v>76.114999999999995</v>
      </c>
      <c r="EL133" s="9">
        <v>62.113</v>
      </c>
      <c r="EM133" s="9">
        <v>47.374000000000002</v>
      </c>
      <c r="EN133" s="9">
        <v>14.739000000000001</v>
      </c>
      <c r="EO133" s="9">
        <v>103.386</v>
      </c>
      <c r="EP133" s="9">
        <v>42.01</v>
      </c>
      <c r="EQ133" s="9">
        <v>61.375999999999998</v>
      </c>
      <c r="ER133" s="9">
        <v>83.438999999999993</v>
      </c>
      <c r="ES133" s="9">
        <v>62.615000000000002</v>
      </c>
      <c r="ET133" s="9">
        <v>20.824000000000002</v>
      </c>
      <c r="EU133" s="9">
        <v>135.08699999999999</v>
      </c>
      <c r="EV133" s="9">
        <v>58.527999999999999</v>
      </c>
      <c r="EW133" s="9">
        <v>76.56</v>
      </c>
      <c r="EX133" s="9">
        <v>118.66800000000001</v>
      </c>
      <c r="EY133" s="9">
        <v>54.165999999999997</v>
      </c>
      <c r="EZ133" s="9">
        <v>64.501999999999995</v>
      </c>
      <c r="FA133" s="9">
        <v>2072.6329999999998</v>
      </c>
      <c r="FB133" s="9">
        <v>1084.4839999999999</v>
      </c>
      <c r="FC133" s="9">
        <v>988.149</v>
      </c>
      <c r="FD133" s="9">
        <v>1459.5309999999999</v>
      </c>
      <c r="FE133" s="9">
        <v>907.25800000000004</v>
      </c>
      <c r="FF133" s="9">
        <v>552.27300000000002</v>
      </c>
      <c r="FG133" s="9">
        <v>613.10199999999998</v>
      </c>
      <c r="FH133" s="9">
        <v>177.226</v>
      </c>
      <c r="FI133" s="9">
        <v>435.87599999999998</v>
      </c>
      <c r="FJ133" s="9">
        <v>161.69200000000001</v>
      </c>
      <c r="FK133" s="9">
        <v>87.823999999999998</v>
      </c>
      <c r="FL133" s="9">
        <v>73.867999999999995</v>
      </c>
      <c r="FM133" s="9">
        <v>46.780999999999999</v>
      </c>
      <c r="FN133" s="9">
        <v>27.937999999999999</v>
      </c>
      <c r="FO133" s="9">
        <v>18.844000000000001</v>
      </c>
      <c r="FP133" s="9">
        <v>21.757999999999999</v>
      </c>
      <c r="FQ133" s="9">
        <v>16.626999999999999</v>
      </c>
      <c r="FR133" s="9">
        <v>5.1310000000000002</v>
      </c>
      <c r="FS133" s="9">
        <v>13.28</v>
      </c>
      <c r="FT133" s="9">
        <v>10.731</v>
      </c>
      <c r="FU133" s="9">
        <v>2.5489999999999999</v>
      </c>
      <c r="FV133" s="9">
        <v>8.4779999999999998</v>
      </c>
      <c r="FW133" s="9">
        <v>5.8959999999999999</v>
      </c>
      <c r="FX133" s="9">
        <v>2.5819999999999999</v>
      </c>
      <c r="FY133" s="9">
        <v>25.023</v>
      </c>
      <c r="FZ133" s="9">
        <v>11.311</v>
      </c>
      <c r="GA133" s="9">
        <v>13.712999999999999</v>
      </c>
      <c r="GB133" s="9">
        <v>129.77600000000001</v>
      </c>
      <c r="GC133" s="9">
        <v>69.135000000000005</v>
      </c>
      <c r="GD133" s="9">
        <v>60.64</v>
      </c>
      <c r="GE133" s="9">
        <v>51.47</v>
      </c>
      <c r="GF133" s="9">
        <v>39.81</v>
      </c>
      <c r="GG133" s="9">
        <v>11.66</v>
      </c>
      <c r="GH133" s="9">
        <v>78.305999999999997</v>
      </c>
      <c r="GI133" s="9">
        <v>29.326000000000001</v>
      </c>
      <c r="GJ133" s="9">
        <v>48.98</v>
      </c>
      <c r="GK133" s="9">
        <v>68.811000000000007</v>
      </c>
      <c r="GL133" s="9">
        <v>52.055999999999997</v>
      </c>
      <c r="GM133" s="9">
        <v>16.754999999999999</v>
      </c>
      <c r="GN133" s="9">
        <v>92.881</v>
      </c>
      <c r="GO133" s="9">
        <v>35.768000000000001</v>
      </c>
      <c r="GP133" s="9">
        <v>57.113</v>
      </c>
      <c r="GQ133" s="9">
        <v>91.585999999999999</v>
      </c>
      <c r="GR133" s="9">
        <v>40.055999999999997</v>
      </c>
      <c r="GS133" s="9">
        <v>51.53</v>
      </c>
      <c r="GT133" s="9">
        <v>751.99</v>
      </c>
      <c r="GU133" s="9">
        <v>437.33600000000001</v>
      </c>
      <c r="GV133" s="9">
        <v>314.65499999999997</v>
      </c>
      <c r="GW133" s="9">
        <v>345.55399999999997</v>
      </c>
      <c r="GX133" s="9">
        <v>236.86699999999999</v>
      </c>
      <c r="GY133" s="9">
        <v>108.68600000000001</v>
      </c>
      <c r="GZ133" s="9">
        <v>406.43700000000001</v>
      </c>
      <c r="HA133" s="9">
        <v>200.46799999999999</v>
      </c>
      <c r="HB133" s="9">
        <v>205.96799999999999</v>
      </c>
      <c r="HC133" s="9">
        <v>56.834000000000003</v>
      </c>
      <c r="HD133" s="9">
        <v>33.319000000000003</v>
      </c>
      <c r="HE133" s="9">
        <v>23.515000000000001</v>
      </c>
      <c r="HF133" s="9">
        <v>23.66</v>
      </c>
      <c r="HG133" s="9">
        <v>14.539</v>
      </c>
      <c r="HH133" s="9">
        <v>9.1210000000000004</v>
      </c>
      <c r="HI133" s="9">
        <v>4.4980000000000002</v>
      </c>
      <c r="HJ133" s="9">
        <v>3.5049999999999999</v>
      </c>
      <c r="HK133" s="9">
        <v>0.99299999999999999</v>
      </c>
      <c r="HL133" s="9">
        <v>2.0019999999999998</v>
      </c>
      <c r="HM133" s="9">
        <v>1.425</v>
      </c>
      <c r="HN133" s="9">
        <v>0.57699999999999996</v>
      </c>
      <c r="HO133" s="9">
        <v>2.496</v>
      </c>
      <c r="HP133" s="9">
        <v>2.08</v>
      </c>
      <c r="HQ133" s="9">
        <v>0.41599999999999998</v>
      </c>
      <c r="HR133" s="9">
        <v>19.161999999999999</v>
      </c>
      <c r="HS133" s="9">
        <v>11.034000000000001</v>
      </c>
      <c r="HT133" s="9">
        <v>8.1280000000000001</v>
      </c>
      <c r="HU133" s="9">
        <v>35.722999999999999</v>
      </c>
      <c r="HV133" s="9">
        <v>20.248999999999999</v>
      </c>
      <c r="HW133" s="9">
        <v>15.474</v>
      </c>
      <c r="HX133" s="9">
        <v>10.643000000000001</v>
      </c>
      <c r="HY133" s="9">
        <v>7.5650000000000004</v>
      </c>
      <c r="HZ133" s="9">
        <v>3.0779999999999998</v>
      </c>
      <c r="IA133" s="9">
        <v>25.08</v>
      </c>
      <c r="IB133" s="9">
        <v>12.683999999999999</v>
      </c>
      <c r="IC133" s="9">
        <v>12.396000000000001</v>
      </c>
      <c r="ID133" s="9">
        <v>14.628</v>
      </c>
      <c r="IE133" s="9">
        <v>10.558999999999999</v>
      </c>
      <c r="IF133" s="9">
        <v>4.0679999999999996</v>
      </c>
      <c r="IG133" s="9">
        <v>42.206000000000003</v>
      </c>
      <c r="IH133" s="9">
        <v>22.759</v>
      </c>
      <c r="II133" s="9">
        <v>19.446999999999999</v>
      </c>
      <c r="IJ133" s="9">
        <v>27.082000000000001</v>
      </c>
      <c r="IK133" s="9">
        <v>14.11</v>
      </c>
      <c r="IL133" s="9">
        <v>12.973000000000001</v>
      </c>
      <c r="IM133" s="9">
        <v>4465.5730000000003</v>
      </c>
      <c r="IN133" s="9">
        <v>2333.9360000000001</v>
      </c>
      <c r="IO133" s="9">
        <v>2131.6370000000002</v>
      </c>
      <c r="IP133" s="9">
        <v>3109.3470000000002</v>
      </c>
      <c r="IQ133" s="9">
        <v>1846.1780000000001</v>
      </c>
    </row>
    <row r="134" spans="1:251">
      <c r="A134" s="10">
        <v>45566</v>
      </c>
      <c r="B134" s="9">
        <v>12.808999999999999</v>
      </c>
      <c r="C134" s="9">
        <v>12.58</v>
      </c>
      <c r="D134" s="9">
        <v>337.14600000000002</v>
      </c>
      <c r="E134" s="9">
        <v>194.39500000000001</v>
      </c>
      <c r="F134" s="9">
        <v>142.75200000000001</v>
      </c>
      <c r="G134" s="9">
        <v>172.76300000000001</v>
      </c>
      <c r="H134" s="9">
        <v>122.96899999999999</v>
      </c>
      <c r="I134" s="9">
        <v>49.795000000000002</v>
      </c>
      <c r="J134" s="9">
        <v>164.38300000000001</v>
      </c>
      <c r="K134" s="9">
        <v>71.426000000000002</v>
      </c>
      <c r="L134" s="9">
        <v>92.956999999999994</v>
      </c>
      <c r="M134" s="9">
        <v>187.92400000000001</v>
      </c>
      <c r="N134" s="9">
        <v>135.18</v>
      </c>
      <c r="O134" s="9">
        <v>52.744</v>
      </c>
      <c r="P134" s="9">
        <v>176.018</v>
      </c>
      <c r="Q134" s="9">
        <v>77.353999999999999</v>
      </c>
      <c r="R134" s="9">
        <v>98.664000000000001</v>
      </c>
      <c r="S134" s="9">
        <v>180.81700000000001</v>
      </c>
      <c r="T134" s="9">
        <v>83.561000000000007</v>
      </c>
      <c r="U134" s="9">
        <v>97.256</v>
      </c>
      <c r="V134" s="9">
        <v>3275.75</v>
      </c>
      <c r="W134" s="9">
        <v>1705.1089999999999</v>
      </c>
      <c r="X134" s="9">
        <v>1570.64</v>
      </c>
      <c r="Y134" s="9">
        <v>2502.2159999999999</v>
      </c>
      <c r="Z134" s="9">
        <v>1552.9870000000001</v>
      </c>
      <c r="AA134" s="9">
        <v>949.22900000000004</v>
      </c>
      <c r="AB134" s="9">
        <v>773.53399999999999</v>
      </c>
      <c r="AC134" s="9">
        <v>152.12299999999999</v>
      </c>
      <c r="AD134" s="9">
        <v>621.41200000000003</v>
      </c>
      <c r="AE134" s="9">
        <v>325.63400000000001</v>
      </c>
      <c r="AF134" s="9">
        <v>193.179</v>
      </c>
      <c r="AG134" s="9">
        <v>132.45599999999999</v>
      </c>
      <c r="AH134" s="9">
        <v>50.743000000000002</v>
      </c>
      <c r="AI134" s="9">
        <v>32.509</v>
      </c>
      <c r="AJ134" s="9">
        <v>18.234000000000002</v>
      </c>
      <c r="AK134" s="9">
        <v>27.071999999999999</v>
      </c>
      <c r="AL134" s="9">
        <v>22.780999999999999</v>
      </c>
      <c r="AM134" s="9">
        <v>4.2919999999999998</v>
      </c>
      <c r="AN134" s="9">
        <v>13.973000000000001</v>
      </c>
      <c r="AO134" s="9">
        <v>10.819000000000001</v>
      </c>
      <c r="AP134" s="9">
        <v>3.1549999999999998</v>
      </c>
      <c r="AQ134" s="9">
        <v>13.099</v>
      </c>
      <c r="AR134" s="9">
        <v>11.962</v>
      </c>
      <c r="AS134" s="9">
        <v>1.137</v>
      </c>
      <c r="AT134" s="9">
        <v>23.67</v>
      </c>
      <c r="AU134" s="9">
        <v>9.7279999999999998</v>
      </c>
      <c r="AV134" s="9">
        <v>13.942</v>
      </c>
      <c r="AW134" s="9">
        <v>294.53300000000002</v>
      </c>
      <c r="AX134" s="9">
        <v>172.054</v>
      </c>
      <c r="AY134" s="9">
        <v>122.48</v>
      </c>
      <c r="AZ134" s="9">
        <v>160.98099999999999</v>
      </c>
      <c r="BA134" s="9">
        <v>127.22199999999999</v>
      </c>
      <c r="BB134" s="9">
        <v>33.759</v>
      </c>
      <c r="BC134" s="9">
        <v>133.55199999999999</v>
      </c>
      <c r="BD134" s="9">
        <v>44.832000000000001</v>
      </c>
      <c r="BE134" s="9">
        <v>88.72</v>
      </c>
      <c r="BF134" s="9">
        <v>179.78</v>
      </c>
      <c r="BG134" s="9">
        <v>143.57599999999999</v>
      </c>
      <c r="BH134" s="9">
        <v>36.204000000000001</v>
      </c>
      <c r="BI134" s="9">
        <v>145.85400000000001</v>
      </c>
      <c r="BJ134" s="9">
        <v>49.603000000000002</v>
      </c>
      <c r="BK134" s="9">
        <v>96.251000000000005</v>
      </c>
      <c r="BL134" s="9">
        <v>147.52500000000001</v>
      </c>
      <c r="BM134" s="9">
        <v>55.65</v>
      </c>
      <c r="BN134" s="9">
        <v>91.875</v>
      </c>
      <c r="BO134" s="9">
        <v>2760.9380000000001</v>
      </c>
      <c r="BP134" s="9">
        <v>1413.7539999999999</v>
      </c>
      <c r="BQ134" s="9">
        <v>1347.184</v>
      </c>
      <c r="BR134" s="9">
        <v>2136.4859999999999</v>
      </c>
      <c r="BS134" s="9">
        <v>1257.924</v>
      </c>
      <c r="BT134" s="9">
        <v>878.56200000000001</v>
      </c>
      <c r="BU134" s="9">
        <v>624.452</v>
      </c>
      <c r="BV134" s="9">
        <v>155.83000000000001</v>
      </c>
      <c r="BW134" s="9">
        <v>468.62200000000001</v>
      </c>
      <c r="BX134" s="9">
        <v>237.75</v>
      </c>
      <c r="BY134" s="9">
        <v>125.307</v>
      </c>
      <c r="BZ134" s="9">
        <v>112.444</v>
      </c>
      <c r="CA134" s="9">
        <v>46.198999999999998</v>
      </c>
      <c r="CB134" s="9">
        <v>27.196000000000002</v>
      </c>
      <c r="CC134" s="9">
        <v>19.001999999999999</v>
      </c>
      <c r="CD134" s="9">
        <v>21.58</v>
      </c>
      <c r="CE134" s="9">
        <v>15.930999999999999</v>
      </c>
      <c r="CF134" s="9">
        <v>5.6479999999999997</v>
      </c>
      <c r="CG134" s="9">
        <v>11.909000000000001</v>
      </c>
      <c r="CH134" s="9">
        <v>9.282</v>
      </c>
      <c r="CI134" s="9">
        <v>2.6269999999999998</v>
      </c>
      <c r="CJ134" s="9">
        <v>9.6709999999999994</v>
      </c>
      <c r="CK134" s="9">
        <v>6.65</v>
      </c>
      <c r="CL134" s="9">
        <v>3.0209999999999999</v>
      </c>
      <c r="CM134" s="9">
        <v>24.619</v>
      </c>
      <c r="CN134" s="9">
        <v>11.265000000000001</v>
      </c>
      <c r="CO134" s="9">
        <v>13.353999999999999</v>
      </c>
      <c r="CP134" s="9">
        <v>209</v>
      </c>
      <c r="CQ134" s="9">
        <v>110.462</v>
      </c>
      <c r="CR134" s="9">
        <v>98.537999999999997</v>
      </c>
      <c r="CS134" s="9">
        <v>103.97799999999999</v>
      </c>
      <c r="CT134" s="9">
        <v>76.885999999999996</v>
      </c>
      <c r="CU134" s="9">
        <v>27.091999999999999</v>
      </c>
      <c r="CV134" s="9">
        <v>105.02200000000001</v>
      </c>
      <c r="CW134" s="9">
        <v>33.576000000000001</v>
      </c>
      <c r="CX134" s="9">
        <v>71.445999999999998</v>
      </c>
      <c r="CY134" s="9">
        <v>120.247</v>
      </c>
      <c r="CZ134" s="9">
        <v>88.033000000000001</v>
      </c>
      <c r="DA134" s="9">
        <v>32.213999999999999</v>
      </c>
      <c r="DB134" s="9">
        <v>117.504</v>
      </c>
      <c r="DC134" s="9">
        <v>37.274000000000001</v>
      </c>
      <c r="DD134" s="9">
        <v>80.23</v>
      </c>
      <c r="DE134" s="9">
        <v>116.931</v>
      </c>
      <c r="DF134" s="9">
        <v>42.857999999999997</v>
      </c>
      <c r="DG134" s="9">
        <v>74.072999999999993</v>
      </c>
      <c r="DH134" s="9">
        <v>2824.078</v>
      </c>
      <c r="DI134" s="9">
        <v>1525.6610000000001</v>
      </c>
      <c r="DJ134" s="9">
        <v>1298.4169999999999</v>
      </c>
      <c r="DK134" s="9">
        <v>1781.73</v>
      </c>
      <c r="DL134" s="9">
        <v>1141.9780000000001</v>
      </c>
      <c r="DM134" s="9">
        <v>639.75199999999995</v>
      </c>
      <c r="DN134" s="9">
        <v>1042.348</v>
      </c>
      <c r="DO134" s="9">
        <v>383.68200000000002</v>
      </c>
      <c r="DP134" s="9">
        <v>658.66499999999996</v>
      </c>
      <c r="DQ134" s="9">
        <v>215.446</v>
      </c>
      <c r="DR134" s="9">
        <v>111.608</v>
      </c>
      <c r="DS134" s="9">
        <v>103.837</v>
      </c>
      <c r="DT134" s="9">
        <v>73.734999999999999</v>
      </c>
      <c r="DU134" s="9">
        <v>46.064999999999998</v>
      </c>
      <c r="DV134" s="9">
        <v>27.67</v>
      </c>
      <c r="DW134" s="9">
        <v>26.372</v>
      </c>
      <c r="DX134" s="9">
        <v>18.911000000000001</v>
      </c>
      <c r="DY134" s="9">
        <v>7.4610000000000003</v>
      </c>
      <c r="DZ134" s="9">
        <v>12.266999999999999</v>
      </c>
      <c r="EA134" s="9">
        <v>8.4429999999999996</v>
      </c>
      <c r="EB134" s="9">
        <v>3.8239999999999998</v>
      </c>
      <c r="EC134" s="9">
        <v>14.105</v>
      </c>
      <c r="ED134" s="9">
        <v>10.468</v>
      </c>
      <c r="EE134" s="9">
        <v>3.637</v>
      </c>
      <c r="EF134" s="9">
        <v>47.363</v>
      </c>
      <c r="EG134" s="9">
        <v>27.154</v>
      </c>
      <c r="EH134" s="9">
        <v>20.209</v>
      </c>
      <c r="EI134" s="9">
        <v>162.47900000000001</v>
      </c>
      <c r="EJ134" s="9">
        <v>78.061999999999998</v>
      </c>
      <c r="EK134" s="9">
        <v>84.417000000000002</v>
      </c>
      <c r="EL134" s="9">
        <v>57.459000000000003</v>
      </c>
      <c r="EM134" s="9">
        <v>38.341999999999999</v>
      </c>
      <c r="EN134" s="9">
        <v>19.117000000000001</v>
      </c>
      <c r="EO134" s="9">
        <v>105.02</v>
      </c>
      <c r="EP134" s="9">
        <v>39.72</v>
      </c>
      <c r="EQ134" s="9">
        <v>65.3</v>
      </c>
      <c r="ER134" s="9">
        <v>77.751000000000005</v>
      </c>
      <c r="ES134" s="9">
        <v>53.262999999999998</v>
      </c>
      <c r="ET134" s="9">
        <v>24.488</v>
      </c>
      <c r="EU134" s="9">
        <v>137.69499999999999</v>
      </c>
      <c r="EV134" s="9">
        <v>58.345999999999997</v>
      </c>
      <c r="EW134" s="9">
        <v>79.349000000000004</v>
      </c>
      <c r="EX134" s="9">
        <v>117.286</v>
      </c>
      <c r="EY134" s="9">
        <v>48.161999999999999</v>
      </c>
      <c r="EZ134" s="9">
        <v>69.123999999999995</v>
      </c>
      <c r="FA134" s="9">
        <v>2071.4560000000001</v>
      </c>
      <c r="FB134" s="9">
        <v>1085.2080000000001</v>
      </c>
      <c r="FC134" s="9">
        <v>986.24800000000005</v>
      </c>
      <c r="FD134" s="9">
        <v>1435.4949999999999</v>
      </c>
      <c r="FE134" s="9">
        <v>897.36500000000001</v>
      </c>
      <c r="FF134" s="9">
        <v>538.13</v>
      </c>
      <c r="FG134" s="9">
        <v>635.96</v>
      </c>
      <c r="FH134" s="9">
        <v>187.84299999999999</v>
      </c>
      <c r="FI134" s="9">
        <v>448.11700000000002</v>
      </c>
      <c r="FJ134" s="9">
        <v>159.67400000000001</v>
      </c>
      <c r="FK134" s="9">
        <v>79.007000000000005</v>
      </c>
      <c r="FL134" s="9">
        <v>80.667000000000002</v>
      </c>
      <c r="FM134" s="9">
        <v>46.517000000000003</v>
      </c>
      <c r="FN134" s="9">
        <v>28.338999999999999</v>
      </c>
      <c r="FO134" s="9">
        <v>18.178999999999998</v>
      </c>
      <c r="FP134" s="9">
        <v>21.084</v>
      </c>
      <c r="FQ134" s="9">
        <v>15.510999999999999</v>
      </c>
      <c r="FR134" s="9">
        <v>5.5730000000000004</v>
      </c>
      <c r="FS134" s="9">
        <v>9.5869999999999997</v>
      </c>
      <c r="FT134" s="9">
        <v>7.2649999999999997</v>
      </c>
      <c r="FU134" s="9">
        <v>2.3210000000000002</v>
      </c>
      <c r="FV134" s="9">
        <v>11.497</v>
      </c>
      <c r="FW134" s="9">
        <v>8.2460000000000004</v>
      </c>
      <c r="FX134" s="9">
        <v>3.2509999999999999</v>
      </c>
      <c r="FY134" s="9">
        <v>25.433</v>
      </c>
      <c r="FZ134" s="9">
        <v>12.827</v>
      </c>
      <c r="GA134" s="9">
        <v>12.606</v>
      </c>
      <c r="GB134" s="9">
        <v>128.34</v>
      </c>
      <c r="GC134" s="9">
        <v>59.905999999999999</v>
      </c>
      <c r="GD134" s="9">
        <v>68.435000000000002</v>
      </c>
      <c r="GE134" s="9">
        <v>46.070999999999998</v>
      </c>
      <c r="GF134" s="9">
        <v>30.119</v>
      </c>
      <c r="GG134" s="9">
        <v>15.952999999999999</v>
      </c>
      <c r="GH134" s="9">
        <v>82.269000000000005</v>
      </c>
      <c r="GI134" s="9">
        <v>29.786999999999999</v>
      </c>
      <c r="GJ134" s="9">
        <v>52.481999999999999</v>
      </c>
      <c r="GK134" s="9">
        <v>61.494</v>
      </c>
      <c r="GL134" s="9">
        <v>41.709000000000003</v>
      </c>
      <c r="GM134" s="9">
        <v>19.785</v>
      </c>
      <c r="GN134" s="9">
        <v>98.18</v>
      </c>
      <c r="GO134" s="9">
        <v>37.298000000000002</v>
      </c>
      <c r="GP134" s="9">
        <v>60.881999999999998</v>
      </c>
      <c r="GQ134" s="9">
        <v>91.855000000000004</v>
      </c>
      <c r="GR134" s="9">
        <v>37.052</v>
      </c>
      <c r="GS134" s="9">
        <v>54.802999999999997</v>
      </c>
      <c r="GT134" s="9">
        <v>752.62199999999996</v>
      </c>
      <c r="GU134" s="9">
        <v>440.45299999999997</v>
      </c>
      <c r="GV134" s="9">
        <v>312.17</v>
      </c>
      <c r="GW134" s="9">
        <v>346.23500000000001</v>
      </c>
      <c r="GX134" s="9">
        <v>244.613</v>
      </c>
      <c r="GY134" s="9">
        <v>101.621</v>
      </c>
      <c r="GZ134" s="9">
        <v>406.387</v>
      </c>
      <c r="HA134" s="9">
        <v>195.839</v>
      </c>
      <c r="HB134" s="9">
        <v>210.548</v>
      </c>
      <c r="HC134" s="9">
        <v>55.771999999999998</v>
      </c>
      <c r="HD134" s="9">
        <v>32.601999999999997</v>
      </c>
      <c r="HE134" s="9">
        <v>23.17</v>
      </c>
      <c r="HF134" s="9">
        <v>27.216999999999999</v>
      </c>
      <c r="HG134" s="9">
        <v>17.725999999999999</v>
      </c>
      <c r="HH134" s="9">
        <v>9.4909999999999997</v>
      </c>
      <c r="HI134" s="9">
        <v>5.2880000000000003</v>
      </c>
      <c r="HJ134" s="9">
        <v>3.399</v>
      </c>
      <c r="HK134" s="9">
        <v>1.889</v>
      </c>
      <c r="HL134" s="9">
        <v>2.68</v>
      </c>
      <c r="HM134" s="9">
        <v>1.177</v>
      </c>
      <c r="HN134" s="9">
        <v>1.5029999999999999</v>
      </c>
      <c r="HO134" s="9">
        <v>2.6080000000000001</v>
      </c>
      <c r="HP134" s="9">
        <v>2.222</v>
      </c>
      <c r="HQ134" s="9">
        <v>0.38600000000000001</v>
      </c>
      <c r="HR134" s="9">
        <v>21.928999999999998</v>
      </c>
      <c r="HS134" s="9">
        <v>14.327</v>
      </c>
      <c r="HT134" s="9">
        <v>7.6029999999999998</v>
      </c>
      <c r="HU134" s="9">
        <v>34.139000000000003</v>
      </c>
      <c r="HV134" s="9">
        <v>18.155999999999999</v>
      </c>
      <c r="HW134" s="9">
        <v>15.983000000000001</v>
      </c>
      <c r="HX134" s="9">
        <v>11.388</v>
      </c>
      <c r="HY134" s="9">
        <v>8.2230000000000008</v>
      </c>
      <c r="HZ134" s="9">
        <v>3.1640000000000001</v>
      </c>
      <c r="IA134" s="9">
        <v>22.751000000000001</v>
      </c>
      <c r="IB134" s="9">
        <v>9.9329999999999998</v>
      </c>
      <c r="IC134" s="9">
        <v>12.818</v>
      </c>
      <c r="ID134" s="9">
        <v>16.257000000000001</v>
      </c>
      <c r="IE134" s="9">
        <v>11.554</v>
      </c>
      <c r="IF134" s="9">
        <v>4.7030000000000003</v>
      </c>
      <c r="IG134" s="9">
        <v>39.515000000000001</v>
      </c>
      <c r="IH134" s="9">
        <v>21.047999999999998</v>
      </c>
      <c r="II134" s="9">
        <v>18.468</v>
      </c>
      <c r="IJ134" s="9">
        <v>25.431000000000001</v>
      </c>
      <c r="IK134" s="9">
        <v>11.11</v>
      </c>
      <c r="IL134" s="9">
        <v>14.321</v>
      </c>
      <c r="IM134" s="9">
        <v>4435.4589999999998</v>
      </c>
      <c r="IN134" s="9">
        <v>2317.9839999999999</v>
      </c>
      <c r="IO134" s="9">
        <v>2117.4749999999999</v>
      </c>
      <c r="IP134" s="9">
        <v>3089.9270000000001</v>
      </c>
      <c r="IQ134" s="9">
        <v>1826.739</v>
      </c>
    </row>
    <row r="135" spans="1:251">
      <c r="A135" s="10">
        <v>45597</v>
      </c>
      <c r="B135" s="9">
        <v>18.521999999999998</v>
      </c>
      <c r="C135" s="9">
        <v>14.022</v>
      </c>
      <c r="D135" s="9">
        <v>322.16000000000003</v>
      </c>
      <c r="E135" s="9">
        <v>185.87</v>
      </c>
      <c r="F135" s="9">
        <v>136.29</v>
      </c>
      <c r="G135" s="9">
        <v>151.97</v>
      </c>
      <c r="H135" s="9">
        <v>110.22</v>
      </c>
      <c r="I135" s="9">
        <v>41.75</v>
      </c>
      <c r="J135" s="9">
        <v>170.19</v>
      </c>
      <c r="K135" s="9">
        <v>75.650000000000006</v>
      </c>
      <c r="L135" s="9">
        <v>94.539000000000001</v>
      </c>
      <c r="M135" s="9">
        <v>167.52799999999999</v>
      </c>
      <c r="N135" s="9">
        <v>120.08799999999999</v>
      </c>
      <c r="O135" s="9">
        <v>47.44</v>
      </c>
      <c r="P135" s="9">
        <v>179.596</v>
      </c>
      <c r="Q135" s="9">
        <v>81.881</v>
      </c>
      <c r="R135" s="9">
        <v>97.715000000000003</v>
      </c>
      <c r="S135" s="9">
        <v>182.87299999999999</v>
      </c>
      <c r="T135" s="9">
        <v>85.491</v>
      </c>
      <c r="U135" s="9">
        <v>97.382000000000005</v>
      </c>
      <c r="V135" s="9">
        <v>3311.2739999999999</v>
      </c>
      <c r="W135" s="9">
        <v>1723.88</v>
      </c>
      <c r="X135" s="9">
        <v>1587.394</v>
      </c>
      <c r="Y135" s="9">
        <v>2543.4479999999999</v>
      </c>
      <c r="Z135" s="9">
        <v>1573.44</v>
      </c>
      <c r="AA135" s="9">
        <v>970.00800000000004</v>
      </c>
      <c r="AB135" s="9">
        <v>767.82600000000002</v>
      </c>
      <c r="AC135" s="9">
        <v>150.44</v>
      </c>
      <c r="AD135" s="9">
        <v>617.38599999999997</v>
      </c>
      <c r="AE135" s="9">
        <v>292.43299999999999</v>
      </c>
      <c r="AF135" s="9">
        <v>167.86799999999999</v>
      </c>
      <c r="AG135" s="9">
        <v>124.565</v>
      </c>
      <c r="AH135" s="9">
        <v>51.072000000000003</v>
      </c>
      <c r="AI135" s="9">
        <v>28.344000000000001</v>
      </c>
      <c r="AJ135" s="9">
        <v>22.728000000000002</v>
      </c>
      <c r="AK135" s="9">
        <v>23.991</v>
      </c>
      <c r="AL135" s="9">
        <v>18.751999999999999</v>
      </c>
      <c r="AM135" s="9">
        <v>5.2389999999999999</v>
      </c>
      <c r="AN135" s="9">
        <v>13.571</v>
      </c>
      <c r="AO135" s="9">
        <v>10.629</v>
      </c>
      <c r="AP135" s="9">
        <v>2.9420000000000002</v>
      </c>
      <c r="AQ135" s="9">
        <v>10.42</v>
      </c>
      <c r="AR135" s="9">
        <v>8.1229999999999993</v>
      </c>
      <c r="AS135" s="9">
        <v>2.2970000000000002</v>
      </c>
      <c r="AT135" s="9">
        <v>27.081</v>
      </c>
      <c r="AU135" s="9">
        <v>9.5920000000000005</v>
      </c>
      <c r="AV135" s="9">
        <v>17.489000000000001</v>
      </c>
      <c r="AW135" s="9">
        <v>261.411</v>
      </c>
      <c r="AX135" s="9">
        <v>151.91499999999999</v>
      </c>
      <c r="AY135" s="9">
        <v>109.496</v>
      </c>
      <c r="AZ135" s="9">
        <v>143.411</v>
      </c>
      <c r="BA135" s="9">
        <v>110.149</v>
      </c>
      <c r="BB135" s="9">
        <v>33.262</v>
      </c>
      <c r="BC135" s="9">
        <v>118</v>
      </c>
      <c r="BD135" s="9">
        <v>41.765999999999998</v>
      </c>
      <c r="BE135" s="9">
        <v>76.233999999999995</v>
      </c>
      <c r="BF135" s="9">
        <v>161.245</v>
      </c>
      <c r="BG135" s="9">
        <v>123.267</v>
      </c>
      <c r="BH135" s="9">
        <v>37.978000000000002</v>
      </c>
      <c r="BI135" s="9">
        <v>131.18799999999999</v>
      </c>
      <c r="BJ135" s="9">
        <v>44.600999999999999</v>
      </c>
      <c r="BK135" s="9">
        <v>86.587000000000003</v>
      </c>
      <c r="BL135" s="9">
        <v>131.572</v>
      </c>
      <c r="BM135" s="9">
        <v>52.395000000000003</v>
      </c>
      <c r="BN135" s="9">
        <v>79.177000000000007</v>
      </c>
      <c r="BO135" s="9">
        <v>2773.5219999999999</v>
      </c>
      <c r="BP135" s="9">
        <v>1421.672</v>
      </c>
      <c r="BQ135" s="9">
        <v>1351.85</v>
      </c>
      <c r="BR135" s="9">
        <v>2175.8090000000002</v>
      </c>
      <c r="BS135" s="9">
        <v>1278.2860000000001</v>
      </c>
      <c r="BT135" s="9">
        <v>897.52300000000002</v>
      </c>
      <c r="BU135" s="9">
        <v>597.71299999999997</v>
      </c>
      <c r="BV135" s="9">
        <v>143.38499999999999</v>
      </c>
      <c r="BW135" s="9">
        <v>454.327</v>
      </c>
      <c r="BX135" s="9">
        <v>229.58199999999999</v>
      </c>
      <c r="BY135" s="9">
        <v>123.55200000000001</v>
      </c>
      <c r="BZ135" s="9">
        <v>106.03</v>
      </c>
      <c r="CA135" s="9">
        <v>48.506999999999998</v>
      </c>
      <c r="CB135" s="9">
        <v>28.327999999999999</v>
      </c>
      <c r="CC135" s="9">
        <v>20.178999999999998</v>
      </c>
      <c r="CD135" s="9">
        <v>28.248999999999999</v>
      </c>
      <c r="CE135" s="9">
        <v>21.975000000000001</v>
      </c>
      <c r="CF135" s="9">
        <v>6.2729999999999997</v>
      </c>
      <c r="CG135" s="9">
        <v>17.361999999999998</v>
      </c>
      <c r="CH135" s="9">
        <v>13.617000000000001</v>
      </c>
      <c r="CI135" s="9">
        <v>3.7450000000000001</v>
      </c>
      <c r="CJ135" s="9">
        <v>10.887</v>
      </c>
      <c r="CK135" s="9">
        <v>8.3580000000000005</v>
      </c>
      <c r="CL135" s="9">
        <v>2.5289999999999999</v>
      </c>
      <c r="CM135" s="9">
        <v>20.257999999999999</v>
      </c>
      <c r="CN135" s="9">
        <v>6.3520000000000003</v>
      </c>
      <c r="CO135" s="9">
        <v>13.906000000000001</v>
      </c>
      <c r="CP135" s="9">
        <v>197.69800000000001</v>
      </c>
      <c r="CQ135" s="9">
        <v>104.931</v>
      </c>
      <c r="CR135" s="9">
        <v>92.768000000000001</v>
      </c>
      <c r="CS135" s="9">
        <v>94.852999999999994</v>
      </c>
      <c r="CT135" s="9">
        <v>69.453000000000003</v>
      </c>
      <c r="CU135" s="9">
        <v>25.4</v>
      </c>
      <c r="CV135" s="9">
        <v>102.846</v>
      </c>
      <c r="CW135" s="9">
        <v>35.478000000000002</v>
      </c>
      <c r="CX135" s="9">
        <v>67.367999999999995</v>
      </c>
      <c r="CY135" s="9">
        <v>117.52800000000001</v>
      </c>
      <c r="CZ135" s="9">
        <v>86.435000000000002</v>
      </c>
      <c r="DA135" s="9">
        <v>31.093</v>
      </c>
      <c r="DB135" s="9">
        <v>112.054</v>
      </c>
      <c r="DC135" s="9">
        <v>37.116999999999997</v>
      </c>
      <c r="DD135" s="9">
        <v>74.936999999999998</v>
      </c>
      <c r="DE135" s="9">
        <v>120.208</v>
      </c>
      <c r="DF135" s="9">
        <v>49.094999999999999</v>
      </c>
      <c r="DG135" s="9">
        <v>71.113</v>
      </c>
      <c r="DH135" s="9">
        <v>2858.797</v>
      </c>
      <c r="DI135" s="9">
        <v>1535.9069999999999</v>
      </c>
      <c r="DJ135" s="9">
        <v>1322.89</v>
      </c>
      <c r="DK135" s="9">
        <v>1820.277</v>
      </c>
      <c r="DL135" s="9">
        <v>1158.7860000000001</v>
      </c>
      <c r="DM135" s="9">
        <v>661.49099999999999</v>
      </c>
      <c r="DN135" s="9">
        <v>1038.521</v>
      </c>
      <c r="DO135" s="9">
        <v>377.12099999999998</v>
      </c>
      <c r="DP135" s="9">
        <v>661.399</v>
      </c>
      <c r="DQ135" s="9">
        <v>215.39699999999999</v>
      </c>
      <c r="DR135" s="9">
        <v>112.845</v>
      </c>
      <c r="DS135" s="9">
        <v>102.55200000000001</v>
      </c>
      <c r="DT135" s="9">
        <v>69.123000000000005</v>
      </c>
      <c r="DU135" s="9">
        <v>39.548999999999999</v>
      </c>
      <c r="DV135" s="9">
        <v>29.574000000000002</v>
      </c>
      <c r="DW135" s="9">
        <v>23.61</v>
      </c>
      <c r="DX135" s="9">
        <v>16.870999999999999</v>
      </c>
      <c r="DY135" s="9">
        <v>6.7389999999999999</v>
      </c>
      <c r="DZ135" s="9">
        <v>12.103999999999999</v>
      </c>
      <c r="EA135" s="9">
        <v>9.1289999999999996</v>
      </c>
      <c r="EB135" s="9">
        <v>2.976</v>
      </c>
      <c r="EC135" s="9">
        <v>11.505000000000001</v>
      </c>
      <c r="ED135" s="9">
        <v>7.742</v>
      </c>
      <c r="EE135" s="9">
        <v>3.7629999999999999</v>
      </c>
      <c r="EF135" s="9">
        <v>45.512999999999998</v>
      </c>
      <c r="EG135" s="9">
        <v>22.678000000000001</v>
      </c>
      <c r="EH135" s="9">
        <v>22.835000000000001</v>
      </c>
      <c r="EI135" s="9">
        <v>163.22800000000001</v>
      </c>
      <c r="EJ135" s="9">
        <v>85.134</v>
      </c>
      <c r="EK135" s="9">
        <v>78.093999999999994</v>
      </c>
      <c r="EL135" s="9">
        <v>61.543999999999997</v>
      </c>
      <c r="EM135" s="9">
        <v>43.122999999999998</v>
      </c>
      <c r="EN135" s="9">
        <v>18.420000000000002</v>
      </c>
      <c r="EO135" s="9">
        <v>101.684</v>
      </c>
      <c r="EP135" s="9">
        <v>42.011000000000003</v>
      </c>
      <c r="EQ135" s="9">
        <v>59.673999999999999</v>
      </c>
      <c r="ER135" s="9">
        <v>80.421999999999997</v>
      </c>
      <c r="ES135" s="9">
        <v>56.18</v>
      </c>
      <c r="ET135" s="9">
        <v>24.242000000000001</v>
      </c>
      <c r="EU135" s="9">
        <v>134.976</v>
      </c>
      <c r="EV135" s="9">
        <v>56.664999999999999</v>
      </c>
      <c r="EW135" s="9">
        <v>78.31</v>
      </c>
      <c r="EX135" s="9">
        <v>113.789</v>
      </c>
      <c r="EY135" s="9">
        <v>51.14</v>
      </c>
      <c r="EZ135" s="9">
        <v>62.649000000000001</v>
      </c>
      <c r="FA135" s="9">
        <v>2079.8069999999998</v>
      </c>
      <c r="FB135" s="9">
        <v>1091.1320000000001</v>
      </c>
      <c r="FC135" s="9">
        <v>988.67499999999995</v>
      </c>
      <c r="FD135" s="9">
        <v>1462.6890000000001</v>
      </c>
      <c r="FE135" s="9">
        <v>907.88199999999995</v>
      </c>
      <c r="FF135" s="9">
        <v>554.80700000000002</v>
      </c>
      <c r="FG135" s="9">
        <v>617.11800000000005</v>
      </c>
      <c r="FH135" s="9">
        <v>183.251</v>
      </c>
      <c r="FI135" s="9">
        <v>433.86700000000002</v>
      </c>
      <c r="FJ135" s="9">
        <v>156.303</v>
      </c>
      <c r="FK135" s="9">
        <v>78.028999999999996</v>
      </c>
      <c r="FL135" s="9">
        <v>78.274000000000001</v>
      </c>
      <c r="FM135" s="9">
        <v>43.311999999999998</v>
      </c>
      <c r="FN135" s="9">
        <v>21.026</v>
      </c>
      <c r="FO135" s="9">
        <v>22.286000000000001</v>
      </c>
      <c r="FP135" s="9">
        <v>17.850999999999999</v>
      </c>
      <c r="FQ135" s="9">
        <v>12.102</v>
      </c>
      <c r="FR135" s="9">
        <v>5.7489999999999997</v>
      </c>
      <c r="FS135" s="9">
        <v>9.1460000000000008</v>
      </c>
      <c r="FT135" s="9">
        <v>6.6909999999999998</v>
      </c>
      <c r="FU135" s="9">
        <v>2.4550000000000001</v>
      </c>
      <c r="FV135" s="9">
        <v>8.7050000000000001</v>
      </c>
      <c r="FW135" s="9">
        <v>5.4109999999999996</v>
      </c>
      <c r="FX135" s="9">
        <v>3.294</v>
      </c>
      <c r="FY135" s="9">
        <v>25.460999999999999</v>
      </c>
      <c r="FZ135" s="9">
        <v>8.9250000000000007</v>
      </c>
      <c r="GA135" s="9">
        <v>16.536000000000001</v>
      </c>
      <c r="GB135" s="9">
        <v>125.95699999999999</v>
      </c>
      <c r="GC135" s="9">
        <v>65.173000000000002</v>
      </c>
      <c r="GD135" s="9">
        <v>60.783999999999999</v>
      </c>
      <c r="GE135" s="9">
        <v>51.938000000000002</v>
      </c>
      <c r="GF135" s="9">
        <v>34.642000000000003</v>
      </c>
      <c r="GG135" s="9">
        <v>17.295999999999999</v>
      </c>
      <c r="GH135" s="9">
        <v>74.019000000000005</v>
      </c>
      <c r="GI135" s="9">
        <v>30.530999999999999</v>
      </c>
      <c r="GJ135" s="9">
        <v>43.487000000000002</v>
      </c>
      <c r="GK135" s="9">
        <v>65.665000000000006</v>
      </c>
      <c r="GL135" s="9">
        <v>43.533000000000001</v>
      </c>
      <c r="GM135" s="9">
        <v>22.131</v>
      </c>
      <c r="GN135" s="9">
        <v>90.638000000000005</v>
      </c>
      <c r="GO135" s="9">
        <v>34.494999999999997</v>
      </c>
      <c r="GP135" s="9">
        <v>56.143000000000001</v>
      </c>
      <c r="GQ135" s="9">
        <v>83.165000000000006</v>
      </c>
      <c r="GR135" s="9">
        <v>37.222000000000001</v>
      </c>
      <c r="GS135" s="9">
        <v>45.942999999999998</v>
      </c>
      <c r="GT135" s="9">
        <v>778.99</v>
      </c>
      <c r="GU135" s="9">
        <v>444.77499999999998</v>
      </c>
      <c r="GV135" s="9">
        <v>334.21499999999997</v>
      </c>
      <c r="GW135" s="9">
        <v>357.58800000000002</v>
      </c>
      <c r="GX135" s="9">
        <v>250.904</v>
      </c>
      <c r="GY135" s="9">
        <v>106.68300000000001</v>
      </c>
      <c r="GZ135" s="9">
        <v>421.40300000000002</v>
      </c>
      <c r="HA135" s="9">
        <v>193.87100000000001</v>
      </c>
      <c r="HB135" s="9">
        <v>227.53200000000001</v>
      </c>
      <c r="HC135" s="9">
        <v>59.094000000000001</v>
      </c>
      <c r="HD135" s="9">
        <v>34.817</v>
      </c>
      <c r="HE135" s="9">
        <v>24.277999999999999</v>
      </c>
      <c r="HF135" s="9">
        <v>25.811</v>
      </c>
      <c r="HG135" s="9">
        <v>18.523</v>
      </c>
      <c r="HH135" s="9">
        <v>7.2889999999999997</v>
      </c>
      <c r="HI135" s="9">
        <v>5.7590000000000003</v>
      </c>
      <c r="HJ135" s="9">
        <v>4.7690000000000001</v>
      </c>
      <c r="HK135" s="9">
        <v>0.99</v>
      </c>
      <c r="HL135" s="9">
        <v>2.9590000000000001</v>
      </c>
      <c r="HM135" s="9">
        <v>2.4380000000000002</v>
      </c>
      <c r="HN135" s="9">
        <v>0.52</v>
      </c>
      <c r="HO135" s="9">
        <v>2.8</v>
      </c>
      <c r="HP135" s="9">
        <v>2.331</v>
      </c>
      <c r="HQ135" s="9">
        <v>0.47</v>
      </c>
      <c r="HR135" s="9">
        <v>20.052</v>
      </c>
      <c r="HS135" s="9">
        <v>13.753</v>
      </c>
      <c r="HT135" s="9">
        <v>6.2990000000000004</v>
      </c>
      <c r="HU135" s="9">
        <v>37.271000000000001</v>
      </c>
      <c r="HV135" s="9">
        <v>19.960999999999999</v>
      </c>
      <c r="HW135" s="9">
        <v>17.309999999999999</v>
      </c>
      <c r="HX135" s="9">
        <v>9.6050000000000004</v>
      </c>
      <c r="HY135" s="9">
        <v>8.4819999999999993</v>
      </c>
      <c r="HZ135" s="9">
        <v>1.1240000000000001</v>
      </c>
      <c r="IA135" s="9">
        <v>27.666</v>
      </c>
      <c r="IB135" s="9">
        <v>11.478999999999999</v>
      </c>
      <c r="IC135" s="9">
        <v>16.186</v>
      </c>
      <c r="ID135" s="9">
        <v>14.757</v>
      </c>
      <c r="IE135" s="9">
        <v>12.646000000000001</v>
      </c>
      <c r="IF135" s="9">
        <v>2.1110000000000002</v>
      </c>
      <c r="IG135" s="9">
        <v>44.337000000000003</v>
      </c>
      <c r="IH135" s="9">
        <v>22.17</v>
      </c>
      <c r="II135" s="9">
        <v>22.167000000000002</v>
      </c>
      <c r="IJ135" s="9">
        <v>30.623999999999999</v>
      </c>
      <c r="IK135" s="9">
        <v>13.917999999999999</v>
      </c>
      <c r="IL135" s="9">
        <v>16.707000000000001</v>
      </c>
      <c r="IM135" s="9">
        <v>4487.4870000000001</v>
      </c>
      <c r="IN135" s="9">
        <v>2337.038</v>
      </c>
      <c r="IO135" s="9">
        <v>2150.4490000000001</v>
      </c>
      <c r="IP135" s="9">
        <v>3166.7779999999998</v>
      </c>
      <c r="IQ135" s="9">
        <v>1871.1590000000001</v>
      </c>
    </row>
    <row r="136" spans="1:251">
      <c r="A136" s="10">
        <v>45627</v>
      </c>
      <c r="B136" s="9">
        <v>12.86</v>
      </c>
      <c r="C136" s="9">
        <v>19.149999999999999</v>
      </c>
      <c r="D136" s="9">
        <v>339.40100000000001</v>
      </c>
      <c r="E136" s="9">
        <v>204.13200000000001</v>
      </c>
      <c r="F136" s="9">
        <v>135.26900000000001</v>
      </c>
      <c r="G136" s="9">
        <v>163.387</v>
      </c>
      <c r="H136" s="9">
        <v>118.872</v>
      </c>
      <c r="I136" s="9">
        <v>44.515000000000001</v>
      </c>
      <c r="J136" s="9">
        <v>176.01400000000001</v>
      </c>
      <c r="K136" s="9">
        <v>85.26</v>
      </c>
      <c r="L136" s="9">
        <v>90.754000000000005</v>
      </c>
      <c r="M136" s="9">
        <v>183.72399999999999</v>
      </c>
      <c r="N136" s="9">
        <v>132.649</v>
      </c>
      <c r="O136" s="9">
        <v>51.075000000000003</v>
      </c>
      <c r="P136" s="9">
        <v>188.47300000000001</v>
      </c>
      <c r="Q136" s="9">
        <v>88.358000000000004</v>
      </c>
      <c r="R136" s="9">
        <v>100.11499999999999</v>
      </c>
      <c r="S136" s="9">
        <v>189.536</v>
      </c>
      <c r="T136" s="9">
        <v>93.623999999999995</v>
      </c>
      <c r="U136" s="9">
        <v>95.912999999999997</v>
      </c>
      <c r="V136" s="9">
        <v>3339.4229999999998</v>
      </c>
      <c r="W136" s="9">
        <v>1733.5989999999999</v>
      </c>
      <c r="X136" s="9">
        <v>1605.8240000000001</v>
      </c>
      <c r="Y136" s="9">
        <v>2553.069</v>
      </c>
      <c r="Z136" s="9">
        <v>1582.7860000000001</v>
      </c>
      <c r="AA136" s="9">
        <v>970.28300000000002</v>
      </c>
      <c r="AB136" s="9">
        <v>786.35400000000004</v>
      </c>
      <c r="AC136" s="9">
        <v>150.81299999999999</v>
      </c>
      <c r="AD136" s="9">
        <v>635.54100000000005</v>
      </c>
      <c r="AE136" s="9">
        <v>300.51600000000002</v>
      </c>
      <c r="AF136" s="9">
        <v>156.69900000000001</v>
      </c>
      <c r="AG136" s="9">
        <v>143.816</v>
      </c>
      <c r="AH136" s="9">
        <v>56.317</v>
      </c>
      <c r="AI136" s="9">
        <v>26.305</v>
      </c>
      <c r="AJ136" s="9">
        <v>30.012</v>
      </c>
      <c r="AK136" s="9">
        <v>28.742999999999999</v>
      </c>
      <c r="AL136" s="9">
        <v>21.315000000000001</v>
      </c>
      <c r="AM136" s="9">
        <v>7.4279999999999999</v>
      </c>
      <c r="AN136" s="9">
        <v>16.027999999999999</v>
      </c>
      <c r="AO136" s="9">
        <v>11.282999999999999</v>
      </c>
      <c r="AP136" s="9">
        <v>4.7450000000000001</v>
      </c>
      <c r="AQ136" s="9">
        <v>12.715</v>
      </c>
      <c r="AR136" s="9">
        <v>10.032999999999999</v>
      </c>
      <c r="AS136" s="9">
        <v>2.6829999999999998</v>
      </c>
      <c r="AT136" s="9">
        <v>27.574000000000002</v>
      </c>
      <c r="AU136" s="9">
        <v>4.99</v>
      </c>
      <c r="AV136" s="9">
        <v>22.584</v>
      </c>
      <c r="AW136" s="9">
        <v>262.63200000000001</v>
      </c>
      <c r="AX136" s="9">
        <v>138.327</v>
      </c>
      <c r="AY136" s="9">
        <v>124.30500000000001</v>
      </c>
      <c r="AZ136" s="9">
        <v>140.63399999999999</v>
      </c>
      <c r="BA136" s="9">
        <v>104.709</v>
      </c>
      <c r="BB136" s="9">
        <v>35.924999999999997</v>
      </c>
      <c r="BC136" s="9">
        <v>121.998</v>
      </c>
      <c r="BD136" s="9">
        <v>33.619</v>
      </c>
      <c r="BE136" s="9">
        <v>88.38</v>
      </c>
      <c r="BF136" s="9">
        <v>163.809</v>
      </c>
      <c r="BG136" s="9">
        <v>121.98</v>
      </c>
      <c r="BH136" s="9">
        <v>41.829000000000001</v>
      </c>
      <c r="BI136" s="9">
        <v>136.70699999999999</v>
      </c>
      <c r="BJ136" s="9">
        <v>34.719000000000001</v>
      </c>
      <c r="BK136" s="9">
        <v>101.98699999999999</v>
      </c>
      <c r="BL136" s="9">
        <v>138.02600000000001</v>
      </c>
      <c r="BM136" s="9">
        <v>44.901000000000003</v>
      </c>
      <c r="BN136" s="9">
        <v>93.125</v>
      </c>
      <c r="BO136" s="9">
        <v>2778.63</v>
      </c>
      <c r="BP136" s="9">
        <v>1418.8150000000001</v>
      </c>
      <c r="BQ136" s="9">
        <v>1359.8150000000001</v>
      </c>
      <c r="BR136" s="9">
        <v>2169.7240000000002</v>
      </c>
      <c r="BS136" s="9">
        <v>1263.6769999999999</v>
      </c>
      <c r="BT136" s="9">
        <v>906.04600000000005</v>
      </c>
      <c r="BU136" s="9">
        <v>608.90700000000004</v>
      </c>
      <c r="BV136" s="9">
        <v>155.13800000000001</v>
      </c>
      <c r="BW136" s="9">
        <v>453.76900000000001</v>
      </c>
      <c r="BX136" s="9">
        <v>221.422</v>
      </c>
      <c r="BY136" s="9">
        <v>112.375</v>
      </c>
      <c r="BZ136" s="9">
        <v>109.047</v>
      </c>
      <c r="CA136" s="9">
        <v>44.905000000000001</v>
      </c>
      <c r="CB136" s="9">
        <v>23.535</v>
      </c>
      <c r="CC136" s="9">
        <v>21.37</v>
      </c>
      <c r="CD136" s="9">
        <v>19.556000000000001</v>
      </c>
      <c r="CE136" s="9">
        <v>13.551</v>
      </c>
      <c r="CF136" s="9">
        <v>6.0049999999999999</v>
      </c>
      <c r="CG136" s="9">
        <v>8.6649999999999991</v>
      </c>
      <c r="CH136" s="9">
        <v>5.8319999999999999</v>
      </c>
      <c r="CI136" s="9">
        <v>2.8330000000000002</v>
      </c>
      <c r="CJ136" s="9">
        <v>10.891</v>
      </c>
      <c r="CK136" s="9">
        <v>7.7190000000000003</v>
      </c>
      <c r="CL136" s="9">
        <v>3.1720000000000002</v>
      </c>
      <c r="CM136" s="9">
        <v>25.349</v>
      </c>
      <c r="CN136" s="9">
        <v>9.984</v>
      </c>
      <c r="CO136" s="9">
        <v>15.365</v>
      </c>
      <c r="CP136" s="9">
        <v>189.93799999999999</v>
      </c>
      <c r="CQ136" s="9">
        <v>96.01</v>
      </c>
      <c r="CR136" s="9">
        <v>93.927999999999997</v>
      </c>
      <c r="CS136" s="9">
        <v>92.457999999999998</v>
      </c>
      <c r="CT136" s="9">
        <v>64.191999999999993</v>
      </c>
      <c r="CU136" s="9">
        <v>28.265999999999998</v>
      </c>
      <c r="CV136" s="9">
        <v>97.478999999999999</v>
      </c>
      <c r="CW136" s="9">
        <v>31.818000000000001</v>
      </c>
      <c r="CX136" s="9">
        <v>65.662000000000006</v>
      </c>
      <c r="CY136" s="9">
        <v>107.42400000000001</v>
      </c>
      <c r="CZ136" s="9">
        <v>74.965000000000003</v>
      </c>
      <c r="DA136" s="9">
        <v>32.459000000000003</v>
      </c>
      <c r="DB136" s="9">
        <v>113.998</v>
      </c>
      <c r="DC136" s="9">
        <v>37.409999999999997</v>
      </c>
      <c r="DD136" s="9">
        <v>76.587999999999994</v>
      </c>
      <c r="DE136" s="9">
        <v>106.145</v>
      </c>
      <c r="DF136" s="9">
        <v>37.65</v>
      </c>
      <c r="DG136" s="9">
        <v>68.495000000000005</v>
      </c>
      <c r="DH136" s="9">
        <v>2857.6509999999998</v>
      </c>
      <c r="DI136" s="9">
        <v>1538.3440000000001</v>
      </c>
      <c r="DJ136" s="9">
        <v>1319.307</v>
      </c>
      <c r="DK136" s="9">
        <v>1820.0840000000001</v>
      </c>
      <c r="DL136" s="9">
        <v>1149.336</v>
      </c>
      <c r="DM136" s="9">
        <v>670.74800000000005</v>
      </c>
      <c r="DN136" s="9">
        <v>1037.567</v>
      </c>
      <c r="DO136" s="9">
        <v>389.00799999999998</v>
      </c>
      <c r="DP136" s="9">
        <v>648.55999999999995</v>
      </c>
      <c r="DQ136" s="9">
        <v>214.05199999999999</v>
      </c>
      <c r="DR136" s="9">
        <v>116.739</v>
      </c>
      <c r="DS136" s="9">
        <v>97.313000000000002</v>
      </c>
      <c r="DT136" s="9">
        <v>77.078999999999994</v>
      </c>
      <c r="DU136" s="9">
        <v>44.512999999999998</v>
      </c>
      <c r="DV136" s="9">
        <v>32.566000000000003</v>
      </c>
      <c r="DW136" s="9">
        <v>26.442</v>
      </c>
      <c r="DX136" s="9">
        <v>21.228999999999999</v>
      </c>
      <c r="DY136" s="9">
        <v>5.2130000000000001</v>
      </c>
      <c r="DZ136" s="9">
        <v>12.885999999999999</v>
      </c>
      <c r="EA136" s="9">
        <v>9.9789999999999992</v>
      </c>
      <c r="EB136" s="9">
        <v>2.907</v>
      </c>
      <c r="EC136" s="9">
        <v>13.555999999999999</v>
      </c>
      <c r="ED136" s="9">
        <v>11.25</v>
      </c>
      <c r="EE136" s="9">
        <v>2.306</v>
      </c>
      <c r="EF136" s="9">
        <v>50.637</v>
      </c>
      <c r="EG136" s="9">
        <v>23.283999999999999</v>
      </c>
      <c r="EH136" s="9">
        <v>27.353000000000002</v>
      </c>
      <c r="EI136" s="9">
        <v>155.39599999999999</v>
      </c>
      <c r="EJ136" s="9">
        <v>81.427000000000007</v>
      </c>
      <c r="EK136" s="9">
        <v>73.968999999999994</v>
      </c>
      <c r="EL136" s="9">
        <v>60.604999999999997</v>
      </c>
      <c r="EM136" s="9">
        <v>42.095999999999997</v>
      </c>
      <c r="EN136" s="9">
        <v>18.509</v>
      </c>
      <c r="EO136" s="9">
        <v>94.790999999999997</v>
      </c>
      <c r="EP136" s="9">
        <v>39.331000000000003</v>
      </c>
      <c r="EQ136" s="9">
        <v>55.46</v>
      </c>
      <c r="ER136" s="9">
        <v>83.281999999999996</v>
      </c>
      <c r="ES136" s="9">
        <v>60.786000000000001</v>
      </c>
      <c r="ET136" s="9">
        <v>22.495999999999999</v>
      </c>
      <c r="EU136" s="9">
        <v>130.77000000000001</v>
      </c>
      <c r="EV136" s="9">
        <v>55.953000000000003</v>
      </c>
      <c r="EW136" s="9">
        <v>74.816999999999993</v>
      </c>
      <c r="EX136" s="9">
        <v>107.678</v>
      </c>
      <c r="EY136" s="9">
        <v>49.31</v>
      </c>
      <c r="EZ136" s="9">
        <v>58.368000000000002</v>
      </c>
      <c r="FA136" s="9">
        <v>2082.136</v>
      </c>
      <c r="FB136" s="9">
        <v>1094.8979999999999</v>
      </c>
      <c r="FC136" s="9">
        <v>987.23900000000003</v>
      </c>
      <c r="FD136" s="9">
        <v>1460.194</v>
      </c>
      <c r="FE136" s="9">
        <v>905.42</v>
      </c>
      <c r="FF136" s="9">
        <v>554.774</v>
      </c>
      <c r="FG136" s="9">
        <v>621.94200000000001</v>
      </c>
      <c r="FH136" s="9">
        <v>189.47800000000001</v>
      </c>
      <c r="FI136" s="9">
        <v>432.464</v>
      </c>
      <c r="FJ136" s="9">
        <v>162.79</v>
      </c>
      <c r="FK136" s="9">
        <v>89.79</v>
      </c>
      <c r="FL136" s="9">
        <v>73</v>
      </c>
      <c r="FM136" s="9">
        <v>50.155999999999999</v>
      </c>
      <c r="FN136" s="9">
        <v>27.494</v>
      </c>
      <c r="FO136" s="9">
        <v>22.663</v>
      </c>
      <c r="FP136" s="9">
        <v>19.77</v>
      </c>
      <c r="FQ136" s="9">
        <v>15.741</v>
      </c>
      <c r="FR136" s="9">
        <v>4.0289999999999999</v>
      </c>
      <c r="FS136" s="9">
        <v>10.08</v>
      </c>
      <c r="FT136" s="9">
        <v>7.718</v>
      </c>
      <c r="FU136" s="9">
        <v>2.3620000000000001</v>
      </c>
      <c r="FV136" s="9">
        <v>9.69</v>
      </c>
      <c r="FW136" s="9">
        <v>8.0229999999999997</v>
      </c>
      <c r="FX136" s="9">
        <v>1.667</v>
      </c>
      <c r="FY136" s="9">
        <v>30.385999999999999</v>
      </c>
      <c r="FZ136" s="9">
        <v>11.753</v>
      </c>
      <c r="GA136" s="9">
        <v>18.632999999999999</v>
      </c>
      <c r="GB136" s="9">
        <v>127.468</v>
      </c>
      <c r="GC136" s="9">
        <v>69.486999999999995</v>
      </c>
      <c r="GD136" s="9">
        <v>57.981000000000002</v>
      </c>
      <c r="GE136" s="9">
        <v>53.192</v>
      </c>
      <c r="GF136" s="9">
        <v>37.889000000000003</v>
      </c>
      <c r="GG136" s="9">
        <v>15.303000000000001</v>
      </c>
      <c r="GH136" s="9">
        <v>74.275999999999996</v>
      </c>
      <c r="GI136" s="9">
        <v>31.597000000000001</v>
      </c>
      <c r="GJ136" s="9">
        <v>42.677999999999997</v>
      </c>
      <c r="GK136" s="9">
        <v>69.671000000000006</v>
      </c>
      <c r="GL136" s="9">
        <v>51.561999999999998</v>
      </c>
      <c r="GM136" s="9">
        <v>18.109000000000002</v>
      </c>
      <c r="GN136" s="9">
        <v>93.119</v>
      </c>
      <c r="GO136" s="9">
        <v>38.228999999999999</v>
      </c>
      <c r="GP136" s="9">
        <v>54.89</v>
      </c>
      <c r="GQ136" s="9">
        <v>84.355999999999995</v>
      </c>
      <c r="GR136" s="9">
        <v>39.316000000000003</v>
      </c>
      <c r="GS136" s="9">
        <v>45.04</v>
      </c>
      <c r="GT136" s="9">
        <v>775.51499999999999</v>
      </c>
      <c r="GU136" s="9">
        <v>443.44600000000003</v>
      </c>
      <c r="GV136" s="9">
        <v>332.06900000000002</v>
      </c>
      <c r="GW136" s="9">
        <v>359.89</v>
      </c>
      <c r="GX136" s="9">
        <v>243.916</v>
      </c>
      <c r="GY136" s="9">
        <v>115.973</v>
      </c>
      <c r="GZ136" s="9">
        <v>415.625</v>
      </c>
      <c r="HA136" s="9">
        <v>199.53</v>
      </c>
      <c r="HB136" s="9">
        <v>216.095</v>
      </c>
      <c r="HC136" s="9">
        <v>51.262</v>
      </c>
      <c r="HD136" s="9">
        <v>26.949000000000002</v>
      </c>
      <c r="HE136" s="9">
        <v>24.312999999999999</v>
      </c>
      <c r="HF136" s="9">
        <v>26.922999999999998</v>
      </c>
      <c r="HG136" s="9">
        <v>17.018999999999998</v>
      </c>
      <c r="HH136" s="9">
        <v>9.9030000000000005</v>
      </c>
      <c r="HI136" s="9">
        <v>6.673</v>
      </c>
      <c r="HJ136" s="9">
        <v>5.4889999999999999</v>
      </c>
      <c r="HK136" s="9">
        <v>1.1839999999999999</v>
      </c>
      <c r="HL136" s="9">
        <v>2.806</v>
      </c>
      <c r="HM136" s="9">
        <v>2.2610000000000001</v>
      </c>
      <c r="HN136" s="9">
        <v>0.54500000000000004</v>
      </c>
      <c r="HO136" s="9">
        <v>3.8660000000000001</v>
      </c>
      <c r="HP136" s="9">
        <v>3.2280000000000002</v>
      </c>
      <c r="HQ136" s="9">
        <v>0.63900000000000001</v>
      </c>
      <c r="HR136" s="9">
        <v>20.25</v>
      </c>
      <c r="HS136" s="9">
        <v>11.531000000000001</v>
      </c>
      <c r="HT136" s="9">
        <v>8.7200000000000006</v>
      </c>
      <c r="HU136" s="9">
        <v>27.928000000000001</v>
      </c>
      <c r="HV136" s="9">
        <v>11.94</v>
      </c>
      <c r="HW136" s="9">
        <v>15.988</v>
      </c>
      <c r="HX136" s="9">
        <v>7.4119999999999999</v>
      </c>
      <c r="HY136" s="9">
        <v>4.2069999999999999</v>
      </c>
      <c r="HZ136" s="9">
        <v>3.206</v>
      </c>
      <c r="IA136" s="9">
        <v>20.515000000000001</v>
      </c>
      <c r="IB136" s="9">
        <v>7.7329999999999997</v>
      </c>
      <c r="IC136" s="9">
        <v>12.782</v>
      </c>
      <c r="ID136" s="9">
        <v>13.612</v>
      </c>
      <c r="IE136" s="9">
        <v>9.2249999999999996</v>
      </c>
      <c r="IF136" s="9">
        <v>4.3869999999999996</v>
      </c>
      <c r="IG136" s="9">
        <v>37.651000000000003</v>
      </c>
      <c r="IH136" s="9">
        <v>17.724</v>
      </c>
      <c r="II136" s="9">
        <v>19.925999999999998</v>
      </c>
      <c r="IJ136" s="9">
        <v>23.321999999999999</v>
      </c>
      <c r="IK136" s="9">
        <v>9.9939999999999998</v>
      </c>
      <c r="IL136" s="9">
        <v>13.327</v>
      </c>
      <c r="IM136" s="9">
        <v>4542.8220000000001</v>
      </c>
      <c r="IN136" s="9">
        <v>2367.6579999999999</v>
      </c>
      <c r="IO136" s="9">
        <v>2175.1640000000002</v>
      </c>
      <c r="IP136" s="9">
        <v>3185.654</v>
      </c>
      <c r="IQ136" s="9">
        <v>1890.1389999999999</v>
      </c>
    </row>
    <row r="137" spans="1:251">
      <c r="A137" s="10">
        <v>45658</v>
      </c>
      <c r="B137" s="9">
        <v>14.164</v>
      </c>
      <c r="C137" s="9">
        <v>14.765000000000001</v>
      </c>
      <c r="D137" s="9">
        <v>332.96</v>
      </c>
      <c r="E137" s="9">
        <v>196.28299999999999</v>
      </c>
      <c r="F137" s="9">
        <v>136.67699999999999</v>
      </c>
      <c r="G137" s="9">
        <v>166.197</v>
      </c>
      <c r="H137" s="9">
        <v>118.26</v>
      </c>
      <c r="I137" s="9">
        <v>47.936999999999998</v>
      </c>
      <c r="J137" s="9">
        <v>166.76300000000001</v>
      </c>
      <c r="K137" s="9">
        <v>78.022999999999996</v>
      </c>
      <c r="L137" s="9">
        <v>88.74</v>
      </c>
      <c r="M137" s="9">
        <v>199.05600000000001</v>
      </c>
      <c r="N137" s="9">
        <v>145.14699999999999</v>
      </c>
      <c r="O137" s="9">
        <v>53.908999999999999</v>
      </c>
      <c r="P137" s="9">
        <v>177.66399999999999</v>
      </c>
      <c r="Q137" s="9">
        <v>85.05</v>
      </c>
      <c r="R137" s="9">
        <v>92.614000000000004</v>
      </c>
      <c r="S137" s="9">
        <v>189.7</v>
      </c>
      <c r="T137" s="9">
        <v>96.75</v>
      </c>
      <c r="U137" s="9">
        <v>92.95</v>
      </c>
      <c r="V137" s="9">
        <v>3268.5810000000001</v>
      </c>
      <c r="W137" s="9">
        <v>1701.7139999999999</v>
      </c>
      <c r="X137" s="9">
        <v>1566.867</v>
      </c>
      <c r="Y137" s="9">
        <v>2489.806</v>
      </c>
      <c r="Z137" s="9">
        <v>1552.404</v>
      </c>
      <c r="AA137" s="9">
        <v>937.40200000000004</v>
      </c>
      <c r="AB137" s="9">
        <v>778.77499999999998</v>
      </c>
      <c r="AC137" s="9">
        <v>149.31</v>
      </c>
      <c r="AD137" s="9">
        <v>629.46500000000003</v>
      </c>
      <c r="AE137" s="9">
        <v>311.05</v>
      </c>
      <c r="AF137" s="9">
        <v>167.92400000000001</v>
      </c>
      <c r="AG137" s="9">
        <v>143.126</v>
      </c>
      <c r="AH137" s="9">
        <v>59.33</v>
      </c>
      <c r="AI137" s="9">
        <v>32.375999999999998</v>
      </c>
      <c r="AJ137" s="9">
        <v>26.954000000000001</v>
      </c>
      <c r="AK137" s="9">
        <v>35.527999999999999</v>
      </c>
      <c r="AL137" s="9">
        <v>23.956</v>
      </c>
      <c r="AM137" s="9">
        <v>11.571999999999999</v>
      </c>
      <c r="AN137" s="9">
        <v>14.478</v>
      </c>
      <c r="AO137" s="9">
        <v>10.548999999999999</v>
      </c>
      <c r="AP137" s="9">
        <v>3.93</v>
      </c>
      <c r="AQ137" s="9">
        <v>21.048999999999999</v>
      </c>
      <c r="AR137" s="9">
        <v>13.407</v>
      </c>
      <c r="AS137" s="9">
        <v>7.6429999999999998</v>
      </c>
      <c r="AT137" s="9">
        <v>23.802</v>
      </c>
      <c r="AU137" s="9">
        <v>8.42</v>
      </c>
      <c r="AV137" s="9">
        <v>15.382</v>
      </c>
      <c r="AW137" s="9">
        <v>271.61700000000002</v>
      </c>
      <c r="AX137" s="9">
        <v>145.499</v>
      </c>
      <c r="AY137" s="9">
        <v>126.119</v>
      </c>
      <c r="AZ137" s="9">
        <v>142.268</v>
      </c>
      <c r="BA137" s="9">
        <v>112.151</v>
      </c>
      <c r="BB137" s="9">
        <v>30.117000000000001</v>
      </c>
      <c r="BC137" s="9">
        <v>129.34899999999999</v>
      </c>
      <c r="BD137" s="9">
        <v>33.347000000000001</v>
      </c>
      <c r="BE137" s="9">
        <v>96.001999999999995</v>
      </c>
      <c r="BF137" s="9">
        <v>170.351</v>
      </c>
      <c r="BG137" s="9">
        <v>129.904</v>
      </c>
      <c r="BH137" s="9">
        <v>40.445999999999998</v>
      </c>
      <c r="BI137" s="9">
        <v>140.69900000000001</v>
      </c>
      <c r="BJ137" s="9">
        <v>38.018999999999998</v>
      </c>
      <c r="BK137" s="9">
        <v>102.68</v>
      </c>
      <c r="BL137" s="9">
        <v>143.828</v>
      </c>
      <c r="BM137" s="9">
        <v>43.896000000000001</v>
      </c>
      <c r="BN137" s="9">
        <v>99.932000000000002</v>
      </c>
      <c r="BO137" s="9">
        <v>2743.6280000000002</v>
      </c>
      <c r="BP137" s="9">
        <v>1406.154</v>
      </c>
      <c r="BQ137" s="9">
        <v>1337.4739999999999</v>
      </c>
      <c r="BR137" s="9">
        <v>2145.7759999999998</v>
      </c>
      <c r="BS137" s="9">
        <v>1255.4480000000001</v>
      </c>
      <c r="BT137" s="9">
        <v>890.32799999999997</v>
      </c>
      <c r="BU137" s="9">
        <v>597.85199999999998</v>
      </c>
      <c r="BV137" s="9">
        <v>150.70599999999999</v>
      </c>
      <c r="BW137" s="9">
        <v>447.14699999999999</v>
      </c>
      <c r="BX137" s="9">
        <v>236.125</v>
      </c>
      <c r="BY137" s="9">
        <v>124.72</v>
      </c>
      <c r="BZ137" s="9">
        <v>111.405</v>
      </c>
      <c r="CA137" s="9">
        <v>55.353999999999999</v>
      </c>
      <c r="CB137" s="9">
        <v>33.042000000000002</v>
      </c>
      <c r="CC137" s="9">
        <v>22.312000000000001</v>
      </c>
      <c r="CD137" s="9">
        <v>27.574000000000002</v>
      </c>
      <c r="CE137" s="9">
        <v>22.457999999999998</v>
      </c>
      <c r="CF137" s="9">
        <v>5.117</v>
      </c>
      <c r="CG137" s="9">
        <v>12.975</v>
      </c>
      <c r="CH137" s="9">
        <v>9.9960000000000004</v>
      </c>
      <c r="CI137" s="9">
        <v>2.9790000000000001</v>
      </c>
      <c r="CJ137" s="9">
        <v>14.599</v>
      </c>
      <c r="CK137" s="9">
        <v>12.462</v>
      </c>
      <c r="CL137" s="9">
        <v>2.1379999999999999</v>
      </c>
      <c r="CM137" s="9">
        <v>27.78</v>
      </c>
      <c r="CN137" s="9">
        <v>10.584</v>
      </c>
      <c r="CO137" s="9">
        <v>17.195</v>
      </c>
      <c r="CP137" s="9">
        <v>199.45500000000001</v>
      </c>
      <c r="CQ137" s="9">
        <v>100.17100000000001</v>
      </c>
      <c r="CR137" s="9">
        <v>99.284999999999997</v>
      </c>
      <c r="CS137" s="9">
        <v>98.995999999999995</v>
      </c>
      <c r="CT137" s="9">
        <v>68.033000000000001</v>
      </c>
      <c r="CU137" s="9">
        <v>30.962</v>
      </c>
      <c r="CV137" s="9">
        <v>100.46</v>
      </c>
      <c r="CW137" s="9">
        <v>32.137</v>
      </c>
      <c r="CX137" s="9">
        <v>68.322999999999993</v>
      </c>
      <c r="CY137" s="9">
        <v>122.845</v>
      </c>
      <c r="CZ137" s="9">
        <v>88.138000000000005</v>
      </c>
      <c r="DA137" s="9">
        <v>34.707999999999998</v>
      </c>
      <c r="DB137" s="9">
        <v>113.279</v>
      </c>
      <c r="DC137" s="9">
        <v>36.582000000000001</v>
      </c>
      <c r="DD137" s="9">
        <v>76.697000000000003</v>
      </c>
      <c r="DE137" s="9">
        <v>113.435</v>
      </c>
      <c r="DF137" s="9">
        <v>42.133000000000003</v>
      </c>
      <c r="DG137" s="9">
        <v>71.302000000000007</v>
      </c>
      <c r="DH137" s="9">
        <v>2756.3069999999998</v>
      </c>
      <c r="DI137" s="9">
        <v>1480.098</v>
      </c>
      <c r="DJ137" s="9">
        <v>1276.2080000000001</v>
      </c>
      <c r="DK137" s="9">
        <v>1769.508</v>
      </c>
      <c r="DL137" s="9">
        <v>1123.934</v>
      </c>
      <c r="DM137" s="9">
        <v>645.57399999999996</v>
      </c>
      <c r="DN137" s="9">
        <v>986.79899999999998</v>
      </c>
      <c r="DO137" s="9">
        <v>356.16500000000002</v>
      </c>
      <c r="DP137" s="9">
        <v>630.63400000000001</v>
      </c>
      <c r="DQ137" s="9">
        <v>212.83799999999999</v>
      </c>
      <c r="DR137" s="9">
        <v>114.971</v>
      </c>
      <c r="DS137" s="9">
        <v>97.867000000000004</v>
      </c>
      <c r="DT137" s="9">
        <v>86.391999999999996</v>
      </c>
      <c r="DU137" s="9">
        <v>43.923999999999999</v>
      </c>
      <c r="DV137" s="9">
        <v>42.468000000000004</v>
      </c>
      <c r="DW137" s="9">
        <v>37.826999999999998</v>
      </c>
      <c r="DX137" s="9">
        <v>25.983000000000001</v>
      </c>
      <c r="DY137" s="9">
        <v>11.843999999999999</v>
      </c>
      <c r="DZ137" s="9">
        <v>19.785</v>
      </c>
      <c r="EA137" s="9">
        <v>14.211</v>
      </c>
      <c r="EB137" s="9">
        <v>5.5739999999999998</v>
      </c>
      <c r="EC137" s="9">
        <v>18.041</v>
      </c>
      <c r="ED137" s="9">
        <v>11.772</v>
      </c>
      <c r="EE137" s="9">
        <v>6.27</v>
      </c>
      <c r="EF137" s="9">
        <v>48.564999999999998</v>
      </c>
      <c r="EG137" s="9">
        <v>17.942</v>
      </c>
      <c r="EH137" s="9">
        <v>30.623999999999999</v>
      </c>
      <c r="EI137" s="9">
        <v>146.68700000000001</v>
      </c>
      <c r="EJ137" s="9">
        <v>80.036000000000001</v>
      </c>
      <c r="EK137" s="9">
        <v>66.650999999999996</v>
      </c>
      <c r="EL137" s="9">
        <v>54.375999999999998</v>
      </c>
      <c r="EM137" s="9">
        <v>43.518999999999998</v>
      </c>
      <c r="EN137" s="9">
        <v>10.856999999999999</v>
      </c>
      <c r="EO137" s="9">
        <v>92.311000000000007</v>
      </c>
      <c r="EP137" s="9">
        <v>36.517000000000003</v>
      </c>
      <c r="EQ137" s="9">
        <v>55.793999999999997</v>
      </c>
      <c r="ER137" s="9">
        <v>87.36</v>
      </c>
      <c r="ES137" s="9">
        <v>66.156999999999996</v>
      </c>
      <c r="ET137" s="9">
        <v>21.202000000000002</v>
      </c>
      <c r="EU137" s="9">
        <v>125.47799999999999</v>
      </c>
      <c r="EV137" s="9">
        <v>48.814</v>
      </c>
      <c r="EW137" s="9">
        <v>76.665000000000006</v>
      </c>
      <c r="EX137" s="9">
        <v>112.09699999999999</v>
      </c>
      <c r="EY137" s="9">
        <v>50.728000000000002</v>
      </c>
      <c r="EZ137" s="9">
        <v>61.368000000000002</v>
      </c>
      <c r="FA137" s="9">
        <v>2041.0550000000001</v>
      </c>
      <c r="FB137" s="9">
        <v>1070.6969999999999</v>
      </c>
      <c r="FC137" s="9">
        <v>970.35799999999995</v>
      </c>
      <c r="FD137" s="9">
        <v>1431.2639999999999</v>
      </c>
      <c r="FE137" s="9">
        <v>890.81399999999996</v>
      </c>
      <c r="FF137" s="9">
        <v>540.45000000000005</v>
      </c>
      <c r="FG137" s="9">
        <v>609.79100000000005</v>
      </c>
      <c r="FH137" s="9">
        <v>179.88399999999999</v>
      </c>
      <c r="FI137" s="9">
        <v>429.90800000000002</v>
      </c>
      <c r="FJ137" s="9">
        <v>166.702</v>
      </c>
      <c r="FK137" s="9">
        <v>89.879000000000005</v>
      </c>
      <c r="FL137" s="9">
        <v>76.822999999999993</v>
      </c>
      <c r="FM137" s="9">
        <v>65.364000000000004</v>
      </c>
      <c r="FN137" s="9">
        <v>30.704000000000001</v>
      </c>
      <c r="FO137" s="9">
        <v>34.661000000000001</v>
      </c>
      <c r="FP137" s="9">
        <v>30.94</v>
      </c>
      <c r="FQ137" s="9">
        <v>20.420000000000002</v>
      </c>
      <c r="FR137" s="9">
        <v>10.52</v>
      </c>
      <c r="FS137" s="9">
        <v>15.159000000000001</v>
      </c>
      <c r="FT137" s="9">
        <v>10.486000000000001</v>
      </c>
      <c r="FU137" s="9">
        <v>4.673</v>
      </c>
      <c r="FV137" s="9">
        <v>15.781000000000001</v>
      </c>
      <c r="FW137" s="9">
        <v>9.9339999999999993</v>
      </c>
      <c r="FX137" s="9">
        <v>5.8470000000000004</v>
      </c>
      <c r="FY137" s="9">
        <v>34.423999999999999</v>
      </c>
      <c r="FZ137" s="9">
        <v>10.284000000000001</v>
      </c>
      <c r="GA137" s="9">
        <v>24.14</v>
      </c>
      <c r="GB137" s="9">
        <v>117.361</v>
      </c>
      <c r="GC137" s="9">
        <v>65.555000000000007</v>
      </c>
      <c r="GD137" s="9">
        <v>51.805999999999997</v>
      </c>
      <c r="GE137" s="9">
        <v>47.954000000000001</v>
      </c>
      <c r="GF137" s="9">
        <v>38.904000000000003</v>
      </c>
      <c r="GG137" s="9">
        <v>9.0510000000000002</v>
      </c>
      <c r="GH137" s="9">
        <v>69.406999999999996</v>
      </c>
      <c r="GI137" s="9">
        <v>26.652000000000001</v>
      </c>
      <c r="GJ137" s="9">
        <v>42.755000000000003</v>
      </c>
      <c r="GK137" s="9">
        <v>74.715000000000003</v>
      </c>
      <c r="GL137" s="9">
        <v>56.64</v>
      </c>
      <c r="GM137" s="9">
        <v>18.074999999999999</v>
      </c>
      <c r="GN137" s="9">
        <v>91.986999999999995</v>
      </c>
      <c r="GO137" s="9">
        <v>33.238</v>
      </c>
      <c r="GP137" s="9">
        <v>58.747999999999998</v>
      </c>
      <c r="GQ137" s="9">
        <v>84.566000000000003</v>
      </c>
      <c r="GR137" s="9">
        <v>37.137999999999998</v>
      </c>
      <c r="GS137" s="9">
        <v>47.427999999999997</v>
      </c>
      <c r="GT137" s="9">
        <v>715.25199999999995</v>
      </c>
      <c r="GU137" s="9">
        <v>409.40100000000001</v>
      </c>
      <c r="GV137" s="9">
        <v>305.851</v>
      </c>
      <c r="GW137" s="9">
        <v>338.24400000000003</v>
      </c>
      <c r="GX137" s="9">
        <v>233.12</v>
      </c>
      <c r="GY137" s="9">
        <v>105.124</v>
      </c>
      <c r="GZ137" s="9">
        <v>377.00799999999998</v>
      </c>
      <c r="HA137" s="9">
        <v>176.28100000000001</v>
      </c>
      <c r="HB137" s="9">
        <v>200.727</v>
      </c>
      <c r="HC137" s="9">
        <v>46.136000000000003</v>
      </c>
      <c r="HD137" s="9">
        <v>25.091999999999999</v>
      </c>
      <c r="HE137" s="9">
        <v>21.044</v>
      </c>
      <c r="HF137" s="9">
        <v>21.027999999999999</v>
      </c>
      <c r="HG137" s="9">
        <v>13.22</v>
      </c>
      <c r="HH137" s="9">
        <v>7.8070000000000004</v>
      </c>
      <c r="HI137" s="9">
        <v>6.8869999999999996</v>
      </c>
      <c r="HJ137" s="9">
        <v>5.5629999999999997</v>
      </c>
      <c r="HK137" s="9">
        <v>1.3240000000000001</v>
      </c>
      <c r="HL137" s="9">
        <v>4.6269999999999998</v>
      </c>
      <c r="HM137" s="9">
        <v>3.7250000000000001</v>
      </c>
      <c r="HN137" s="9">
        <v>0.90200000000000002</v>
      </c>
      <c r="HO137" s="9">
        <v>2.2599999999999998</v>
      </c>
      <c r="HP137" s="9">
        <v>1.8380000000000001</v>
      </c>
      <c r="HQ137" s="9">
        <v>0.42199999999999999</v>
      </c>
      <c r="HR137" s="9">
        <v>14.141</v>
      </c>
      <c r="HS137" s="9">
        <v>7.6580000000000004</v>
      </c>
      <c r="HT137" s="9">
        <v>6.4829999999999997</v>
      </c>
      <c r="HU137" s="9">
        <v>29.326000000000001</v>
      </c>
      <c r="HV137" s="9">
        <v>14.481</v>
      </c>
      <c r="HW137" s="9">
        <v>14.845000000000001</v>
      </c>
      <c r="HX137" s="9">
        <v>6.4219999999999997</v>
      </c>
      <c r="HY137" s="9">
        <v>4.6150000000000002</v>
      </c>
      <c r="HZ137" s="9">
        <v>1.806</v>
      </c>
      <c r="IA137" s="9">
        <v>22.904</v>
      </c>
      <c r="IB137" s="9">
        <v>9.8659999999999997</v>
      </c>
      <c r="IC137" s="9">
        <v>13.039</v>
      </c>
      <c r="ID137" s="9">
        <v>12.645</v>
      </c>
      <c r="IE137" s="9">
        <v>9.5169999999999995</v>
      </c>
      <c r="IF137" s="9">
        <v>3.1269999999999998</v>
      </c>
      <c r="IG137" s="9">
        <v>33.491</v>
      </c>
      <c r="IH137" s="9">
        <v>15.574999999999999</v>
      </c>
      <c r="II137" s="9">
        <v>17.916</v>
      </c>
      <c r="IJ137" s="9">
        <v>27.530999999999999</v>
      </c>
      <c r="IK137" s="9">
        <v>13.590999999999999</v>
      </c>
      <c r="IL137" s="9">
        <v>13.94</v>
      </c>
      <c r="IM137" s="9">
        <v>4445.8869999999997</v>
      </c>
      <c r="IN137" s="9">
        <v>2317.944</v>
      </c>
      <c r="IO137" s="9">
        <v>2127.944</v>
      </c>
      <c r="IP137" s="9">
        <v>3146.2240000000002</v>
      </c>
      <c r="IQ137" s="9">
        <v>1867.8309999999999</v>
      </c>
    </row>
    <row r="138" spans="1:251">
      <c r="A138" s="10">
        <v>45689</v>
      </c>
      <c r="B138" s="9">
        <v>19.657</v>
      </c>
      <c r="C138" s="9">
        <v>18.448</v>
      </c>
      <c r="D138" s="9">
        <v>311.65100000000001</v>
      </c>
      <c r="E138" s="9">
        <v>183.16</v>
      </c>
      <c r="F138" s="9">
        <v>128.49100000000001</v>
      </c>
      <c r="G138" s="9">
        <v>153.16499999999999</v>
      </c>
      <c r="H138" s="9">
        <v>111.574</v>
      </c>
      <c r="I138" s="9">
        <v>41.591999999999999</v>
      </c>
      <c r="J138" s="9">
        <v>158.48599999999999</v>
      </c>
      <c r="K138" s="9">
        <v>71.585999999999999</v>
      </c>
      <c r="L138" s="9">
        <v>86.9</v>
      </c>
      <c r="M138" s="9">
        <v>171.46899999999999</v>
      </c>
      <c r="N138" s="9">
        <v>122.96299999999999</v>
      </c>
      <c r="O138" s="9">
        <v>48.506</v>
      </c>
      <c r="P138" s="9">
        <v>173.58500000000001</v>
      </c>
      <c r="Q138" s="9">
        <v>80.725999999999999</v>
      </c>
      <c r="R138" s="9">
        <v>92.86</v>
      </c>
      <c r="S138" s="9">
        <v>174.173</v>
      </c>
      <c r="T138" s="9">
        <v>82.143000000000001</v>
      </c>
      <c r="U138" s="9">
        <v>92.03</v>
      </c>
      <c r="V138" s="9">
        <v>3331.027</v>
      </c>
      <c r="W138" s="9">
        <v>1734.424</v>
      </c>
      <c r="X138" s="9">
        <v>1596.6030000000001</v>
      </c>
      <c r="Y138" s="9">
        <v>2534.5129999999999</v>
      </c>
      <c r="Z138" s="9">
        <v>1576.596</v>
      </c>
      <c r="AA138" s="9">
        <v>957.91700000000003</v>
      </c>
      <c r="AB138" s="9">
        <v>796.51400000000001</v>
      </c>
      <c r="AC138" s="9">
        <v>157.828</v>
      </c>
      <c r="AD138" s="9">
        <v>638.68600000000004</v>
      </c>
      <c r="AE138" s="9">
        <v>284.28100000000001</v>
      </c>
      <c r="AF138" s="9">
        <v>157.02500000000001</v>
      </c>
      <c r="AG138" s="9">
        <v>127.256</v>
      </c>
      <c r="AH138" s="9">
        <v>51.996000000000002</v>
      </c>
      <c r="AI138" s="9">
        <v>29.189</v>
      </c>
      <c r="AJ138" s="9">
        <v>22.806000000000001</v>
      </c>
      <c r="AK138" s="9">
        <v>25.97</v>
      </c>
      <c r="AL138" s="9">
        <v>19.808</v>
      </c>
      <c r="AM138" s="9">
        <v>6.1619999999999999</v>
      </c>
      <c r="AN138" s="9">
        <v>13.901</v>
      </c>
      <c r="AO138" s="9">
        <v>10.51</v>
      </c>
      <c r="AP138" s="9">
        <v>3.391</v>
      </c>
      <c r="AQ138" s="9">
        <v>12.07</v>
      </c>
      <c r="AR138" s="9">
        <v>9.2989999999999995</v>
      </c>
      <c r="AS138" s="9">
        <v>2.7709999999999999</v>
      </c>
      <c r="AT138" s="9">
        <v>26.024999999999999</v>
      </c>
      <c r="AU138" s="9">
        <v>9.3810000000000002</v>
      </c>
      <c r="AV138" s="9">
        <v>16.643999999999998</v>
      </c>
      <c r="AW138" s="9">
        <v>250.90799999999999</v>
      </c>
      <c r="AX138" s="9">
        <v>137.494</v>
      </c>
      <c r="AY138" s="9">
        <v>113.414</v>
      </c>
      <c r="AZ138" s="9">
        <v>132.90199999999999</v>
      </c>
      <c r="BA138" s="9">
        <v>103.363</v>
      </c>
      <c r="BB138" s="9">
        <v>29.539000000000001</v>
      </c>
      <c r="BC138" s="9">
        <v>118.006</v>
      </c>
      <c r="BD138" s="9">
        <v>34.131</v>
      </c>
      <c r="BE138" s="9">
        <v>83.876000000000005</v>
      </c>
      <c r="BF138" s="9">
        <v>152.85</v>
      </c>
      <c r="BG138" s="9">
        <v>118.64700000000001</v>
      </c>
      <c r="BH138" s="9">
        <v>34.203000000000003</v>
      </c>
      <c r="BI138" s="9">
        <v>131.43100000000001</v>
      </c>
      <c r="BJ138" s="9">
        <v>38.378</v>
      </c>
      <c r="BK138" s="9">
        <v>93.052999999999997</v>
      </c>
      <c r="BL138" s="9">
        <v>131.90700000000001</v>
      </c>
      <c r="BM138" s="9">
        <v>44.64</v>
      </c>
      <c r="BN138" s="9">
        <v>87.266000000000005</v>
      </c>
      <c r="BO138" s="9">
        <v>2770.6689999999999</v>
      </c>
      <c r="BP138" s="9">
        <v>1416.077</v>
      </c>
      <c r="BQ138" s="9">
        <v>1354.5920000000001</v>
      </c>
      <c r="BR138" s="9">
        <v>2162.5450000000001</v>
      </c>
      <c r="BS138" s="9">
        <v>1267.068</v>
      </c>
      <c r="BT138" s="9">
        <v>895.47699999999998</v>
      </c>
      <c r="BU138" s="9">
        <v>608.12400000000002</v>
      </c>
      <c r="BV138" s="9">
        <v>149.00800000000001</v>
      </c>
      <c r="BW138" s="9">
        <v>459.11500000000001</v>
      </c>
      <c r="BX138" s="9">
        <v>209.35599999999999</v>
      </c>
      <c r="BY138" s="9">
        <v>106.758</v>
      </c>
      <c r="BZ138" s="9">
        <v>102.598</v>
      </c>
      <c r="CA138" s="9">
        <v>53.628999999999998</v>
      </c>
      <c r="CB138" s="9">
        <v>28.126000000000001</v>
      </c>
      <c r="CC138" s="9">
        <v>25.501999999999999</v>
      </c>
      <c r="CD138" s="9">
        <v>22.391999999999999</v>
      </c>
      <c r="CE138" s="9">
        <v>16.321000000000002</v>
      </c>
      <c r="CF138" s="9">
        <v>6.0709999999999997</v>
      </c>
      <c r="CG138" s="9">
        <v>12.41</v>
      </c>
      <c r="CH138" s="9">
        <v>9.0280000000000005</v>
      </c>
      <c r="CI138" s="9">
        <v>3.3820000000000001</v>
      </c>
      <c r="CJ138" s="9">
        <v>9.9819999999999993</v>
      </c>
      <c r="CK138" s="9">
        <v>7.2930000000000001</v>
      </c>
      <c r="CL138" s="9">
        <v>2.6880000000000002</v>
      </c>
      <c r="CM138" s="9">
        <v>31.236000000000001</v>
      </c>
      <c r="CN138" s="9">
        <v>11.805</v>
      </c>
      <c r="CO138" s="9">
        <v>19.431999999999999</v>
      </c>
      <c r="CP138" s="9">
        <v>178.8</v>
      </c>
      <c r="CQ138" s="9">
        <v>89.936999999999998</v>
      </c>
      <c r="CR138" s="9">
        <v>88.863</v>
      </c>
      <c r="CS138" s="9">
        <v>83.376000000000005</v>
      </c>
      <c r="CT138" s="9">
        <v>59.652000000000001</v>
      </c>
      <c r="CU138" s="9">
        <v>23.724</v>
      </c>
      <c r="CV138" s="9">
        <v>95.424000000000007</v>
      </c>
      <c r="CW138" s="9">
        <v>30.285</v>
      </c>
      <c r="CX138" s="9">
        <v>65.138999999999996</v>
      </c>
      <c r="CY138" s="9">
        <v>98.906000000000006</v>
      </c>
      <c r="CZ138" s="9">
        <v>70.691999999999993</v>
      </c>
      <c r="DA138" s="9">
        <v>28.213999999999999</v>
      </c>
      <c r="DB138" s="9">
        <v>110.45</v>
      </c>
      <c r="DC138" s="9">
        <v>36.066000000000003</v>
      </c>
      <c r="DD138" s="9">
        <v>74.384</v>
      </c>
      <c r="DE138" s="9">
        <v>107.834</v>
      </c>
      <c r="DF138" s="9">
        <v>39.313000000000002</v>
      </c>
      <c r="DG138" s="9">
        <v>68.521000000000001</v>
      </c>
      <c r="DH138" s="9">
        <v>2807.808</v>
      </c>
      <c r="DI138" s="9">
        <v>1496.0309999999999</v>
      </c>
      <c r="DJ138" s="9">
        <v>1311.777</v>
      </c>
      <c r="DK138" s="9">
        <v>1784.2929999999999</v>
      </c>
      <c r="DL138" s="9">
        <v>1126.143</v>
      </c>
      <c r="DM138" s="9">
        <v>658.15</v>
      </c>
      <c r="DN138" s="9">
        <v>1023.515</v>
      </c>
      <c r="DO138" s="9">
        <v>369.88799999999998</v>
      </c>
      <c r="DP138" s="9">
        <v>653.62699999999995</v>
      </c>
      <c r="DQ138" s="9">
        <v>198.602</v>
      </c>
      <c r="DR138" s="9">
        <v>110.20099999999999</v>
      </c>
      <c r="DS138" s="9">
        <v>88.400999999999996</v>
      </c>
      <c r="DT138" s="9">
        <v>74.962000000000003</v>
      </c>
      <c r="DU138" s="9">
        <v>34.86</v>
      </c>
      <c r="DV138" s="9">
        <v>40.103000000000002</v>
      </c>
      <c r="DW138" s="9">
        <v>24.469000000000001</v>
      </c>
      <c r="DX138" s="9">
        <v>15.792</v>
      </c>
      <c r="DY138" s="9">
        <v>8.6769999999999996</v>
      </c>
      <c r="DZ138" s="9">
        <v>12.81</v>
      </c>
      <c r="EA138" s="9">
        <v>8.423</v>
      </c>
      <c r="EB138" s="9">
        <v>4.3869999999999996</v>
      </c>
      <c r="EC138" s="9">
        <v>11.66</v>
      </c>
      <c r="ED138" s="9">
        <v>7.3689999999999998</v>
      </c>
      <c r="EE138" s="9">
        <v>4.2910000000000004</v>
      </c>
      <c r="EF138" s="9">
        <v>50.493000000000002</v>
      </c>
      <c r="EG138" s="9">
        <v>19.067</v>
      </c>
      <c r="EH138" s="9">
        <v>31.425999999999998</v>
      </c>
      <c r="EI138" s="9">
        <v>142.75700000000001</v>
      </c>
      <c r="EJ138" s="9">
        <v>82.128</v>
      </c>
      <c r="EK138" s="9">
        <v>60.628999999999998</v>
      </c>
      <c r="EL138" s="9">
        <v>46.783000000000001</v>
      </c>
      <c r="EM138" s="9">
        <v>37.792000000000002</v>
      </c>
      <c r="EN138" s="9">
        <v>8.9909999999999997</v>
      </c>
      <c r="EO138" s="9">
        <v>95.974000000000004</v>
      </c>
      <c r="EP138" s="9">
        <v>44.337000000000003</v>
      </c>
      <c r="EQ138" s="9">
        <v>51.637999999999998</v>
      </c>
      <c r="ER138" s="9">
        <v>69.709000000000003</v>
      </c>
      <c r="ES138" s="9">
        <v>52.347000000000001</v>
      </c>
      <c r="ET138" s="9">
        <v>17.361999999999998</v>
      </c>
      <c r="EU138" s="9">
        <v>128.893</v>
      </c>
      <c r="EV138" s="9">
        <v>57.853999999999999</v>
      </c>
      <c r="EW138" s="9">
        <v>71.039000000000001</v>
      </c>
      <c r="EX138" s="9">
        <v>108.78400000000001</v>
      </c>
      <c r="EY138" s="9">
        <v>52.76</v>
      </c>
      <c r="EZ138" s="9">
        <v>56.024000000000001</v>
      </c>
      <c r="FA138" s="9">
        <v>2068.4079999999999</v>
      </c>
      <c r="FB138" s="9">
        <v>1079.1389999999999</v>
      </c>
      <c r="FC138" s="9">
        <v>989.26900000000001</v>
      </c>
      <c r="FD138" s="9">
        <v>1441.6759999999999</v>
      </c>
      <c r="FE138" s="9">
        <v>893.77</v>
      </c>
      <c r="FF138" s="9">
        <v>547.90599999999995</v>
      </c>
      <c r="FG138" s="9">
        <v>626.73199999999997</v>
      </c>
      <c r="FH138" s="9">
        <v>185.369</v>
      </c>
      <c r="FI138" s="9">
        <v>441.363</v>
      </c>
      <c r="FJ138" s="9">
        <v>146.96700000000001</v>
      </c>
      <c r="FK138" s="9">
        <v>81.031000000000006</v>
      </c>
      <c r="FL138" s="9">
        <v>65.936000000000007</v>
      </c>
      <c r="FM138" s="9">
        <v>48.301000000000002</v>
      </c>
      <c r="FN138" s="9">
        <v>21.39</v>
      </c>
      <c r="FO138" s="9">
        <v>26.911999999999999</v>
      </c>
      <c r="FP138" s="9">
        <v>18.866</v>
      </c>
      <c r="FQ138" s="9">
        <v>11.257999999999999</v>
      </c>
      <c r="FR138" s="9">
        <v>7.609</v>
      </c>
      <c r="FS138" s="9">
        <v>9.3970000000000002</v>
      </c>
      <c r="FT138" s="9">
        <v>5.46</v>
      </c>
      <c r="FU138" s="9">
        <v>3.9369999999999998</v>
      </c>
      <c r="FV138" s="9">
        <v>9.4689999999999994</v>
      </c>
      <c r="FW138" s="9">
        <v>5.7969999999999997</v>
      </c>
      <c r="FX138" s="9">
        <v>3.6720000000000002</v>
      </c>
      <c r="FY138" s="9">
        <v>29.434999999999999</v>
      </c>
      <c r="FZ138" s="9">
        <v>10.132</v>
      </c>
      <c r="GA138" s="9">
        <v>19.303000000000001</v>
      </c>
      <c r="GB138" s="9">
        <v>112.965</v>
      </c>
      <c r="GC138" s="9">
        <v>64.820999999999998</v>
      </c>
      <c r="GD138" s="9">
        <v>48.143999999999998</v>
      </c>
      <c r="GE138" s="9">
        <v>39.883000000000003</v>
      </c>
      <c r="GF138" s="9">
        <v>33.002000000000002</v>
      </c>
      <c r="GG138" s="9">
        <v>6.8810000000000002</v>
      </c>
      <c r="GH138" s="9">
        <v>73.081999999999994</v>
      </c>
      <c r="GI138" s="9">
        <v>31.818999999999999</v>
      </c>
      <c r="GJ138" s="9">
        <v>41.262999999999998</v>
      </c>
      <c r="GK138" s="9">
        <v>57.277000000000001</v>
      </c>
      <c r="GL138" s="9">
        <v>43.091000000000001</v>
      </c>
      <c r="GM138" s="9">
        <v>14.186</v>
      </c>
      <c r="GN138" s="9">
        <v>89.69</v>
      </c>
      <c r="GO138" s="9">
        <v>37.94</v>
      </c>
      <c r="GP138" s="9">
        <v>51.75</v>
      </c>
      <c r="GQ138" s="9">
        <v>82.478999999999999</v>
      </c>
      <c r="GR138" s="9">
        <v>37.28</v>
      </c>
      <c r="GS138" s="9">
        <v>45.2</v>
      </c>
      <c r="GT138" s="9">
        <v>739.4</v>
      </c>
      <c r="GU138" s="9">
        <v>416.892</v>
      </c>
      <c r="GV138" s="9">
        <v>322.50799999999998</v>
      </c>
      <c r="GW138" s="9">
        <v>342.61700000000002</v>
      </c>
      <c r="GX138" s="9">
        <v>232.37299999999999</v>
      </c>
      <c r="GY138" s="9">
        <v>110.244</v>
      </c>
      <c r="GZ138" s="9">
        <v>396.78300000000002</v>
      </c>
      <c r="HA138" s="9">
        <v>184.518</v>
      </c>
      <c r="HB138" s="9">
        <v>212.26400000000001</v>
      </c>
      <c r="HC138" s="9">
        <v>51.634999999999998</v>
      </c>
      <c r="HD138" s="9">
        <v>29.17</v>
      </c>
      <c r="HE138" s="9">
        <v>22.466000000000001</v>
      </c>
      <c r="HF138" s="9">
        <v>26.661000000000001</v>
      </c>
      <c r="HG138" s="9">
        <v>13.47</v>
      </c>
      <c r="HH138" s="9">
        <v>13.191000000000001</v>
      </c>
      <c r="HI138" s="9">
        <v>5.6029999999999998</v>
      </c>
      <c r="HJ138" s="9">
        <v>4.5350000000000001</v>
      </c>
      <c r="HK138" s="9">
        <v>1.0680000000000001</v>
      </c>
      <c r="HL138" s="9">
        <v>3.4119999999999999</v>
      </c>
      <c r="HM138" s="9">
        <v>2.9630000000000001</v>
      </c>
      <c r="HN138" s="9">
        <v>0.45</v>
      </c>
      <c r="HO138" s="9">
        <v>2.1909999999999998</v>
      </c>
      <c r="HP138" s="9">
        <v>1.5720000000000001</v>
      </c>
      <c r="HQ138" s="9">
        <v>0.61899999999999999</v>
      </c>
      <c r="HR138" s="9">
        <v>21.058</v>
      </c>
      <c r="HS138" s="9">
        <v>8.9350000000000005</v>
      </c>
      <c r="HT138" s="9">
        <v>12.122999999999999</v>
      </c>
      <c r="HU138" s="9">
        <v>29.792999999999999</v>
      </c>
      <c r="HV138" s="9">
        <v>17.306999999999999</v>
      </c>
      <c r="HW138" s="9">
        <v>12.484999999999999</v>
      </c>
      <c r="HX138" s="9">
        <v>6.9</v>
      </c>
      <c r="HY138" s="9">
        <v>4.79</v>
      </c>
      <c r="HZ138" s="9">
        <v>2.1110000000000002</v>
      </c>
      <c r="IA138" s="9">
        <v>22.893000000000001</v>
      </c>
      <c r="IB138" s="9">
        <v>12.518000000000001</v>
      </c>
      <c r="IC138" s="9">
        <v>10.375</v>
      </c>
      <c r="ID138" s="9">
        <v>12.432</v>
      </c>
      <c r="IE138" s="9">
        <v>9.2560000000000002</v>
      </c>
      <c r="IF138" s="9">
        <v>3.1760000000000002</v>
      </c>
      <c r="IG138" s="9">
        <v>39.203000000000003</v>
      </c>
      <c r="IH138" s="9">
        <v>19.914000000000001</v>
      </c>
      <c r="II138" s="9">
        <v>19.29</v>
      </c>
      <c r="IJ138" s="9">
        <v>26.305</v>
      </c>
      <c r="IK138" s="9">
        <v>15.48</v>
      </c>
      <c r="IL138" s="9">
        <v>10.824</v>
      </c>
      <c r="IM138" s="9">
        <v>4483.22</v>
      </c>
      <c r="IN138" s="9">
        <v>2334.355</v>
      </c>
      <c r="IO138" s="9">
        <v>2148.8649999999998</v>
      </c>
      <c r="IP138" s="9">
        <v>3165.3359999999998</v>
      </c>
      <c r="IQ138" s="9">
        <v>1865.7149999999999</v>
      </c>
    </row>
    <row r="139" spans="1:251">
      <c r="A139" s="10">
        <v>45717</v>
      </c>
      <c r="B139" s="9">
        <v>16.57</v>
      </c>
      <c r="C139" s="9">
        <v>19.283999999999999</v>
      </c>
      <c r="D139" s="9">
        <v>326.84500000000003</v>
      </c>
      <c r="E139" s="9">
        <v>182.17</v>
      </c>
      <c r="F139" s="9">
        <v>144.67500000000001</v>
      </c>
      <c r="G139" s="9">
        <v>158.50200000000001</v>
      </c>
      <c r="H139" s="9">
        <v>116.045</v>
      </c>
      <c r="I139" s="9">
        <v>42.457999999999998</v>
      </c>
      <c r="J139" s="9">
        <v>168.34200000000001</v>
      </c>
      <c r="K139" s="9">
        <v>66.125</v>
      </c>
      <c r="L139" s="9">
        <v>102.217</v>
      </c>
      <c r="M139" s="9">
        <v>179.38200000000001</v>
      </c>
      <c r="N139" s="9">
        <v>128.554</v>
      </c>
      <c r="O139" s="9">
        <v>50.828000000000003</v>
      </c>
      <c r="P139" s="9">
        <v>186.55</v>
      </c>
      <c r="Q139" s="9">
        <v>75.766000000000005</v>
      </c>
      <c r="R139" s="9">
        <v>110.78400000000001</v>
      </c>
      <c r="S139" s="9">
        <v>182.65799999999999</v>
      </c>
      <c r="T139" s="9">
        <v>76.090999999999994</v>
      </c>
      <c r="U139" s="9">
        <v>106.56699999999999</v>
      </c>
      <c r="V139" s="9">
        <v>3328.0720000000001</v>
      </c>
      <c r="W139" s="9">
        <v>1737.7429999999999</v>
      </c>
      <c r="X139" s="9">
        <v>1590.329</v>
      </c>
      <c r="Y139" s="9">
        <v>2533.866</v>
      </c>
      <c r="Z139" s="9">
        <v>1583.934</v>
      </c>
      <c r="AA139" s="9">
        <v>949.93200000000002</v>
      </c>
      <c r="AB139" s="9">
        <v>794.20600000000002</v>
      </c>
      <c r="AC139" s="9">
        <v>153.809</v>
      </c>
      <c r="AD139" s="9">
        <v>640.39700000000005</v>
      </c>
      <c r="AE139" s="9">
        <v>290.279</v>
      </c>
      <c r="AF139" s="9">
        <v>158.69999999999999</v>
      </c>
      <c r="AG139" s="9">
        <v>131.57900000000001</v>
      </c>
      <c r="AH139" s="9">
        <v>53.732999999999997</v>
      </c>
      <c r="AI139" s="9">
        <v>31.667000000000002</v>
      </c>
      <c r="AJ139" s="9">
        <v>22.065999999999999</v>
      </c>
      <c r="AK139" s="9">
        <v>28.361999999999998</v>
      </c>
      <c r="AL139" s="9">
        <v>22.585999999999999</v>
      </c>
      <c r="AM139" s="9">
        <v>5.7770000000000001</v>
      </c>
      <c r="AN139" s="9">
        <v>15.318</v>
      </c>
      <c r="AO139" s="9">
        <v>11.555999999999999</v>
      </c>
      <c r="AP139" s="9">
        <v>3.762</v>
      </c>
      <c r="AQ139" s="9">
        <v>13.044</v>
      </c>
      <c r="AR139" s="9">
        <v>11.029</v>
      </c>
      <c r="AS139" s="9">
        <v>2.0150000000000001</v>
      </c>
      <c r="AT139" s="9">
        <v>25.370999999999999</v>
      </c>
      <c r="AU139" s="9">
        <v>9.0820000000000007</v>
      </c>
      <c r="AV139" s="9">
        <v>16.29</v>
      </c>
      <c r="AW139" s="9">
        <v>258.04599999999999</v>
      </c>
      <c r="AX139" s="9">
        <v>143.053</v>
      </c>
      <c r="AY139" s="9">
        <v>114.99299999999999</v>
      </c>
      <c r="AZ139" s="9">
        <v>148.36600000000001</v>
      </c>
      <c r="BA139" s="9">
        <v>107.91500000000001</v>
      </c>
      <c r="BB139" s="9">
        <v>40.450000000000003</v>
      </c>
      <c r="BC139" s="9">
        <v>109.68</v>
      </c>
      <c r="BD139" s="9">
        <v>35.137</v>
      </c>
      <c r="BE139" s="9">
        <v>74.543000000000006</v>
      </c>
      <c r="BF139" s="9">
        <v>165.499</v>
      </c>
      <c r="BG139" s="9">
        <v>120.143</v>
      </c>
      <c r="BH139" s="9">
        <v>45.356000000000002</v>
      </c>
      <c r="BI139" s="9">
        <v>124.78</v>
      </c>
      <c r="BJ139" s="9">
        <v>38.557000000000002</v>
      </c>
      <c r="BK139" s="9">
        <v>86.222999999999999</v>
      </c>
      <c r="BL139" s="9">
        <v>124.998</v>
      </c>
      <c r="BM139" s="9">
        <v>46.694000000000003</v>
      </c>
      <c r="BN139" s="9">
        <v>78.304000000000002</v>
      </c>
      <c r="BO139" s="9">
        <v>2759.605</v>
      </c>
      <c r="BP139" s="9">
        <v>1414.941</v>
      </c>
      <c r="BQ139" s="9">
        <v>1344.663</v>
      </c>
      <c r="BR139" s="9">
        <v>2137.9229999999998</v>
      </c>
      <c r="BS139" s="9">
        <v>1262.0920000000001</v>
      </c>
      <c r="BT139" s="9">
        <v>875.83100000000002</v>
      </c>
      <c r="BU139" s="9">
        <v>621.68100000000004</v>
      </c>
      <c r="BV139" s="9">
        <v>152.85</v>
      </c>
      <c r="BW139" s="9">
        <v>468.83199999999999</v>
      </c>
      <c r="BX139" s="9">
        <v>211.49700000000001</v>
      </c>
      <c r="BY139" s="9">
        <v>105.15600000000001</v>
      </c>
      <c r="BZ139" s="9">
        <v>106.34</v>
      </c>
      <c r="CA139" s="9">
        <v>46.942999999999998</v>
      </c>
      <c r="CB139" s="9">
        <v>24.363</v>
      </c>
      <c r="CC139" s="9">
        <v>22.58</v>
      </c>
      <c r="CD139" s="9">
        <v>21.552</v>
      </c>
      <c r="CE139" s="9">
        <v>14.353</v>
      </c>
      <c r="CF139" s="9">
        <v>7.1989999999999998</v>
      </c>
      <c r="CG139" s="9">
        <v>12.367000000000001</v>
      </c>
      <c r="CH139" s="9">
        <v>9.3010000000000002</v>
      </c>
      <c r="CI139" s="9">
        <v>3.0659999999999998</v>
      </c>
      <c r="CJ139" s="9">
        <v>9.1850000000000005</v>
      </c>
      <c r="CK139" s="9">
        <v>5.0519999999999996</v>
      </c>
      <c r="CL139" s="9">
        <v>4.133</v>
      </c>
      <c r="CM139" s="9">
        <v>25.390999999999998</v>
      </c>
      <c r="CN139" s="9">
        <v>10.010999999999999</v>
      </c>
      <c r="CO139" s="9">
        <v>15.38</v>
      </c>
      <c r="CP139" s="9">
        <v>184.501</v>
      </c>
      <c r="CQ139" s="9">
        <v>92.162000000000006</v>
      </c>
      <c r="CR139" s="9">
        <v>92.338999999999999</v>
      </c>
      <c r="CS139" s="9">
        <v>84.659000000000006</v>
      </c>
      <c r="CT139" s="9">
        <v>58.598999999999997</v>
      </c>
      <c r="CU139" s="9">
        <v>26.06</v>
      </c>
      <c r="CV139" s="9">
        <v>99.841999999999999</v>
      </c>
      <c r="CW139" s="9">
        <v>33.563000000000002</v>
      </c>
      <c r="CX139" s="9">
        <v>66.278999999999996</v>
      </c>
      <c r="CY139" s="9">
        <v>100.449</v>
      </c>
      <c r="CZ139" s="9">
        <v>69.245000000000005</v>
      </c>
      <c r="DA139" s="9">
        <v>31.204000000000001</v>
      </c>
      <c r="DB139" s="9">
        <v>111.048</v>
      </c>
      <c r="DC139" s="9">
        <v>35.911000000000001</v>
      </c>
      <c r="DD139" s="9">
        <v>75.137</v>
      </c>
      <c r="DE139" s="9">
        <v>112.209</v>
      </c>
      <c r="DF139" s="9">
        <v>42.863999999999997</v>
      </c>
      <c r="DG139" s="9">
        <v>69.344999999999999</v>
      </c>
      <c r="DH139" s="9">
        <v>2815.9340000000002</v>
      </c>
      <c r="DI139" s="9">
        <v>1513.59</v>
      </c>
      <c r="DJ139" s="9">
        <v>1302.3440000000001</v>
      </c>
      <c r="DK139" s="9">
        <v>1758.9469999999999</v>
      </c>
      <c r="DL139" s="9">
        <v>1124.8499999999999</v>
      </c>
      <c r="DM139" s="9">
        <v>634.09699999999998</v>
      </c>
      <c r="DN139" s="9">
        <v>1056.9870000000001</v>
      </c>
      <c r="DO139" s="9">
        <v>388.74</v>
      </c>
      <c r="DP139" s="9">
        <v>668.24699999999996</v>
      </c>
      <c r="DQ139" s="9">
        <v>218.166</v>
      </c>
      <c r="DR139" s="9">
        <v>118.83799999999999</v>
      </c>
      <c r="DS139" s="9">
        <v>99.328000000000003</v>
      </c>
      <c r="DT139" s="9">
        <v>77.504999999999995</v>
      </c>
      <c r="DU139" s="9">
        <v>47.371000000000002</v>
      </c>
      <c r="DV139" s="9">
        <v>30.134</v>
      </c>
      <c r="DW139" s="9">
        <v>30.719000000000001</v>
      </c>
      <c r="DX139" s="9">
        <v>26.469000000000001</v>
      </c>
      <c r="DY139" s="9">
        <v>4.25</v>
      </c>
      <c r="DZ139" s="9">
        <v>16.428000000000001</v>
      </c>
      <c r="EA139" s="9">
        <v>14.917999999999999</v>
      </c>
      <c r="EB139" s="9">
        <v>1.51</v>
      </c>
      <c r="EC139" s="9">
        <v>14.291</v>
      </c>
      <c r="ED139" s="9">
        <v>11.551</v>
      </c>
      <c r="EE139" s="9">
        <v>2.74</v>
      </c>
      <c r="EF139" s="9">
        <v>46.786000000000001</v>
      </c>
      <c r="EG139" s="9">
        <v>20.902000000000001</v>
      </c>
      <c r="EH139" s="9">
        <v>25.884</v>
      </c>
      <c r="EI139" s="9">
        <v>156.83699999999999</v>
      </c>
      <c r="EJ139" s="9">
        <v>81.012</v>
      </c>
      <c r="EK139" s="9">
        <v>75.825000000000003</v>
      </c>
      <c r="EL139" s="9">
        <v>62.164000000000001</v>
      </c>
      <c r="EM139" s="9">
        <v>45.268999999999998</v>
      </c>
      <c r="EN139" s="9">
        <v>16.895</v>
      </c>
      <c r="EO139" s="9">
        <v>94.671999999999997</v>
      </c>
      <c r="EP139" s="9">
        <v>35.743000000000002</v>
      </c>
      <c r="EQ139" s="9">
        <v>58.929000000000002</v>
      </c>
      <c r="ER139" s="9">
        <v>88.093999999999994</v>
      </c>
      <c r="ES139" s="9">
        <v>67.403000000000006</v>
      </c>
      <c r="ET139" s="9">
        <v>20.690999999999999</v>
      </c>
      <c r="EU139" s="9">
        <v>130.072</v>
      </c>
      <c r="EV139" s="9">
        <v>51.435000000000002</v>
      </c>
      <c r="EW139" s="9">
        <v>78.637</v>
      </c>
      <c r="EX139" s="9">
        <v>111.1</v>
      </c>
      <c r="EY139" s="9">
        <v>50.661000000000001</v>
      </c>
      <c r="EZ139" s="9">
        <v>60.439</v>
      </c>
      <c r="FA139" s="9">
        <v>2047.9059999999999</v>
      </c>
      <c r="FB139" s="9">
        <v>1079.9290000000001</v>
      </c>
      <c r="FC139" s="9">
        <v>967.97699999999998</v>
      </c>
      <c r="FD139" s="9">
        <v>1405.9459999999999</v>
      </c>
      <c r="FE139" s="9">
        <v>884.07500000000005</v>
      </c>
      <c r="FF139" s="9">
        <v>521.87099999999998</v>
      </c>
      <c r="FG139" s="9">
        <v>641.96</v>
      </c>
      <c r="FH139" s="9">
        <v>195.85400000000001</v>
      </c>
      <c r="FI139" s="9">
        <v>446.10599999999999</v>
      </c>
      <c r="FJ139" s="9">
        <v>162.50700000000001</v>
      </c>
      <c r="FK139" s="9">
        <v>88.825999999999993</v>
      </c>
      <c r="FL139" s="9">
        <v>73.680999999999997</v>
      </c>
      <c r="FM139" s="9">
        <v>47.527000000000001</v>
      </c>
      <c r="FN139" s="9">
        <v>30.978999999999999</v>
      </c>
      <c r="FO139" s="9">
        <v>16.547999999999998</v>
      </c>
      <c r="FP139" s="9">
        <v>22.888000000000002</v>
      </c>
      <c r="FQ139" s="9">
        <v>19.776</v>
      </c>
      <c r="FR139" s="9">
        <v>3.113</v>
      </c>
      <c r="FS139" s="9">
        <v>13.967000000000001</v>
      </c>
      <c r="FT139" s="9">
        <v>12.467000000000001</v>
      </c>
      <c r="FU139" s="9">
        <v>1.5</v>
      </c>
      <c r="FV139" s="9">
        <v>8.9220000000000006</v>
      </c>
      <c r="FW139" s="9">
        <v>7.3090000000000002</v>
      </c>
      <c r="FX139" s="9">
        <v>1.613</v>
      </c>
      <c r="FY139" s="9">
        <v>24.638999999999999</v>
      </c>
      <c r="FZ139" s="9">
        <v>11.204000000000001</v>
      </c>
      <c r="GA139" s="9">
        <v>13.435</v>
      </c>
      <c r="GB139" s="9">
        <v>126.006</v>
      </c>
      <c r="GC139" s="9">
        <v>64.995999999999995</v>
      </c>
      <c r="GD139" s="9">
        <v>61.01</v>
      </c>
      <c r="GE139" s="9">
        <v>53.917999999999999</v>
      </c>
      <c r="GF139" s="9">
        <v>39.530999999999999</v>
      </c>
      <c r="GG139" s="9">
        <v>14.387</v>
      </c>
      <c r="GH139" s="9">
        <v>72.087999999999994</v>
      </c>
      <c r="GI139" s="9">
        <v>25.465</v>
      </c>
      <c r="GJ139" s="9">
        <v>46.622999999999998</v>
      </c>
      <c r="GK139" s="9">
        <v>72.748000000000005</v>
      </c>
      <c r="GL139" s="9">
        <v>55.7</v>
      </c>
      <c r="GM139" s="9">
        <v>17.048999999999999</v>
      </c>
      <c r="GN139" s="9">
        <v>89.757999999999996</v>
      </c>
      <c r="GO139" s="9">
        <v>33.125999999999998</v>
      </c>
      <c r="GP139" s="9">
        <v>56.631999999999998</v>
      </c>
      <c r="GQ139" s="9">
        <v>86.055000000000007</v>
      </c>
      <c r="GR139" s="9">
        <v>37.932000000000002</v>
      </c>
      <c r="GS139" s="9">
        <v>48.122999999999998</v>
      </c>
      <c r="GT139" s="9">
        <v>768.02800000000002</v>
      </c>
      <c r="GU139" s="9">
        <v>433.661</v>
      </c>
      <c r="GV139" s="9">
        <v>334.36700000000002</v>
      </c>
      <c r="GW139" s="9">
        <v>353.00099999999998</v>
      </c>
      <c r="GX139" s="9">
        <v>240.77600000000001</v>
      </c>
      <c r="GY139" s="9">
        <v>112.226</v>
      </c>
      <c r="GZ139" s="9">
        <v>415.02600000000001</v>
      </c>
      <c r="HA139" s="9">
        <v>192.88499999999999</v>
      </c>
      <c r="HB139" s="9">
        <v>222.14099999999999</v>
      </c>
      <c r="HC139" s="9">
        <v>55.658999999999999</v>
      </c>
      <c r="HD139" s="9">
        <v>30.012</v>
      </c>
      <c r="HE139" s="9">
        <v>25.646999999999998</v>
      </c>
      <c r="HF139" s="9">
        <v>29.978000000000002</v>
      </c>
      <c r="HG139" s="9">
        <v>16.391999999999999</v>
      </c>
      <c r="HH139" s="9">
        <v>13.586</v>
      </c>
      <c r="HI139" s="9">
        <v>7.83</v>
      </c>
      <c r="HJ139" s="9">
        <v>6.6929999999999996</v>
      </c>
      <c r="HK139" s="9">
        <v>1.137</v>
      </c>
      <c r="HL139" s="9">
        <v>2.4609999999999999</v>
      </c>
      <c r="HM139" s="9">
        <v>2.4510000000000001</v>
      </c>
      <c r="HN139" s="9">
        <v>0.01</v>
      </c>
      <c r="HO139" s="9">
        <v>5.3689999999999998</v>
      </c>
      <c r="HP139" s="9">
        <v>4.242</v>
      </c>
      <c r="HQ139" s="9">
        <v>1.127</v>
      </c>
      <c r="HR139" s="9">
        <v>22.148</v>
      </c>
      <c r="HS139" s="9">
        <v>9.6989999999999998</v>
      </c>
      <c r="HT139" s="9">
        <v>12.449</v>
      </c>
      <c r="HU139" s="9">
        <v>30.831</v>
      </c>
      <c r="HV139" s="9">
        <v>16.015999999999998</v>
      </c>
      <c r="HW139" s="9">
        <v>14.814</v>
      </c>
      <c r="HX139" s="9">
        <v>8.2469999999999999</v>
      </c>
      <c r="HY139" s="9">
        <v>5.7389999999999999</v>
      </c>
      <c r="HZ139" s="9">
        <v>2.508</v>
      </c>
      <c r="IA139" s="9">
        <v>22.584</v>
      </c>
      <c r="IB139" s="9">
        <v>10.278</v>
      </c>
      <c r="IC139" s="9">
        <v>12.305999999999999</v>
      </c>
      <c r="ID139" s="9">
        <v>15.346</v>
      </c>
      <c r="IE139" s="9">
        <v>11.704000000000001</v>
      </c>
      <c r="IF139" s="9">
        <v>3.6419999999999999</v>
      </c>
      <c r="IG139" s="9">
        <v>40.313000000000002</v>
      </c>
      <c r="IH139" s="9">
        <v>18.309000000000001</v>
      </c>
      <c r="II139" s="9">
        <v>22.004000000000001</v>
      </c>
      <c r="IJ139" s="9">
        <v>25.045000000000002</v>
      </c>
      <c r="IK139" s="9">
        <v>12.728999999999999</v>
      </c>
      <c r="IL139" s="9">
        <v>12.316000000000001</v>
      </c>
      <c r="IM139" s="9">
        <v>4485.1390000000001</v>
      </c>
      <c r="IN139" s="9">
        <v>2324.1669999999999</v>
      </c>
      <c r="IO139" s="9">
        <v>2160.9720000000002</v>
      </c>
      <c r="IP139" s="9">
        <v>3107.0509999999999</v>
      </c>
      <c r="IQ139" s="9">
        <v>1846.8489999999999</v>
      </c>
    </row>
    <row r="140" spans="1:251">
      <c r="A140" s="10">
        <v>45748</v>
      </c>
      <c r="B140" s="9">
        <v>21.123000000000001</v>
      </c>
      <c r="C140" s="9">
        <v>19.491</v>
      </c>
      <c r="D140" s="9">
        <v>318.71600000000001</v>
      </c>
      <c r="E140" s="9">
        <v>181.50200000000001</v>
      </c>
      <c r="F140" s="9">
        <v>137.214</v>
      </c>
      <c r="G140" s="9">
        <v>156.82599999999999</v>
      </c>
      <c r="H140" s="9">
        <v>108.127</v>
      </c>
      <c r="I140" s="9">
        <v>48.698999999999998</v>
      </c>
      <c r="J140" s="9">
        <v>161.88999999999999</v>
      </c>
      <c r="K140" s="9">
        <v>73.375</v>
      </c>
      <c r="L140" s="9">
        <v>88.515000000000001</v>
      </c>
      <c r="M140" s="9">
        <v>184.649</v>
      </c>
      <c r="N140" s="9">
        <v>129.61699999999999</v>
      </c>
      <c r="O140" s="9">
        <v>55.031999999999996</v>
      </c>
      <c r="P140" s="9">
        <v>183.79499999999999</v>
      </c>
      <c r="Q140" s="9">
        <v>84.328000000000003</v>
      </c>
      <c r="R140" s="9">
        <v>99.465999999999994</v>
      </c>
      <c r="S140" s="9">
        <v>184.76900000000001</v>
      </c>
      <c r="T140" s="9">
        <v>93.277000000000001</v>
      </c>
      <c r="U140" s="9">
        <v>91.492000000000004</v>
      </c>
      <c r="V140" s="9">
        <v>3343.415</v>
      </c>
      <c r="W140" s="9">
        <v>1732.277</v>
      </c>
      <c r="X140" s="9">
        <v>1611.1379999999999</v>
      </c>
      <c r="Y140" s="9">
        <v>2520.9609999999998</v>
      </c>
      <c r="Z140" s="9">
        <v>1560.732</v>
      </c>
      <c r="AA140" s="9">
        <v>960.22900000000004</v>
      </c>
      <c r="AB140" s="9">
        <v>822.45399999999995</v>
      </c>
      <c r="AC140" s="9">
        <v>171.54499999999999</v>
      </c>
      <c r="AD140" s="9">
        <v>650.90899999999999</v>
      </c>
      <c r="AE140" s="9">
        <v>284.5</v>
      </c>
      <c r="AF140" s="9">
        <v>158.66800000000001</v>
      </c>
      <c r="AG140" s="9">
        <v>125.83199999999999</v>
      </c>
      <c r="AH140" s="9">
        <v>48.674999999999997</v>
      </c>
      <c r="AI140" s="9">
        <v>26.068000000000001</v>
      </c>
      <c r="AJ140" s="9">
        <v>22.606999999999999</v>
      </c>
      <c r="AK140" s="9">
        <v>25.536999999999999</v>
      </c>
      <c r="AL140" s="9">
        <v>19.082999999999998</v>
      </c>
      <c r="AM140" s="9">
        <v>6.4539999999999997</v>
      </c>
      <c r="AN140" s="9">
        <v>12.106999999999999</v>
      </c>
      <c r="AO140" s="9">
        <v>9.8569999999999993</v>
      </c>
      <c r="AP140" s="9">
        <v>2.25</v>
      </c>
      <c r="AQ140" s="9">
        <v>13.43</v>
      </c>
      <c r="AR140" s="9">
        <v>9.2260000000000009</v>
      </c>
      <c r="AS140" s="9">
        <v>4.2039999999999997</v>
      </c>
      <c r="AT140" s="9">
        <v>23.138999999999999</v>
      </c>
      <c r="AU140" s="9">
        <v>6.9850000000000003</v>
      </c>
      <c r="AV140" s="9">
        <v>16.154</v>
      </c>
      <c r="AW140" s="9">
        <v>255.21700000000001</v>
      </c>
      <c r="AX140" s="9">
        <v>141.85900000000001</v>
      </c>
      <c r="AY140" s="9">
        <v>113.358</v>
      </c>
      <c r="AZ140" s="9">
        <v>125.791</v>
      </c>
      <c r="BA140" s="9">
        <v>95.741</v>
      </c>
      <c r="BB140" s="9">
        <v>30.05</v>
      </c>
      <c r="BC140" s="9">
        <v>129.42500000000001</v>
      </c>
      <c r="BD140" s="9">
        <v>46.118000000000002</v>
      </c>
      <c r="BE140" s="9">
        <v>83.308000000000007</v>
      </c>
      <c r="BF140" s="9">
        <v>145.12100000000001</v>
      </c>
      <c r="BG140" s="9">
        <v>109.342</v>
      </c>
      <c r="BH140" s="9">
        <v>35.78</v>
      </c>
      <c r="BI140" s="9">
        <v>139.37799999999999</v>
      </c>
      <c r="BJ140" s="9">
        <v>49.326000000000001</v>
      </c>
      <c r="BK140" s="9">
        <v>90.052000000000007</v>
      </c>
      <c r="BL140" s="9">
        <v>141.53200000000001</v>
      </c>
      <c r="BM140" s="9">
        <v>55.975000000000001</v>
      </c>
      <c r="BN140" s="9">
        <v>85.557000000000002</v>
      </c>
      <c r="BO140" s="9">
        <v>2778.5889999999999</v>
      </c>
      <c r="BP140" s="9">
        <v>1420.354</v>
      </c>
      <c r="BQ140" s="9">
        <v>1358.2349999999999</v>
      </c>
      <c r="BR140" s="9">
        <v>2159.3200000000002</v>
      </c>
      <c r="BS140" s="9">
        <v>1261.03</v>
      </c>
      <c r="BT140" s="9">
        <v>898.29</v>
      </c>
      <c r="BU140" s="9">
        <v>619.26900000000001</v>
      </c>
      <c r="BV140" s="9">
        <v>159.32499999999999</v>
      </c>
      <c r="BW140" s="9">
        <v>459.94400000000002</v>
      </c>
      <c r="BX140" s="9">
        <v>236.02099999999999</v>
      </c>
      <c r="BY140" s="9">
        <v>115.25700000000001</v>
      </c>
      <c r="BZ140" s="9">
        <v>120.76300000000001</v>
      </c>
      <c r="CA140" s="9">
        <v>47.027000000000001</v>
      </c>
      <c r="CB140" s="9">
        <v>26.681999999999999</v>
      </c>
      <c r="CC140" s="9">
        <v>20.344999999999999</v>
      </c>
      <c r="CD140" s="9">
        <v>29.164999999999999</v>
      </c>
      <c r="CE140" s="9">
        <v>18.542999999999999</v>
      </c>
      <c r="CF140" s="9">
        <v>10.621</v>
      </c>
      <c r="CG140" s="9">
        <v>14.734</v>
      </c>
      <c r="CH140" s="9">
        <v>9.5419999999999998</v>
      </c>
      <c r="CI140" s="9">
        <v>5.1920000000000002</v>
      </c>
      <c r="CJ140" s="9">
        <v>14.430999999999999</v>
      </c>
      <c r="CK140" s="9">
        <v>9.0020000000000007</v>
      </c>
      <c r="CL140" s="9">
        <v>5.4290000000000003</v>
      </c>
      <c r="CM140" s="9">
        <v>17.863</v>
      </c>
      <c r="CN140" s="9">
        <v>8.1389999999999993</v>
      </c>
      <c r="CO140" s="9">
        <v>9.7240000000000002</v>
      </c>
      <c r="CP140" s="9">
        <v>209.13399999999999</v>
      </c>
      <c r="CQ140" s="9">
        <v>101.44199999999999</v>
      </c>
      <c r="CR140" s="9">
        <v>107.69199999999999</v>
      </c>
      <c r="CS140" s="9">
        <v>98.03</v>
      </c>
      <c r="CT140" s="9">
        <v>62.445999999999998</v>
      </c>
      <c r="CU140" s="9">
        <v>35.584000000000003</v>
      </c>
      <c r="CV140" s="9">
        <v>111.104</v>
      </c>
      <c r="CW140" s="9">
        <v>38.996000000000002</v>
      </c>
      <c r="CX140" s="9">
        <v>72.106999999999999</v>
      </c>
      <c r="CY140" s="9">
        <v>119.059</v>
      </c>
      <c r="CZ140" s="9">
        <v>74.706000000000003</v>
      </c>
      <c r="DA140" s="9">
        <v>44.353000000000002</v>
      </c>
      <c r="DB140" s="9">
        <v>116.962</v>
      </c>
      <c r="DC140" s="9">
        <v>40.551000000000002</v>
      </c>
      <c r="DD140" s="9">
        <v>76.41</v>
      </c>
      <c r="DE140" s="9">
        <v>125.83799999999999</v>
      </c>
      <c r="DF140" s="9">
        <v>48.537999999999997</v>
      </c>
      <c r="DG140" s="9">
        <v>77.3</v>
      </c>
      <c r="DH140" s="9">
        <v>2831.46</v>
      </c>
      <c r="DI140" s="9">
        <v>1518.902</v>
      </c>
      <c r="DJ140" s="9">
        <v>1312.558</v>
      </c>
      <c r="DK140" s="9">
        <v>1773.7650000000001</v>
      </c>
      <c r="DL140" s="9">
        <v>1133.559</v>
      </c>
      <c r="DM140" s="9">
        <v>640.20600000000002</v>
      </c>
      <c r="DN140" s="9">
        <v>1057.6949999999999</v>
      </c>
      <c r="DO140" s="9">
        <v>385.34300000000002</v>
      </c>
      <c r="DP140" s="9">
        <v>672.35199999999998</v>
      </c>
      <c r="DQ140" s="9">
        <v>206.97200000000001</v>
      </c>
      <c r="DR140" s="9">
        <v>115.11499999999999</v>
      </c>
      <c r="DS140" s="9">
        <v>91.856999999999999</v>
      </c>
      <c r="DT140" s="9">
        <v>75.731999999999999</v>
      </c>
      <c r="DU140" s="9">
        <v>46.701999999999998</v>
      </c>
      <c r="DV140" s="9">
        <v>29.03</v>
      </c>
      <c r="DW140" s="9">
        <v>27.416</v>
      </c>
      <c r="DX140" s="9">
        <v>22.559000000000001</v>
      </c>
      <c r="DY140" s="9">
        <v>4.8570000000000002</v>
      </c>
      <c r="DZ140" s="9">
        <v>14.051</v>
      </c>
      <c r="EA140" s="9">
        <v>11.034000000000001</v>
      </c>
      <c r="EB140" s="9">
        <v>3.0169999999999999</v>
      </c>
      <c r="EC140" s="9">
        <v>13.365</v>
      </c>
      <c r="ED140" s="9">
        <v>11.525</v>
      </c>
      <c r="EE140" s="9">
        <v>1.84</v>
      </c>
      <c r="EF140" s="9">
        <v>48.316000000000003</v>
      </c>
      <c r="EG140" s="9">
        <v>24.143000000000001</v>
      </c>
      <c r="EH140" s="9">
        <v>24.173999999999999</v>
      </c>
      <c r="EI140" s="9">
        <v>148.96100000000001</v>
      </c>
      <c r="EJ140" s="9">
        <v>78.02</v>
      </c>
      <c r="EK140" s="9">
        <v>70.94</v>
      </c>
      <c r="EL140" s="9">
        <v>58.374000000000002</v>
      </c>
      <c r="EM140" s="9">
        <v>41.726999999999997</v>
      </c>
      <c r="EN140" s="9">
        <v>16.646000000000001</v>
      </c>
      <c r="EO140" s="9">
        <v>90.587000000000003</v>
      </c>
      <c r="EP140" s="9">
        <v>36.292999999999999</v>
      </c>
      <c r="EQ140" s="9">
        <v>54.293999999999997</v>
      </c>
      <c r="ER140" s="9">
        <v>81.131</v>
      </c>
      <c r="ES140" s="9">
        <v>59.667000000000002</v>
      </c>
      <c r="ET140" s="9">
        <v>21.463999999999999</v>
      </c>
      <c r="EU140" s="9">
        <v>125.84099999999999</v>
      </c>
      <c r="EV140" s="9">
        <v>55.448999999999998</v>
      </c>
      <c r="EW140" s="9">
        <v>70.393000000000001</v>
      </c>
      <c r="EX140" s="9">
        <v>104.63800000000001</v>
      </c>
      <c r="EY140" s="9">
        <v>47.328000000000003</v>
      </c>
      <c r="EZ140" s="9">
        <v>57.31</v>
      </c>
      <c r="FA140" s="9">
        <v>2065.2510000000002</v>
      </c>
      <c r="FB140" s="9">
        <v>1088.05</v>
      </c>
      <c r="FC140" s="9">
        <v>977.20100000000002</v>
      </c>
      <c r="FD140" s="9">
        <v>1424.1949999999999</v>
      </c>
      <c r="FE140" s="9">
        <v>894.53300000000002</v>
      </c>
      <c r="FF140" s="9">
        <v>529.66200000000003</v>
      </c>
      <c r="FG140" s="9">
        <v>641.05600000000004</v>
      </c>
      <c r="FH140" s="9">
        <v>193.517</v>
      </c>
      <c r="FI140" s="9">
        <v>447.53899999999999</v>
      </c>
      <c r="FJ140" s="9">
        <v>155.709</v>
      </c>
      <c r="FK140" s="9">
        <v>85.099000000000004</v>
      </c>
      <c r="FL140" s="9">
        <v>70.61</v>
      </c>
      <c r="FM140" s="9">
        <v>50.655999999999999</v>
      </c>
      <c r="FN140" s="9">
        <v>29.821000000000002</v>
      </c>
      <c r="FO140" s="9">
        <v>20.835000000000001</v>
      </c>
      <c r="FP140" s="9">
        <v>19.224</v>
      </c>
      <c r="FQ140" s="9">
        <v>15.904</v>
      </c>
      <c r="FR140" s="9">
        <v>3.319</v>
      </c>
      <c r="FS140" s="9">
        <v>8.2669999999999995</v>
      </c>
      <c r="FT140" s="9">
        <v>6.0190000000000001</v>
      </c>
      <c r="FU140" s="9">
        <v>2.2469999999999999</v>
      </c>
      <c r="FV140" s="9">
        <v>10.957000000000001</v>
      </c>
      <c r="FW140" s="9">
        <v>9.8849999999999998</v>
      </c>
      <c r="FX140" s="9">
        <v>1.0720000000000001</v>
      </c>
      <c r="FY140" s="9">
        <v>31.431999999999999</v>
      </c>
      <c r="FZ140" s="9">
        <v>13.916</v>
      </c>
      <c r="GA140" s="9">
        <v>17.515999999999998</v>
      </c>
      <c r="GB140" s="9">
        <v>119.797</v>
      </c>
      <c r="GC140" s="9">
        <v>63.5</v>
      </c>
      <c r="GD140" s="9">
        <v>56.296999999999997</v>
      </c>
      <c r="GE140" s="9">
        <v>51.494</v>
      </c>
      <c r="GF140" s="9">
        <v>37.787999999999997</v>
      </c>
      <c r="GG140" s="9">
        <v>13.706</v>
      </c>
      <c r="GH140" s="9">
        <v>68.304000000000002</v>
      </c>
      <c r="GI140" s="9">
        <v>25.712</v>
      </c>
      <c r="GJ140" s="9">
        <v>42.591999999999999</v>
      </c>
      <c r="GK140" s="9">
        <v>66.13</v>
      </c>
      <c r="GL140" s="9">
        <v>49.142000000000003</v>
      </c>
      <c r="GM140" s="9">
        <v>16.988</v>
      </c>
      <c r="GN140" s="9">
        <v>89.578999999999994</v>
      </c>
      <c r="GO140" s="9">
        <v>35.957000000000001</v>
      </c>
      <c r="GP140" s="9">
        <v>53.622</v>
      </c>
      <c r="GQ140" s="9">
        <v>76.570999999999998</v>
      </c>
      <c r="GR140" s="9">
        <v>31.731999999999999</v>
      </c>
      <c r="GS140" s="9">
        <v>44.838999999999999</v>
      </c>
      <c r="GT140" s="9">
        <v>766.20899999999995</v>
      </c>
      <c r="GU140" s="9">
        <v>430.851</v>
      </c>
      <c r="GV140" s="9">
        <v>335.35700000000003</v>
      </c>
      <c r="GW140" s="9">
        <v>349.56900000000002</v>
      </c>
      <c r="GX140" s="9">
        <v>239.02600000000001</v>
      </c>
      <c r="GY140" s="9">
        <v>110.54300000000001</v>
      </c>
      <c r="GZ140" s="9">
        <v>416.63900000000001</v>
      </c>
      <c r="HA140" s="9">
        <v>191.82599999999999</v>
      </c>
      <c r="HB140" s="9">
        <v>224.81399999999999</v>
      </c>
      <c r="HC140" s="9">
        <v>51.262999999999998</v>
      </c>
      <c r="HD140" s="9">
        <v>30.015999999999998</v>
      </c>
      <c r="HE140" s="9">
        <v>21.245999999999999</v>
      </c>
      <c r="HF140" s="9">
        <v>25.076000000000001</v>
      </c>
      <c r="HG140" s="9">
        <v>16.881</v>
      </c>
      <c r="HH140" s="9">
        <v>8.1950000000000003</v>
      </c>
      <c r="HI140" s="9">
        <v>8.1920000000000002</v>
      </c>
      <c r="HJ140" s="9">
        <v>6.6550000000000002</v>
      </c>
      <c r="HK140" s="9">
        <v>1.538</v>
      </c>
      <c r="HL140" s="9">
        <v>5.7839999999999998</v>
      </c>
      <c r="HM140" s="9">
        <v>5.0149999999999997</v>
      </c>
      <c r="HN140" s="9">
        <v>0.76900000000000002</v>
      </c>
      <c r="HO140" s="9">
        <v>2.4079999999999999</v>
      </c>
      <c r="HP140" s="9">
        <v>1.64</v>
      </c>
      <c r="HQ140" s="9">
        <v>0.76800000000000002</v>
      </c>
      <c r="HR140" s="9">
        <v>16.884</v>
      </c>
      <c r="HS140" s="9">
        <v>10.226000000000001</v>
      </c>
      <c r="HT140" s="9">
        <v>6.657</v>
      </c>
      <c r="HU140" s="9">
        <v>29.163</v>
      </c>
      <c r="HV140" s="9">
        <v>14.52</v>
      </c>
      <c r="HW140" s="9">
        <v>14.643000000000001</v>
      </c>
      <c r="HX140" s="9">
        <v>6.88</v>
      </c>
      <c r="HY140" s="9">
        <v>3.9390000000000001</v>
      </c>
      <c r="HZ140" s="9">
        <v>2.9409999999999998</v>
      </c>
      <c r="IA140" s="9">
        <v>22.283000000000001</v>
      </c>
      <c r="IB140" s="9">
        <v>10.581</v>
      </c>
      <c r="IC140" s="9">
        <v>11.702</v>
      </c>
      <c r="ID140" s="9">
        <v>15.000999999999999</v>
      </c>
      <c r="IE140" s="9">
        <v>10.525</v>
      </c>
      <c r="IF140" s="9">
        <v>4.476</v>
      </c>
      <c r="IG140" s="9">
        <v>36.262</v>
      </c>
      <c r="IH140" s="9">
        <v>19.492000000000001</v>
      </c>
      <c r="II140" s="9">
        <v>16.771000000000001</v>
      </c>
      <c r="IJ140" s="9">
        <v>28.067</v>
      </c>
      <c r="IK140" s="9">
        <v>15.596</v>
      </c>
      <c r="IL140" s="9">
        <v>12.471</v>
      </c>
      <c r="IM140" s="9">
        <v>4518.8320000000003</v>
      </c>
      <c r="IN140" s="9">
        <v>2338.585</v>
      </c>
      <c r="IO140" s="9">
        <v>2180.248</v>
      </c>
      <c r="IP140" s="9">
        <v>3118.1419999999998</v>
      </c>
      <c r="IQ140" s="9">
        <v>1851.4359999999999</v>
      </c>
    </row>
    <row r="141" spans="1:251">
      <c r="A141" s="10">
        <v>45778</v>
      </c>
      <c r="B141" s="9">
        <v>22.585999999999999</v>
      </c>
      <c r="C141" s="9">
        <v>16.501000000000001</v>
      </c>
      <c r="D141" s="9">
        <v>323.23099999999999</v>
      </c>
      <c r="E141" s="9">
        <v>185.36799999999999</v>
      </c>
      <c r="F141" s="9">
        <v>137.864</v>
      </c>
      <c r="G141" s="9">
        <v>157.62</v>
      </c>
      <c r="H141" s="9">
        <v>109.449</v>
      </c>
      <c r="I141" s="9">
        <v>48.171999999999997</v>
      </c>
      <c r="J141" s="9">
        <v>165.61099999999999</v>
      </c>
      <c r="K141" s="9">
        <v>75.918999999999997</v>
      </c>
      <c r="L141" s="9">
        <v>89.691999999999993</v>
      </c>
      <c r="M141" s="9">
        <v>178.32900000000001</v>
      </c>
      <c r="N141" s="9">
        <v>119.878</v>
      </c>
      <c r="O141" s="9">
        <v>58.451000000000001</v>
      </c>
      <c r="P141" s="9">
        <v>181.292</v>
      </c>
      <c r="Q141" s="9">
        <v>85.352000000000004</v>
      </c>
      <c r="R141" s="9">
        <v>95.941000000000003</v>
      </c>
      <c r="S141" s="9">
        <v>179.601</v>
      </c>
      <c r="T141" s="9">
        <v>83.453000000000003</v>
      </c>
      <c r="U141" s="9">
        <v>96.147999999999996</v>
      </c>
      <c r="V141" s="9">
        <v>3382.5650000000001</v>
      </c>
      <c r="W141" s="9">
        <v>1738.3920000000001</v>
      </c>
      <c r="X141" s="9">
        <v>1644.174</v>
      </c>
      <c r="Y141" s="9">
        <v>2552.8609999999999</v>
      </c>
      <c r="Z141" s="9">
        <v>1559.7860000000001</v>
      </c>
      <c r="AA141" s="9">
        <v>993.07600000000002</v>
      </c>
      <c r="AB141" s="9">
        <v>829.70399999999995</v>
      </c>
      <c r="AC141" s="9">
        <v>178.60599999999999</v>
      </c>
      <c r="AD141" s="9">
        <v>651.09799999999996</v>
      </c>
      <c r="AE141" s="9">
        <v>287.09300000000002</v>
      </c>
      <c r="AF141" s="9">
        <v>157.839</v>
      </c>
      <c r="AG141" s="9">
        <v>129.25299999999999</v>
      </c>
      <c r="AH141" s="9">
        <v>45.441000000000003</v>
      </c>
      <c r="AI141" s="9">
        <v>24.253</v>
      </c>
      <c r="AJ141" s="9">
        <v>21.187999999999999</v>
      </c>
      <c r="AK141" s="9">
        <v>24.561</v>
      </c>
      <c r="AL141" s="9">
        <v>18.452000000000002</v>
      </c>
      <c r="AM141" s="9">
        <v>6.109</v>
      </c>
      <c r="AN141" s="9">
        <v>10.888</v>
      </c>
      <c r="AO141" s="9">
        <v>8.2729999999999997</v>
      </c>
      <c r="AP141" s="9">
        <v>2.6150000000000002</v>
      </c>
      <c r="AQ141" s="9">
        <v>13.673</v>
      </c>
      <c r="AR141" s="9">
        <v>10.18</v>
      </c>
      <c r="AS141" s="9">
        <v>3.4940000000000002</v>
      </c>
      <c r="AT141" s="9">
        <v>20.88</v>
      </c>
      <c r="AU141" s="9">
        <v>5.8</v>
      </c>
      <c r="AV141" s="9">
        <v>15.08</v>
      </c>
      <c r="AW141" s="9">
        <v>258.339</v>
      </c>
      <c r="AX141" s="9">
        <v>143.351</v>
      </c>
      <c r="AY141" s="9">
        <v>114.988</v>
      </c>
      <c r="AZ141" s="9">
        <v>131.41999999999999</v>
      </c>
      <c r="BA141" s="9">
        <v>96.147999999999996</v>
      </c>
      <c r="BB141" s="9">
        <v>35.271999999999998</v>
      </c>
      <c r="BC141" s="9">
        <v>126.919</v>
      </c>
      <c r="BD141" s="9">
        <v>47.203000000000003</v>
      </c>
      <c r="BE141" s="9">
        <v>79.715999999999994</v>
      </c>
      <c r="BF141" s="9">
        <v>149.41999999999999</v>
      </c>
      <c r="BG141" s="9">
        <v>109.107</v>
      </c>
      <c r="BH141" s="9">
        <v>40.313000000000002</v>
      </c>
      <c r="BI141" s="9">
        <v>137.673</v>
      </c>
      <c r="BJ141" s="9">
        <v>48.731999999999999</v>
      </c>
      <c r="BK141" s="9">
        <v>88.94</v>
      </c>
      <c r="BL141" s="9">
        <v>137.80699999999999</v>
      </c>
      <c r="BM141" s="9">
        <v>55.475999999999999</v>
      </c>
      <c r="BN141" s="9">
        <v>82.331000000000003</v>
      </c>
      <c r="BO141" s="9">
        <v>2781.2890000000002</v>
      </c>
      <c r="BP141" s="9">
        <v>1417.297</v>
      </c>
      <c r="BQ141" s="9">
        <v>1363.992</v>
      </c>
      <c r="BR141" s="9">
        <v>2193.6840000000002</v>
      </c>
      <c r="BS141" s="9">
        <v>1281.123</v>
      </c>
      <c r="BT141" s="9">
        <v>912.56100000000004</v>
      </c>
      <c r="BU141" s="9">
        <v>587.60400000000004</v>
      </c>
      <c r="BV141" s="9">
        <v>136.17400000000001</v>
      </c>
      <c r="BW141" s="9">
        <v>451.43099999999998</v>
      </c>
      <c r="BX141" s="9">
        <v>221.82599999999999</v>
      </c>
      <c r="BY141" s="9">
        <v>109.574</v>
      </c>
      <c r="BZ141" s="9">
        <v>112.252</v>
      </c>
      <c r="CA141" s="9">
        <v>46.890999999999998</v>
      </c>
      <c r="CB141" s="9">
        <v>22.736000000000001</v>
      </c>
      <c r="CC141" s="9">
        <v>24.155000000000001</v>
      </c>
      <c r="CD141" s="9">
        <v>22.716000000000001</v>
      </c>
      <c r="CE141" s="9">
        <v>13.051</v>
      </c>
      <c r="CF141" s="9">
        <v>9.6649999999999991</v>
      </c>
      <c r="CG141" s="9">
        <v>13.555</v>
      </c>
      <c r="CH141" s="9">
        <v>6.8710000000000004</v>
      </c>
      <c r="CI141" s="9">
        <v>6.6840000000000002</v>
      </c>
      <c r="CJ141" s="9">
        <v>9.16</v>
      </c>
      <c r="CK141" s="9">
        <v>6.18</v>
      </c>
      <c r="CL141" s="9">
        <v>2.9809999999999999</v>
      </c>
      <c r="CM141" s="9">
        <v>24.175000000000001</v>
      </c>
      <c r="CN141" s="9">
        <v>9.6850000000000005</v>
      </c>
      <c r="CO141" s="9">
        <v>14.49</v>
      </c>
      <c r="CP141" s="9">
        <v>190.19399999999999</v>
      </c>
      <c r="CQ141" s="9">
        <v>95.594999999999999</v>
      </c>
      <c r="CR141" s="9">
        <v>94.599000000000004</v>
      </c>
      <c r="CS141" s="9">
        <v>93.126999999999995</v>
      </c>
      <c r="CT141" s="9">
        <v>66.658000000000001</v>
      </c>
      <c r="CU141" s="9">
        <v>26.469000000000001</v>
      </c>
      <c r="CV141" s="9">
        <v>97.066999999999993</v>
      </c>
      <c r="CW141" s="9">
        <v>28.937000000000001</v>
      </c>
      <c r="CX141" s="9">
        <v>68.131</v>
      </c>
      <c r="CY141" s="9">
        <v>110.90600000000001</v>
      </c>
      <c r="CZ141" s="9">
        <v>75.983000000000004</v>
      </c>
      <c r="DA141" s="9">
        <v>34.921999999999997</v>
      </c>
      <c r="DB141" s="9">
        <v>110.92</v>
      </c>
      <c r="DC141" s="9">
        <v>33.590000000000003</v>
      </c>
      <c r="DD141" s="9">
        <v>77.33</v>
      </c>
      <c r="DE141" s="9">
        <v>110.623</v>
      </c>
      <c r="DF141" s="9">
        <v>35.808</v>
      </c>
      <c r="DG141" s="9">
        <v>74.814999999999998</v>
      </c>
      <c r="DH141" s="9">
        <v>2864.5929999999998</v>
      </c>
      <c r="DI141" s="9">
        <v>1529.021</v>
      </c>
      <c r="DJ141" s="9">
        <v>1335.5709999999999</v>
      </c>
      <c r="DK141" s="9">
        <v>1803.0840000000001</v>
      </c>
      <c r="DL141" s="9">
        <v>1149.7249999999999</v>
      </c>
      <c r="DM141" s="9">
        <v>653.35900000000004</v>
      </c>
      <c r="DN141" s="9">
        <v>1061.509</v>
      </c>
      <c r="DO141" s="9">
        <v>379.29700000000003</v>
      </c>
      <c r="DP141" s="9">
        <v>682.21199999999999</v>
      </c>
      <c r="DQ141" s="9">
        <v>218.053</v>
      </c>
      <c r="DR141" s="9">
        <v>120.61199999999999</v>
      </c>
      <c r="DS141" s="9">
        <v>97.441000000000003</v>
      </c>
      <c r="DT141" s="9">
        <v>76.12</v>
      </c>
      <c r="DU141" s="9">
        <v>43.215000000000003</v>
      </c>
      <c r="DV141" s="9">
        <v>32.905000000000001</v>
      </c>
      <c r="DW141" s="9">
        <v>24.126999999999999</v>
      </c>
      <c r="DX141" s="9">
        <v>20.405000000000001</v>
      </c>
      <c r="DY141" s="9">
        <v>3.7229999999999999</v>
      </c>
      <c r="DZ141" s="9">
        <v>13.015000000000001</v>
      </c>
      <c r="EA141" s="9">
        <v>10.837</v>
      </c>
      <c r="EB141" s="9">
        <v>2.1779999999999999</v>
      </c>
      <c r="EC141" s="9">
        <v>11.113</v>
      </c>
      <c r="ED141" s="9">
        <v>9.5679999999999996</v>
      </c>
      <c r="EE141" s="9">
        <v>1.5449999999999999</v>
      </c>
      <c r="EF141" s="9">
        <v>51.991999999999997</v>
      </c>
      <c r="EG141" s="9">
        <v>22.81</v>
      </c>
      <c r="EH141" s="9">
        <v>29.181999999999999</v>
      </c>
      <c r="EI141" s="9">
        <v>161.55199999999999</v>
      </c>
      <c r="EJ141" s="9">
        <v>87.828999999999994</v>
      </c>
      <c r="EK141" s="9">
        <v>73.722999999999999</v>
      </c>
      <c r="EL141" s="9">
        <v>61.67</v>
      </c>
      <c r="EM141" s="9">
        <v>44.755000000000003</v>
      </c>
      <c r="EN141" s="9">
        <v>16.914999999999999</v>
      </c>
      <c r="EO141" s="9">
        <v>99.881</v>
      </c>
      <c r="EP141" s="9">
        <v>43.073999999999998</v>
      </c>
      <c r="EQ141" s="9">
        <v>56.808</v>
      </c>
      <c r="ER141" s="9">
        <v>81.456000000000003</v>
      </c>
      <c r="ES141" s="9">
        <v>61.374000000000002</v>
      </c>
      <c r="ET141" s="9">
        <v>20.082000000000001</v>
      </c>
      <c r="EU141" s="9">
        <v>136.59700000000001</v>
      </c>
      <c r="EV141" s="9">
        <v>59.238</v>
      </c>
      <c r="EW141" s="9">
        <v>77.36</v>
      </c>
      <c r="EX141" s="9">
        <v>112.896</v>
      </c>
      <c r="EY141" s="9">
        <v>53.911000000000001</v>
      </c>
      <c r="EZ141" s="9">
        <v>58.984999999999999</v>
      </c>
      <c r="FA141" s="9">
        <v>2083.6640000000002</v>
      </c>
      <c r="FB141" s="9">
        <v>1086.873</v>
      </c>
      <c r="FC141" s="9">
        <v>996.79100000000005</v>
      </c>
      <c r="FD141" s="9">
        <v>1436.4870000000001</v>
      </c>
      <c r="FE141" s="9">
        <v>890.22299999999996</v>
      </c>
      <c r="FF141" s="9">
        <v>546.26400000000001</v>
      </c>
      <c r="FG141" s="9">
        <v>647.178</v>
      </c>
      <c r="FH141" s="9">
        <v>196.65</v>
      </c>
      <c r="FI141" s="9">
        <v>450.52699999999999</v>
      </c>
      <c r="FJ141" s="9">
        <v>164.477</v>
      </c>
      <c r="FK141" s="9">
        <v>88.585999999999999</v>
      </c>
      <c r="FL141" s="9">
        <v>75.891000000000005</v>
      </c>
      <c r="FM141" s="9">
        <v>50.192999999999998</v>
      </c>
      <c r="FN141" s="9">
        <v>29.416</v>
      </c>
      <c r="FO141" s="9">
        <v>20.777000000000001</v>
      </c>
      <c r="FP141" s="9">
        <v>19.704999999999998</v>
      </c>
      <c r="FQ141" s="9">
        <v>16.536000000000001</v>
      </c>
      <c r="FR141" s="9">
        <v>3.169</v>
      </c>
      <c r="FS141" s="9">
        <v>10.461</v>
      </c>
      <c r="FT141" s="9">
        <v>8.3729999999999993</v>
      </c>
      <c r="FU141" s="9">
        <v>2.0880000000000001</v>
      </c>
      <c r="FV141" s="9">
        <v>9.2449999999999992</v>
      </c>
      <c r="FW141" s="9">
        <v>8.1630000000000003</v>
      </c>
      <c r="FX141" s="9">
        <v>1.081</v>
      </c>
      <c r="FY141" s="9">
        <v>30.488</v>
      </c>
      <c r="FZ141" s="9">
        <v>12.88</v>
      </c>
      <c r="GA141" s="9">
        <v>17.608000000000001</v>
      </c>
      <c r="GB141" s="9">
        <v>128.899</v>
      </c>
      <c r="GC141" s="9">
        <v>66.847999999999999</v>
      </c>
      <c r="GD141" s="9">
        <v>62.051000000000002</v>
      </c>
      <c r="GE141" s="9">
        <v>50.895000000000003</v>
      </c>
      <c r="GF141" s="9">
        <v>36.628</v>
      </c>
      <c r="GG141" s="9">
        <v>14.266</v>
      </c>
      <c r="GH141" s="9">
        <v>78.004000000000005</v>
      </c>
      <c r="GI141" s="9">
        <v>30.22</v>
      </c>
      <c r="GJ141" s="9">
        <v>47.783999999999999</v>
      </c>
      <c r="GK141" s="9">
        <v>67.852999999999994</v>
      </c>
      <c r="GL141" s="9">
        <v>50.890999999999998</v>
      </c>
      <c r="GM141" s="9">
        <v>16.962</v>
      </c>
      <c r="GN141" s="9">
        <v>96.623999999999995</v>
      </c>
      <c r="GO141" s="9">
        <v>37.695</v>
      </c>
      <c r="GP141" s="9">
        <v>58.929000000000002</v>
      </c>
      <c r="GQ141" s="9">
        <v>88.465000000000003</v>
      </c>
      <c r="GR141" s="9">
        <v>38.593000000000004</v>
      </c>
      <c r="GS141" s="9">
        <v>49.872</v>
      </c>
      <c r="GT141" s="9">
        <v>780.92899999999997</v>
      </c>
      <c r="GU141" s="9">
        <v>442.14800000000002</v>
      </c>
      <c r="GV141" s="9">
        <v>338.78100000000001</v>
      </c>
      <c r="GW141" s="9">
        <v>366.59800000000001</v>
      </c>
      <c r="GX141" s="9">
        <v>259.50200000000001</v>
      </c>
      <c r="GY141" s="9">
        <v>107.096</v>
      </c>
      <c r="GZ141" s="9">
        <v>414.33100000000002</v>
      </c>
      <c r="HA141" s="9">
        <v>182.64599999999999</v>
      </c>
      <c r="HB141" s="9">
        <v>231.685</v>
      </c>
      <c r="HC141" s="9">
        <v>53.576000000000001</v>
      </c>
      <c r="HD141" s="9">
        <v>32.026000000000003</v>
      </c>
      <c r="HE141" s="9">
        <v>21.55</v>
      </c>
      <c r="HF141" s="9">
        <v>25.927</v>
      </c>
      <c r="HG141" s="9">
        <v>13.798999999999999</v>
      </c>
      <c r="HH141" s="9">
        <v>12.128</v>
      </c>
      <c r="HI141" s="9">
        <v>4.4219999999999997</v>
      </c>
      <c r="HJ141" s="9">
        <v>3.8679999999999999</v>
      </c>
      <c r="HK141" s="9">
        <v>0.55400000000000005</v>
      </c>
      <c r="HL141" s="9">
        <v>2.5539999999999998</v>
      </c>
      <c r="HM141" s="9">
        <v>2.464</v>
      </c>
      <c r="HN141" s="9">
        <v>0.09</v>
      </c>
      <c r="HO141" s="9">
        <v>1.8680000000000001</v>
      </c>
      <c r="HP141" s="9">
        <v>1.4039999999999999</v>
      </c>
      <c r="HQ141" s="9">
        <v>0.46400000000000002</v>
      </c>
      <c r="HR141" s="9">
        <v>21.504999999999999</v>
      </c>
      <c r="HS141" s="9">
        <v>9.93</v>
      </c>
      <c r="HT141" s="9">
        <v>11.574</v>
      </c>
      <c r="HU141" s="9">
        <v>32.652999999999999</v>
      </c>
      <c r="HV141" s="9">
        <v>20.981000000000002</v>
      </c>
      <c r="HW141" s="9">
        <v>11.672000000000001</v>
      </c>
      <c r="HX141" s="9">
        <v>10.776</v>
      </c>
      <c r="HY141" s="9">
        <v>8.1270000000000007</v>
      </c>
      <c r="HZ141" s="9">
        <v>2.649</v>
      </c>
      <c r="IA141" s="9">
        <v>21.876999999999999</v>
      </c>
      <c r="IB141" s="9">
        <v>12.853999999999999</v>
      </c>
      <c r="IC141" s="9">
        <v>9.0229999999999997</v>
      </c>
      <c r="ID141" s="9">
        <v>13.603</v>
      </c>
      <c r="IE141" s="9">
        <v>10.483000000000001</v>
      </c>
      <c r="IF141" s="9">
        <v>3.12</v>
      </c>
      <c r="IG141" s="9">
        <v>39.972999999999999</v>
      </c>
      <c r="IH141" s="9">
        <v>21.542999999999999</v>
      </c>
      <c r="II141" s="9">
        <v>18.43</v>
      </c>
      <c r="IJ141" s="9">
        <v>24.431000000000001</v>
      </c>
      <c r="IK141" s="9">
        <v>15.318</v>
      </c>
      <c r="IL141" s="9">
        <v>9.1129999999999995</v>
      </c>
      <c r="IM141" s="9">
        <v>4518.6610000000001</v>
      </c>
      <c r="IN141" s="9">
        <v>2347.982</v>
      </c>
      <c r="IO141" s="9">
        <v>2170.6790000000001</v>
      </c>
      <c r="IP141" s="9">
        <v>3148.7820000000002</v>
      </c>
      <c r="IQ141" s="9">
        <v>1860.867</v>
      </c>
    </row>
    <row r="142" spans="1:251">
      <c r="A142" s="10">
        <v>45809</v>
      </c>
      <c r="B142" s="9">
        <v>16.731000000000002</v>
      </c>
      <c r="C142" s="9">
        <v>18.818000000000001</v>
      </c>
      <c r="D142" s="9">
        <v>340.65199999999999</v>
      </c>
      <c r="E142" s="9">
        <v>201.578</v>
      </c>
      <c r="F142" s="9">
        <v>139.07400000000001</v>
      </c>
      <c r="G142" s="9">
        <v>173.36099999999999</v>
      </c>
      <c r="H142" s="9">
        <v>128.97999999999999</v>
      </c>
      <c r="I142" s="9">
        <v>44.381</v>
      </c>
      <c r="J142" s="9">
        <v>167.291</v>
      </c>
      <c r="K142" s="9">
        <v>72.597999999999999</v>
      </c>
      <c r="L142" s="9">
        <v>94.692999999999998</v>
      </c>
      <c r="M142" s="9">
        <v>195.57599999999999</v>
      </c>
      <c r="N142" s="9">
        <v>144.839</v>
      </c>
      <c r="O142" s="9">
        <v>50.737000000000002</v>
      </c>
      <c r="P142" s="9">
        <v>182.12700000000001</v>
      </c>
      <c r="Q142" s="9">
        <v>79.819000000000003</v>
      </c>
      <c r="R142" s="9">
        <v>102.30800000000001</v>
      </c>
      <c r="S142" s="9">
        <v>183.684</v>
      </c>
      <c r="T142" s="9">
        <v>83.465000000000003</v>
      </c>
      <c r="U142" s="9">
        <v>100.218</v>
      </c>
      <c r="V142" s="9">
        <v>3371.8580000000002</v>
      </c>
      <c r="W142" s="9">
        <v>1735.9390000000001</v>
      </c>
      <c r="X142" s="9">
        <v>1635.9190000000001</v>
      </c>
      <c r="Y142" s="9">
        <v>2564.8339999999998</v>
      </c>
      <c r="Z142" s="9">
        <v>1573.096</v>
      </c>
      <c r="AA142" s="9">
        <v>991.73900000000003</v>
      </c>
      <c r="AB142" s="9">
        <v>807.02300000000002</v>
      </c>
      <c r="AC142" s="9">
        <v>162.84299999999999</v>
      </c>
      <c r="AD142" s="9">
        <v>644.17999999999995</v>
      </c>
      <c r="AE142" s="9">
        <v>294.93</v>
      </c>
      <c r="AF142" s="9">
        <v>160.01300000000001</v>
      </c>
      <c r="AG142" s="9">
        <v>134.917</v>
      </c>
      <c r="AH142" s="9">
        <v>61.918999999999997</v>
      </c>
      <c r="AI142" s="9">
        <v>33.792000000000002</v>
      </c>
      <c r="AJ142" s="9">
        <v>28.126999999999999</v>
      </c>
      <c r="AK142" s="9">
        <v>31.414000000000001</v>
      </c>
      <c r="AL142" s="9">
        <v>22.814</v>
      </c>
      <c r="AM142" s="9">
        <v>8.6</v>
      </c>
      <c r="AN142" s="9">
        <v>14.619</v>
      </c>
      <c r="AO142" s="9">
        <v>10.278</v>
      </c>
      <c r="AP142" s="9">
        <v>4.3410000000000002</v>
      </c>
      <c r="AQ142" s="9">
        <v>16.795000000000002</v>
      </c>
      <c r="AR142" s="9">
        <v>12.537000000000001</v>
      </c>
      <c r="AS142" s="9">
        <v>4.2590000000000003</v>
      </c>
      <c r="AT142" s="9">
        <v>30.504999999999999</v>
      </c>
      <c r="AU142" s="9">
        <v>10.978</v>
      </c>
      <c r="AV142" s="9">
        <v>19.527999999999999</v>
      </c>
      <c r="AW142" s="9">
        <v>254.404</v>
      </c>
      <c r="AX142" s="9">
        <v>137.31299999999999</v>
      </c>
      <c r="AY142" s="9">
        <v>117.09099999999999</v>
      </c>
      <c r="AZ142" s="9">
        <v>127.624</v>
      </c>
      <c r="BA142" s="9">
        <v>91.293000000000006</v>
      </c>
      <c r="BB142" s="9">
        <v>36.331000000000003</v>
      </c>
      <c r="BC142" s="9">
        <v>126.78</v>
      </c>
      <c r="BD142" s="9">
        <v>46.018999999999998</v>
      </c>
      <c r="BE142" s="9">
        <v>80.760000000000005</v>
      </c>
      <c r="BF142" s="9">
        <v>152.72</v>
      </c>
      <c r="BG142" s="9">
        <v>109.59</v>
      </c>
      <c r="BH142" s="9">
        <v>43.128999999999998</v>
      </c>
      <c r="BI142" s="9">
        <v>142.21100000000001</v>
      </c>
      <c r="BJ142" s="9">
        <v>50.423000000000002</v>
      </c>
      <c r="BK142" s="9">
        <v>91.787000000000006</v>
      </c>
      <c r="BL142" s="9">
        <v>141.398</v>
      </c>
      <c r="BM142" s="9">
        <v>56.296999999999997</v>
      </c>
      <c r="BN142" s="9">
        <v>85.102000000000004</v>
      </c>
      <c r="BO142" s="9">
        <v>2784.1439999999998</v>
      </c>
      <c r="BP142" s="9">
        <v>1416.2860000000001</v>
      </c>
      <c r="BQ142" s="9">
        <v>1367.8579999999999</v>
      </c>
      <c r="BR142" s="9">
        <v>2187.1410000000001</v>
      </c>
      <c r="BS142" s="9">
        <v>1280.846</v>
      </c>
      <c r="BT142" s="9">
        <v>906.29399999999998</v>
      </c>
      <c r="BU142" s="9">
        <v>597.00300000000004</v>
      </c>
      <c r="BV142" s="9">
        <v>135.44</v>
      </c>
      <c r="BW142" s="9">
        <v>461.56299999999999</v>
      </c>
      <c r="BX142" s="9">
        <v>207.08699999999999</v>
      </c>
      <c r="BY142" s="9">
        <v>106.504</v>
      </c>
      <c r="BZ142" s="9">
        <v>100.584</v>
      </c>
      <c r="CA142" s="9">
        <v>40.801000000000002</v>
      </c>
      <c r="CB142" s="9">
        <v>21.154</v>
      </c>
      <c r="CC142" s="9">
        <v>19.648</v>
      </c>
      <c r="CD142" s="9">
        <v>21.835999999999999</v>
      </c>
      <c r="CE142" s="9">
        <v>14.425000000000001</v>
      </c>
      <c r="CF142" s="9">
        <v>7.4119999999999999</v>
      </c>
      <c r="CG142" s="9">
        <v>13.398999999999999</v>
      </c>
      <c r="CH142" s="9">
        <v>9.391</v>
      </c>
      <c r="CI142" s="9">
        <v>4.008</v>
      </c>
      <c r="CJ142" s="9">
        <v>8.4369999999999994</v>
      </c>
      <c r="CK142" s="9">
        <v>5.0339999999999998</v>
      </c>
      <c r="CL142" s="9">
        <v>3.403</v>
      </c>
      <c r="CM142" s="9">
        <v>18.965</v>
      </c>
      <c r="CN142" s="9">
        <v>6.7290000000000001</v>
      </c>
      <c r="CO142" s="9">
        <v>12.236000000000001</v>
      </c>
      <c r="CP142" s="9">
        <v>182.321</v>
      </c>
      <c r="CQ142" s="9">
        <v>94.055999999999997</v>
      </c>
      <c r="CR142" s="9">
        <v>88.265000000000001</v>
      </c>
      <c r="CS142" s="9">
        <v>92.591999999999999</v>
      </c>
      <c r="CT142" s="9">
        <v>65.228999999999999</v>
      </c>
      <c r="CU142" s="9">
        <v>27.363</v>
      </c>
      <c r="CV142" s="9">
        <v>89.728999999999999</v>
      </c>
      <c r="CW142" s="9">
        <v>28.826000000000001</v>
      </c>
      <c r="CX142" s="9">
        <v>60.902999999999999</v>
      </c>
      <c r="CY142" s="9">
        <v>107.727</v>
      </c>
      <c r="CZ142" s="9">
        <v>74.808000000000007</v>
      </c>
      <c r="DA142" s="9">
        <v>32.918999999999997</v>
      </c>
      <c r="DB142" s="9">
        <v>99.36</v>
      </c>
      <c r="DC142" s="9">
        <v>31.696000000000002</v>
      </c>
      <c r="DD142" s="9">
        <v>67.664000000000001</v>
      </c>
      <c r="DE142" s="9">
        <v>103.128</v>
      </c>
      <c r="DF142" s="9">
        <v>38.216999999999999</v>
      </c>
      <c r="DG142" s="9">
        <v>64.911000000000001</v>
      </c>
      <c r="DH142" s="9">
        <v>2844.7069999999999</v>
      </c>
      <c r="DI142" s="9">
        <v>1518.309</v>
      </c>
      <c r="DJ142" s="9">
        <v>1326.3979999999999</v>
      </c>
      <c r="DK142" s="9">
        <v>1783.77</v>
      </c>
      <c r="DL142" s="9">
        <v>1135.453</v>
      </c>
      <c r="DM142" s="9">
        <v>648.31700000000001</v>
      </c>
      <c r="DN142" s="9">
        <v>1060.9369999999999</v>
      </c>
      <c r="DO142" s="9">
        <v>382.85599999999999</v>
      </c>
      <c r="DP142" s="9">
        <v>678.08100000000002</v>
      </c>
      <c r="DQ142" s="9">
        <v>237.40199999999999</v>
      </c>
      <c r="DR142" s="9">
        <v>136.16399999999999</v>
      </c>
      <c r="DS142" s="9">
        <v>101.238</v>
      </c>
      <c r="DT142" s="9">
        <v>94.619</v>
      </c>
      <c r="DU142" s="9">
        <v>58.661000000000001</v>
      </c>
      <c r="DV142" s="9">
        <v>35.957999999999998</v>
      </c>
      <c r="DW142" s="9">
        <v>28.164999999999999</v>
      </c>
      <c r="DX142" s="9">
        <v>24.812000000000001</v>
      </c>
      <c r="DY142" s="9">
        <v>3.3530000000000002</v>
      </c>
      <c r="DZ142" s="9">
        <v>15.177</v>
      </c>
      <c r="EA142" s="9">
        <v>13.965</v>
      </c>
      <c r="EB142" s="9">
        <v>1.2130000000000001</v>
      </c>
      <c r="EC142" s="9">
        <v>12.988</v>
      </c>
      <c r="ED142" s="9">
        <v>10.847</v>
      </c>
      <c r="EE142" s="9">
        <v>2.14</v>
      </c>
      <c r="EF142" s="9">
        <v>66.453999999999994</v>
      </c>
      <c r="EG142" s="9">
        <v>33.848999999999997</v>
      </c>
      <c r="EH142" s="9">
        <v>32.606000000000002</v>
      </c>
      <c r="EI142" s="9">
        <v>166.88300000000001</v>
      </c>
      <c r="EJ142" s="9">
        <v>92.927000000000007</v>
      </c>
      <c r="EK142" s="9">
        <v>73.956999999999994</v>
      </c>
      <c r="EL142" s="9">
        <v>67.462999999999994</v>
      </c>
      <c r="EM142" s="9">
        <v>48.843000000000004</v>
      </c>
      <c r="EN142" s="9">
        <v>18.62</v>
      </c>
      <c r="EO142" s="9">
        <v>99.42</v>
      </c>
      <c r="EP142" s="9">
        <v>44.084000000000003</v>
      </c>
      <c r="EQ142" s="9">
        <v>55.335999999999999</v>
      </c>
      <c r="ER142" s="9">
        <v>89.475999999999999</v>
      </c>
      <c r="ES142" s="9">
        <v>67.88</v>
      </c>
      <c r="ET142" s="9">
        <v>21.596</v>
      </c>
      <c r="EU142" s="9">
        <v>147.92599999999999</v>
      </c>
      <c r="EV142" s="9">
        <v>68.284000000000006</v>
      </c>
      <c r="EW142" s="9">
        <v>79.641999999999996</v>
      </c>
      <c r="EX142" s="9">
        <v>114.598</v>
      </c>
      <c r="EY142" s="9">
        <v>58.048999999999999</v>
      </c>
      <c r="EZ142" s="9">
        <v>56.548999999999999</v>
      </c>
      <c r="FA142" s="9">
        <v>2078.2510000000002</v>
      </c>
      <c r="FB142" s="9">
        <v>1091.712</v>
      </c>
      <c r="FC142" s="9">
        <v>986.53899999999999</v>
      </c>
      <c r="FD142" s="9">
        <v>1424.117</v>
      </c>
      <c r="FE142" s="9">
        <v>892.82100000000003</v>
      </c>
      <c r="FF142" s="9">
        <v>531.29700000000003</v>
      </c>
      <c r="FG142" s="9">
        <v>654.13400000000001</v>
      </c>
      <c r="FH142" s="9">
        <v>198.89099999999999</v>
      </c>
      <c r="FI142" s="9">
        <v>455.24200000000002</v>
      </c>
      <c r="FJ142" s="9">
        <v>175.06299999999999</v>
      </c>
      <c r="FK142" s="9">
        <v>98.17</v>
      </c>
      <c r="FL142" s="9">
        <v>76.893000000000001</v>
      </c>
      <c r="FM142" s="9">
        <v>60.987000000000002</v>
      </c>
      <c r="FN142" s="9">
        <v>38.643999999999998</v>
      </c>
      <c r="FO142" s="9">
        <v>22.343</v>
      </c>
      <c r="FP142" s="9">
        <v>24.61</v>
      </c>
      <c r="FQ142" s="9">
        <v>22.091000000000001</v>
      </c>
      <c r="FR142" s="9">
        <v>2.5190000000000001</v>
      </c>
      <c r="FS142" s="9">
        <v>13.859</v>
      </c>
      <c r="FT142" s="9">
        <v>12.932</v>
      </c>
      <c r="FU142" s="9">
        <v>0.92600000000000005</v>
      </c>
      <c r="FV142" s="9">
        <v>10.750999999999999</v>
      </c>
      <c r="FW142" s="9">
        <v>9.1579999999999995</v>
      </c>
      <c r="FX142" s="9">
        <v>1.593</v>
      </c>
      <c r="FY142" s="9">
        <v>36.378</v>
      </c>
      <c r="FZ142" s="9">
        <v>16.553999999999998</v>
      </c>
      <c r="GA142" s="9">
        <v>19.824000000000002</v>
      </c>
      <c r="GB142" s="9">
        <v>131.69900000000001</v>
      </c>
      <c r="GC142" s="9">
        <v>70.825000000000003</v>
      </c>
      <c r="GD142" s="9">
        <v>60.872999999999998</v>
      </c>
      <c r="GE142" s="9">
        <v>57.255000000000003</v>
      </c>
      <c r="GF142" s="9">
        <v>41.360999999999997</v>
      </c>
      <c r="GG142" s="9">
        <v>15.894</v>
      </c>
      <c r="GH142" s="9">
        <v>74.444000000000003</v>
      </c>
      <c r="GI142" s="9">
        <v>29.463999999999999</v>
      </c>
      <c r="GJ142" s="9">
        <v>44.98</v>
      </c>
      <c r="GK142" s="9">
        <v>76.656999999999996</v>
      </c>
      <c r="GL142" s="9">
        <v>58.619</v>
      </c>
      <c r="GM142" s="9">
        <v>18.038</v>
      </c>
      <c r="GN142" s="9">
        <v>98.406000000000006</v>
      </c>
      <c r="GO142" s="9">
        <v>39.551000000000002</v>
      </c>
      <c r="GP142" s="9">
        <v>58.854999999999997</v>
      </c>
      <c r="GQ142" s="9">
        <v>88.302000000000007</v>
      </c>
      <c r="GR142" s="9">
        <v>42.396000000000001</v>
      </c>
      <c r="GS142" s="9">
        <v>45.905999999999999</v>
      </c>
      <c r="GT142" s="9">
        <v>766.45600000000002</v>
      </c>
      <c r="GU142" s="9">
        <v>426.59699999999998</v>
      </c>
      <c r="GV142" s="9">
        <v>339.85899999999998</v>
      </c>
      <c r="GW142" s="9">
        <v>359.65300000000002</v>
      </c>
      <c r="GX142" s="9">
        <v>242.63200000000001</v>
      </c>
      <c r="GY142" s="9">
        <v>117.02</v>
      </c>
      <c r="GZ142" s="9">
        <v>406.803</v>
      </c>
      <c r="HA142" s="9">
        <v>183.965</v>
      </c>
      <c r="HB142" s="9">
        <v>222.839</v>
      </c>
      <c r="HC142" s="9">
        <v>62.34</v>
      </c>
      <c r="HD142" s="9">
        <v>37.994</v>
      </c>
      <c r="HE142" s="9">
        <v>24.344999999999999</v>
      </c>
      <c r="HF142" s="9">
        <v>33.631999999999998</v>
      </c>
      <c r="HG142" s="9">
        <v>20.015999999999998</v>
      </c>
      <c r="HH142" s="9">
        <v>13.616</v>
      </c>
      <c r="HI142" s="9">
        <v>3.5550000000000002</v>
      </c>
      <c r="HJ142" s="9">
        <v>2.722</v>
      </c>
      <c r="HK142" s="9">
        <v>0.83399999999999996</v>
      </c>
      <c r="HL142" s="9">
        <v>1.319</v>
      </c>
      <c r="HM142" s="9">
        <v>1.0329999999999999</v>
      </c>
      <c r="HN142" s="9">
        <v>0.28599999999999998</v>
      </c>
      <c r="HO142" s="9">
        <v>2.2370000000000001</v>
      </c>
      <c r="HP142" s="9">
        <v>1.6890000000000001</v>
      </c>
      <c r="HQ142" s="9">
        <v>0.54800000000000004</v>
      </c>
      <c r="HR142" s="9">
        <v>30.077000000000002</v>
      </c>
      <c r="HS142" s="9">
        <v>17.295000000000002</v>
      </c>
      <c r="HT142" s="9">
        <v>12.782</v>
      </c>
      <c r="HU142" s="9">
        <v>35.185000000000002</v>
      </c>
      <c r="HV142" s="9">
        <v>22.102</v>
      </c>
      <c r="HW142" s="9">
        <v>13.083</v>
      </c>
      <c r="HX142" s="9">
        <v>10.208</v>
      </c>
      <c r="HY142" s="9">
        <v>7.4820000000000002</v>
      </c>
      <c r="HZ142" s="9">
        <v>2.7269999999999999</v>
      </c>
      <c r="IA142" s="9">
        <v>24.975999999999999</v>
      </c>
      <c r="IB142" s="9">
        <v>14.62</v>
      </c>
      <c r="IC142" s="9">
        <v>10.356</v>
      </c>
      <c r="ID142" s="9">
        <v>12.819000000000001</v>
      </c>
      <c r="IE142" s="9">
        <v>9.2609999999999992</v>
      </c>
      <c r="IF142" s="9">
        <v>3.5579999999999998</v>
      </c>
      <c r="IG142" s="9">
        <v>49.521000000000001</v>
      </c>
      <c r="IH142" s="9">
        <v>28.733000000000001</v>
      </c>
      <c r="II142" s="9">
        <v>20.786999999999999</v>
      </c>
      <c r="IJ142" s="9">
        <v>26.295000000000002</v>
      </c>
      <c r="IK142" s="9">
        <v>15.653</v>
      </c>
      <c r="IL142" s="9">
        <v>10.641999999999999</v>
      </c>
      <c r="IM142" s="9">
        <v>4489.7839999999997</v>
      </c>
      <c r="IN142" s="9">
        <v>2344.4549999999999</v>
      </c>
      <c r="IO142" s="9">
        <v>2145.33</v>
      </c>
      <c r="IP142" s="9">
        <v>3129.8820000000001</v>
      </c>
      <c r="IQ142" s="9">
        <v>1861.681</v>
      </c>
    </row>
  </sheetData>
  <pageMargins left="0.7" right="0.7" top="0.75" bottom="0.75" header="0.3" footer="0.3"/>
  <legacy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IQ142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1013</v>
      </c>
      <c r="C1" s="3" t="s">
        <v>1014</v>
      </c>
      <c r="D1" s="3" t="s">
        <v>1015</v>
      </c>
      <c r="E1" s="3" t="s">
        <v>1016</v>
      </c>
      <c r="F1" s="3" t="s">
        <v>1017</v>
      </c>
      <c r="G1" s="3" t="s">
        <v>1018</v>
      </c>
      <c r="H1" s="3" t="s">
        <v>1019</v>
      </c>
      <c r="I1" s="3" t="s">
        <v>1020</v>
      </c>
      <c r="J1" s="3" t="s">
        <v>1021</v>
      </c>
      <c r="K1" s="3" t="s">
        <v>1022</v>
      </c>
      <c r="L1" s="3" t="s">
        <v>1023</v>
      </c>
      <c r="M1" s="3" t="s">
        <v>1024</v>
      </c>
      <c r="N1" s="3" t="s">
        <v>1025</v>
      </c>
      <c r="O1" s="3" t="s">
        <v>1026</v>
      </c>
      <c r="P1" s="3" t="s">
        <v>1027</v>
      </c>
      <c r="Q1" s="3" t="s">
        <v>1028</v>
      </c>
      <c r="R1" s="3" t="s">
        <v>1029</v>
      </c>
      <c r="S1" s="3" t="s">
        <v>1030</v>
      </c>
      <c r="T1" s="3" t="s">
        <v>1031</v>
      </c>
      <c r="U1" s="3" t="s">
        <v>1032</v>
      </c>
      <c r="V1" s="3" t="s">
        <v>1033</v>
      </c>
      <c r="W1" s="3" t="s">
        <v>1034</v>
      </c>
      <c r="X1" s="3" t="s">
        <v>1035</v>
      </c>
      <c r="Y1" s="3" t="s">
        <v>1036</v>
      </c>
      <c r="Z1" s="3" t="s">
        <v>1037</v>
      </c>
      <c r="AA1" s="3" t="s">
        <v>1038</v>
      </c>
      <c r="AB1" s="3" t="s">
        <v>1039</v>
      </c>
      <c r="AC1" s="3" t="s">
        <v>1040</v>
      </c>
      <c r="AD1" s="3" t="s">
        <v>1041</v>
      </c>
      <c r="AE1" s="3" t="s">
        <v>1042</v>
      </c>
      <c r="AF1" s="3" t="s">
        <v>1043</v>
      </c>
      <c r="AG1" s="3" t="s">
        <v>1044</v>
      </c>
      <c r="AH1" s="3" t="s">
        <v>1045</v>
      </c>
      <c r="AI1" s="3" t="s">
        <v>1046</v>
      </c>
      <c r="AJ1" s="3" t="s">
        <v>1047</v>
      </c>
      <c r="AK1" s="3" t="s">
        <v>1048</v>
      </c>
      <c r="AL1" s="3" t="s">
        <v>1049</v>
      </c>
      <c r="AM1" s="3" t="s">
        <v>1050</v>
      </c>
      <c r="AN1" s="3" t="s">
        <v>1051</v>
      </c>
      <c r="AO1" s="3" t="s">
        <v>1052</v>
      </c>
      <c r="AP1" s="3" t="s">
        <v>1053</v>
      </c>
      <c r="AQ1" s="3" t="s">
        <v>1054</v>
      </c>
      <c r="AR1" s="3" t="s">
        <v>1055</v>
      </c>
      <c r="AS1" s="3" t="s">
        <v>1056</v>
      </c>
      <c r="AT1" s="3" t="s">
        <v>1057</v>
      </c>
      <c r="AU1" s="3" t="s">
        <v>1058</v>
      </c>
      <c r="AV1" s="3" t="s">
        <v>1059</v>
      </c>
      <c r="AW1" s="3" t="s">
        <v>1060</v>
      </c>
      <c r="AX1" s="3" t="s">
        <v>1061</v>
      </c>
      <c r="AY1" s="3" t="s">
        <v>1062</v>
      </c>
      <c r="AZ1" s="3" t="s">
        <v>1063</v>
      </c>
      <c r="BA1" s="3" t="s">
        <v>1064</v>
      </c>
      <c r="BB1" s="3" t="s">
        <v>1065</v>
      </c>
      <c r="BC1" s="3" t="s">
        <v>1066</v>
      </c>
      <c r="BD1" s="3" t="s">
        <v>1067</v>
      </c>
      <c r="BE1" s="3" t="s">
        <v>1068</v>
      </c>
      <c r="BF1" s="3" t="s">
        <v>1069</v>
      </c>
      <c r="BG1" s="3" t="s">
        <v>1070</v>
      </c>
      <c r="BH1" s="3" t="s">
        <v>1071</v>
      </c>
      <c r="BI1" s="3" t="s">
        <v>1072</v>
      </c>
      <c r="BJ1" s="3" t="s">
        <v>1073</v>
      </c>
      <c r="BK1" s="3" t="s">
        <v>1074</v>
      </c>
      <c r="BL1" s="3" t="s">
        <v>1075</v>
      </c>
      <c r="BM1" s="3" t="s">
        <v>1076</v>
      </c>
      <c r="BN1" s="3" t="s">
        <v>1077</v>
      </c>
      <c r="BO1" s="3" t="s">
        <v>1078</v>
      </c>
      <c r="BP1" s="3" t="s">
        <v>1079</v>
      </c>
      <c r="BQ1" s="3" t="s">
        <v>1080</v>
      </c>
      <c r="BR1" s="3" t="s">
        <v>1081</v>
      </c>
      <c r="BS1" s="3" t="s">
        <v>1082</v>
      </c>
      <c r="BT1" s="3" t="s">
        <v>1083</v>
      </c>
      <c r="BU1" s="3" t="s">
        <v>1084</v>
      </c>
      <c r="BV1" s="3" t="s">
        <v>1085</v>
      </c>
      <c r="BW1" s="3" t="s">
        <v>1086</v>
      </c>
      <c r="BX1" s="3" t="s">
        <v>1087</v>
      </c>
      <c r="BY1" s="3" t="s">
        <v>1088</v>
      </c>
      <c r="BZ1" s="3" t="s">
        <v>1089</v>
      </c>
      <c r="CA1" s="3" t="s">
        <v>1090</v>
      </c>
      <c r="CB1" s="3" t="s">
        <v>1091</v>
      </c>
      <c r="CC1" s="3" t="s">
        <v>1092</v>
      </c>
      <c r="CD1" s="3" t="s">
        <v>1093</v>
      </c>
      <c r="CE1" s="3" t="s">
        <v>1094</v>
      </c>
      <c r="CF1" s="3" t="s">
        <v>1095</v>
      </c>
      <c r="CG1" s="3" t="s">
        <v>1096</v>
      </c>
      <c r="CH1" s="3" t="s">
        <v>1097</v>
      </c>
      <c r="CI1" s="3" t="s">
        <v>1098</v>
      </c>
      <c r="CJ1" s="3" t="s">
        <v>1099</v>
      </c>
      <c r="CK1" s="3" t="s">
        <v>1100</v>
      </c>
      <c r="CL1" s="3" t="s">
        <v>1101</v>
      </c>
      <c r="CM1" s="3" t="s">
        <v>1102</v>
      </c>
      <c r="CN1" s="3" t="s">
        <v>1103</v>
      </c>
      <c r="CO1" s="3" t="s">
        <v>1104</v>
      </c>
      <c r="CP1" s="3" t="s">
        <v>1105</v>
      </c>
      <c r="CQ1" s="3" t="s">
        <v>1106</v>
      </c>
      <c r="CR1" s="3" t="s">
        <v>1107</v>
      </c>
      <c r="CS1" s="3" t="s">
        <v>1108</v>
      </c>
      <c r="CT1" s="3" t="s">
        <v>1109</v>
      </c>
      <c r="CU1" s="3" t="s">
        <v>1110</v>
      </c>
      <c r="CV1" s="3" t="s">
        <v>1111</v>
      </c>
      <c r="CW1" s="3" t="s">
        <v>1112</v>
      </c>
      <c r="CX1" s="3" t="s">
        <v>1113</v>
      </c>
      <c r="CY1" s="3" t="s">
        <v>1114</v>
      </c>
      <c r="CZ1" s="3" t="s">
        <v>1115</v>
      </c>
      <c r="DA1" s="3" t="s">
        <v>1116</v>
      </c>
      <c r="DB1" s="3" t="s">
        <v>1117</v>
      </c>
      <c r="DC1" s="3" t="s">
        <v>1118</v>
      </c>
      <c r="DD1" s="3" t="s">
        <v>1119</v>
      </c>
      <c r="DE1" s="3" t="s">
        <v>1120</v>
      </c>
      <c r="DF1" s="3" t="s">
        <v>1121</v>
      </c>
      <c r="DG1" s="3" t="s">
        <v>1122</v>
      </c>
      <c r="DH1" s="3" t="s">
        <v>1123</v>
      </c>
      <c r="DI1" s="3" t="s">
        <v>1124</v>
      </c>
      <c r="DJ1" s="3" t="s">
        <v>1125</v>
      </c>
      <c r="DK1" s="3" t="s">
        <v>1126</v>
      </c>
      <c r="DL1" s="3" t="s">
        <v>1127</v>
      </c>
      <c r="DM1" s="3" t="s">
        <v>1128</v>
      </c>
      <c r="DN1" s="3" t="s">
        <v>1129</v>
      </c>
      <c r="DO1" s="3" t="s">
        <v>1130</v>
      </c>
      <c r="DP1" s="3" t="s">
        <v>1131</v>
      </c>
      <c r="DQ1" s="3" t="s">
        <v>1132</v>
      </c>
      <c r="DR1" s="3" t="s">
        <v>1133</v>
      </c>
      <c r="DS1" s="3" t="s">
        <v>1134</v>
      </c>
      <c r="DT1" s="3" t="s">
        <v>1135</v>
      </c>
      <c r="DU1" s="3" t="s">
        <v>1136</v>
      </c>
      <c r="DV1" s="3" t="s">
        <v>1137</v>
      </c>
      <c r="DW1" s="3" t="s">
        <v>1138</v>
      </c>
      <c r="DX1" s="3" t="s">
        <v>1139</v>
      </c>
      <c r="DY1" s="3" t="s">
        <v>1140</v>
      </c>
      <c r="DZ1" s="3" t="s">
        <v>1141</v>
      </c>
      <c r="EA1" s="3" t="s">
        <v>1142</v>
      </c>
      <c r="EB1" s="3" t="s">
        <v>1143</v>
      </c>
      <c r="EC1" s="3" t="s">
        <v>1144</v>
      </c>
      <c r="ED1" s="3" t="s">
        <v>1145</v>
      </c>
      <c r="EE1" s="3" t="s">
        <v>1146</v>
      </c>
      <c r="EF1" s="3" t="s">
        <v>1147</v>
      </c>
      <c r="EG1" s="3" t="s">
        <v>1148</v>
      </c>
      <c r="EH1" s="3" t="s">
        <v>1149</v>
      </c>
      <c r="EI1" s="3" t="s">
        <v>1150</v>
      </c>
      <c r="EJ1" s="3" t="s">
        <v>1151</v>
      </c>
      <c r="EK1" s="3" t="s">
        <v>1152</v>
      </c>
      <c r="EL1" s="3" t="s">
        <v>1153</v>
      </c>
      <c r="EM1" s="3" t="s">
        <v>1154</v>
      </c>
      <c r="EN1" s="3" t="s">
        <v>1155</v>
      </c>
      <c r="EO1" s="3" t="s">
        <v>1156</v>
      </c>
      <c r="EP1" s="3" t="s">
        <v>1157</v>
      </c>
      <c r="EQ1" s="3" t="s">
        <v>1158</v>
      </c>
      <c r="ER1" s="3" t="s">
        <v>1159</v>
      </c>
      <c r="ES1" s="3" t="s">
        <v>1160</v>
      </c>
      <c r="ET1" s="3" t="s">
        <v>1161</v>
      </c>
      <c r="EU1" s="3" t="s">
        <v>1162</v>
      </c>
      <c r="EV1" s="3" t="s">
        <v>1163</v>
      </c>
      <c r="EW1" s="3" t="s">
        <v>1164</v>
      </c>
      <c r="EX1" s="3" t="s">
        <v>1165</v>
      </c>
      <c r="EY1" s="3" t="s">
        <v>1166</v>
      </c>
      <c r="EZ1" s="3" t="s">
        <v>1167</v>
      </c>
      <c r="FA1" s="3" t="s">
        <v>1168</v>
      </c>
      <c r="FB1" s="3" t="s">
        <v>1169</v>
      </c>
      <c r="FC1" s="3" t="s">
        <v>1170</v>
      </c>
      <c r="FD1" s="3" t="s">
        <v>1171</v>
      </c>
      <c r="FE1" s="3" t="s">
        <v>1172</v>
      </c>
      <c r="FF1" s="3" t="s">
        <v>1173</v>
      </c>
      <c r="FG1" s="3" t="s">
        <v>1174</v>
      </c>
      <c r="FH1" s="3" t="s">
        <v>1175</v>
      </c>
      <c r="FI1" s="3" t="s">
        <v>1176</v>
      </c>
      <c r="FJ1" s="3" t="s">
        <v>1177</v>
      </c>
      <c r="FK1" s="3" t="s">
        <v>1178</v>
      </c>
      <c r="FL1" s="3" t="s">
        <v>1179</v>
      </c>
      <c r="FM1" s="3" t="s">
        <v>1180</v>
      </c>
      <c r="FN1" s="3" t="s">
        <v>1181</v>
      </c>
      <c r="FO1" s="3" t="s">
        <v>1182</v>
      </c>
      <c r="FP1" s="3" t="s">
        <v>1183</v>
      </c>
      <c r="FQ1" s="3" t="s">
        <v>1184</v>
      </c>
      <c r="FR1" s="3" t="s">
        <v>1185</v>
      </c>
      <c r="FS1" s="3" t="s">
        <v>1186</v>
      </c>
      <c r="FT1" s="3" t="s">
        <v>1187</v>
      </c>
      <c r="FU1" s="3" t="s">
        <v>1188</v>
      </c>
      <c r="FV1" s="3" t="s">
        <v>1189</v>
      </c>
      <c r="FW1" s="3" t="s">
        <v>1190</v>
      </c>
      <c r="FX1" s="3" t="s">
        <v>1191</v>
      </c>
      <c r="FY1" s="3" t="s">
        <v>1192</v>
      </c>
      <c r="FZ1" s="3" t="s">
        <v>1193</v>
      </c>
      <c r="GA1" s="3" t="s">
        <v>1194</v>
      </c>
      <c r="GB1" s="3" t="s">
        <v>1195</v>
      </c>
      <c r="GC1" s="3" t="s">
        <v>1196</v>
      </c>
      <c r="GD1" s="3" t="s">
        <v>1197</v>
      </c>
      <c r="GE1" s="3" t="s">
        <v>1198</v>
      </c>
      <c r="GF1" s="3" t="s">
        <v>1199</v>
      </c>
      <c r="GG1" s="3" t="s">
        <v>1200</v>
      </c>
      <c r="GH1" s="3" t="s">
        <v>1201</v>
      </c>
      <c r="GI1" s="3" t="s">
        <v>1202</v>
      </c>
      <c r="GJ1" s="3" t="s">
        <v>1203</v>
      </c>
      <c r="GK1" s="3" t="s">
        <v>1204</v>
      </c>
      <c r="GL1" s="3" t="s">
        <v>1205</v>
      </c>
      <c r="GM1" s="3" t="s">
        <v>1206</v>
      </c>
      <c r="GN1" s="3" t="s">
        <v>1207</v>
      </c>
      <c r="GO1" s="3" t="s">
        <v>1208</v>
      </c>
      <c r="GP1" s="3" t="s">
        <v>1209</v>
      </c>
      <c r="GQ1" s="3" t="s">
        <v>1210</v>
      </c>
      <c r="GR1" s="3" t="s">
        <v>1211</v>
      </c>
      <c r="GS1" s="3" t="s">
        <v>1212</v>
      </c>
      <c r="GT1" s="3" t="s">
        <v>1213</v>
      </c>
      <c r="GU1" s="3" t="s">
        <v>1214</v>
      </c>
      <c r="GV1" s="3" t="s">
        <v>1215</v>
      </c>
      <c r="GW1" s="3" t="s">
        <v>1216</v>
      </c>
      <c r="GX1" s="3" t="s">
        <v>1217</v>
      </c>
      <c r="GY1" s="3" t="s">
        <v>1218</v>
      </c>
      <c r="GZ1" s="3" t="s">
        <v>1219</v>
      </c>
      <c r="HA1" s="3" t="s">
        <v>1220</v>
      </c>
      <c r="HB1" s="3" t="s">
        <v>1221</v>
      </c>
      <c r="HC1" s="3" t="s">
        <v>1222</v>
      </c>
      <c r="HD1" s="3" t="s">
        <v>1223</v>
      </c>
      <c r="HE1" s="3" t="s">
        <v>1224</v>
      </c>
      <c r="HF1" s="3" t="s">
        <v>1225</v>
      </c>
      <c r="HG1" s="3" t="s">
        <v>1226</v>
      </c>
      <c r="HH1" s="3" t="s">
        <v>1227</v>
      </c>
      <c r="HI1" s="3" t="s">
        <v>1228</v>
      </c>
      <c r="HJ1" s="3" t="s">
        <v>1229</v>
      </c>
      <c r="HK1" s="3" t="s">
        <v>1230</v>
      </c>
      <c r="HL1" s="3" t="s">
        <v>1231</v>
      </c>
      <c r="HM1" s="3" t="s">
        <v>1232</v>
      </c>
      <c r="HN1" s="3" t="s">
        <v>1233</v>
      </c>
      <c r="HO1" s="3" t="s">
        <v>1234</v>
      </c>
      <c r="HP1" s="3" t="s">
        <v>1235</v>
      </c>
      <c r="HQ1" s="3" t="s">
        <v>1236</v>
      </c>
      <c r="HR1" s="3" t="s">
        <v>1237</v>
      </c>
      <c r="HS1" s="3" t="s">
        <v>1238</v>
      </c>
      <c r="HT1" s="3" t="s">
        <v>1239</v>
      </c>
      <c r="HU1" s="3" t="s">
        <v>1240</v>
      </c>
      <c r="HV1" s="3" t="s">
        <v>1241</v>
      </c>
      <c r="HW1" s="3" t="s">
        <v>1242</v>
      </c>
      <c r="HX1" s="3" t="s">
        <v>1243</v>
      </c>
      <c r="HY1" s="3" t="s">
        <v>1244</v>
      </c>
      <c r="HZ1" s="3" t="s">
        <v>1245</v>
      </c>
      <c r="IA1" s="3" t="s">
        <v>1246</v>
      </c>
      <c r="IB1" s="3" t="s">
        <v>1247</v>
      </c>
      <c r="IC1" s="3" t="s">
        <v>1248</v>
      </c>
      <c r="ID1" s="3" t="s">
        <v>1249</v>
      </c>
      <c r="IE1" s="3" t="s">
        <v>1250</v>
      </c>
      <c r="IF1" s="3" t="s">
        <v>1251</v>
      </c>
      <c r="IG1" s="3" t="s">
        <v>1252</v>
      </c>
      <c r="IH1" s="3" t="s">
        <v>1253</v>
      </c>
      <c r="II1" s="3" t="s">
        <v>1254</v>
      </c>
      <c r="IJ1" s="3" t="s">
        <v>1255</v>
      </c>
      <c r="IK1" s="3" t="s">
        <v>1256</v>
      </c>
      <c r="IL1" s="3" t="s">
        <v>1257</v>
      </c>
      <c r="IM1" s="3" t="s">
        <v>1258</v>
      </c>
      <c r="IN1" s="3" t="s">
        <v>1259</v>
      </c>
      <c r="IO1" s="3" t="s">
        <v>1260</v>
      </c>
      <c r="IP1" s="3" t="s">
        <v>1261</v>
      </c>
      <c r="IQ1" s="3" t="s">
        <v>1262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262</v>
      </c>
      <c r="C5" s="8" t="s">
        <v>262</v>
      </c>
      <c r="D5" s="8" t="s">
        <v>262</v>
      </c>
      <c r="E5" s="8" t="s">
        <v>262</v>
      </c>
      <c r="F5" s="8" t="s">
        <v>262</v>
      </c>
      <c r="G5" s="8" t="s">
        <v>262</v>
      </c>
      <c r="H5" s="8" t="s">
        <v>262</v>
      </c>
      <c r="I5" s="8" t="s">
        <v>262</v>
      </c>
      <c r="J5" s="8" t="s">
        <v>262</v>
      </c>
      <c r="K5" s="8" t="s">
        <v>262</v>
      </c>
      <c r="L5" s="8" t="s">
        <v>262</v>
      </c>
      <c r="M5" s="8" t="s">
        <v>262</v>
      </c>
      <c r="N5" s="8" t="s">
        <v>262</v>
      </c>
      <c r="O5" s="8" t="s">
        <v>262</v>
      </c>
      <c r="P5" s="8" t="s">
        <v>262</v>
      </c>
      <c r="Q5" s="8" t="s">
        <v>262</v>
      </c>
      <c r="R5" s="8" t="s">
        <v>262</v>
      </c>
      <c r="S5" s="8" t="s">
        <v>262</v>
      </c>
      <c r="T5" s="8" t="s">
        <v>262</v>
      </c>
      <c r="U5" s="8" t="s">
        <v>262</v>
      </c>
      <c r="V5" s="8" t="s">
        <v>262</v>
      </c>
      <c r="W5" s="8" t="s">
        <v>262</v>
      </c>
      <c r="X5" s="8" t="s">
        <v>262</v>
      </c>
      <c r="Y5" s="8" t="s">
        <v>262</v>
      </c>
      <c r="Z5" s="8" t="s">
        <v>262</v>
      </c>
      <c r="AA5" s="8" t="s">
        <v>262</v>
      </c>
      <c r="AB5" s="8" t="s">
        <v>262</v>
      </c>
      <c r="AC5" s="8" t="s">
        <v>262</v>
      </c>
      <c r="AD5" s="8" t="s">
        <v>262</v>
      </c>
      <c r="AE5" s="8" t="s">
        <v>262</v>
      </c>
      <c r="AF5" s="8" t="s">
        <v>262</v>
      </c>
      <c r="AG5" s="8" t="s">
        <v>262</v>
      </c>
      <c r="AH5" s="8" t="s">
        <v>262</v>
      </c>
      <c r="AI5" s="8" t="s">
        <v>262</v>
      </c>
      <c r="AJ5" s="8" t="s">
        <v>262</v>
      </c>
      <c r="AK5" s="8" t="s">
        <v>262</v>
      </c>
      <c r="AL5" s="8" t="s">
        <v>262</v>
      </c>
      <c r="AM5" s="8" t="s">
        <v>262</v>
      </c>
      <c r="AN5" s="8" t="s">
        <v>262</v>
      </c>
      <c r="AO5" s="8" t="s">
        <v>262</v>
      </c>
      <c r="AP5" s="8" t="s">
        <v>262</v>
      </c>
      <c r="AQ5" s="8" t="s">
        <v>262</v>
      </c>
      <c r="AR5" s="8" t="s">
        <v>262</v>
      </c>
      <c r="AS5" s="8" t="s">
        <v>262</v>
      </c>
      <c r="AT5" s="8" t="s">
        <v>262</v>
      </c>
      <c r="AU5" s="8" t="s">
        <v>262</v>
      </c>
      <c r="AV5" s="8" t="s">
        <v>262</v>
      </c>
      <c r="AW5" s="8" t="s">
        <v>262</v>
      </c>
      <c r="AX5" s="8" t="s">
        <v>262</v>
      </c>
      <c r="AY5" s="8" t="s">
        <v>262</v>
      </c>
      <c r="AZ5" s="8" t="s">
        <v>262</v>
      </c>
      <c r="BA5" s="8" t="s">
        <v>262</v>
      </c>
      <c r="BB5" s="8" t="s">
        <v>262</v>
      </c>
      <c r="BC5" s="8" t="s">
        <v>262</v>
      </c>
      <c r="BD5" s="8" t="s">
        <v>262</v>
      </c>
      <c r="BE5" s="8" t="s">
        <v>262</v>
      </c>
      <c r="BF5" s="8" t="s">
        <v>262</v>
      </c>
      <c r="BG5" s="8" t="s">
        <v>262</v>
      </c>
      <c r="BH5" s="8" t="s">
        <v>262</v>
      </c>
      <c r="BI5" s="8" t="s">
        <v>262</v>
      </c>
      <c r="BJ5" s="8" t="s">
        <v>262</v>
      </c>
      <c r="BK5" s="8" t="s">
        <v>262</v>
      </c>
      <c r="BL5" s="8" t="s">
        <v>262</v>
      </c>
      <c r="BM5" s="8" t="s">
        <v>262</v>
      </c>
      <c r="BN5" s="8" t="s">
        <v>262</v>
      </c>
      <c r="BO5" s="8" t="s">
        <v>262</v>
      </c>
      <c r="BP5" s="8" t="s">
        <v>262</v>
      </c>
      <c r="BQ5" s="8" t="s">
        <v>262</v>
      </c>
      <c r="BR5" s="8" t="s">
        <v>262</v>
      </c>
      <c r="BS5" s="8" t="s">
        <v>262</v>
      </c>
      <c r="BT5" s="8" t="s">
        <v>262</v>
      </c>
      <c r="BU5" s="8" t="s">
        <v>262</v>
      </c>
      <c r="BV5" s="8" t="s">
        <v>262</v>
      </c>
      <c r="BW5" s="8" t="s">
        <v>262</v>
      </c>
      <c r="BX5" s="8" t="s">
        <v>262</v>
      </c>
      <c r="BY5" s="8" t="s">
        <v>262</v>
      </c>
      <c r="BZ5" s="8" t="s">
        <v>262</v>
      </c>
      <c r="CA5" s="8" t="s">
        <v>262</v>
      </c>
      <c r="CB5" s="8" t="s">
        <v>262</v>
      </c>
      <c r="CC5" s="8" t="s">
        <v>262</v>
      </c>
      <c r="CD5" s="8" t="s">
        <v>262</v>
      </c>
      <c r="CE5" s="8" t="s">
        <v>262</v>
      </c>
      <c r="CF5" s="8" t="s">
        <v>262</v>
      </c>
      <c r="CG5" s="8" t="s">
        <v>262</v>
      </c>
      <c r="CH5" s="8" t="s">
        <v>262</v>
      </c>
      <c r="CI5" s="8" t="s">
        <v>262</v>
      </c>
      <c r="CJ5" s="8" t="s">
        <v>262</v>
      </c>
      <c r="CK5" s="8" t="s">
        <v>262</v>
      </c>
      <c r="CL5" s="8" t="s">
        <v>262</v>
      </c>
      <c r="CM5" s="8" t="s">
        <v>262</v>
      </c>
      <c r="CN5" s="8" t="s">
        <v>262</v>
      </c>
      <c r="CO5" s="8" t="s">
        <v>262</v>
      </c>
      <c r="CP5" s="8" t="s">
        <v>262</v>
      </c>
      <c r="CQ5" s="8" t="s">
        <v>262</v>
      </c>
      <c r="CR5" s="8" t="s">
        <v>262</v>
      </c>
      <c r="CS5" s="8" t="s">
        <v>262</v>
      </c>
      <c r="CT5" s="8" t="s">
        <v>262</v>
      </c>
      <c r="CU5" s="8" t="s">
        <v>262</v>
      </c>
      <c r="CV5" s="8" t="s">
        <v>262</v>
      </c>
      <c r="CW5" s="8" t="s">
        <v>262</v>
      </c>
      <c r="CX5" s="8" t="s">
        <v>262</v>
      </c>
      <c r="CY5" s="8" t="s">
        <v>262</v>
      </c>
      <c r="CZ5" s="8" t="s">
        <v>262</v>
      </c>
      <c r="DA5" s="8" t="s">
        <v>262</v>
      </c>
      <c r="DB5" s="8" t="s">
        <v>262</v>
      </c>
      <c r="DC5" s="8" t="s">
        <v>262</v>
      </c>
      <c r="DD5" s="8" t="s">
        <v>262</v>
      </c>
      <c r="DE5" s="8" t="s">
        <v>262</v>
      </c>
      <c r="DF5" s="8" t="s">
        <v>262</v>
      </c>
      <c r="DG5" s="8" t="s">
        <v>262</v>
      </c>
      <c r="DH5" s="8" t="s">
        <v>262</v>
      </c>
      <c r="DI5" s="8" t="s">
        <v>262</v>
      </c>
      <c r="DJ5" s="8" t="s">
        <v>262</v>
      </c>
      <c r="DK5" s="8" t="s">
        <v>262</v>
      </c>
      <c r="DL5" s="8" t="s">
        <v>262</v>
      </c>
      <c r="DM5" s="8" t="s">
        <v>262</v>
      </c>
      <c r="DN5" s="8" t="s">
        <v>262</v>
      </c>
      <c r="DO5" s="8" t="s">
        <v>262</v>
      </c>
      <c r="DP5" s="8" t="s">
        <v>262</v>
      </c>
      <c r="DQ5" s="8" t="s">
        <v>262</v>
      </c>
      <c r="DR5" s="8" t="s">
        <v>262</v>
      </c>
      <c r="DS5" s="8" t="s">
        <v>262</v>
      </c>
      <c r="DT5" s="8" t="s">
        <v>262</v>
      </c>
      <c r="DU5" s="8" t="s">
        <v>262</v>
      </c>
      <c r="DV5" s="8" t="s">
        <v>262</v>
      </c>
      <c r="DW5" s="8" t="s">
        <v>262</v>
      </c>
      <c r="DX5" s="8" t="s">
        <v>262</v>
      </c>
      <c r="DY5" s="8" t="s">
        <v>262</v>
      </c>
      <c r="DZ5" s="8" t="s">
        <v>262</v>
      </c>
      <c r="EA5" s="8" t="s">
        <v>262</v>
      </c>
      <c r="EB5" s="8" t="s">
        <v>262</v>
      </c>
      <c r="EC5" s="8" t="s">
        <v>262</v>
      </c>
      <c r="ED5" s="8" t="s">
        <v>262</v>
      </c>
      <c r="EE5" s="8" t="s">
        <v>262</v>
      </c>
      <c r="EF5" s="8" t="s">
        <v>262</v>
      </c>
      <c r="EG5" s="8" t="s">
        <v>262</v>
      </c>
      <c r="EH5" s="8" t="s">
        <v>262</v>
      </c>
      <c r="EI5" s="8" t="s">
        <v>262</v>
      </c>
      <c r="EJ5" s="8" t="s">
        <v>262</v>
      </c>
      <c r="EK5" s="8" t="s">
        <v>262</v>
      </c>
      <c r="EL5" s="8" t="s">
        <v>262</v>
      </c>
      <c r="EM5" s="8" t="s">
        <v>262</v>
      </c>
      <c r="EN5" s="8" t="s">
        <v>262</v>
      </c>
      <c r="EO5" s="8" t="s">
        <v>262</v>
      </c>
      <c r="EP5" s="8" t="s">
        <v>262</v>
      </c>
      <c r="EQ5" s="8" t="s">
        <v>262</v>
      </c>
      <c r="ER5" s="8" t="s">
        <v>262</v>
      </c>
      <c r="ES5" s="8" t="s">
        <v>262</v>
      </c>
      <c r="ET5" s="8" t="s">
        <v>262</v>
      </c>
      <c r="EU5" s="8" t="s">
        <v>262</v>
      </c>
      <c r="EV5" s="8" t="s">
        <v>262</v>
      </c>
      <c r="EW5" s="8" t="s">
        <v>262</v>
      </c>
      <c r="EX5" s="8" t="s">
        <v>262</v>
      </c>
      <c r="EY5" s="8" t="s">
        <v>262</v>
      </c>
      <c r="EZ5" s="8" t="s">
        <v>262</v>
      </c>
      <c r="FA5" s="8" t="s">
        <v>262</v>
      </c>
      <c r="FB5" s="8" t="s">
        <v>262</v>
      </c>
      <c r="FC5" s="8" t="s">
        <v>262</v>
      </c>
      <c r="FD5" s="8" t="s">
        <v>262</v>
      </c>
      <c r="FE5" s="8" t="s">
        <v>262</v>
      </c>
      <c r="FF5" s="8" t="s">
        <v>262</v>
      </c>
      <c r="FG5" s="8" t="s">
        <v>262</v>
      </c>
      <c r="FH5" s="8" t="s">
        <v>262</v>
      </c>
      <c r="FI5" s="8" t="s">
        <v>262</v>
      </c>
      <c r="FJ5" s="8" t="s">
        <v>262</v>
      </c>
      <c r="FK5" s="8" t="s">
        <v>262</v>
      </c>
      <c r="FL5" s="8" t="s">
        <v>262</v>
      </c>
      <c r="FM5" s="8" t="s">
        <v>262</v>
      </c>
      <c r="FN5" s="8" t="s">
        <v>262</v>
      </c>
      <c r="FO5" s="8" t="s">
        <v>262</v>
      </c>
      <c r="FP5" s="8" t="s">
        <v>262</v>
      </c>
      <c r="FQ5" s="8" t="s">
        <v>262</v>
      </c>
      <c r="FR5" s="8" t="s">
        <v>262</v>
      </c>
      <c r="FS5" s="8" t="s">
        <v>262</v>
      </c>
      <c r="FT5" s="8" t="s">
        <v>262</v>
      </c>
      <c r="FU5" s="8" t="s">
        <v>262</v>
      </c>
      <c r="FV5" s="8" t="s">
        <v>262</v>
      </c>
      <c r="FW5" s="8" t="s">
        <v>262</v>
      </c>
      <c r="FX5" s="8" t="s">
        <v>262</v>
      </c>
      <c r="FY5" s="8" t="s">
        <v>262</v>
      </c>
      <c r="FZ5" s="8" t="s">
        <v>262</v>
      </c>
      <c r="GA5" s="8" t="s">
        <v>262</v>
      </c>
      <c r="GB5" s="8" t="s">
        <v>262</v>
      </c>
      <c r="GC5" s="8" t="s">
        <v>262</v>
      </c>
      <c r="GD5" s="8" t="s">
        <v>262</v>
      </c>
      <c r="GE5" s="8" t="s">
        <v>262</v>
      </c>
      <c r="GF5" s="8" t="s">
        <v>262</v>
      </c>
      <c r="GG5" s="8" t="s">
        <v>262</v>
      </c>
      <c r="GH5" s="8" t="s">
        <v>262</v>
      </c>
      <c r="GI5" s="8" t="s">
        <v>262</v>
      </c>
      <c r="GJ5" s="8" t="s">
        <v>262</v>
      </c>
      <c r="GK5" s="8" t="s">
        <v>262</v>
      </c>
      <c r="GL5" s="8" t="s">
        <v>262</v>
      </c>
      <c r="GM5" s="8" t="s">
        <v>262</v>
      </c>
      <c r="GN5" s="8" t="s">
        <v>262</v>
      </c>
      <c r="GO5" s="8" t="s">
        <v>262</v>
      </c>
      <c r="GP5" s="8" t="s">
        <v>262</v>
      </c>
      <c r="GQ5" s="8" t="s">
        <v>262</v>
      </c>
      <c r="GR5" s="8" t="s">
        <v>262</v>
      </c>
      <c r="GS5" s="8" t="s">
        <v>262</v>
      </c>
      <c r="GT5" s="8" t="s">
        <v>262</v>
      </c>
      <c r="GU5" s="8" t="s">
        <v>262</v>
      </c>
      <c r="GV5" s="8" t="s">
        <v>262</v>
      </c>
      <c r="GW5" s="8" t="s">
        <v>262</v>
      </c>
      <c r="GX5" s="8" t="s">
        <v>262</v>
      </c>
      <c r="GY5" s="8" t="s">
        <v>262</v>
      </c>
      <c r="GZ5" s="8" t="s">
        <v>262</v>
      </c>
      <c r="HA5" s="8" t="s">
        <v>262</v>
      </c>
      <c r="HB5" s="8" t="s">
        <v>262</v>
      </c>
      <c r="HC5" s="8" t="s">
        <v>262</v>
      </c>
      <c r="HD5" s="8" t="s">
        <v>262</v>
      </c>
      <c r="HE5" s="8" t="s">
        <v>262</v>
      </c>
      <c r="HF5" s="8" t="s">
        <v>262</v>
      </c>
      <c r="HG5" s="8" t="s">
        <v>262</v>
      </c>
      <c r="HH5" s="8" t="s">
        <v>262</v>
      </c>
      <c r="HI5" s="8" t="s">
        <v>262</v>
      </c>
      <c r="HJ5" s="8" t="s">
        <v>262</v>
      </c>
      <c r="HK5" s="8" t="s">
        <v>262</v>
      </c>
      <c r="HL5" s="8" t="s">
        <v>262</v>
      </c>
      <c r="HM5" s="8" t="s">
        <v>262</v>
      </c>
      <c r="HN5" s="8" t="s">
        <v>262</v>
      </c>
      <c r="HO5" s="8" t="s">
        <v>262</v>
      </c>
      <c r="HP5" s="8" t="s">
        <v>262</v>
      </c>
      <c r="HQ5" s="8" t="s">
        <v>262</v>
      </c>
      <c r="HR5" s="8" t="s">
        <v>262</v>
      </c>
      <c r="HS5" s="8" t="s">
        <v>262</v>
      </c>
      <c r="HT5" s="8" t="s">
        <v>262</v>
      </c>
      <c r="HU5" s="8" t="s">
        <v>262</v>
      </c>
      <c r="HV5" s="8" t="s">
        <v>262</v>
      </c>
      <c r="HW5" s="8" t="s">
        <v>262</v>
      </c>
      <c r="HX5" s="8" t="s">
        <v>262</v>
      </c>
      <c r="HY5" s="8" t="s">
        <v>262</v>
      </c>
      <c r="HZ5" s="8" t="s">
        <v>262</v>
      </c>
      <c r="IA5" s="8" t="s">
        <v>262</v>
      </c>
      <c r="IB5" s="8" t="s">
        <v>262</v>
      </c>
      <c r="IC5" s="8" t="s">
        <v>262</v>
      </c>
      <c r="ID5" s="8" t="s">
        <v>262</v>
      </c>
      <c r="IE5" s="8" t="s">
        <v>262</v>
      </c>
      <c r="IF5" s="8" t="s">
        <v>262</v>
      </c>
      <c r="IG5" s="8" t="s">
        <v>262</v>
      </c>
      <c r="IH5" s="8" t="s">
        <v>262</v>
      </c>
      <c r="II5" s="8" t="s">
        <v>262</v>
      </c>
      <c r="IJ5" s="8" t="s">
        <v>262</v>
      </c>
      <c r="IK5" s="8" t="s">
        <v>262</v>
      </c>
      <c r="IL5" s="8" t="s">
        <v>262</v>
      </c>
      <c r="IM5" s="8" t="s">
        <v>262</v>
      </c>
      <c r="IN5" s="8" t="s">
        <v>262</v>
      </c>
      <c r="IO5" s="8" t="s">
        <v>262</v>
      </c>
      <c r="IP5" s="8" t="s">
        <v>262</v>
      </c>
      <c r="IQ5" s="8" t="s">
        <v>262</v>
      </c>
    </row>
    <row r="6" spans="1:251">
      <c r="A6" s="4" t="s">
        <v>254</v>
      </c>
      <c r="B6" s="1">
        <v>1</v>
      </c>
      <c r="C6" s="1">
        <v>1</v>
      </c>
      <c r="D6" s="1">
        <v>1</v>
      </c>
      <c r="E6" s="1">
        <v>1</v>
      </c>
      <c r="F6" s="1">
        <v>1</v>
      </c>
      <c r="G6" s="1">
        <v>1</v>
      </c>
      <c r="H6" s="1">
        <v>1</v>
      </c>
      <c r="I6" s="1">
        <v>1</v>
      </c>
      <c r="J6" s="1">
        <v>1</v>
      </c>
      <c r="K6" s="1">
        <v>1</v>
      </c>
      <c r="L6" s="1">
        <v>1</v>
      </c>
      <c r="M6" s="1">
        <v>1</v>
      </c>
      <c r="N6" s="1">
        <v>1</v>
      </c>
      <c r="O6" s="1">
        <v>1</v>
      </c>
      <c r="P6" s="1">
        <v>1</v>
      </c>
      <c r="Q6" s="1">
        <v>1</v>
      </c>
      <c r="R6" s="1">
        <v>1</v>
      </c>
      <c r="S6" s="1">
        <v>1</v>
      </c>
      <c r="T6" s="1">
        <v>1</v>
      </c>
      <c r="U6" s="1">
        <v>1</v>
      </c>
      <c r="V6" s="1">
        <v>1</v>
      </c>
      <c r="W6" s="1">
        <v>1</v>
      </c>
      <c r="X6" s="1">
        <v>1</v>
      </c>
      <c r="Y6" s="1">
        <v>1</v>
      </c>
      <c r="Z6" s="1">
        <v>1</v>
      </c>
      <c r="AA6" s="1">
        <v>1</v>
      </c>
      <c r="AB6" s="1">
        <v>1</v>
      </c>
      <c r="AC6" s="1">
        <v>1</v>
      </c>
      <c r="AD6" s="1">
        <v>1</v>
      </c>
      <c r="AE6" s="1">
        <v>1</v>
      </c>
      <c r="AF6" s="1">
        <v>1</v>
      </c>
      <c r="AG6" s="1">
        <v>1</v>
      </c>
      <c r="AH6" s="1">
        <v>1</v>
      </c>
      <c r="AI6" s="1">
        <v>1</v>
      </c>
      <c r="AJ6" s="1">
        <v>1</v>
      </c>
      <c r="AK6" s="1">
        <v>1</v>
      </c>
      <c r="AL6" s="1">
        <v>1</v>
      </c>
      <c r="AM6" s="1">
        <v>1</v>
      </c>
      <c r="AN6" s="1">
        <v>1</v>
      </c>
      <c r="AO6" s="1">
        <v>1</v>
      </c>
      <c r="AP6" s="1">
        <v>1</v>
      </c>
      <c r="AQ6" s="1">
        <v>1</v>
      </c>
      <c r="AR6" s="1">
        <v>1</v>
      </c>
      <c r="AS6" s="1">
        <v>1</v>
      </c>
      <c r="AT6" s="1">
        <v>1</v>
      </c>
      <c r="AU6" s="1">
        <v>1</v>
      </c>
      <c r="AV6" s="1">
        <v>1</v>
      </c>
      <c r="AW6" s="1">
        <v>1</v>
      </c>
      <c r="AX6" s="1">
        <v>1</v>
      </c>
      <c r="AY6" s="1">
        <v>1</v>
      </c>
      <c r="AZ6" s="1">
        <v>1</v>
      </c>
      <c r="BA6" s="1">
        <v>1</v>
      </c>
      <c r="BB6" s="1">
        <v>1</v>
      </c>
      <c r="BC6" s="1">
        <v>1</v>
      </c>
      <c r="BD6" s="1">
        <v>1</v>
      </c>
      <c r="BE6" s="1">
        <v>1</v>
      </c>
      <c r="BF6" s="1">
        <v>1</v>
      </c>
      <c r="BG6" s="1">
        <v>1</v>
      </c>
      <c r="BH6" s="1">
        <v>1</v>
      </c>
      <c r="BI6" s="1">
        <v>1</v>
      </c>
      <c r="BJ6" s="1">
        <v>1</v>
      </c>
      <c r="BK6" s="1">
        <v>1</v>
      </c>
      <c r="BL6" s="1">
        <v>1</v>
      </c>
      <c r="BM6" s="1">
        <v>1</v>
      </c>
      <c r="BN6" s="1">
        <v>1</v>
      </c>
      <c r="BO6" s="1">
        <v>1</v>
      </c>
      <c r="BP6" s="1">
        <v>1</v>
      </c>
      <c r="BQ6" s="1">
        <v>1</v>
      </c>
      <c r="BR6" s="1">
        <v>1</v>
      </c>
      <c r="BS6" s="1">
        <v>1</v>
      </c>
      <c r="BT6" s="1">
        <v>1</v>
      </c>
      <c r="BU6" s="1">
        <v>1</v>
      </c>
      <c r="BV6" s="1">
        <v>1</v>
      </c>
      <c r="BW6" s="1">
        <v>1</v>
      </c>
      <c r="BX6" s="1">
        <v>1</v>
      </c>
      <c r="BY6" s="1">
        <v>1</v>
      </c>
      <c r="BZ6" s="1">
        <v>1</v>
      </c>
      <c r="CA6" s="1">
        <v>1</v>
      </c>
      <c r="CB6" s="1">
        <v>1</v>
      </c>
      <c r="CC6" s="1">
        <v>1</v>
      </c>
      <c r="CD6" s="1">
        <v>1</v>
      </c>
      <c r="CE6" s="1">
        <v>1</v>
      </c>
      <c r="CF6" s="1">
        <v>1</v>
      </c>
      <c r="CG6" s="1">
        <v>1</v>
      </c>
      <c r="CH6" s="1">
        <v>1</v>
      </c>
      <c r="CI6" s="1">
        <v>1</v>
      </c>
      <c r="CJ6" s="1">
        <v>1</v>
      </c>
      <c r="CK6" s="1">
        <v>1</v>
      </c>
      <c r="CL6" s="1">
        <v>1</v>
      </c>
      <c r="CM6" s="1">
        <v>1</v>
      </c>
      <c r="CN6" s="1">
        <v>1</v>
      </c>
      <c r="CO6" s="1">
        <v>1</v>
      </c>
      <c r="CP6" s="1">
        <v>1</v>
      </c>
      <c r="CQ6" s="1">
        <v>1</v>
      </c>
      <c r="CR6" s="1">
        <v>1</v>
      </c>
      <c r="CS6" s="1">
        <v>1</v>
      </c>
      <c r="CT6" s="1">
        <v>1</v>
      </c>
      <c r="CU6" s="1">
        <v>1</v>
      </c>
      <c r="CV6" s="1">
        <v>1</v>
      </c>
      <c r="CW6" s="1">
        <v>1</v>
      </c>
      <c r="CX6" s="1">
        <v>1</v>
      </c>
      <c r="CY6" s="1">
        <v>1</v>
      </c>
      <c r="CZ6" s="1">
        <v>1</v>
      </c>
      <c r="DA6" s="1">
        <v>1</v>
      </c>
      <c r="DB6" s="1">
        <v>1</v>
      </c>
      <c r="DC6" s="1">
        <v>1</v>
      </c>
      <c r="DD6" s="1">
        <v>1</v>
      </c>
      <c r="DE6" s="1">
        <v>1</v>
      </c>
      <c r="DF6" s="1">
        <v>1</v>
      </c>
      <c r="DG6" s="1">
        <v>1</v>
      </c>
      <c r="DH6" s="1">
        <v>1</v>
      </c>
      <c r="DI6" s="1">
        <v>1</v>
      </c>
      <c r="DJ6" s="1">
        <v>1</v>
      </c>
      <c r="DK6" s="1">
        <v>1</v>
      </c>
      <c r="DL6" s="1">
        <v>1</v>
      </c>
      <c r="DM6" s="1">
        <v>1</v>
      </c>
      <c r="DN6" s="1">
        <v>1</v>
      </c>
      <c r="DO6" s="1">
        <v>1</v>
      </c>
      <c r="DP6" s="1">
        <v>1</v>
      </c>
      <c r="DQ6" s="1">
        <v>1</v>
      </c>
      <c r="DR6" s="1">
        <v>1</v>
      </c>
      <c r="DS6" s="1">
        <v>1</v>
      </c>
      <c r="DT6" s="1">
        <v>1</v>
      </c>
      <c r="DU6" s="1">
        <v>1</v>
      </c>
      <c r="DV6" s="1">
        <v>1</v>
      </c>
      <c r="DW6" s="1">
        <v>1</v>
      </c>
      <c r="DX6" s="1">
        <v>1</v>
      </c>
      <c r="DY6" s="1">
        <v>1</v>
      </c>
      <c r="DZ6" s="1">
        <v>1</v>
      </c>
      <c r="EA6" s="1">
        <v>1</v>
      </c>
      <c r="EB6" s="1">
        <v>1</v>
      </c>
      <c r="EC6" s="1">
        <v>1</v>
      </c>
      <c r="ED6" s="1">
        <v>1</v>
      </c>
      <c r="EE6" s="1">
        <v>1</v>
      </c>
      <c r="EF6" s="1">
        <v>1</v>
      </c>
      <c r="EG6" s="1">
        <v>1</v>
      </c>
      <c r="EH6" s="1">
        <v>1</v>
      </c>
      <c r="EI6" s="1">
        <v>1</v>
      </c>
      <c r="EJ6" s="1">
        <v>1</v>
      </c>
      <c r="EK6" s="1">
        <v>1</v>
      </c>
      <c r="EL6" s="1">
        <v>1</v>
      </c>
      <c r="EM6" s="1">
        <v>1</v>
      </c>
      <c r="EN6" s="1">
        <v>1</v>
      </c>
      <c r="EO6" s="1">
        <v>1</v>
      </c>
      <c r="EP6" s="1">
        <v>1</v>
      </c>
      <c r="EQ6" s="1">
        <v>1</v>
      </c>
      <c r="ER6" s="1">
        <v>1</v>
      </c>
      <c r="ES6" s="1">
        <v>1</v>
      </c>
      <c r="ET6" s="1">
        <v>1</v>
      </c>
      <c r="EU6" s="1">
        <v>1</v>
      </c>
      <c r="EV6" s="1">
        <v>1</v>
      </c>
      <c r="EW6" s="1">
        <v>1</v>
      </c>
      <c r="EX6" s="1">
        <v>1</v>
      </c>
      <c r="EY6" s="1">
        <v>1</v>
      </c>
      <c r="EZ6" s="1">
        <v>1</v>
      </c>
      <c r="FA6" s="1">
        <v>1</v>
      </c>
      <c r="FB6" s="1">
        <v>1</v>
      </c>
      <c r="FC6" s="1">
        <v>1</v>
      </c>
      <c r="FD6" s="1">
        <v>1</v>
      </c>
      <c r="FE6" s="1">
        <v>1</v>
      </c>
      <c r="FF6" s="1">
        <v>1</v>
      </c>
      <c r="FG6" s="1">
        <v>1</v>
      </c>
      <c r="FH6" s="1">
        <v>1</v>
      </c>
      <c r="FI6" s="1">
        <v>1</v>
      </c>
      <c r="FJ6" s="1">
        <v>1</v>
      </c>
      <c r="FK6" s="1">
        <v>1</v>
      </c>
      <c r="FL6" s="1">
        <v>1</v>
      </c>
      <c r="FM6" s="1">
        <v>1</v>
      </c>
      <c r="FN6" s="1">
        <v>1</v>
      </c>
      <c r="FO6" s="1">
        <v>1</v>
      </c>
      <c r="FP6" s="1">
        <v>1</v>
      </c>
      <c r="FQ6" s="1">
        <v>1</v>
      </c>
      <c r="FR6" s="1">
        <v>1</v>
      </c>
      <c r="FS6" s="1">
        <v>1</v>
      </c>
      <c r="FT6" s="1">
        <v>1</v>
      </c>
      <c r="FU6" s="1">
        <v>1</v>
      </c>
      <c r="FV6" s="1">
        <v>1</v>
      </c>
      <c r="FW6" s="1">
        <v>1</v>
      </c>
      <c r="FX6" s="1">
        <v>1</v>
      </c>
      <c r="FY6" s="1">
        <v>1</v>
      </c>
      <c r="FZ6" s="1">
        <v>1</v>
      </c>
      <c r="GA6" s="1">
        <v>1</v>
      </c>
      <c r="GB6" s="1">
        <v>1</v>
      </c>
      <c r="GC6" s="1">
        <v>1</v>
      </c>
      <c r="GD6" s="1">
        <v>1</v>
      </c>
      <c r="GE6" s="1">
        <v>1</v>
      </c>
      <c r="GF6" s="1">
        <v>1</v>
      </c>
      <c r="GG6" s="1">
        <v>1</v>
      </c>
      <c r="GH6" s="1">
        <v>1</v>
      </c>
      <c r="GI6" s="1">
        <v>1</v>
      </c>
      <c r="GJ6" s="1">
        <v>1</v>
      </c>
      <c r="GK6" s="1">
        <v>1</v>
      </c>
      <c r="GL6" s="1">
        <v>1</v>
      </c>
      <c r="GM6" s="1">
        <v>1</v>
      </c>
      <c r="GN6" s="1">
        <v>1</v>
      </c>
      <c r="GO6" s="1">
        <v>1</v>
      </c>
      <c r="GP6" s="1">
        <v>1</v>
      </c>
      <c r="GQ6" s="1">
        <v>1</v>
      </c>
      <c r="GR6" s="1">
        <v>1</v>
      </c>
      <c r="GS6" s="1">
        <v>1</v>
      </c>
      <c r="GT6" s="1">
        <v>1</v>
      </c>
      <c r="GU6" s="1">
        <v>1</v>
      </c>
      <c r="GV6" s="1">
        <v>1</v>
      </c>
      <c r="GW6" s="1">
        <v>1</v>
      </c>
      <c r="GX6" s="1">
        <v>1</v>
      </c>
      <c r="GY6" s="1">
        <v>1</v>
      </c>
      <c r="GZ6" s="1">
        <v>1</v>
      </c>
      <c r="HA6" s="1">
        <v>1</v>
      </c>
      <c r="HB6" s="1">
        <v>1</v>
      </c>
      <c r="HC6" s="1">
        <v>1</v>
      </c>
      <c r="HD6" s="1">
        <v>1</v>
      </c>
      <c r="HE6" s="1">
        <v>1</v>
      </c>
      <c r="HF6" s="1">
        <v>1</v>
      </c>
      <c r="HG6" s="1">
        <v>1</v>
      </c>
      <c r="HH6" s="1">
        <v>1</v>
      </c>
      <c r="HI6" s="1">
        <v>1</v>
      </c>
      <c r="HJ6" s="1">
        <v>1</v>
      </c>
      <c r="HK6" s="1">
        <v>1</v>
      </c>
      <c r="HL6" s="1">
        <v>1</v>
      </c>
      <c r="HM6" s="1">
        <v>1</v>
      </c>
      <c r="HN6" s="1">
        <v>1</v>
      </c>
      <c r="HO6" s="1">
        <v>1</v>
      </c>
      <c r="HP6" s="1">
        <v>1</v>
      </c>
      <c r="HQ6" s="1">
        <v>1</v>
      </c>
      <c r="HR6" s="1">
        <v>1</v>
      </c>
      <c r="HS6" s="1">
        <v>1</v>
      </c>
      <c r="HT6" s="1">
        <v>1</v>
      </c>
      <c r="HU6" s="1">
        <v>1</v>
      </c>
      <c r="HV6" s="1">
        <v>1</v>
      </c>
      <c r="HW6" s="1">
        <v>1</v>
      </c>
      <c r="HX6" s="1">
        <v>1</v>
      </c>
      <c r="HY6" s="1">
        <v>1</v>
      </c>
      <c r="HZ6" s="1">
        <v>1</v>
      </c>
      <c r="IA6" s="1">
        <v>1</v>
      </c>
      <c r="IB6" s="1">
        <v>1</v>
      </c>
      <c r="IC6" s="1">
        <v>1</v>
      </c>
      <c r="ID6" s="1">
        <v>1</v>
      </c>
      <c r="IE6" s="1">
        <v>1</v>
      </c>
      <c r="IF6" s="1">
        <v>1</v>
      </c>
      <c r="IG6" s="1">
        <v>1</v>
      </c>
      <c r="IH6" s="1">
        <v>1</v>
      </c>
      <c r="II6" s="1">
        <v>1</v>
      </c>
      <c r="IJ6" s="1">
        <v>1</v>
      </c>
      <c r="IK6" s="1">
        <v>1</v>
      </c>
      <c r="IL6" s="1">
        <v>1</v>
      </c>
      <c r="IM6" s="1">
        <v>1</v>
      </c>
      <c r="IN6" s="1">
        <v>1</v>
      </c>
      <c r="IO6" s="1">
        <v>1</v>
      </c>
      <c r="IP6" s="1">
        <v>1</v>
      </c>
      <c r="IQ6" s="1">
        <v>1</v>
      </c>
    </row>
    <row r="7" spans="1:251" s="6" customFormat="1">
      <c r="A7" s="5" t="s">
        <v>255</v>
      </c>
      <c r="B7" s="6">
        <v>41821</v>
      </c>
      <c r="C7" s="6">
        <v>41821</v>
      </c>
      <c r="D7" s="6">
        <v>41821</v>
      </c>
      <c r="E7" s="6">
        <v>41821</v>
      </c>
      <c r="F7" s="6">
        <v>41821</v>
      </c>
      <c r="G7" s="6">
        <v>41821</v>
      </c>
      <c r="H7" s="6">
        <v>41821</v>
      </c>
      <c r="I7" s="6">
        <v>41821</v>
      </c>
      <c r="J7" s="6">
        <v>41821</v>
      </c>
      <c r="K7" s="6">
        <v>41821</v>
      </c>
      <c r="L7" s="6">
        <v>41821</v>
      </c>
      <c r="M7" s="6">
        <v>41821</v>
      </c>
      <c r="N7" s="6">
        <v>41821</v>
      </c>
      <c r="O7" s="6">
        <v>41821</v>
      </c>
      <c r="P7" s="6">
        <v>41821</v>
      </c>
      <c r="Q7" s="6">
        <v>41821</v>
      </c>
      <c r="R7" s="6">
        <v>41821</v>
      </c>
      <c r="S7" s="6">
        <v>41821</v>
      </c>
      <c r="T7" s="6">
        <v>41821</v>
      </c>
      <c r="U7" s="6">
        <v>41821</v>
      </c>
      <c r="V7" s="6">
        <v>41821</v>
      </c>
      <c r="W7" s="6">
        <v>41821</v>
      </c>
      <c r="X7" s="6">
        <v>41821</v>
      </c>
      <c r="Y7" s="6">
        <v>41821</v>
      </c>
      <c r="Z7" s="6">
        <v>41821</v>
      </c>
      <c r="AA7" s="6">
        <v>41821</v>
      </c>
      <c r="AB7" s="6">
        <v>41821</v>
      </c>
      <c r="AC7" s="6">
        <v>41821</v>
      </c>
      <c r="AD7" s="6">
        <v>41821</v>
      </c>
      <c r="AE7" s="6">
        <v>41821</v>
      </c>
      <c r="AF7" s="6">
        <v>41821</v>
      </c>
      <c r="AG7" s="6">
        <v>41821</v>
      </c>
      <c r="AH7" s="6">
        <v>41821</v>
      </c>
      <c r="AI7" s="6">
        <v>41821</v>
      </c>
      <c r="AJ7" s="6">
        <v>41821</v>
      </c>
      <c r="AK7" s="6">
        <v>41821</v>
      </c>
      <c r="AL7" s="6">
        <v>41821</v>
      </c>
      <c r="AM7" s="6">
        <v>41821</v>
      </c>
      <c r="AN7" s="6">
        <v>41821</v>
      </c>
      <c r="AO7" s="6">
        <v>41821</v>
      </c>
      <c r="AP7" s="6">
        <v>41821</v>
      </c>
      <c r="AQ7" s="6">
        <v>41821</v>
      </c>
      <c r="AR7" s="6">
        <v>41821</v>
      </c>
      <c r="AS7" s="6">
        <v>41821</v>
      </c>
      <c r="AT7" s="6">
        <v>41821</v>
      </c>
      <c r="AU7" s="6">
        <v>41821</v>
      </c>
      <c r="AV7" s="6">
        <v>41821</v>
      </c>
      <c r="AW7" s="6">
        <v>41821</v>
      </c>
      <c r="AX7" s="6">
        <v>41821</v>
      </c>
      <c r="AY7" s="6">
        <v>41821</v>
      </c>
      <c r="AZ7" s="6">
        <v>41821</v>
      </c>
      <c r="BA7" s="6">
        <v>41821</v>
      </c>
      <c r="BB7" s="6">
        <v>41821</v>
      </c>
      <c r="BC7" s="6">
        <v>41821</v>
      </c>
      <c r="BD7" s="6">
        <v>41821</v>
      </c>
      <c r="BE7" s="6">
        <v>41821</v>
      </c>
      <c r="BF7" s="6">
        <v>41821</v>
      </c>
      <c r="BG7" s="6">
        <v>41821</v>
      </c>
      <c r="BH7" s="6">
        <v>41821</v>
      </c>
      <c r="BI7" s="6">
        <v>41821</v>
      </c>
      <c r="BJ7" s="6">
        <v>41821</v>
      </c>
      <c r="BK7" s="6">
        <v>41821</v>
      </c>
      <c r="BL7" s="6">
        <v>41821</v>
      </c>
      <c r="BM7" s="6">
        <v>41821</v>
      </c>
      <c r="BN7" s="6">
        <v>41821</v>
      </c>
      <c r="BO7" s="6">
        <v>41821</v>
      </c>
      <c r="BP7" s="6">
        <v>41821</v>
      </c>
      <c r="BQ7" s="6">
        <v>41821</v>
      </c>
      <c r="BR7" s="6">
        <v>41821</v>
      </c>
      <c r="BS7" s="6">
        <v>41821</v>
      </c>
      <c r="BT7" s="6">
        <v>41821</v>
      </c>
      <c r="BU7" s="6">
        <v>41821</v>
      </c>
      <c r="BV7" s="6">
        <v>41821</v>
      </c>
      <c r="BW7" s="6">
        <v>41821</v>
      </c>
      <c r="BX7" s="6">
        <v>41821</v>
      </c>
      <c r="BY7" s="6">
        <v>41821</v>
      </c>
      <c r="BZ7" s="6">
        <v>41821</v>
      </c>
      <c r="CA7" s="6">
        <v>41821</v>
      </c>
      <c r="CB7" s="6">
        <v>41821</v>
      </c>
      <c r="CC7" s="6">
        <v>41821</v>
      </c>
      <c r="CD7" s="6">
        <v>41821</v>
      </c>
      <c r="CE7" s="6">
        <v>41821</v>
      </c>
      <c r="CF7" s="6">
        <v>41821</v>
      </c>
      <c r="CG7" s="6">
        <v>41821</v>
      </c>
      <c r="CH7" s="6">
        <v>41821</v>
      </c>
      <c r="CI7" s="6">
        <v>41821</v>
      </c>
      <c r="CJ7" s="6">
        <v>41821</v>
      </c>
      <c r="CK7" s="6">
        <v>41821</v>
      </c>
      <c r="CL7" s="6">
        <v>41821</v>
      </c>
      <c r="CM7" s="6">
        <v>41821</v>
      </c>
      <c r="CN7" s="6">
        <v>41821</v>
      </c>
      <c r="CO7" s="6">
        <v>41821</v>
      </c>
      <c r="CP7" s="6">
        <v>41821</v>
      </c>
      <c r="CQ7" s="6">
        <v>41821</v>
      </c>
      <c r="CR7" s="6">
        <v>41821</v>
      </c>
      <c r="CS7" s="6">
        <v>41821</v>
      </c>
      <c r="CT7" s="6">
        <v>41821</v>
      </c>
      <c r="CU7" s="6">
        <v>41821</v>
      </c>
      <c r="CV7" s="6">
        <v>41821</v>
      </c>
      <c r="CW7" s="6">
        <v>41821</v>
      </c>
      <c r="CX7" s="6">
        <v>41821</v>
      </c>
      <c r="CY7" s="6">
        <v>41821</v>
      </c>
      <c r="CZ7" s="6">
        <v>41821</v>
      </c>
      <c r="DA7" s="6">
        <v>41821</v>
      </c>
      <c r="DB7" s="6">
        <v>41821</v>
      </c>
      <c r="DC7" s="6">
        <v>41821</v>
      </c>
      <c r="DD7" s="6">
        <v>41821</v>
      </c>
      <c r="DE7" s="6">
        <v>41821</v>
      </c>
      <c r="DF7" s="6">
        <v>41821</v>
      </c>
      <c r="DG7" s="6">
        <v>41821</v>
      </c>
      <c r="DH7" s="6">
        <v>41821</v>
      </c>
      <c r="DI7" s="6">
        <v>41821</v>
      </c>
      <c r="DJ7" s="6">
        <v>41821</v>
      </c>
      <c r="DK7" s="6">
        <v>41821</v>
      </c>
      <c r="DL7" s="6">
        <v>41821</v>
      </c>
      <c r="DM7" s="6">
        <v>41821</v>
      </c>
      <c r="DN7" s="6">
        <v>41821</v>
      </c>
      <c r="DO7" s="6">
        <v>41821</v>
      </c>
      <c r="DP7" s="6">
        <v>41821</v>
      </c>
      <c r="DQ7" s="6">
        <v>41821</v>
      </c>
      <c r="DR7" s="6">
        <v>41821</v>
      </c>
      <c r="DS7" s="6">
        <v>41821</v>
      </c>
      <c r="DT7" s="6">
        <v>41821</v>
      </c>
      <c r="DU7" s="6">
        <v>41821</v>
      </c>
      <c r="DV7" s="6">
        <v>41821</v>
      </c>
      <c r="DW7" s="6">
        <v>41821</v>
      </c>
      <c r="DX7" s="6">
        <v>41821</v>
      </c>
      <c r="DY7" s="6">
        <v>41821</v>
      </c>
      <c r="DZ7" s="6">
        <v>41821</v>
      </c>
      <c r="EA7" s="6">
        <v>41821</v>
      </c>
      <c r="EB7" s="6">
        <v>41821</v>
      </c>
      <c r="EC7" s="6">
        <v>41821</v>
      </c>
      <c r="ED7" s="6">
        <v>41821</v>
      </c>
      <c r="EE7" s="6">
        <v>41821</v>
      </c>
      <c r="EF7" s="6">
        <v>41821</v>
      </c>
      <c r="EG7" s="6">
        <v>41821</v>
      </c>
      <c r="EH7" s="6">
        <v>41821</v>
      </c>
      <c r="EI7" s="6">
        <v>41821</v>
      </c>
      <c r="EJ7" s="6">
        <v>41821</v>
      </c>
      <c r="EK7" s="6">
        <v>41821</v>
      </c>
      <c r="EL7" s="6">
        <v>41821</v>
      </c>
      <c r="EM7" s="6">
        <v>41821</v>
      </c>
      <c r="EN7" s="6">
        <v>41821</v>
      </c>
      <c r="EO7" s="6">
        <v>41821</v>
      </c>
      <c r="EP7" s="6">
        <v>41821</v>
      </c>
      <c r="EQ7" s="6">
        <v>41821</v>
      </c>
      <c r="ER7" s="6">
        <v>41821</v>
      </c>
      <c r="ES7" s="6">
        <v>41821</v>
      </c>
      <c r="ET7" s="6">
        <v>41821</v>
      </c>
      <c r="EU7" s="6">
        <v>41821</v>
      </c>
      <c r="EV7" s="6">
        <v>41821</v>
      </c>
      <c r="EW7" s="6">
        <v>41821</v>
      </c>
      <c r="EX7" s="6">
        <v>41821</v>
      </c>
      <c r="EY7" s="6">
        <v>41821</v>
      </c>
      <c r="EZ7" s="6">
        <v>41821</v>
      </c>
      <c r="FA7" s="6">
        <v>41821</v>
      </c>
      <c r="FB7" s="6">
        <v>41821</v>
      </c>
      <c r="FC7" s="6">
        <v>41821</v>
      </c>
      <c r="FD7" s="6">
        <v>41821</v>
      </c>
      <c r="FE7" s="6">
        <v>41821</v>
      </c>
      <c r="FF7" s="6">
        <v>41821</v>
      </c>
      <c r="FG7" s="6">
        <v>41821</v>
      </c>
      <c r="FH7" s="6">
        <v>41821</v>
      </c>
      <c r="FI7" s="6">
        <v>41821</v>
      </c>
      <c r="FJ7" s="6">
        <v>41821</v>
      </c>
      <c r="FK7" s="6">
        <v>41821</v>
      </c>
      <c r="FL7" s="6">
        <v>41821</v>
      </c>
      <c r="FM7" s="6">
        <v>41821</v>
      </c>
      <c r="FN7" s="6">
        <v>41821</v>
      </c>
      <c r="FO7" s="6">
        <v>41821</v>
      </c>
      <c r="FP7" s="6">
        <v>41821</v>
      </c>
      <c r="FQ7" s="6">
        <v>41821</v>
      </c>
      <c r="FR7" s="6">
        <v>41821</v>
      </c>
      <c r="FS7" s="6">
        <v>41821</v>
      </c>
      <c r="FT7" s="6">
        <v>41821</v>
      </c>
      <c r="FU7" s="6">
        <v>41821</v>
      </c>
      <c r="FV7" s="6">
        <v>41821</v>
      </c>
      <c r="FW7" s="6">
        <v>41821</v>
      </c>
      <c r="FX7" s="6">
        <v>41821</v>
      </c>
      <c r="FY7" s="6">
        <v>41821</v>
      </c>
      <c r="FZ7" s="6">
        <v>41821</v>
      </c>
      <c r="GA7" s="6">
        <v>41821</v>
      </c>
      <c r="GB7" s="6">
        <v>41821</v>
      </c>
      <c r="GC7" s="6">
        <v>41821</v>
      </c>
      <c r="GD7" s="6">
        <v>41821</v>
      </c>
      <c r="GE7" s="6">
        <v>41821</v>
      </c>
      <c r="GF7" s="6">
        <v>41821</v>
      </c>
      <c r="GG7" s="6">
        <v>41821</v>
      </c>
      <c r="GH7" s="6">
        <v>41821</v>
      </c>
      <c r="GI7" s="6">
        <v>41821</v>
      </c>
      <c r="GJ7" s="6">
        <v>41821</v>
      </c>
      <c r="GK7" s="6">
        <v>41821</v>
      </c>
      <c r="GL7" s="6">
        <v>41821</v>
      </c>
      <c r="GM7" s="6">
        <v>41821</v>
      </c>
      <c r="GN7" s="6">
        <v>41821</v>
      </c>
      <c r="GO7" s="6">
        <v>41821</v>
      </c>
      <c r="GP7" s="6">
        <v>41821</v>
      </c>
      <c r="GQ7" s="6">
        <v>41821</v>
      </c>
      <c r="GR7" s="6">
        <v>41821</v>
      </c>
      <c r="GS7" s="6">
        <v>41821</v>
      </c>
      <c r="GT7" s="6">
        <v>41821</v>
      </c>
      <c r="GU7" s="6">
        <v>41821</v>
      </c>
      <c r="GV7" s="6">
        <v>41821</v>
      </c>
      <c r="GW7" s="6">
        <v>41821</v>
      </c>
      <c r="GX7" s="6">
        <v>41821</v>
      </c>
      <c r="GY7" s="6">
        <v>41821</v>
      </c>
      <c r="GZ7" s="6">
        <v>41821</v>
      </c>
      <c r="HA7" s="6">
        <v>41821</v>
      </c>
      <c r="HB7" s="6">
        <v>41821</v>
      </c>
      <c r="HC7" s="6">
        <v>41821</v>
      </c>
      <c r="HD7" s="6">
        <v>41821</v>
      </c>
      <c r="HE7" s="6">
        <v>41821</v>
      </c>
      <c r="HF7" s="6">
        <v>41821</v>
      </c>
      <c r="HG7" s="6">
        <v>41821</v>
      </c>
      <c r="HH7" s="6">
        <v>41821</v>
      </c>
      <c r="HI7" s="6">
        <v>41821</v>
      </c>
      <c r="HJ7" s="6">
        <v>41821</v>
      </c>
      <c r="HK7" s="6">
        <v>41821</v>
      </c>
      <c r="HL7" s="6">
        <v>41821</v>
      </c>
      <c r="HM7" s="6">
        <v>41821</v>
      </c>
      <c r="HN7" s="6">
        <v>41821</v>
      </c>
      <c r="HO7" s="6">
        <v>41821</v>
      </c>
      <c r="HP7" s="6">
        <v>41821</v>
      </c>
      <c r="HQ7" s="6">
        <v>41821</v>
      </c>
      <c r="HR7" s="6">
        <v>41821</v>
      </c>
      <c r="HS7" s="6">
        <v>41821</v>
      </c>
      <c r="HT7" s="6">
        <v>41821</v>
      </c>
      <c r="HU7" s="6">
        <v>41821</v>
      </c>
      <c r="HV7" s="6">
        <v>41821</v>
      </c>
      <c r="HW7" s="6">
        <v>41821</v>
      </c>
      <c r="HX7" s="6">
        <v>41821</v>
      </c>
      <c r="HY7" s="6">
        <v>41821</v>
      </c>
      <c r="HZ7" s="6">
        <v>41821</v>
      </c>
      <c r="IA7" s="6">
        <v>41821</v>
      </c>
      <c r="IB7" s="6">
        <v>41821</v>
      </c>
      <c r="IC7" s="6">
        <v>41821</v>
      </c>
      <c r="ID7" s="6">
        <v>41821</v>
      </c>
      <c r="IE7" s="6">
        <v>41821</v>
      </c>
      <c r="IF7" s="6">
        <v>41821</v>
      </c>
      <c r="IG7" s="6">
        <v>41821</v>
      </c>
      <c r="IH7" s="6">
        <v>41821</v>
      </c>
      <c r="II7" s="6">
        <v>41821</v>
      </c>
      <c r="IJ7" s="6">
        <v>41821</v>
      </c>
      <c r="IK7" s="6">
        <v>41821</v>
      </c>
      <c r="IL7" s="6">
        <v>41821</v>
      </c>
      <c r="IM7" s="6">
        <v>41821</v>
      </c>
      <c r="IN7" s="6">
        <v>41821</v>
      </c>
      <c r="IO7" s="6">
        <v>41821</v>
      </c>
      <c r="IP7" s="6">
        <v>41821</v>
      </c>
      <c r="IQ7" s="6">
        <v>41821</v>
      </c>
    </row>
    <row r="8" spans="1:251" s="6" customFormat="1">
      <c r="A8" s="5" t="s">
        <v>256</v>
      </c>
      <c r="B8" s="6">
        <v>45809</v>
      </c>
      <c r="C8" s="6">
        <v>45809</v>
      </c>
      <c r="D8" s="6">
        <v>45809</v>
      </c>
      <c r="E8" s="6">
        <v>45809</v>
      </c>
      <c r="F8" s="6">
        <v>45809</v>
      </c>
      <c r="G8" s="6">
        <v>45809</v>
      </c>
      <c r="H8" s="6">
        <v>45809</v>
      </c>
      <c r="I8" s="6">
        <v>45809</v>
      </c>
      <c r="J8" s="6">
        <v>45809</v>
      </c>
      <c r="K8" s="6">
        <v>45809</v>
      </c>
      <c r="L8" s="6">
        <v>45809</v>
      </c>
      <c r="M8" s="6">
        <v>45809</v>
      </c>
      <c r="N8" s="6">
        <v>45809</v>
      </c>
      <c r="O8" s="6">
        <v>45809</v>
      </c>
      <c r="P8" s="6">
        <v>45809</v>
      </c>
      <c r="Q8" s="6">
        <v>45809</v>
      </c>
      <c r="R8" s="6">
        <v>45809</v>
      </c>
      <c r="S8" s="6">
        <v>45809</v>
      </c>
      <c r="T8" s="6">
        <v>45809</v>
      </c>
      <c r="U8" s="6">
        <v>45809</v>
      </c>
      <c r="V8" s="6">
        <v>45809</v>
      </c>
      <c r="W8" s="6">
        <v>45809</v>
      </c>
      <c r="X8" s="6">
        <v>45809</v>
      </c>
      <c r="Y8" s="6">
        <v>45809</v>
      </c>
      <c r="Z8" s="6">
        <v>45809</v>
      </c>
      <c r="AA8" s="6">
        <v>45809</v>
      </c>
      <c r="AB8" s="6">
        <v>45809</v>
      </c>
      <c r="AC8" s="6">
        <v>45809</v>
      </c>
      <c r="AD8" s="6">
        <v>45809</v>
      </c>
      <c r="AE8" s="6">
        <v>45809</v>
      </c>
      <c r="AF8" s="6">
        <v>45809</v>
      </c>
      <c r="AG8" s="6">
        <v>45809</v>
      </c>
      <c r="AH8" s="6">
        <v>45809</v>
      </c>
      <c r="AI8" s="6">
        <v>45809</v>
      </c>
      <c r="AJ8" s="6">
        <v>45809</v>
      </c>
      <c r="AK8" s="6">
        <v>45809</v>
      </c>
      <c r="AL8" s="6">
        <v>45809</v>
      </c>
      <c r="AM8" s="6">
        <v>45809</v>
      </c>
      <c r="AN8" s="6">
        <v>45809</v>
      </c>
      <c r="AO8" s="6">
        <v>45809</v>
      </c>
      <c r="AP8" s="6">
        <v>45809</v>
      </c>
      <c r="AQ8" s="6">
        <v>45809</v>
      </c>
      <c r="AR8" s="6">
        <v>45809</v>
      </c>
      <c r="AS8" s="6">
        <v>45809</v>
      </c>
      <c r="AT8" s="6">
        <v>45809</v>
      </c>
      <c r="AU8" s="6">
        <v>45809</v>
      </c>
      <c r="AV8" s="6">
        <v>45809</v>
      </c>
      <c r="AW8" s="6">
        <v>45809</v>
      </c>
      <c r="AX8" s="6">
        <v>45809</v>
      </c>
      <c r="AY8" s="6">
        <v>45809</v>
      </c>
      <c r="AZ8" s="6">
        <v>45809</v>
      </c>
      <c r="BA8" s="6">
        <v>45809</v>
      </c>
      <c r="BB8" s="6">
        <v>45809</v>
      </c>
      <c r="BC8" s="6">
        <v>45809</v>
      </c>
      <c r="BD8" s="6">
        <v>45809</v>
      </c>
      <c r="BE8" s="6">
        <v>45809</v>
      </c>
      <c r="BF8" s="6">
        <v>45809</v>
      </c>
      <c r="BG8" s="6">
        <v>45809</v>
      </c>
      <c r="BH8" s="6">
        <v>45809</v>
      </c>
      <c r="BI8" s="6">
        <v>45809</v>
      </c>
      <c r="BJ8" s="6">
        <v>45809</v>
      </c>
      <c r="BK8" s="6">
        <v>45809</v>
      </c>
      <c r="BL8" s="6">
        <v>45809</v>
      </c>
      <c r="BM8" s="6">
        <v>45809</v>
      </c>
      <c r="BN8" s="6">
        <v>45809</v>
      </c>
      <c r="BO8" s="6">
        <v>45809</v>
      </c>
      <c r="BP8" s="6">
        <v>45809</v>
      </c>
      <c r="BQ8" s="6">
        <v>45809</v>
      </c>
      <c r="BR8" s="6">
        <v>45809</v>
      </c>
      <c r="BS8" s="6">
        <v>45809</v>
      </c>
      <c r="BT8" s="6">
        <v>45809</v>
      </c>
      <c r="BU8" s="6">
        <v>45809</v>
      </c>
      <c r="BV8" s="6">
        <v>45809</v>
      </c>
      <c r="BW8" s="6">
        <v>45809</v>
      </c>
      <c r="BX8" s="6">
        <v>45809</v>
      </c>
      <c r="BY8" s="6">
        <v>45809</v>
      </c>
      <c r="BZ8" s="6">
        <v>45809</v>
      </c>
      <c r="CA8" s="6">
        <v>45809</v>
      </c>
      <c r="CB8" s="6">
        <v>45809</v>
      </c>
      <c r="CC8" s="6">
        <v>45809</v>
      </c>
      <c r="CD8" s="6">
        <v>45809</v>
      </c>
      <c r="CE8" s="6">
        <v>45809</v>
      </c>
      <c r="CF8" s="6">
        <v>45809</v>
      </c>
      <c r="CG8" s="6">
        <v>45809</v>
      </c>
      <c r="CH8" s="6">
        <v>45809</v>
      </c>
      <c r="CI8" s="6">
        <v>45809</v>
      </c>
      <c r="CJ8" s="6">
        <v>45809</v>
      </c>
      <c r="CK8" s="6">
        <v>45809</v>
      </c>
      <c r="CL8" s="6">
        <v>45809</v>
      </c>
      <c r="CM8" s="6">
        <v>45809</v>
      </c>
      <c r="CN8" s="6">
        <v>45809</v>
      </c>
      <c r="CO8" s="6">
        <v>45809</v>
      </c>
      <c r="CP8" s="6">
        <v>45809</v>
      </c>
      <c r="CQ8" s="6">
        <v>45809</v>
      </c>
      <c r="CR8" s="6">
        <v>45809</v>
      </c>
      <c r="CS8" s="6">
        <v>45809</v>
      </c>
      <c r="CT8" s="6">
        <v>45809</v>
      </c>
      <c r="CU8" s="6">
        <v>45809</v>
      </c>
      <c r="CV8" s="6">
        <v>45809</v>
      </c>
      <c r="CW8" s="6">
        <v>45809</v>
      </c>
      <c r="CX8" s="6">
        <v>45809</v>
      </c>
      <c r="CY8" s="6">
        <v>45809</v>
      </c>
      <c r="CZ8" s="6">
        <v>45809</v>
      </c>
      <c r="DA8" s="6">
        <v>45809</v>
      </c>
      <c r="DB8" s="6">
        <v>45809</v>
      </c>
      <c r="DC8" s="6">
        <v>45809</v>
      </c>
      <c r="DD8" s="6">
        <v>45809</v>
      </c>
      <c r="DE8" s="6">
        <v>45809</v>
      </c>
      <c r="DF8" s="6">
        <v>45809</v>
      </c>
      <c r="DG8" s="6">
        <v>45809</v>
      </c>
      <c r="DH8" s="6">
        <v>45809</v>
      </c>
      <c r="DI8" s="6">
        <v>45809</v>
      </c>
      <c r="DJ8" s="6">
        <v>45809</v>
      </c>
      <c r="DK8" s="6">
        <v>45809</v>
      </c>
      <c r="DL8" s="6">
        <v>45809</v>
      </c>
      <c r="DM8" s="6">
        <v>45809</v>
      </c>
      <c r="DN8" s="6">
        <v>45809</v>
      </c>
      <c r="DO8" s="6">
        <v>45809</v>
      </c>
      <c r="DP8" s="6">
        <v>45809</v>
      </c>
      <c r="DQ8" s="6">
        <v>45809</v>
      </c>
      <c r="DR8" s="6">
        <v>45809</v>
      </c>
      <c r="DS8" s="6">
        <v>45809</v>
      </c>
      <c r="DT8" s="6">
        <v>45809</v>
      </c>
      <c r="DU8" s="6">
        <v>45809</v>
      </c>
      <c r="DV8" s="6">
        <v>45809</v>
      </c>
      <c r="DW8" s="6">
        <v>45809</v>
      </c>
      <c r="DX8" s="6">
        <v>45809</v>
      </c>
      <c r="DY8" s="6">
        <v>45809</v>
      </c>
      <c r="DZ8" s="6">
        <v>45809</v>
      </c>
      <c r="EA8" s="6">
        <v>45809</v>
      </c>
      <c r="EB8" s="6">
        <v>45809</v>
      </c>
      <c r="EC8" s="6">
        <v>45809</v>
      </c>
      <c r="ED8" s="6">
        <v>45809</v>
      </c>
      <c r="EE8" s="6">
        <v>45809</v>
      </c>
      <c r="EF8" s="6">
        <v>45809</v>
      </c>
      <c r="EG8" s="6">
        <v>45809</v>
      </c>
      <c r="EH8" s="6">
        <v>45809</v>
      </c>
      <c r="EI8" s="6">
        <v>45809</v>
      </c>
      <c r="EJ8" s="6">
        <v>45809</v>
      </c>
      <c r="EK8" s="6">
        <v>45809</v>
      </c>
      <c r="EL8" s="6">
        <v>45809</v>
      </c>
      <c r="EM8" s="6">
        <v>45809</v>
      </c>
      <c r="EN8" s="6">
        <v>45809</v>
      </c>
      <c r="EO8" s="6">
        <v>45809</v>
      </c>
      <c r="EP8" s="6">
        <v>45809</v>
      </c>
      <c r="EQ8" s="6">
        <v>45809</v>
      </c>
      <c r="ER8" s="6">
        <v>45809</v>
      </c>
      <c r="ES8" s="6">
        <v>45809</v>
      </c>
      <c r="ET8" s="6">
        <v>45809</v>
      </c>
      <c r="EU8" s="6">
        <v>45809</v>
      </c>
      <c r="EV8" s="6">
        <v>45809</v>
      </c>
      <c r="EW8" s="6">
        <v>45809</v>
      </c>
      <c r="EX8" s="6">
        <v>45809</v>
      </c>
      <c r="EY8" s="6">
        <v>45809</v>
      </c>
      <c r="EZ8" s="6">
        <v>45809</v>
      </c>
      <c r="FA8" s="6">
        <v>45809</v>
      </c>
      <c r="FB8" s="6">
        <v>45809</v>
      </c>
      <c r="FC8" s="6">
        <v>45809</v>
      </c>
      <c r="FD8" s="6">
        <v>45809</v>
      </c>
      <c r="FE8" s="6">
        <v>45809</v>
      </c>
      <c r="FF8" s="6">
        <v>45809</v>
      </c>
      <c r="FG8" s="6">
        <v>45809</v>
      </c>
      <c r="FH8" s="6">
        <v>45809</v>
      </c>
      <c r="FI8" s="6">
        <v>45809</v>
      </c>
      <c r="FJ8" s="6">
        <v>45809</v>
      </c>
      <c r="FK8" s="6">
        <v>45809</v>
      </c>
      <c r="FL8" s="6">
        <v>45809</v>
      </c>
      <c r="FM8" s="6">
        <v>45809</v>
      </c>
      <c r="FN8" s="6">
        <v>45809</v>
      </c>
      <c r="FO8" s="6">
        <v>45809</v>
      </c>
      <c r="FP8" s="6">
        <v>45809</v>
      </c>
      <c r="FQ8" s="6">
        <v>45809</v>
      </c>
      <c r="FR8" s="6">
        <v>45809</v>
      </c>
      <c r="FS8" s="6">
        <v>45809</v>
      </c>
      <c r="FT8" s="6">
        <v>45809</v>
      </c>
      <c r="FU8" s="6">
        <v>45809</v>
      </c>
      <c r="FV8" s="6">
        <v>45809</v>
      </c>
      <c r="FW8" s="6">
        <v>45809</v>
      </c>
      <c r="FX8" s="6">
        <v>45809</v>
      </c>
      <c r="FY8" s="6">
        <v>45809</v>
      </c>
      <c r="FZ8" s="6">
        <v>45809</v>
      </c>
      <c r="GA8" s="6">
        <v>45809</v>
      </c>
      <c r="GB8" s="6">
        <v>45809</v>
      </c>
      <c r="GC8" s="6">
        <v>45809</v>
      </c>
      <c r="GD8" s="6">
        <v>45809</v>
      </c>
      <c r="GE8" s="6">
        <v>45809</v>
      </c>
      <c r="GF8" s="6">
        <v>45809</v>
      </c>
      <c r="GG8" s="6">
        <v>45809</v>
      </c>
      <c r="GH8" s="6">
        <v>45809</v>
      </c>
      <c r="GI8" s="6">
        <v>45809</v>
      </c>
      <c r="GJ8" s="6">
        <v>45809</v>
      </c>
      <c r="GK8" s="6">
        <v>45809</v>
      </c>
      <c r="GL8" s="6">
        <v>45809</v>
      </c>
      <c r="GM8" s="6">
        <v>45809</v>
      </c>
      <c r="GN8" s="6">
        <v>45809</v>
      </c>
      <c r="GO8" s="6">
        <v>45809</v>
      </c>
      <c r="GP8" s="6">
        <v>45809</v>
      </c>
      <c r="GQ8" s="6">
        <v>45809</v>
      </c>
      <c r="GR8" s="6">
        <v>45809</v>
      </c>
      <c r="GS8" s="6">
        <v>45809</v>
      </c>
      <c r="GT8" s="6">
        <v>45809</v>
      </c>
      <c r="GU8" s="6">
        <v>45809</v>
      </c>
      <c r="GV8" s="6">
        <v>45809</v>
      </c>
      <c r="GW8" s="6">
        <v>45809</v>
      </c>
      <c r="GX8" s="6">
        <v>45809</v>
      </c>
      <c r="GY8" s="6">
        <v>45809</v>
      </c>
      <c r="GZ8" s="6">
        <v>45809</v>
      </c>
      <c r="HA8" s="6">
        <v>45809</v>
      </c>
      <c r="HB8" s="6">
        <v>45809</v>
      </c>
      <c r="HC8" s="6">
        <v>45809</v>
      </c>
      <c r="HD8" s="6">
        <v>45809</v>
      </c>
      <c r="HE8" s="6">
        <v>45809</v>
      </c>
      <c r="HF8" s="6">
        <v>45809</v>
      </c>
      <c r="HG8" s="6">
        <v>45809</v>
      </c>
      <c r="HH8" s="6">
        <v>45809</v>
      </c>
      <c r="HI8" s="6">
        <v>45809</v>
      </c>
      <c r="HJ8" s="6">
        <v>45809</v>
      </c>
      <c r="HK8" s="6">
        <v>45809</v>
      </c>
      <c r="HL8" s="6">
        <v>45809</v>
      </c>
      <c r="HM8" s="6">
        <v>45809</v>
      </c>
      <c r="HN8" s="6">
        <v>45809</v>
      </c>
      <c r="HO8" s="6">
        <v>45809</v>
      </c>
      <c r="HP8" s="6">
        <v>45809</v>
      </c>
      <c r="HQ8" s="6">
        <v>45809</v>
      </c>
      <c r="HR8" s="6">
        <v>45809</v>
      </c>
      <c r="HS8" s="6">
        <v>45809</v>
      </c>
      <c r="HT8" s="6">
        <v>45809</v>
      </c>
      <c r="HU8" s="6">
        <v>45809</v>
      </c>
      <c r="HV8" s="6">
        <v>45809</v>
      </c>
      <c r="HW8" s="6">
        <v>45809</v>
      </c>
      <c r="HX8" s="6">
        <v>45809</v>
      </c>
      <c r="HY8" s="6">
        <v>45809</v>
      </c>
      <c r="HZ8" s="6">
        <v>45809</v>
      </c>
      <c r="IA8" s="6">
        <v>45809</v>
      </c>
      <c r="IB8" s="6">
        <v>45809</v>
      </c>
      <c r="IC8" s="6">
        <v>45809</v>
      </c>
      <c r="ID8" s="6">
        <v>45809</v>
      </c>
      <c r="IE8" s="6">
        <v>45809</v>
      </c>
      <c r="IF8" s="6">
        <v>45809</v>
      </c>
      <c r="IG8" s="6">
        <v>45809</v>
      </c>
      <c r="IH8" s="6">
        <v>45809</v>
      </c>
      <c r="II8" s="6">
        <v>45809</v>
      </c>
      <c r="IJ8" s="6">
        <v>45809</v>
      </c>
      <c r="IK8" s="6">
        <v>45809</v>
      </c>
      <c r="IL8" s="6">
        <v>45809</v>
      </c>
      <c r="IM8" s="6">
        <v>45809</v>
      </c>
      <c r="IN8" s="6">
        <v>45809</v>
      </c>
      <c r="IO8" s="6">
        <v>45809</v>
      </c>
      <c r="IP8" s="6">
        <v>45809</v>
      </c>
      <c r="IQ8" s="6">
        <v>45809</v>
      </c>
    </row>
    <row r="9" spans="1:251">
      <c r="A9" s="4" t="s">
        <v>257</v>
      </c>
      <c r="B9" s="1">
        <v>132</v>
      </c>
      <c r="C9" s="1">
        <v>132</v>
      </c>
      <c r="D9" s="1">
        <v>132</v>
      </c>
      <c r="E9" s="1">
        <v>132</v>
      </c>
      <c r="F9" s="1">
        <v>132</v>
      </c>
      <c r="G9" s="1">
        <v>132</v>
      </c>
      <c r="H9" s="1">
        <v>132</v>
      </c>
      <c r="I9" s="1">
        <v>132</v>
      </c>
      <c r="J9" s="1">
        <v>132</v>
      </c>
      <c r="K9" s="1">
        <v>132</v>
      </c>
      <c r="L9" s="1">
        <v>132</v>
      </c>
      <c r="M9" s="1">
        <v>132</v>
      </c>
      <c r="N9" s="1">
        <v>132</v>
      </c>
      <c r="O9" s="1">
        <v>132</v>
      </c>
      <c r="P9" s="1">
        <v>132</v>
      </c>
      <c r="Q9" s="1">
        <v>132</v>
      </c>
      <c r="R9" s="1">
        <v>132</v>
      </c>
      <c r="S9" s="1">
        <v>132</v>
      </c>
      <c r="T9" s="1">
        <v>132</v>
      </c>
      <c r="U9" s="1">
        <v>132</v>
      </c>
      <c r="V9" s="1">
        <v>132</v>
      </c>
      <c r="W9" s="1">
        <v>132</v>
      </c>
      <c r="X9" s="1">
        <v>132</v>
      </c>
      <c r="Y9" s="1">
        <v>132</v>
      </c>
      <c r="Z9" s="1">
        <v>132</v>
      </c>
      <c r="AA9" s="1">
        <v>132</v>
      </c>
      <c r="AB9" s="1">
        <v>132</v>
      </c>
      <c r="AC9" s="1">
        <v>132</v>
      </c>
      <c r="AD9" s="1">
        <v>132</v>
      </c>
      <c r="AE9" s="1">
        <v>132</v>
      </c>
      <c r="AF9" s="1">
        <v>132</v>
      </c>
      <c r="AG9" s="1">
        <v>132</v>
      </c>
      <c r="AH9" s="1">
        <v>132</v>
      </c>
      <c r="AI9" s="1">
        <v>132</v>
      </c>
      <c r="AJ9" s="1">
        <v>132</v>
      </c>
      <c r="AK9" s="1">
        <v>132</v>
      </c>
      <c r="AL9" s="1">
        <v>132</v>
      </c>
      <c r="AM9" s="1">
        <v>132</v>
      </c>
      <c r="AN9" s="1">
        <v>132</v>
      </c>
      <c r="AO9" s="1">
        <v>132</v>
      </c>
      <c r="AP9" s="1">
        <v>132</v>
      </c>
      <c r="AQ9" s="1">
        <v>132</v>
      </c>
      <c r="AR9" s="1">
        <v>132</v>
      </c>
      <c r="AS9" s="1">
        <v>132</v>
      </c>
      <c r="AT9" s="1">
        <v>132</v>
      </c>
      <c r="AU9" s="1">
        <v>132</v>
      </c>
      <c r="AV9" s="1">
        <v>132</v>
      </c>
      <c r="AW9" s="1">
        <v>132</v>
      </c>
      <c r="AX9" s="1">
        <v>132</v>
      </c>
      <c r="AY9" s="1">
        <v>132</v>
      </c>
      <c r="AZ9" s="1">
        <v>132</v>
      </c>
      <c r="BA9" s="1">
        <v>132</v>
      </c>
      <c r="BB9" s="1">
        <v>132</v>
      </c>
      <c r="BC9" s="1">
        <v>132</v>
      </c>
      <c r="BD9" s="1">
        <v>132</v>
      </c>
      <c r="BE9" s="1">
        <v>132</v>
      </c>
      <c r="BF9" s="1">
        <v>132</v>
      </c>
      <c r="BG9" s="1">
        <v>132</v>
      </c>
      <c r="BH9" s="1">
        <v>132</v>
      </c>
      <c r="BI9" s="1">
        <v>132</v>
      </c>
      <c r="BJ9" s="1">
        <v>132</v>
      </c>
      <c r="BK9" s="1">
        <v>132</v>
      </c>
      <c r="BL9" s="1">
        <v>132</v>
      </c>
      <c r="BM9" s="1">
        <v>132</v>
      </c>
      <c r="BN9" s="1">
        <v>132</v>
      </c>
      <c r="BO9" s="1">
        <v>132</v>
      </c>
      <c r="BP9" s="1">
        <v>132</v>
      </c>
      <c r="BQ9" s="1">
        <v>132</v>
      </c>
      <c r="BR9" s="1">
        <v>132</v>
      </c>
      <c r="BS9" s="1">
        <v>132</v>
      </c>
      <c r="BT9" s="1">
        <v>132</v>
      </c>
      <c r="BU9" s="1">
        <v>132</v>
      </c>
      <c r="BV9" s="1">
        <v>132</v>
      </c>
      <c r="BW9" s="1">
        <v>132</v>
      </c>
      <c r="BX9" s="1">
        <v>132</v>
      </c>
      <c r="BY9" s="1">
        <v>132</v>
      </c>
      <c r="BZ9" s="1">
        <v>132</v>
      </c>
      <c r="CA9" s="1">
        <v>132</v>
      </c>
      <c r="CB9" s="1">
        <v>132</v>
      </c>
      <c r="CC9" s="1">
        <v>132</v>
      </c>
      <c r="CD9" s="1">
        <v>132</v>
      </c>
      <c r="CE9" s="1">
        <v>132</v>
      </c>
      <c r="CF9" s="1">
        <v>132</v>
      </c>
      <c r="CG9" s="1">
        <v>132</v>
      </c>
      <c r="CH9" s="1">
        <v>132</v>
      </c>
      <c r="CI9" s="1">
        <v>132</v>
      </c>
      <c r="CJ9" s="1">
        <v>132</v>
      </c>
      <c r="CK9" s="1">
        <v>132</v>
      </c>
      <c r="CL9" s="1">
        <v>132</v>
      </c>
      <c r="CM9" s="1">
        <v>132</v>
      </c>
      <c r="CN9" s="1">
        <v>132</v>
      </c>
      <c r="CO9" s="1">
        <v>132</v>
      </c>
      <c r="CP9" s="1">
        <v>132</v>
      </c>
      <c r="CQ9" s="1">
        <v>132</v>
      </c>
      <c r="CR9" s="1">
        <v>132</v>
      </c>
      <c r="CS9" s="1">
        <v>132</v>
      </c>
      <c r="CT9" s="1">
        <v>132</v>
      </c>
      <c r="CU9" s="1">
        <v>132</v>
      </c>
      <c r="CV9" s="1">
        <v>132</v>
      </c>
      <c r="CW9" s="1">
        <v>132</v>
      </c>
      <c r="CX9" s="1">
        <v>132</v>
      </c>
      <c r="CY9" s="1">
        <v>132</v>
      </c>
      <c r="CZ9" s="1">
        <v>132</v>
      </c>
      <c r="DA9" s="1">
        <v>132</v>
      </c>
      <c r="DB9" s="1">
        <v>132</v>
      </c>
      <c r="DC9" s="1">
        <v>132</v>
      </c>
      <c r="DD9" s="1">
        <v>132</v>
      </c>
      <c r="DE9" s="1">
        <v>132</v>
      </c>
      <c r="DF9" s="1">
        <v>132</v>
      </c>
      <c r="DG9" s="1">
        <v>132</v>
      </c>
      <c r="DH9" s="1">
        <v>132</v>
      </c>
      <c r="DI9" s="1">
        <v>132</v>
      </c>
      <c r="DJ9" s="1">
        <v>132</v>
      </c>
      <c r="DK9" s="1">
        <v>132</v>
      </c>
      <c r="DL9" s="1">
        <v>132</v>
      </c>
      <c r="DM9" s="1">
        <v>132</v>
      </c>
      <c r="DN9" s="1">
        <v>132</v>
      </c>
      <c r="DO9" s="1">
        <v>132</v>
      </c>
      <c r="DP9" s="1">
        <v>132</v>
      </c>
      <c r="DQ9" s="1">
        <v>132</v>
      </c>
      <c r="DR9" s="1">
        <v>132</v>
      </c>
      <c r="DS9" s="1">
        <v>132</v>
      </c>
      <c r="DT9" s="1">
        <v>132</v>
      </c>
      <c r="DU9" s="1">
        <v>132</v>
      </c>
      <c r="DV9" s="1">
        <v>132</v>
      </c>
      <c r="DW9" s="1">
        <v>132</v>
      </c>
      <c r="DX9" s="1">
        <v>132</v>
      </c>
      <c r="DY9" s="1">
        <v>132</v>
      </c>
      <c r="DZ9" s="1">
        <v>132</v>
      </c>
      <c r="EA9" s="1">
        <v>132</v>
      </c>
      <c r="EB9" s="1">
        <v>132</v>
      </c>
      <c r="EC9" s="1">
        <v>132</v>
      </c>
      <c r="ED9" s="1">
        <v>132</v>
      </c>
      <c r="EE9" s="1">
        <v>132</v>
      </c>
      <c r="EF9" s="1">
        <v>132</v>
      </c>
      <c r="EG9" s="1">
        <v>132</v>
      </c>
      <c r="EH9" s="1">
        <v>132</v>
      </c>
      <c r="EI9" s="1">
        <v>132</v>
      </c>
      <c r="EJ9" s="1">
        <v>132</v>
      </c>
      <c r="EK9" s="1">
        <v>132</v>
      </c>
      <c r="EL9" s="1">
        <v>132</v>
      </c>
      <c r="EM9" s="1">
        <v>132</v>
      </c>
      <c r="EN9" s="1">
        <v>132</v>
      </c>
      <c r="EO9" s="1">
        <v>132</v>
      </c>
      <c r="EP9" s="1">
        <v>132</v>
      </c>
      <c r="EQ9" s="1">
        <v>132</v>
      </c>
      <c r="ER9" s="1">
        <v>132</v>
      </c>
      <c r="ES9" s="1">
        <v>132</v>
      </c>
      <c r="ET9" s="1">
        <v>132</v>
      </c>
      <c r="EU9" s="1">
        <v>132</v>
      </c>
      <c r="EV9" s="1">
        <v>132</v>
      </c>
      <c r="EW9" s="1">
        <v>132</v>
      </c>
      <c r="EX9" s="1">
        <v>132</v>
      </c>
      <c r="EY9" s="1">
        <v>132</v>
      </c>
      <c r="EZ9" s="1">
        <v>132</v>
      </c>
      <c r="FA9" s="1">
        <v>132</v>
      </c>
      <c r="FB9" s="1">
        <v>132</v>
      </c>
      <c r="FC9" s="1">
        <v>132</v>
      </c>
      <c r="FD9" s="1">
        <v>132</v>
      </c>
      <c r="FE9" s="1">
        <v>132</v>
      </c>
      <c r="FF9" s="1">
        <v>132</v>
      </c>
      <c r="FG9" s="1">
        <v>132</v>
      </c>
      <c r="FH9" s="1">
        <v>132</v>
      </c>
      <c r="FI9" s="1">
        <v>132</v>
      </c>
      <c r="FJ9" s="1">
        <v>132</v>
      </c>
      <c r="FK9" s="1">
        <v>132</v>
      </c>
      <c r="FL9" s="1">
        <v>132</v>
      </c>
      <c r="FM9" s="1">
        <v>132</v>
      </c>
      <c r="FN9" s="1">
        <v>132</v>
      </c>
      <c r="FO9" s="1">
        <v>132</v>
      </c>
      <c r="FP9" s="1">
        <v>132</v>
      </c>
      <c r="FQ9" s="1">
        <v>132</v>
      </c>
      <c r="FR9" s="1">
        <v>132</v>
      </c>
      <c r="FS9" s="1">
        <v>132</v>
      </c>
      <c r="FT9" s="1">
        <v>132</v>
      </c>
      <c r="FU9" s="1">
        <v>132</v>
      </c>
      <c r="FV9" s="1">
        <v>132</v>
      </c>
      <c r="FW9" s="1">
        <v>132</v>
      </c>
      <c r="FX9" s="1">
        <v>132</v>
      </c>
      <c r="FY9" s="1">
        <v>132</v>
      </c>
      <c r="FZ9" s="1">
        <v>132</v>
      </c>
      <c r="GA9" s="1">
        <v>132</v>
      </c>
      <c r="GB9" s="1">
        <v>132</v>
      </c>
      <c r="GC9" s="1">
        <v>132</v>
      </c>
      <c r="GD9" s="1">
        <v>132</v>
      </c>
      <c r="GE9" s="1">
        <v>132</v>
      </c>
      <c r="GF9" s="1">
        <v>132</v>
      </c>
      <c r="GG9" s="1">
        <v>132</v>
      </c>
      <c r="GH9" s="1">
        <v>132</v>
      </c>
      <c r="GI9" s="1">
        <v>132</v>
      </c>
      <c r="GJ9" s="1">
        <v>132</v>
      </c>
      <c r="GK9" s="1">
        <v>132</v>
      </c>
      <c r="GL9" s="1">
        <v>132</v>
      </c>
      <c r="GM9" s="1">
        <v>132</v>
      </c>
      <c r="GN9" s="1">
        <v>132</v>
      </c>
      <c r="GO9" s="1">
        <v>132</v>
      </c>
      <c r="GP9" s="1">
        <v>132</v>
      </c>
      <c r="GQ9" s="1">
        <v>132</v>
      </c>
      <c r="GR9" s="1">
        <v>132</v>
      </c>
      <c r="GS9" s="1">
        <v>132</v>
      </c>
      <c r="GT9" s="1">
        <v>132</v>
      </c>
      <c r="GU9" s="1">
        <v>132</v>
      </c>
      <c r="GV9" s="1">
        <v>132</v>
      </c>
      <c r="GW9" s="1">
        <v>132</v>
      </c>
      <c r="GX9" s="1">
        <v>132</v>
      </c>
      <c r="GY9" s="1">
        <v>132</v>
      </c>
      <c r="GZ9" s="1">
        <v>132</v>
      </c>
      <c r="HA9" s="1">
        <v>132</v>
      </c>
      <c r="HB9" s="1">
        <v>132</v>
      </c>
      <c r="HC9" s="1">
        <v>132</v>
      </c>
      <c r="HD9" s="1">
        <v>132</v>
      </c>
      <c r="HE9" s="1">
        <v>132</v>
      </c>
      <c r="HF9" s="1">
        <v>132</v>
      </c>
      <c r="HG9" s="1">
        <v>132</v>
      </c>
      <c r="HH9" s="1">
        <v>132</v>
      </c>
      <c r="HI9" s="1">
        <v>132</v>
      </c>
      <c r="HJ9" s="1">
        <v>132</v>
      </c>
      <c r="HK9" s="1">
        <v>132</v>
      </c>
      <c r="HL9" s="1">
        <v>132</v>
      </c>
      <c r="HM9" s="1">
        <v>132</v>
      </c>
      <c r="HN9" s="1">
        <v>132</v>
      </c>
      <c r="HO9" s="1">
        <v>132</v>
      </c>
      <c r="HP9" s="1">
        <v>132</v>
      </c>
      <c r="HQ9" s="1">
        <v>132</v>
      </c>
      <c r="HR9" s="1">
        <v>132</v>
      </c>
      <c r="HS9" s="1">
        <v>132</v>
      </c>
      <c r="HT9" s="1">
        <v>132</v>
      </c>
      <c r="HU9" s="1">
        <v>132</v>
      </c>
      <c r="HV9" s="1">
        <v>132</v>
      </c>
      <c r="HW9" s="1">
        <v>132</v>
      </c>
      <c r="HX9" s="1">
        <v>132</v>
      </c>
      <c r="HY9" s="1">
        <v>132</v>
      </c>
      <c r="HZ9" s="1">
        <v>132</v>
      </c>
      <c r="IA9" s="1">
        <v>132</v>
      </c>
      <c r="IB9" s="1">
        <v>132</v>
      </c>
      <c r="IC9" s="1">
        <v>132</v>
      </c>
      <c r="ID9" s="1">
        <v>132</v>
      </c>
      <c r="IE9" s="1">
        <v>132</v>
      </c>
      <c r="IF9" s="1">
        <v>132</v>
      </c>
      <c r="IG9" s="1">
        <v>132</v>
      </c>
      <c r="IH9" s="1">
        <v>132</v>
      </c>
      <c r="II9" s="1">
        <v>132</v>
      </c>
      <c r="IJ9" s="1">
        <v>132</v>
      </c>
      <c r="IK9" s="1">
        <v>132</v>
      </c>
      <c r="IL9" s="1">
        <v>132</v>
      </c>
      <c r="IM9" s="1">
        <v>132</v>
      </c>
      <c r="IN9" s="1">
        <v>132</v>
      </c>
      <c r="IO9" s="1">
        <v>132</v>
      </c>
      <c r="IP9" s="1">
        <v>132</v>
      </c>
      <c r="IQ9" s="1">
        <v>132</v>
      </c>
    </row>
    <row r="10" spans="1:251">
      <c r="A10" s="4" t="s">
        <v>258</v>
      </c>
      <c r="B10" s="8" t="s">
        <v>1263</v>
      </c>
      <c r="C10" s="8" t="s">
        <v>1264</v>
      </c>
      <c r="D10" s="8" t="s">
        <v>1265</v>
      </c>
      <c r="E10" s="8" t="s">
        <v>1266</v>
      </c>
      <c r="F10" s="8" t="s">
        <v>1267</v>
      </c>
      <c r="G10" s="8" t="s">
        <v>1268</v>
      </c>
      <c r="H10" s="8" t="s">
        <v>1269</v>
      </c>
      <c r="I10" s="8" t="s">
        <v>1270</v>
      </c>
      <c r="J10" s="8" t="s">
        <v>1271</v>
      </c>
      <c r="K10" s="8" t="s">
        <v>1272</v>
      </c>
      <c r="L10" s="8" t="s">
        <v>1273</v>
      </c>
      <c r="M10" s="8" t="s">
        <v>1274</v>
      </c>
      <c r="N10" s="8" t="s">
        <v>1275</v>
      </c>
      <c r="O10" s="8" t="s">
        <v>1276</v>
      </c>
      <c r="P10" s="8" t="s">
        <v>1277</v>
      </c>
      <c r="Q10" s="8" t="s">
        <v>1278</v>
      </c>
      <c r="R10" s="8" t="s">
        <v>1279</v>
      </c>
      <c r="S10" s="8" t="s">
        <v>1280</v>
      </c>
      <c r="T10" s="8" t="s">
        <v>1281</v>
      </c>
      <c r="U10" s="8" t="s">
        <v>1282</v>
      </c>
      <c r="V10" s="8" t="s">
        <v>1283</v>
      </c>
      <c r="W10" s="8" t="s">
        <v>1284</v>
      </c>
      <c r="X10" s="8" t="s">
        <v>1285</v>
      </c>
      <c r="Y10" s="8" t="s">
        <v>1286</v>
      </c>
      <c r="Z10" s="8" t="s">
        <v>1287</v>
      </c>
      <c r="AA10" s="8" t="s">
        <v>1288</v>
      </c>
      <c r="AB10" s="8" t="s">
        <v>1289</v>
      </c>
      <c r="AC10" s="8" t="s">
        <v>1290</v>
      </c>
      <c r="AD10" s="8" t="s">
        <v>1291</v>
      </c>
      <c r="AE10" s="8" t="s">
        <v>1292</v>
      </c>
      <c r="AF10" s="8" t="s">
        <v>1293</v>
      </c>
      <c r="AG10" s="8" t="s">
        <v>1294</v>
      </c>
      <c r="AH10" s="8" t="s">
        <v>1295</v>
      </c>
      <c r="AI10" s="8" t="s">
        <v>1296</v>
      </c>
      <c r="AJ10" s="8" t="s">
        <v>1297</v>
      </c>
      <c r="AK10" s="8" t="s">
        <v>1298</v>
      </c>
      <c r="AL10" s="8" t="s">
        <v>1299</v>
      </c>
      <c r="AM10" s="8" t="s">
        <v>1300</v>
      </c>
      <c r="AN10" s="8" t="s">
        <v>1301</v>
      </c>
      <c r="AO10" s="8" t="s">
        <v>1302</v>
      </c>
      <c r="AP10" s="8" t="s">
        <v>1303</v>
      </c>
      <c r="AQ10" s="8" t="s">
        <v>1304</v>
      </c>
      <c r="AR10" s="8" t="s">
        <v>1305</v>
      </c>
      <c r="AS10" s="8" t="s">
        <v>1306</v>
      </c>
      <c r="AT10" s="8" t="s">
        <v>1307</v>
      </c>
      <c r="AU10" s="8" t="s">
        <v>1308</v>
      </c>
      <c r="AV10" s="8" t="s">
        <v>1309</v>
      </c>
      <c r="AW10" s="8" t="s">
        <v>1310</v>
      </c>
      <c r="AX10" s="8" t="s">
        <v>1311</v>
      </c>
      <c r="AY10" s="8" t="s">
        <v>1312</v>
      </c>
      <c r="AZ10" s="8" t="s">
        <v>1313</v>
      </c>
      <c r="BA10" s="8" t="s">
        <v>1314</v>
      </c>
      <c r="BB10" s="8" t="s">
        <v>1315</v>
      </c>
      <c r="BC10" s="8" t="s">
        <v>1316</v>
      </c>
      <c r="BD10" s="8" t="s">
        <v>1317</v>
      </c>
      <c r="BE10" s="8" t="s">
        <v>1318</v>
      </c>
      <c r="BF10" s="8" t="s">
        <v>1319</v>
      </c>
      <c r="BG10" s="8" t="s">
        <v>1320</v>
      </c>
      <c r="BH10" s="8" t="s">
        <v>1321</v>
      </c>
      <c r="BI10" s="8" t="s">
        <v>1322</v>
      </c>
      <c r="BJ10" s="8" t="s">
        <v>1323</v>
      </c>
      <c r="BK10" s="8" t="s">
        <v>1324</v>
      </c>
      <c r="BL10" s="8" t="s">
        <v>1325</v>
      </c>
      <c r="BM10" s="8" t="s">
        <v>1326</v>
      </c>
      <c r="BN10" s="8" t="s">
        <v>1327</v>
      </c>
      <c r="BO10" s="8" t="s">
        <v>1328</v>
      </c>
      <c r="BP10" s="8" t="s">
        <v>1329</v>
      </c>
      <c r="BQ10" s="8" t="s">
        <v>1330</v>
      </c>
      <c r="BR10" s="8" t="s">
        <v>1331</v>
      </c>
      <c r="BS10" s="8" t="s">
        <v>1332</v>
      </c>
      <c r="BT10" s="8" t="s">
        <v>1333</v>
      </c>
      <c r="BU10" s="8" t="s">
        <v>1334</v>
      </c>
      <c r="BV10" s="8" t="s">
        <v>1335</v>
      </c>
      <c r="BW10" s="8" t="s">
        <v>1336</v>
      </c>
      <c r="BX10" s="8" t="s">
        <v>1337</v>
      </c>
      <c r="BY10" s="8" t="s">
        <v>1338</v>
      </c>
      <c r="BZ10" s="8" t="s">
        <v>1339</v>
      </c>
      <c r="CA10" s="8" t="s">
        <v>1340</v>
      </c>
      <c r="CB10" s="8" t="s">
        <v>1341</v>
      </c>
      <c r="CC10" s="8" t="s">
        <v>1342</v>
      </c>
      <c r="CD10" s="8" t="s">
        <v>1343</v>
      </c>
      <c r="CE10" s="8" t="s">
        <v>1344</v>
      </c>
      <c r="CF10" s="8" t="s">
        <v>1345</v>
      </c>
      <c r="CG10" s="8" t="s">
        <v>1346</v>
      </c>
      <c r="CH10" s="8" t="s">
        <v>1347</v>
      </c>
      <c r="CI10" s="8" t="s">
        <v>1348</v>
      </c>
      <c r="CJ10" s="8" t="s">
        <v>1349</v>
      </c>
      <c r="CK10" s="8" t="s">
        <v>1350</v>
      </c>
      <c r="CL10" s="8" t="s">
        <v>1351</v>
      </c>
      <c r="CM10" s="8" t="s">
        <v>1352</v>
      </c>
      <c r="CN10" s="8" t="s">
        <v>1353</v>
      </c>
      <c r="CO10" s="8" t="s">
        <v>1354</v>
      </c>
      <c r="CP10" s="8" t="s">
        <v>1355</v>
      </c>
      <c r="CQ10" s="8" t="s">
        <v>1356</v>
      </c>
      <c r="CR10" s="8" t="s">
        <v>1357</v>
      </c>
      <c r="CS10" s="8" t="s">
        <v>1358</v>
      </c>
      <c r="CT10" s="8" t="s">
        <v>1359</v>
      </c>
      <c r="CU10" s="8" t="s">
        <v>1360</v>
      </c>
      <c r="CV10" s="8" t="s">
        <v>1361</v>
      </c>
      <c r="CW10" s="8" t="s">
        <v>1362</v>
      </c>
      <c r="CX10" s="8" t="s">
        <v>1363</v>
      </c>
      <c r="CY10" s="8" t="s">
        <v>1364</v>
      </c>
      <c r="CZ10" s="8" t="s">
        <v>1365</v>
      </c>
      <c r="DA10" s="8" t="s">
        <v>1366</v>
      </c>
      <c r="DB10" s="8" t="s">
        <v>1367</v>
      </c>
      <c r="DC10" s="8" t="s">
        <v>1368</v>
      </c>
      <c r="DD10" s="8" t="s">
        <v>1369</v>
      </c>
      <c r="DE10" s="8" t="s">
        <v>1370</v>
      </c>
      <c r="DF10" s="8" t="s">
        <v>1371</v>
      </c>
      <c r="DG10" s="8" t="s">
        <v>1372</v>
      </c>
      <c r="DH10" s="8" t="s">
        <v>1373</v>
      </c>
      <c r="DI10" s="8" t="s">
        <v>1374</v>
      </c>
      <c r="DJ10" s="8" t="s">
        <v>1375</v>
      </c>
      <c r="DK10" s="8" t="s">
        <v>1376</v>
      </c>
      <c r="DL10" s="8" t="s">
        <v>1377</v>
      </c>
      <c r="DM10" s="8" t="s">
        <v>1378</v>
      </c>
      <c r="DN10" s="8" t="s">
        <v>1379</v>
      </c>
      <c r="DO10" s="8" t="s">
        <v>1380</v>
      </c>
      <c r="DP10" s="8" t="s">
        <v>1381</v>
      </c>
      <c r="DQ10" s="8" t="s">
        <v>1382</v>
      </c>
      <c r="DR10" s="8" t="s">
        <v>1383</v>
      </c>
      <c r="DS10" s="8" t="s">
        <v>1384</v>
      </c>
      <c r="DT10" s="8" t="s">
        <v>1385</v>
      </c>
      <c r="DU10" s="8" t="s">
        <v>1386</v>
      </c>
      <c r="DV10" s="8" t="s">
        <v>1387</v>
      </c>
      <c r="DW10" s="8" t="s">
        <v>1388</v>
      </c>
      <c r="DX10" s="8" t="s">
        <v>1389</v>
      </c>
      <c r="DY10" s="8" t="s">
        <v>1390</v>
      </c>
      <c r="DZ10" s="8" t="s">
        <v>1391</v>
      </c>
      <c r="EA10" s="8" t="s">
        <v>1392</v>
      </c>
      <c r="EB10" s="8" t="s">
        <v>1393</v>
      </c>
      <c r="EC10" s="8" t="s">
        <v>1394</v>
      </c>
      <c r="ED10" s="8" t="s">
        <v>1395</v>
      </c>
      <c r="EE10" s="8" t="s">
        <v>1396</v>
      </c>
      <c r="EF10" s="8" t="s">
        <v>1397</v>
      </c>
      <c r="EG10" s="8" t="s">
        <v>1398</v>
      </c>
      <c r="EH10" s="8" t="s">
        <v>1399</v>
      </c>
      <c r="EI10" s="8" t="s">
        <v>1400</v>
      </c>
      <c r="EJ10" s="8" t="s">
        <v>1401</v>
      </c>
      <c r="EK10" s="8" t="s">
        <v>1402</v>
      </c>
      <c r="EL10" s="8" t="s">
        <v>1403</v>
      </c>
      <c r="EM10" s="8" t="s">
        <v>1404</v>
      </c>
      <c r="EN10" s="8" t="s">
        <v>1405</v>
      </c>
      <c r="EO10" s="8" t="s">
        <v>1406</v>
      </c>
      <c r="EP10" s="8" t="s">
        <v>1407</v>
      </c>
      <c r="EQ10" s="8" t="s">
        <v>1408</v>
      </c>
      <c r="ER10" s="8" t="s">
        <v>1409</v>
      </c>
      <c r="ES10" s="8" t="s">
        <v>1410</v>
      </c>
      <c r="ET10" s="8" t="s">
        <v>1411</v>
      </c>
      <c r="EU10" s="8" t="s">
        <v>1412</v>
      </c>
      <c r="EV10" s="8" t="s">
        <v>1413</v>
      </c>
      <c r="EW10" s="8" t="s">
        <v>1414</v>
      </c>
      <c r="EX10" s="8" t="s">
        <v>1415</v>
      </c>
      <c r="EY10" s="8" t="s">
        <v>1416</v>
      </c>
      <c r="EZ10" s="8" t="s">
        <v>1417</v>
      </c>
      <c r="FA10" s="8" t="s">
        <v>1418</v>
      </c>
      <c r="FB10" s="8" t="s">
        <v>1419</v>
      </c>
      <c r="FC10" s="8" t="s">
        <v>1420</v>
      </c>
      <c r="FD10" s="8" t="s">
        <v>1421</v>
      </c>
      <c r="FE10" s="8" t="s">
        <v>1422</v>
      </c>
      <c r="FF10" s="8" t="s">
        <v>1423</v>
      </c>
      <c r="FG10" s="8" t="s">
        <v>1424</v>
      </c>
      <c r="FH10" s="8" t="s">
        <v>1425</v>
      </c>
      <c r="FI10" s="8" t="s">
        <v>1426</v>
      </c>
      <c r="FJ10" s="8" t="s">
        <v>1427</v>
      </c>
      <c r="FK10" s="8" t="s">
        <v>1428</v>
      </c>
      <c r="FL10" s="8" t="s">
        <v>1429</v>
      </c>
      <c r="FM10" s="8" t="s">
        <v>1430</v>
      </c>
      <c r="FN10" s="8" t="s">
        <v>1431</v>
      </c>
      <c r="FO10" s="8" t="s">
        <v>1432</v>
      </c>
      <c r="FP10" s="8" t="s">
        <v>1433</v>
      </c>
      <c r="FQ10" s="8" t="s">
        <v>1434</v>
      </c>
      <c r="FR10" s="8" t="s">
        <v>1435</v>
      </c>
      <c r="FS10" s="8" t="s">
        <v>1436</v>
      </c>
      <c r="FT10" s="8" t="s">
        <v>1437</v>
      </c>
      <c r="FU10" s="8" t="s">
        <v>1438</v>
      </c>
      <c r="FV10" s="8" t="s">
        <v>1439</v>
      </c>
      <c r="FW10" s="8" t="s">
        <v>1440</v>
      </c>
      <c r="FX10" s="8" t="s">
        <v>1441</v>
      </c>
      <c r="FY10" s="8" t="s">
        <v>1442</v>
      </c>
      <c r="FZ10" s="8" t="s">
        <v>1443</v>
      </c>
      <c r="GA10" s="8" t="s">
        <v>1444</v>
      </c>
      <c r="GB10" s="8" t="s">
        <v>1445</v>
      </c>
      <c r="GC10" s="8" t="s">
        <v>1446</v>
      </c>
      <c r="GD10" s="8" t="s">
        <v>1447</v>
      </c>
      <c r="GE10" s="8" t="s">
        <v>1448</v>
      </c>
      <c r="GF10" s="8" t="s">
        <v>1449</v>
      </c>
      <c r="GG10" s="8" t="s">
        <v>1450</v>
      </c>
      <c r="GH10" s="8" t="s">
        <v>1451</v>
      </c>
      <c r="GI10" s="8" t="s">
        <v>1452</v>
      </c>
      <c r="GJ10" s="8" t="s">
        <v>1453</v>
      </c>
      <c r="GK10" s="8" t="s">
        <v>1454</v>
      </c>
      <c r="GL10" s="8" t="s">
        <v>1455</v>
      </c>
      <c r="GM10" s="8" t="s">
        <v>1456</v>
      </c>
      <c r="GN10" s="8" t="s">
        <v>1457</v>
      </c>
      <c r="GO10" s="8" t="s">
        <v>1458</v>
      </c>
      <c r="GP10" s="8" t="s">
        <v>1459</v>
      </c>
      <c r="GQ10" s="8" t="s">
        <v>1460</v>
      </c>
      <c r="GR10" s="8" t="s">
        <v>1461</v>
      </c>
      <c r="GS10" s="8" t="s">
        <v>1462</v>
      </c>
      <c r="GT10" s="8" t="s">
        <v>1463</v>
      </c>
      <c r="GU10" s="8" t="s">
        <v>1464</v>
      </c>
      <c r="GV10" s="8" t="s">
        <v>1465</v>
      </c>
      <c r="GW10" s="8" t="s">
        <v>1466</v>
      </c>
      <c r="GX10" s="8" t="s">
        <v>1467</v>
      </c>
      <c r="GY10" s="8" t="s">
        <v>1468</v>
      </c>
      <c r="GZ10" s="8" t="s">
        <v>1469</v>
      </c>
      <c r="HA10" s="8" t="s">
        <v>1470</v>
      </c>
      <c r="HB10" s="8" t="s">
        <v>1471</v>
      </c>
      <c r="HC10" s="8" t="s">
        <v>1472</v>
      </c>
      <c r="HD10" s="8" t="s">
        <v>1473</v>
      </c>
      <c r="HE10" s="8" t="s">
        <v>1474</v>
      </c>
      <c r="HF10" s="8" t="s">
        <v>1475</v>
      </c>
      <c r="HG10" s="8" t="s">
        <v>1476</v>
      </c>
      <c r="HH10" s="8" t="s">
        <v>1477</v>
      </c>
      <c r="HI10" s="8" t="s">
        <v>1478</v>
      </c>
      <c r="HJ10" s="8" t="s">
        <v>1479</v>
      </c>
      <c r="HK10" s="8" t="s">
        <v>1480</v>
      </c>
      <c r="HL10" s="8" t="s">
        <v>1481</v>
      </c>
      <c r="HM10" s="8" t="s">
        <v>1482</v>
      </c>
      <c r="HN10" s="8" t="s">
        <v>1483</v>
      </c>
      <c r="HO10" s="8" t="s">
        <v>1484</v>
      </c>
      <c r="HP10" s="8" t="s">
        <v>1485</v>
      </c>
      <c r="HQ10" s="8" t="s">
        <v>1486</v>
      </c>
      <c r="HR10" s="8" t="s">
        <v>1487</v>
      </c>
      <c r="HS10" s="8" t="s">
        <v>1488</v>
      </c>
      <c r="HT10" s="8" t="s">
        <v>1489</v>
      </c>
      <c r="HU10" s="8" t="s">
        <v>1490</v>
      </c>
      <c r="HV10" s="8" t="s">
        <v>1491</v>
      </c>
      <c r="HW10" s="8" t="s">
        <v>1492</v>
      </c>
      <c r="HX10" s="8" t="s">
        <v>1493</v>
      </c>
      <c r="HY10" s="8" t="s">
        <v>1494</v>
      </c>
      <c r="HZ10" s="8" t="s">
        <v>1495</v>
      </c>
      <c r="IA10" s="8" t="s">
        <v>1496</v>
      </c>
      <c r="IB10" s="8" t="s">
        <v>1497</v>
      </c>
      <c r="IC10" s="8" t="s">
        <v>1498</v>
      </c>
      <c r="ID10" s="8" t="s">
        <v>1499</v>
      </c>
      <c r="IE10" s="8" t="s">
        <v>1500</v>
      </c>
      <c r="IF10" s="8" t="s">
        <v>1501</v>
      </c>
      <c r="IG10" s="8" t="s">
        <v>1502</v>
      </c>
      <c r="IH10" s="8" t="s">
        <v>1503</v>
      </c>
      <c r="II10" s="8" t="s">
        <v>1504</v>
      </c>
      <c r="IJ10" s="8" t="s">
        <v>1505</v>
      </c>
      <c r="IK10" s="8" t="s">
        <v>1506</v>
      </c>
      <c r="IL10" s="8" t="s">
        <v>1507</v>
      </c>
      <c r="IM10" s="8" t="s">
        <v>1508</v>
      </c>
      <c r="IN10" s="8" t="s">
        <v>1509</v>
      </c>
      <c r="IO10" s="8" t="s">
        <v>1510</v>
      </c>
      <c r="IP10" s="8" t="s">
        <v>1511</v>
      </c>
      <c r="IQ10" s="8" t="s">
        <v>1512</v>
      </c>
    </row>
    <row r="11" spans="1:251">
      <c r="A11" s="10">
        <v>41821</v>
      </c>
      <c r="B11" s="9">
        <v>914.00300000000004</v>
      </c>
      <c r="C11" s="9">
        <v>1045.567</v>
      </c>
      <c r="D11" s="9">
        <v>313.45699999999999</v>
      </c>
      <c r="E11" s="9">
        <v>732.11</v>
      </c>
      <c r="F11" s="9">
        <v>501.399</v>
      </c>
      <c r="G11" s="9">
        <v>273.42899999999997</v>
      </c>
      <c r="H11" s="9">
        <v>227.97</v>
      </c>
      <c r="I11" s="9">
        <v>93.741</v>
      </c>
      <c r="J11" s="9">
        <v>57.177999999999997</v>
      </c>
      <c r="K11" s="9">
        <v>36.561999999999998</v>
      </c>
      <c r="L11" s="9">
        <v>38.738</v>
      </c>
      <c r="M11" s="9">
        <v>29.364999999999998</v>
      </c>
      <c r="N11" s="9">
        <v>9.3729999999999993</v>
      </c>
      <c r="O11" s="9">
        <v>21.736000000000001</v>
      </c>
      <c r="P11" s="9">
        <v>15.888</v>
      </c>
      <c r="Q11" s="9">
        <v>5.8479999999999999</v>
      </c>
      <c r="R11" s="9">
        <v>17.001999999999999</v>
      </c>
      <c r="S11" s="9">
        <v>13.477</v>
      </c>
      <c r="T11" s="9">
        <v>3.5249999999999999</v>
      </c>
      <c r="U11" s="9">
        <v>55.003</v>
      </c>
      <c r="V11" s="9">
        <v>27.812999999999999</v>
      </c>
      <c r="W11" s="9">
        <v>27.19</v>
      </c>
      <c r="X11" s="9">
        <v>450.40800000000002</v>
      </c>
      <c r="Y11" s="9">
        <v>240.143</v>
      </c>
      <c r="Z11" s="9">
        <v>210.26599999999999</v>
      </c>
      <c r="AA11" s="9">
        <v>183.43799999999999</v>
      </c>
      <c r="AB11" s="9">
        <v>137.047</v>
      </c>
      <c r="AC11" s="9">
        <v>46.390999999999998</v>
      </c>
      <c r="AD11" s="9">
        <v>266.97000000000003</v>
      </c>
      <c r="AE11" s="9">
        <v>103.096</v>
      </c>
      <c r="AF11" s="9">
        <v>163.874</v>
      </c>
      <c r="AG11" s="9">
        <v>212.26900000000001</v>
      </c>
      <c r="AH11" s="9">
        <v>159.02099999999999</v>
      </c>
      <c r="AI11" s="9">
        <v>53.249000000000002</v>
      </c>
      <c r="AJ11" s="9">
        <v>289.13</v>
      </c>
      <c r="AK11" s="9">
        <v>114.40900000000001</v>
      </c>
      <c r="AL11" s="9">
        <v>174.721</v>
      </c>
      <c r="AM11" s="9">
        <v>288.70600000000002</v>
      </c>
      <c r="AN11" s="9">
        <v>118.98399999999999</v>
      </c>
      <c r="AO11" s="9">
        <v>169.72200000000001</v>
      </c>
      <c r="AP11" s="9">
        <v>2906.9740000000002</v>
      </c>
      <c r="AQ11" s="9">
        <v>1563.28</v>
      </c>
      <c r="AR11" s="9">
        <v>1343.694</v>
      </c>
      <c r="AS11" s="9">
        <v>1956.904</v>
      </c>
      <c r="AT11" s="9">
        <v>1258.9849999999999</v>
      </c>
      <c r="AU11" s="9">
        <v>697.92</v>
      </c>
      <c r="AV11" s="9">
        <v>950.07</v>
      </c>
      <c r="AW11" s="9">
        <v>304.29599999999999</v>
      </c>
      <c r="AX11" s="9">
        <v>645.77499999999998</v>
      </c>
      <c r="AY11" s="9">
        <v>464.15100000000001</v>
      </c>
      <c r="AZ11" s="9">
        <v>252.154</v>
      </c>
      <c r="BA11" s="9">
        <v>211.99700000000001</v>
      </c>
      <c r="BB11" s="9">
        <v>94.103999999999999</v>
      </c>
      <c r="BC11" s="9">
        <v>56.094999999999999</v>
      </c>
      <c r="BD11" s="9">
        <v>38.009</v>
      </c>
      <c r="BE11" s="9">
        <v>36.209000000000003</v>
      </c>
      <c r="BF11" s="9">
        <v>26.393999999999998</v>
      </c>
      <c r="BG11" s="9">
        <v>9.8149999999999995</v>
      </c>
      <c r="BH11" s="9">
        <v>23.568999999999999</v>
      </c>
      <c r="BI11" s="9">
        <v>15.385</v>
      </c>
      <c r="BJ11" s="9">
        <v>8.1829999999999998</v>
      </c>
      <c r="BK11" s="9">
        <v>12.64</v>
      </c>
      <c r="BL11" s="9">
        <v>11.009</v>
      </c>
      <c r="BM11" s="9">
        <v>1.631</v>
      </c>
      <c r="BN11" s="9">
        <v>57.895000000000003</v>
      </c>
      <c r="BO11" s="9">
        <v>29.701000000000001</v>
      </c>
      <c r="BP11" s="9">
        <v>28.193999999999999</v>
      </c>
      <c r="BQ11" s="9">
        <v>413.83600000000001</v>
      </c>
      <c r="BR11" s="9">
        <v>221.001</v>
      </c>
      <c r="BS11" s="9">
        <v>192.83500000000001</v>
      </c>
      <c r="BT11" s="9">
        <v>154.09200000000001</v>
      </c>
      <c r="BU11" s="9">
        <v>112.617</v>
      </c>
      <c r="BV11" s="9">
        <v>41.475000000000001</v>
      </c>
      <c r="BW11" s="9">
        <v>259.74400000000003</v>
      </c>
      <c r="BX11" s="9">
        <v>108.384</v>
      </c>
      <c r="BY11" s="9">
        <v>151.36000000000001</v>
      </c>
      <c r="BZ11" s="9">
        <v>179.602</v>
      </c>
      <c r="CA11" s="9">
        <v>132.11799999999999</v>
      </c>
      <c r="CB11" s="9">
        <v>47.484999999999999</v>
      </c>
      <c r="CC11" s="9">
        <v>284.548</v>
      </c>
      <c r="CD11" s="9">
        <v>120.03700000000001</v>
      </c>
      <c r="CE11" s="9">
        <v>164.512</v>
      </c>
      <c r="CF11" s="9">
        <v>283.31299999999999</v>
      </c>
      <c r="CG11" s="9">
        <v>123.76900000000001</v>
      </c>
      <c r="CH11" s="9">
        <v>159.54400000000001</v>
      </c>
      <c r="CI11" s="9">
        <v>2332.0709999999999</v>
      </c>
      <c r="CJ11" s="9">
        <v>1232.925</v>
      </c>
      <c r="CK11" s="9">
        <v>1099.146</v>
      </c>
      <c r="CL11" s="9">
        <v>1641.079</v>
      </c>
      <c r="CM11" s="9">
        <v>1034.742</v>
      </c>
      <c r="CN11" s="9">
        <v>606.33699999999999</v>
      </c>
      <c r="CO11" s="9">
        <v>690.99199999999996</v>
      </c>
      <c r="CP11" s="9">
        <v>198.18299999999999</v>
      </c>
      <c r="CQ11" s="9">
        <v>492.80900000000003</v>
      </c>
      <c r="CR11" s="9">
        <v>354.97399999999999</v>
      </c>
      <c r="CS11" s="9">
        <v>182.35</v>
      </c>
      <c r="CT11" s="9">
        <v>172.624</v>
      </c>
      <c r="CU11" s="9">
        <v>60.869</v>
      </c>
      <c r="CV11" s="9">
        <v>33.143000000000001</v>
      </c>
      <c r="CW11" s="9">
        <v>27.725999999999999</v>
      </c>
      <c r="CX11" s="9">
        <v>20.984999999999999</v>
      </c>
      <c r="CY11" s="9">
        <v>17.501000000000001</v>
      </c>
      <c r="CZ11" s="9">
        <v>3.4830000000000001</v>
      </c>
      <c r="DA11" s="9">
        <v>12.83</v>
      </c>
      <c r="DB11" s="9">
        <v>10.239000000000001</v>
      </c>
      <c r="DC11" s="9">
        <v>2.5920000000000001</v>
      </c>
      <c r="DD11" s="9">
        <v>8.1539999999999999</v>
      </c>
      <c r="DE11" s="9">
        <v>7.2629999999999999</v>
      </c>
      <c r="DF11" s="9">
        <v>0.89100000000000001</v>
      </c>
      <c r="DG11" s="9">
        <v>39.884</v>
      </c>
      <c r="DH11" s="9">
        <v>15.641999999999999</v>
      </c>
      <c r="DI11" s="9">
        <v>24.242999999999999</v>
      </c>
      <c r="DJ11" s="9">
        <v>326.81099999999998</v>
      </c>
      <c r="DK11" s="9">
        <v>166.161</v>
      </c>
      <c r="DL11" s="9">
        <v>160.65100000000001</v>
      </c>
      <c r="DM11" s="9">
        <v>123.59699999999999</v>
      </c>
      <c r="DN11" s="9">
        <v>92.353999999999999</v>
      </c>
      <c r="DO11" s="9">
        <v>31.242999999999999</v>
      </c>
      <c r="DP11" s="9">
        <v>203.214</v>
      </c>
      <c r="DQ11" s="9">
        <v>73.807000000000002</v>
      </c>
      <c r="DR11" s="9">
        <v>129.40700000000001</v>
      </c>
      <c r="DS11" s="9">
        <v>137.08799999999999</v>
      </c>
      <c r="DT11" s="9">
        <v>103.669</v>
      </c>
      <c r="DU11" s="9">
        <v>33.417999999999999</v>
      </c>
      <c r="DV11" s="9">
        <v>217.886</v>
      </c>
      <c r="DW11" s="9">
        <v>78.680999999999997</v>
      </c>
      <c r="DX11" s="9">
        <v>139.20599999999999</v>
      </c>
      <c r="DY11" s="9">
        <v>216.04400000000001</v>
      </c>
      <c r="DZ11" s="9">
        <v>84.045000000000002</v>
      </c>
      <c r="EA11" s="9">
        <v>131.999</v>
      </c>
      <c r="EB11" s="9">
        <v>799.39400000000001</v>
      </c>
      <c r="EC11" s="9">
        <v>431.09</v>
      </c>
      <c r="ED11" s="9">
        <v>368.30399999999997</v>
      </c>
      <c r="EE11" s="9">
        <v>529.4</v>
      </c>
      <c r="EF11" s="9">
        <v>350.79199999999997</v>
      </c>
      <c r="EG11" s="9">
        <v>178.608</v>
      </c>
      <c r="EH11" s="9">
        <v>269.99400000000003</v>
      </c>
      <c r="EI11" s="9">
        <v>80.298000000000002</v>
      </c>
      <c r="EJ11" s="9">
        <v>189.696</v>
      </c>
      <c r="EK11" s="9">
        <v>117.85899999999999</v>
      </c>
      <c r="EL11" s="9">
        <v>64.316999999999993</v>
      </c>
      <c r="EM11" s="9">
        <v>53.540999999999997</v>
      </c>
      <c r="EN11" s="9">
        <v>20.119</v>
      </c>
      <c r="EO11" s="9">
        <v>11.7</v>
      </c>
      <c r="EP11" s="9">
        <v>8.4190000000000005</v>
      </c>
      <c r="EQ11" s="9">
        <v>6.4740000000000002</v>
      </c>
      <c r="ER11" s="9">
        <v>5.476</v>
      </c>
      <c r="ES11" s="9">
        <v>0.997</v>
      </c>
      <c r="ET11" s="9">
        <v>2.6480000000000001</v>
      </c>
      <c r="EU11" s="9">
        <v>2.4180000000000001</v>
      </c>
      <c r="EV11" s="9">
        <v>0.23</v>
      </c>
      <c r="EW11" s="9">
        <v>3.8250000000000002</v>
      </c>
      <c r="EX11" s="9">
        <v>3.0579999999999998</v>
      </c>
      <c r="EY11" s="9">
        <v>0.76700000000000002</v>
      </c>
      <c r="EZ11" s="9">
        <v>13.646000000000001</v>
      </c>
      <c r="FA11" s="9">
        <v>6.2240000000000002</v>
      </c>
      <c r="FB11" s="9">
        <v>7.4219999999999997</v>
      </c>
      <c r="FC11" s="9">
        <v>107.354</v>
      </c>
      <c r="FD11" s="9">
        <v>57.908999999999999</v>
      </c>
      <c r="FE11" s="9">
        <v>49.445</v>
      </c>
      <c r="FF11" s="9">
        <v>39.984999999999999</v>
      </c>
      <c r="FG11" s="9">
        <v>31.045000000000002</v>
      </c>
      <c r="FH11" s="9">
        <v>8.9410000000000007</v>
      </c>
      <c r="FI11" s="9">
        <v>67.369</v>
      </c>
      <c r="FJ11" s="9">
        <v>26.864000000000001</v>
      </c>
      <c r="FK11" s="9">
        <v>40.503999999999998</v>
      </c>
      <c r="FL11" s="9">
        <v>44.762999999999998</v>
      </c>
      <c r="FM11" s="9">
        <v>35.076999999999998</v>
      </c>
      <c r="FN11" s="9">
        <v>9.6869999999999994</v>
      </c>
      <c r="FO11" s="9">
        <v>73.094999999999999</v>
      </c>
      <c r="FP11" s="9">
        <v>29.24</v>
      </c>
      <c r="FQ11" s="9">
        <v>43.854999999999997</v>
      </c>
      <c r="FR11" s="9">
        <v>70.016999999999996</v>
      </c>
      <c r="FS11" s="9">
        <v>29.283000000000001</v>
      </c>
      <c r="FT11" s="9">
        <v>40.734000000000002</v>
      </c>
      <c r="FU11" s="9">
        <v>1313.25</v>
      </c>
      <c r="FV11" s="9">
        <v>724.45399999999995</v>
      </c>
      <c r="FW11" s="9">
        <v>588.79600000000005</v>
      </c>
      <c r="FX11" s="9">
        <v>934.56600000000003</v>
      </c>
      <c r="FY11" s="9">
        <v>622.03099999999995</v>
      </c>
      <c r="FZ11" s="9">
        <v>312.536</v>
      </c>
      <c r="GA11" s="9">
        <v>378.68400000000003</v>
      </c>
      <c r="GB11" s="9">
        <v>102.423</v>
      </c>
      <c r="GC11" s="9">
        <v>276.26100000000002</v>
      </c>
      <c r="GD11" s="9">
        <v>170.47800000000001</v>
      </c>
      <c r="GE11" s="9">
        <v>90.177000000000007</v>
      </c>
      <c r="GF11" s="9">
        <v>80.301000000000002</v>
      </c>
      <c r="GG11" s="9">
        <v>36.219000000000001</v>
      </c>
      <c r="GH11" s="9">
        <v>21.800999999999998</v>
      </c>
      <c r="GI11" s="9">
        <v>14.417999999999999</v>
      </c>
      <c r="GJ11" s="9">
        <v>13.359</v>
      </c>
      <c r="GK11" s="9">
        <v>11.929</v>
      </c>
      <c r="GL11" s="9">
        <v>1.43</v>
      </c>
      <c r="GM11" s="9">
        <v>5.6280000000000001</v>
      </c>
      <c r="GN11" s="9">
        <v>5.3529999999999998</v>
      </c>
      <c r="GO11" s="9">
        <v>0.27500000000000002</v>
      </c>
      <c r="GP11" s="9">
        <v>7.7309999999999999</v>
      </c>
      <c r="GQ11" s="9">
        <v>6.5759999999999996</v>
      </c>
      <c r="GR11" s="9">
        <v>1.155</v>
      </c>
      <c r="GS11" s="9">
        <v>22.86</v>
      </c>
      <c r="GT11" s="9">
        <v>9.8719999999999999</v>
      </c>
      <c r="GU11" s="9">
        <v>12.988</v>
      </c>
      <c r="GV11" s="9">
        <v>150.97300000000001</v>
      </c>
      <c r="GW11" s="9">
        <v>77.385999999999996</v>
      </c>
      <c r="GX11" s="9">
        <v>73.585999999999999</v>
      </c>
      <c r="GY11" s="9">
        <v>56.77</v>
      </c>
      <c r="GZ11" s="9">
        <v>42.853000000000002</v>
      </c>
      <c r="HA11" s="9">
        <v>13.917999999999999</v>
      </c>
      <c r="HB11" s="9">
        <v>94.201999999999998</v>
      </c>
      <c r="HC11" s="9">
        <v>34.533999999999999</v>
      </c>
      <c r="HD11" s="9">
        <v>59.667999999999999</v>
      </c>
      <c r="HE11" s="9">
        <v>68.001999999999995</v>
      </c>
      <c r="HF11" s="9">
        <v>52.654000000000003</v>
      </c>
      <c r="HG11" s="9">
        <v>15.348000000000001</v>
      </c>
      <c r="HH11" s="9">
        <v>102.476</v>
      </c>
      <c r="HI11" s="9">
        <v>37.523000000000003</v>
      </c>
      <c r="HJ11" s="9">
        <v>64.953000000000003</v>
      </c>
      <c r="HK11" s="9">
        <v>99.83</v>
      </c>
      <c r="HL11" s="9">
        <v>39.887</v>
      </c>
      <c r="HM11" s="9">
        <v>59.942999999999998</v>
      </c>
      <c r="HN11" s="9">
        <v>236.02199999999999</v>
      </c>
      <c r="HO11" s="9">
        <v>125.661</v>
      </c>
      <c r="HP11" s="9">
        <v>110.361</v>
      </c>
      <c r="HQ11" s="9">
        <v>149.834</v>
      </c>
      <c r="HR11" s="9">
        <v>98.022000000000006</v>
      </c>
      <c r="HS11" s="9">
        <v>51.811999999999998</v>
      </c>
      <c r="HT11" s="9">
        <v>86.188000000000002</v>
      </c>
      <c r="HU11" s="9">
        <v>27.638999999999999</v>
      </c>
      <c r="HV11" s="9">
        <v>58.548999999999999</v>
      </c>
      <c r="HW11" s="9">
        <v>43.841000000000001</v>
      </c>
      <c r="HX11" s="9">
        <v>23.713000000000001</v>
      </c>
      <c r="HY11" s="9">
        <v>20.128</v>
      </c>
      <c r="HZ11" s="9">
        <v>9.375</v>
      </c>
      <c r="IA11" s="9">
        <v>6.14</v>
      </c>
      <c r="IB11" s="9">
        <v>3.234</v>
      </c>
      <c r="IC11" s="9">
        <v>4.0220000000000002</v>
      </c>
      <c r="ID11" s="9">
        <v>3.177</v>
      </c>
      <c r="IE11" s="9">
        <v>0.84499999999999997</v>
      </c>
      <c r="IF11" s="9">
        <v>2.468</v>
      </c>
      <c r="IG11" s="9">
        <v>1.9490000000000001</v>
      </c>
      <c r="IH11" s="9">
        <v>0.51900000000000002</v>
      </c>
      <c r="II11" s="9">
        <v>1.554</v>
      </c>
      <c r="IJ11" s="9">
        <v>1.228</v>
      </c>
      <c r="IK11" s="9">
        <v>0.32600000000000001</v>
      </c>
      <c r="IL11" s="9">
        <v>5.3529999999999998</v>
      </c>
      <c r="IM11" s="9">
        <v>2.964</v>
      </c>
      <c r="IN11" s="9">
        <v>2.3889999999999998</v>
      </c>
      <c r="IO11" s="9">
        <v>38.473999999999997</v>
      </c>
      <c r="IP11" s="9">
        <v>19.905000000000001</v>
      </c>
      <c r="IQ11" s="9">
        <v>18.568999999999999</v>
      </c>
    </row>
    <row r="12" spans="1:251">
      <c r="A12" s="10">
        <v>41852</v>
      </c>
      <c r="B12" s="9">
        <v>905.26300000000003</v>
      </c>
      <c r="C12" s="9">
        <v>1102.884</v>
      </c>
      <c r="D12" s="9">
        <v>338.88900000000001</v>
      </c>
      <c r="E12" s="9">
        <v>763.995</v>
      </c>
      <c r="F12" s="9">
        <v>507.31299999999999</v>
      </c>
      <c r="G12" s="9">
        <v>266.31200000000001</v>
      </c>
      <c r="H12" s="9">
        <v>241.001</v>
      </c>
      <c r="I12" s="9">
        <v>91.668000000000006</v>
      </c>
      <c r="J12" s="9">
        <v>55.158000000000001</v>
      </c>
      <c r="K12" s="9">
        <v>36.51</v>
      </c>
      <c r="L12" s="9">
        <v>37.938000000000002</v>
      </c>
      <c r="M12" s="9">
        <v>32.017000000000003</v>
      </c>
      <c r="N12" s="9">
        <v>5.9210000000000003</v>
      </c>
      <c r="O12" s="9">
        <v>24.876999999999999</v>
      </c>
      <c r="P12" s="9">
        <v>21.452000000000002</v>
      </c>
      <c r="Q12" s="9">
        <v>3.4249999999999998</v>
      </c>
      <c r="R12" s="9">
        <v>13.061</v>
      </c>
      <c r="S12" s="9">
        <v>10.566000000000001</v>
      </c>
      <c r="T12" s="9">
        <v>2.496</v>
      </c>
      <c r="U12" s="9">
        <v>53.73</v>
      </c>
      <c r="V12" s="9">
        <v>23.140999999999998</v>
      </c>
      <c r="W12" s="9">
        <v>30.588999999999999</v>
      </c>
      <c r="X12" s="9">
        <v>455.03100000000001</v>
      </c>
      <c r="Y12" s="9">
        <v>234.06899999999999</v>
      </c>
      <c r="Z12" s="9">
        <v>220.96199999999999</v>
      </c>
      <c r="AA12" s="9">
        <v>169.607</v>
      </c>
      <c r="AB12" s="9">
        <v>126.399</v>
      </c>
      <c r="AC12" s="9">
        <v>43.209000000000003</v>
      </c>
      <c r="AD12" s="9">
        <v>285.42399999999998</v>
      </c>
      <c r="AE12" s="9">
        <v>107.67</v>
      </c>
      <c r="AF12" s="9">
        <v>177.75399999999999</v>
      </c>
      <c r="AG12" s="9">
        <v>196.148</v>
      </c>
      <c r="AH12" s="9">
        <v>149.471</v>
      </c>
      <c r="AI12" s="9">
        <v>46.677</v>
      </c>
      <c r="AJ12" s="9">
        <v>311.16500000000002</v>
      </c>
      <c r="AK12" s="9">
        <v>116.84099999999999</v>
      </c>
      <c r="AL12" s="9">
        <v>194.32400000000001</v>
      </c>
      <c r="AM12" s="9">
        <v>310.30099999999999</v>
      </c>
      <c r="AN12" s="9">
        <v>129.12200000000001</v>
      </c>
      <c r="AO12" s="9">
        <v>181.179</v>
      </c>
      <c r="AP12" s="9">
        <v>2912.9690000000001</v>
      </c>
      <c r="AQ12" s="9">
        <v>1567.87</v>
      </c>
      <c r="AR12" s="9">
        <v>1345.0989999999999</v>
      </c>
      <c r="AS12" s="9">
        <v>1962.289</v>
      </c>
      <c r="AT12" s="9">
        <v>1260.5530000000001</v>
      </c>
      <c r="AU12" s="9">
        <v>701.73500000000001</v>
      </c>
      <c r="AV12" s="9">
        <v>950.68</v>
      </c>
      <c r="AW12" s="9">
        <v>307.31599999999997</v>
      </c>
      <c r="AX12" s="9">
        <v>643.36400000000003</v>
      </c>
      <c r="AY12" s="9">
        <v>460.71600000000001</v>
      </c>
      <c r="AZ12" s="9">
        <v>249.21100000000001</v>
      </c>
      <c r="BA12" s="9">
        <v>211.505</v>
      </c>
      <c r="BB12" s="9">
        <v>79.882999999999996</v>
      </c>
      <c r="BC12" s="9">
        <v>48.676000000000002</v>
      </c>
      <c r="BD12" s="9">
        <v>31.207000000000001</v>
      </c>
      <c r="BE12" s="9">
        <v>27.687000000000001</v>
      </c>
      <c r="BF12" s="9">
        <v>21.539000000000001</v>
      </c>
      <c r="BG12" s="9">
        <v>6.1479999999999997</v>
      </c>
      <c r="BH12" s="9">
        <v>14.791</v>
      </c>
      <c r="BI12" s="9">
        <v>11.725</v>
      </c>
      <c r="BJ12" s="9">
        <v>3.0659999999999998</v>
      </c>
      <c r="BK12" s="9">
        <v>12.896000000000001</v>
      </c>
      <c r="BL12" s="9">
        <v>9.8140000000000001</v>
      </c>
      <c r="BM12" s="9">
        <v>3.0819999999999999</v>
      </c>
      <c r="BN12" s="9">
        <v>52.195999999999998</v>
      </c>
      <c r="BO12" s="9">
        <v>27.137</v>
      </c>
      <c r="BP12" s="9">
        <v>25.059000000000001</v>
      </c>
      <c r="BQ12" s="9">
        <v>412.54300000000001</v>
      </c>
      <c r="BR12" s="9">
        <v>221.392</v>
      </c>
      <c r="BS12" s="9">
        <v>191.15100000000001</v>
      </c>
      <c r="BT12" s="9">
        <v>148.43299999999999</v>
      </c>
      <c r="BU12" s="9">
        <v>105.571</v>
      </c>
      <c r="BV12" s="9">
        <v>42.862000000000002</v>
      </c>
      <c r="BW12" s="9">
        <v>264.11</v>
      </c>
      <c r="BX12" s="9">
        <v>115.821</v>
      </c>
      <c r="BY12" s="9">
        <v>148.28899999999999</v>
      </c>
      <c r="BZ12" s="9">
        <v>170.95</v>
      </c>
      <c r="CA12" s="9">
        <v>122.566</v>
      </c>
      <c r="CB12" s="9">
        <v>48.383000000000003</v>
      </c>
      <c r="CC12" s="9">
        <v>289.76600000000002</v>
      </c>
      <c r="CD12" s="9">
        <v>126.645</v>
      </c>
      <c r="CE12" s="9">
        <v>163.12100000000001</v>
      </c>
      <c r="CF12" s="9">
        <v>278.90100000000001</v>
      </c>
      <c r="CG12" s="9">
        <v>127.545</v>
      </c>
      <c r="CH12" s="9">
        <v>151.35499999999999</v>
      </c>
      <c r="CI12" s="9">
        <v>2336.3000000000002</v>
      </c>
      <c r="CJ12" s="9">
        <v>1239.2619999999999</v>
      </c>
      <c r="CK12" s="9">
        <v>1097.038</v>
      </c>
      <c r="CL12" s="9">
        <v>1614.3779999999999</v>
      </c>
      <c r="CM12" s="9">
        <v>1025.0050000000001</v>
      </c>
      <c r="CN12" s="9">
        <v>589.37300000000005</v>
      </c>
      <c r="CO12" s="9">
        <v>721.92200000000003</v>
      </c>
      <c r="CP12" s="9">
        <v>214.25700000000001</v>
      </c>
      <c r="CQ12" s="9">
        <v>507.66500000000002</v>
      </c>
      <c r="CR12" s="9">
        <v>376.64800000000002</v>
      </c>
      <c r="CS12" s="9">
        <v>202.739</v>
      </c>
      <c r="CT12" s="9">
        <v>173.90899999999999</v>
      </c>
      <c r="CU12" s="9">
        <v>67.953000000000003</v>
      </c>
      <c r="CV12" s="9">
        <v>39.113</v>
      </c>
      <c r="CW12" s="9">
        <v>28.84</v>
      </c>
      <c r="CX12" s="9">
        <v>24.677</v>
      </c>
      <c r="CY12" s="9">
        <v>19.460999999999999</v>
      </c>
      <c r="CZ12" s="9">
        <v>5.2160000000000002</v>
      </c>
      <c r="DA12" s="9">
        <v>12.786</v>
      </c>
      <c r="DB12" s="9">
        <v>9.7620000000000005</v>
      </c>
      <c r="DC12" s="9">
        <v>3.024</v>
      </c>
      <c r="DD12" s="9">
        <v>11.89</v>
      </c>
      <c r="DE12" s="9">
        <v>9.6989999999999998</v>
      </c>
      <c r="DF12" s="9">
        <v>2.1909999999999998</v>
      </c>
      <c r="DG12" s="9">
        <v>43.276000000000003</v>
      </c>
      <c r="DH12" s="9">
        <v>19.651</v>
      </c>
      <c r="DI12" s="9">
        <v>23.623999999999999</v>
      </c>
      <c r="DJ12" s="9">
        <v>339.68099999999998</v>
      </c>
      <c r="DK12" s="9">
        <v>180.84399999999999</v>
      </c>
      <c r="DL12" s="9">
        <v>158.83699999999999</v>
      </c>
      <c r="DM12" s="9">
        <v>130.96</v>
      </c>
      <c r="DN12" s="9">
        <v>101.608</v>
      </c>
      <c r="DO12" s="9">
        <v>29.352</v>
      </c>
      <c r="DP12" s="9">
        <v>208.721</v>
      </c>
      <c r="DQ12" s="9">
        <v>79.236000000000004</v>
      </c>
      <c r="DR12" s="9">
        <v>129.48500000000001</v>
      </c>
      <c r="DS12" s="9">
        <v>150.328</v>
      </c>
      <c r="DT12" s="9">
        <v>116.7</v>
      </c>
      <c r="DU12" s="9">
        <v>33.628999999999998</v>
      </c>
      <c r="DV12" s="9">
        <v>226.32</v>
      </c>
      <c r="DW12" s="9">
        <v>86.039000000000001</v>
      </c>
      <c r="DX12" s="9">
        <v>140.28100000000001</v>
      </c>
      <c r="DY12" s="9">
        <v>221.50700000000001</v>
      </c>
      <c r="DZ12" s="9">
        <v>88.998000000000005</v>
      </c>
      <c r="EA12" s="9">
        <v>132.50899999999999</v>
      </c>
      <c r="EB12" s="9">
        <v>808.76199999999994</v>
      </c>
      <c r="EC12" s="9">
        <v>432.59</v>
      </c>
      <c r="ED12" s="9">
        <v>376.17200000000003</v>
      </c>
      <c r="EE12" s="9">
        <v>533.02800000000002</v>
      </c>
      <c r="EF12" s="9">
        <v>352.19499999999999</v>
      </c>
      <c r="EG12" s="9">
        <v>180.833</v>
      </c>
      <c r="EH12" s="9">
        <v>275.73399999999998</v>
      </c>
      <c r="EI12" s="9">
        <v>80.396000000000001</v>
      </c>
      <c r="EJ12" s="9">
        <v>195.33799999999999</v>
      </c>
      <c r="EK12" s="9">
        <v>126.032</v>
      </c>
      <c r="EL12" s="9">
        <v>62.335999999999999</v>
      </c>
      <c r="EM12" s="9">
        <v>63.697000000000003</v>
      </c>
      <c r="EN12" s="9">
        <v>23.224</v>
      </c>
      <c r="EO12" s="9">
        <v>12.045</v>
      </c>
      <c r="EP12" s="9">
        <v>11.179</v>
      </c>
      <c r="EQ12" s="9">
        <v>9.6509999999999998</v>
      </c>
      <c r="ER12" s="9">
        <v>6.8310000000000004</v>
      </c>
      <c r="ES12" s="9">
        <v>2.82</v>
      </c>
      <c r="ET12" s="9">
        <v>4.7560000000000002</v>
      </c>
      <c r="EU12" s="9">
        <v>3.0059999999999998</v>
      </c>
      <c r="EV12" s="9">
        <v>1.75</v>
      </c>
      <c r="EW12" s="9">
        <v>4.8949999999999996</v>
      </c>
      <c r="EX12" s="9">
        <v>3.8250000000000002</v>
      </c>
      <c r="EY12" s="9">
        <v>1.07</v>
      </c>
      <c r="EZ12" s="9">
        <v>13.573</v>
      </c>
      <c r="FA12" s="9">
        <v>5.2140000000000004</v>
      </c>
      <c r="FB12" s="9">
        <v>8.359</v>
      </c>
      <c r="FC12" s="9">
        <v>112.367</v>
      </c>
      <c r="FD12" s="9">
        <v>55.11</v>
      </c>
      <c r="FE12" s="9">
        <v>57.258000000000003</v>
      </c>
      <c r="FF12" s="9">
        <v>32.098999999999997</v>
      </c>
      <c r="FG12" s="9">
        <v>24.791</v>
      </c>
      <c r="FH12" s="9">
        <v>7.3079999999999998</v>
      </c>
      <c r="FI12" s="9">
        <v>80.268000000000001</v>
      </c>
      <c r="FJ12" s="9">
        <v>30.318000000000001</v>
      </c>
      <c r="FK12" s="9">
        <v>49.95</v>
      </c>
      <c r="FL12" s="9">
        <v>39.783000000000001</v>
      </c>
      <c r="FM12" s="9">
        <v>30.2</v>
      </c>
      <c r="FN12" s="9">
        <v>9.5830000000000002</v>
      </c>
      <c r="FO12" s="9">
        <v>86.248999999999995</v>
      </c>
      <c r="FP12" s="9">
        <v>32.136000000000003</v>
      </c>
      <c r="FQ12" s="9">
        <v>54.113</v>
      </c>
      <c r="FR12" s="9">
        <v>85.024000000000001</v>
      </c>
      <c r="FS12" s="9">
        <v>33.323999999999998</v>
      </c>
      <c r="FT12" s="9">
        <v>51.7</v>
      </c>
      <c r="FU12" s="9">
        <v>1312.9860000000001</v>
      </c>
      <c r="FV12" s="9">
        <v>727.98800000000006</v>
      </c>
      <c r="FW12" s="9">
        <v>584.99800000000005</v>
      </c>
      <c r="FX12" s="9">
        <v>921.37800000000004</v>
      </c>
      <c r="FY12" s="9">
        <v>616.21500000000003</v>
      </c>
      <c r="FZ12" s="9">
        <v>305.16300000000001</v>
      </c>
      <c r="GA12" s="9">
        <v>391.608</v>
      </c>
      <c r="GB12" s="9">
        <v>111.773</v>
      </c>
      <c r="GC12" s="9">
        <v>279.83499999999998</v>
      </c>
      <c r="GD12" s="9">
        <v>181.64400000000001</v>
      </c>
      <c r="GE12" s="9">
        <v>97.263000000000005</v>
      </c>
      <c r="GF12" s="9">
        <v>84.382000000000005</v>
      </c>
      <c r="GG12" s="9">
        <v>35.485999999999997</v>
      </c>
      <c r="GH12" s="9">
        <v>21.013000000000002</v>
      </c>
      <c r="GI12" s="9">
        <v>14.473000000000001</v>
      </c>
      <c r="GJ12" s="9">
        <v>14.404999999999999</v>
      </c>
      <c r="GK12" s="9">
        <v>12.425000000000001</v>
      </c>
      <c r="GL12" s="9">
        <v>1.98</v>
      </c>
      <c r="GM12" s="9">
        <v>6.8129999999999997</v>
      </c>
      <c r="GN12" s="9">
        <v>6.1150000000000002</v>
      </c>
      <c r="GO12" s="9">
        <v>0.69799999999999995</v>
      </c>
      <c r="GP12" s="9">
        <v>7.5919999999999996</v>
      </c>
      <c r="GQ12" s="9">
        <v>6.31</v>
      </c>
      <c r="GR12" s="9">
        <v>1.282</v>
      </c>
      <c r="GS12" s="9">
        <v>21.081</v>
      </c>
      <c r="GT12" s="9">
        <v>8.5879999999999992</v>
      </c>
      <c r="GU12" s="9">
        <v>12.494</v>
      </c>
      <c r="GV12" s="9">
        <v>156.87200000000001</v>
      </c>
      <c r="GW12" s="9">
        <v>82.168000000000006</v>
      </c>
      <c r="GX12" s="9">
        <v>74.704999999999998</v>
      </c>
      <c r="GY12" s="9">
        <v>64.688000000000002</v>
      </c>
      <c r="GZ12" s="9">
        <v>47.503</v>
      </c>
      <c r="HA12" s="9">
        <v>17.186</v>
      </c>
      <c r="HB12" s="9">
        <v>92.183999999999997</v>
      </c>
      <c r="HC12" s="9">
        <v>34.664999999999999</v>
      </c>
      <c r="HD12" s="9">
        <v>57.518999999999998</v>
      </c>
      <c r="HE12" s="9">
        <v>77.356999999999999</v>
      </c>
      <c r="HF12" s="9">
        <v>58.192</v>
      </c>
      <c r="HG12" s="9">
        <v>19.166</v>
      </c>
      <c r="HH12" s="9">
        <v>104.28700000000001</v>
      </c>
      <c r="HI12" s="9">
        <v>39.070999999999998</v>
      </c>
      <c r="HJ12" s="9">
        <v>65.215999999999994</v>
      </c>
      <c r="HK12" s="9">
        <v>98.997</v>
      </c>
      <c r="HL12" s="9">
        <v>40.780999999999999</v>
      </c>
      <c r="HM12" s="9">
        <v>58.216999999999999</v>
      </c>
      <c r="HN12" s="9">
        <v>237.761</v>
      </c>
      <c r="HO12" s="9">
        <v>124.931</v>
      </c>
      <c r="HP12" s="9">
        <v>112.83</v>
      </c>
      <c r="HQ12" s="9">
        <v>148.37899999999999</v>
      </c>
      <c r="HR12" s="9">
        <v>97.072000000000003</v>
      </c>
      <c r="HS12" s="9">
        <v>51.307000000000002</v>
      </c>
      <c r="HT12" s="9">
        <v>89.382000000000005</v>
      </c>
      <c r="HU12" s="9">
        <v>27.859000000000002</v>
      </c>
      <c r="HV12" s="9">
        <v>61.523000000000003</v>
      </c>
      <c r="HW12" s="9">
        <v>40.902999999999999</v>
      </c>
      <c r="HX12" s="9">
        <v>20.542000000000002</v>
      </c>
      <c r="HY12" s="9">
        <v>20.361000000000001</v>
      </c>
      <c r="HZ12" s="9">
        <v>6.7370000000000001</v>
      </c>
      <c r="IA12" s="9">
        <v>3.5049999999999999</v>
      </c>
      <c r="IB12" s="9">
        <v>3.2309999999999999</v>
      </c>
      <c r="IC12" s="9">
        <v>2.5779999999999998</v>
      </c>
      <c r="ID12" s="9">
        <v>1.9770000000000001</v>
      </c>
      <c r="IE12" s="9">
        <v>0.60099999999999998</v>
      </c>
      <c r="IF12" s="9">
        <v>1.86</v>
      </c>
      <c r="IG12" s="9">
        <v>1.3620000000000001</v>
      </c>
      <c r="IH12" s="9">
        <v>0.497</v>
      </c>
      <c r="II12" s="9">
        <v>0.71899999999999997</v>
      </c>
      <c r="IJ12" s="9">
        <v>0.61499999999999999</v>
      </c>
      <c r="IK12" s="9">
        <v>0.104</v>
      </c>
      <c r="IL12" s="9">
        <v>4.1580000000000004</v>
      </c>
      <c r="IM12" s="9">
        <v>1.528</v>
      </c>
      <c r="IN12" s="9">
        <v>2.63</v>
      </c>
      <c r="IO12" s="9">
        <v>37.33</v>
      </c>
      <c r="IP12" s="9">
        <v>18.899999999999999</v>
      </c>
      <c r="IQ12" s="9">
        <v>18.428999999999998</v>
      </c>
    </row>
    <row r="13" spans="1:251">
      <c r="A13" s="10">
        <v>41883</v>
      </c>
      <c r="B13" s="9">
        <v>900.83199999999999</v>
      </c>
      <c r="C13" s="9">
        <v>1087.394</v>
      </c>
      <c r="D13" s="9">
        <v>336.15499999999997</v>
      </c>
      <c r="E13" s="9">
        <v>751.24</v>
      </c>
      <c r="F13" s="9">
        <v>559.14200000000005</v>
      </c>
      <c r="G13" s="9">
        <v>299.36</v>
      </c>
      <c r="H13" s="9">
        <v>259.78199999999998</v>
      </c>
      <c r="I13" s="9">
        <v>102.681</v>
      </c>
      <c r="J13" s="9">
        <v>61.247999999999998</v>
      </c>
      <c r="K13" s="9">
        <v>41.433999999999997</v>
      </c>
      <c r="L13" s="9">
        <v>44.814</v>
      </c>
      <c r="M13" s="9">
        <v>30.727</v>
      </c>
      <c r="N13" s="9">
        <v>14.087999999999999</v>
      </c>
      <c r="O13" s="9">
        <v>20.648</v>
      </c>
      <c r="P13" s="9">
        <v>15.951000000000001</v>
      </c>
      <c r="Q13" s="9">
        <v>4.6959999999999997</v>
      </c>
      <c r="R13" s="9">
        <v>24.167000000000002</v>
      </c>
      <c r="S13" s="9">
        <v>14.775</v>
      </c>
      <c r="T13" s="9">
        <v>9.3919999999999995</v>
      </c>
      <c r="U13" s="9">
        <v>57.866999999999997</v>
      </c>
      <c r="V13" s="9">
        <v>30.521000000000001</v>
      </c>
      <c r="W13" s="9">
        <v>27.346</v>
      </c>
      <c r="X13" s="9">
        <v>503.15100000000001</v>
      </c>
      <c r="Y13" s="9">
        <v>266.23399999999998</v>
      </c>
      <c r="Z13" s="9">
        <v>236.917</v>
      </c>
      <c r="AA13" s="9">
        <v>198.131</v>
      </c>
      <c r="AB13" s="9">
        <v>150.47300000000001</v>
      </c>
      <c r="AC13" s="9">
        <v>47.658000000000001</v>
      </c>
      <c r="AD13" s="9">
        <v>305.02</v>
      </c>
      <c r="AE13" s="9">
        <v>115.761</v>
      </c>
      <c r="AF13" s="9">
        <v>189.25899999999999</v>
      </c>
      <c r="AG13" s="9">
        <v>230.96199999999999</v>
      </c>
      <c r="AH13" s="9">
        <v>173.048</v>
      </c>
      <c r="AI13" s="9">
        <v>57.914000000000001</v>
      </c>
      <c r="AJ13" s="9">
        <v>328.18</v>
      </c>
      <c r="AK13" s="9">
        <v>126.312</v>
      </c>
      <c r="AL13" s="9">
        <v>201.86799999999999</v>
      </c>
      <c r="AM13" s="9">
        <v>325.66699999999997</v>
      </c>
      <c r="AN13" s="9">
        <v>131.71199999999999</v>
      </c>
      <c r="AO13" s="9">
        <v>193.95500000000001</v>
      </c>
      <c r="AP13" s="9">
        <v>2911.0880000000002</v>
      </c>
      <c r="AQ13" s="9">
        <v>1569.944</v>
      </c>
      <c r="AR13" s="9">
        <v>1341.144</v>
      </c>
      <c r="AS13" s="9">
        <v>1967.01</v>
      </c>
      <c r="AT13" s="9">
        <v>1263.0609999999999</v>
      </c>
      <c r="AU13" s="9">
        <v>703.95</v>
      </c>
      <c r="AV13" s="9">
        <v>944.07799999999997</v>
      </c>
      <c r="AW13" s="9">
        <v>306.88299999999998</v>
      </c>
      <c r="AX13" s="9">
        <v>637.19500000000005</v>
      </c>
      <c r="AY13" s="9">
        <v>458.46800000000002</v>
      </c>
      <c r="AZ13" s="9">
        <v>250.666</v>
      </c>
      <c r="BA13" s="9">
        <v>207.80199999999999</v>
      </c>
      <c r="BB13" s="9">
        <v>83.19</v>
      </c>
      <c r="BC13" s="9">
        <v>48.484999999999999</v>
      </c>
      <c r="BD13" s="9">
        <v>34.706000000000003</v>
      </c>
      <c r="BE13" s="9">
        <v>37.206000000000003</v>
      </c>
      <c r="BF13" s="9">
        <v>27.032</v>
      </c>
      <c r="BG13" s="9">
        <v>10.175000000000001</v>
      </c>
      <c r="BH13" s="9">
        <v>21.896999999999998</v>
      </c>
      <c r="BI13" s="9">
        <v>17.128</v>
      </c>
      <c r="BJ13" s="9">
        <v>4.7699999999999996</v>
      </c>
      <c r="BK13" s="9">
        <v>15.308999999999999</v>
      </c>
      <c r="BL13" s="9">
        <v>9.9039999999999999</v>
      </c>
      <c r="BM13" s="9">
        <v>5.4050000000000002</v>
      </c>
      <c r="BN13" s="9">
        <v>45.984000000000002</v>
      </c>
      <c r="BO13" s="9">
        <v>21.452999999999999</v>
      </c>
      <c r="BP13" s="9">
        <v>24.530999999999999</v>
      </c>
      <c r="BQ13" s="9">
        <v>411.46199999999999</v>
      </c>
      <c r="BR13" s="9">
        <v>224.74799999999999</v>
      </c>
      <c r="BS13" s="9">
        <v>186.71299999999999</v>
      </c>
      <c r="BT13" s="9">
        <v>165.86199999999999</v>
      </c>
      <c r="BU13" s="9">
        <v>123.027</v>
      </c>
      <c r="BV13" s="9">
        <v>42.835000000000001</v>
      </c>
      <c r="BW13" s="9">
        <v>245.59899999999999</v>
      </c>
      <c r="BX13" s="9">
        <v>101.721</v>
      </c>
      <c r="BY13" s="9">
        <v>143.87799999999999</v>
      </c>
      <c r="BZ13" s="9">
        <v>191.916</v>
      </c>
      <c r="CA13" s="9">
        <v>140.59100000000001</v>
      </c>
      <c r="CB13" s="9">
        <v>51.326000000000001</v>
      </c>
      <c r="CC13" s="9">
        <v>266.55200000000002</v>
      </c>
      <c r="CD13" s="9">
        <v>110.075</v>
      </c>
      <c r="CE13" s="9">
        <v>156.477</v>
      </c>
      <c r="CF13" s="9">
        <v>267.49700000000001</v>
      </c>
      <c r="CG13" s="9">
        <v>118.849</v>
      </c>
      <c r="CH13" s="9">
        <v>148.648</v>
      </c>
      <c r="CI13" s="9">
        <v>2318.5790000000002</v>
      </c>
      <c r="CJ13" s="9">
        <v>1228.1500000000001</v>
      </c>
      <c r="CK13" s="9">
        <v>1090.4290000000001</v>
      </c>
      <c r="CL13" s="9">
        <v>1612.5619999999999</v>
      </c>
      <c r="CM13" s="9">
        <v>1024.174</v>
      </c>
      <c r="CN13" s="9">
        <v>588.38800000000003</v>
      </c>
      <c r="CO13" s="9">
        <v>706.01700000000005</v>
      </c>
      <c r="CP13" s="9">
        <v>203.976</v>
      </c>
      <c r="CQ13" s="9">
        <v>502.041</v>
      </c>
      <c r="CR13" s="9">
        <v>382.27100000000002</v>
      </c>
      <c r="CS13" s="9">
        <v>203.50399999999999</v>
      </c>
      <c r="CT13" s="9">
        <v>178.767</v>
      </c>
      <c r="CU13" s="9">
        <v>83.093000000000004</v>
      </c>
      <c r="CV13" s="9">
        <v>47.338000000000001</v>
      </c>
      <c r="CW13" s="9">
        <v>35.755000000000003</v>
      </c>
      <c r="CX13" s="9">
        <v>36.088999999999999</v>
      </c>
      <c r="CY13" s="9">
        <v>28.161000000000001</v>
      </c>
      <c r="CZ13" s="9">
        <v>7.9269999999999996</v>
      </c>
      <c r="DA13" s="9">
        <v>21.236000000000001</v>
      </c>
      <c r="DB13" s="9">
        <v>16.178000000000001</v>
      </c>
      <c r="DC13" s="9">
        <v>5.0579999999999998</v>
      </c>
      <c r="DD13" s="9">
        <v>14.853</v>
      </c>
      <c r="DE13" s="9">
        <v>11.983000000000001</v>
      </c>
      <c r="DF13" s="9">
        <v>2.87</v>
      </c>
      <c r="DG13" s="9">
        <v>47.003999999999998</v>
      </c>
      <c r="DH13" s="9">
        <v>19.177</v>
      </c>
      <c r="DI13" s="9">
        <v>27.827000000000002</v>
      </c>
      <c r="DJ13" s="9">
        <v>329.01900000000001</v>
      </c>
      <c r="DK13" s="9">
        <v>173.078</v>
      </c>
      <c r="DL13" s="9">
        <v>155.941</v>
      </c>
      <c r="DM13" s="9">
        <v>128.65</v>
      </c>
      <c r="DN13" s="9">
        <v>98.741</v>
      </c>
      <c r="DO13" s="9">
        <v>29.908999999999999</v>
      </c>
      <c r="DP13" s="9">
        <v>200.369</v>
      </c>
      <c r="DQ13" s="9">
        <v>74.337000000000003</v>
      </c>
      <c r="DR13" s="9">
        <v>126.032</v>
      </c>
      <c r="DS13" s="9">
        <v>156.27799999999999</v>
      </c>
      <c r="DT13" s="9">
        <v>120.378</v>
      </c>
      <c r="DU13" s="9">
        <v>35.899000000000001</v>
      </c>
      <c r="DV13" s="9">
        <v>225.994</v>
      </c>
      <c r="DW13" s="9">
        <v>83.126000000000005</v>
      </c>
      <c r="DX13" s="9">
        <v>142.86799999999999</v>
      </c>
      <c r="DY13" s="9">
        <v>221.60499999999999</v>
      </c>
      <c r="DZ13" s="9">
        <v>90.515000000000001</v>
      </c>
      <c r="EA13" s="9">
        <v>131.09</v>
      </c>
      <c r="EB13" s="9">
        <v>804.05100000000004</v>
      </c>
      <c r="EC13" s="9">
        <v>430.52499999999998</v>
      </c>
      <c r="ED13" s="9">
        <v>373.52600000000001</v>
      </c>
      <c r="EE13" s="9">
        <v>535.779</v>
      </c>
      <c r="EF13" s="9">
        <v>352.928</v>
      </c>
      <c r="EG13" s="9">
        <v>182.851</v>
      </c>
      <c r="EH13" s="9">
        <v>268.27199999999999</v>
      </c>
      <c r="EI13" s="9">
        <v>77.596999999999994</v>
      </c>
      <c r="EJ13" s="9">
        <v>190.67500000000001</v>
      </c>
      <c r="EK13" s="9">
        <v>118.602</v>
      </c>
      <c r="EL13" s="9">
        <v>60.451999999999998</v>
      </c>
      <c r="EM13" s="9">
        <v>58.15</v>
      </c>
      <c r="EN13" s="9">
        <v>23.852</v>
      </c>
      <c r="EO13" s="9">
        <v>13.535</v>
      </c>
      <c r="EP13" s="9">
        <v>10.317</v>
      </c>
      <c r="EQ13" s="9">
        <v>8.4770000000000003</v>
      </c>
      <c r="ER13" s="9">
        <v>7.4729999999999999</v>
      </c>
      <c r="ES13" s="9">
        <v>1.004</v>
      </c>
      <c r="ET13" s="9">
        <v>5.024</v>
      </c>
      <c r="EU13" s="9">
        <v>4.2709999999999999</v>
      </c>
      <c r="EV13" s="9">
        <v>0.753</v>
      </c>
      <c r="EW13" s="9">
        <v>3.4540000000000002</v>
      </c>
      <c r="EX13" s="9">
        <v>3.202</v>
      </c>
      <c r="EY13" s="9">
        <v>0.251</v>
      </c>
      <c r="EZ13" s="9">
        <v>15.375</v>
      </c>
      <c r="FA13" s="9">
        <v>6.0620000000000003</v>
      </c>
      <c r="FB13" s="9">
        <v>9.3130000000000006</v>
      </c>
      <c r="FC13" s="9">
        <v>105.301</v>
      </c>
      <c r="FD13" s="9">
        <v>53.639000000000003</v>
      </c>
      <c r="FE13" s="9">
        <v>51.661999999999999</v>
      </c>
      <c r="FF13" s="9">
        <v>33.494</v>
      </c>
      <c r="FG13" s="9">
        <v>26.021999999999998</v>
      </c>
      <c r="FH13" s="9">
        <v>7.4720000000000004</v>
      </c>
      <c r="FI13" s="9">
        <v>71.807000000000002</v>
      </c>
      <c r="FJ13" s="9">
        <v>27.617000000000001</v>
      </c>
      <c r="FK13" s="9">
        <v>44.191000000000003</v>
      </c>
      <c r="FL13" s="9">
        <v>39.313000000000002</v>
      </c>
      <c r="FM13" s="9">
        <v>30.837</v>
      </c>
      <c r="FN13" s="9">
        <v>8.4760000000000009</v>
      </c>
      <c r="FO13" s="9">
        <v>79.289000000000001</v>
      </c>
      <c r="FP13" s="9">
        <v>29.614999999999998</v>
      </c>
      <c r="FQ13" s="9">
        <v>49.673999999999999</v>
      </c>
      <c r="FR13" s="9">
        <v>76.831000000000003</v>
      </c>
      <c r="FS13" s="9">
        <v>31.887</v>
      </c>
      <c r="FT13" s="9">
        <v>44.944000000000003</v>
      </c>
      <c r="FU13" s="9">
        <v>1314.6659999999999</v>
      </c>
      <c r="FV13" s="9">
        <v>725.91399999999999</v>
      </c>
      <c r="FW13" s="9">
        <v>588.75199999999995</v>
      </c>
      <c r="FX13" s="9">
        <v>929.12300000000005</v>
      </c>
      <c r="FY13" s="9">
        <v>615.17100000000005</v>
      </c>
      <c r="FZ13" s="9">
        <v>313.95299999999997</v>
      </c>
      <c r="GA13" s="9">
        <v>385.54199999999997</v>
      </c>
      <c r="GB13" s="9">
        <v>110.74299999999999</v>
      </c>
      <c r="GC13" s="9">
        <v>274.79899999999998</v>
      </c>
      <c r="GD13" s="9">
        <v>188.92</v>
      </c>
      <c r="GE13" s="9">
        <v>104.60899999999999</v>
      </c>
      <c r="GF13" s="9">
        <v>84.311000000000007</v>
      </c>
      <c r="GG13" s="9">
        <v>36.395000000000003</v>
      </c>
      <c r="GH13" s="9">
        <v>20.422000000000001</v>
      </c>
      <c r="GI13" s="9">
        <v>15.973000000000001</v>
      </c>
      <c r="GJ13" s="9">
        <v>12.337999999999999</v>
      </c>
      <c r="GK13" s="9">
        <v>10.465</v>
      </c>
      <c r="GL13" s="9">
        <v>1.873</v>
      </c>
      <c r="GM13" s="9">
        <v>5.7480000000000002</v>
      </c>
      <c r="GN13" s="9">
        <v>4.9550000000000001</v>
      </c>
      <c r="GO13" s="9">
        <v>0.79300000000000004</v>
      </c>
      <c r="GP13" s="9">
        <v>6.59</v>
      </c>
      <c r="GQ13" s="9">
        <v>5.51</v>
      </c>
      <c r="GR13" s="9">
        <v>1.08</v>
      </c>
      <c r="GS13" s="9">
        <v>24.056999999999999</v>
      </c>
      <c r="GT13" s="9">
        <v>9.9570000000000007</v>
      </c>
      <c r="GU13" s="9">
        <v>14.1</v>
      </c>
      <c r="GV13" s="9">
        <v>168.31299999999999</v>
      </c>
      <c r="GW13" s="9">
        <v>92.965000000000003</v>
      </c>
      <c r="GX13" s="9">
        <v>75.347999999999999</v>
      </c>
      <c r="GY13" s="9">
        <v>78.022000000000006</v>
      </c>
      <c r="GZ13" s="9">
        <v>59.686999999999998</v>
      </c>
      <c r="HA13" s="9">
        <v>18.335000000000001</v>
      </c>
      <c r="HB13" s="9">
        <v>90.290999999999997</v>
      </c>
      <c r="HC13" s="9">
        <v>33.277999999999999</v>
      </c>
      <c r="HD13" s="9">
        <v>57.012999999999998</v>
      </c>
      <c r="HE13" s="9">
        <v>86.465000000000003</v>
      </c>
      <c r="HF13" s="9">
        <v>66.713999999999999</v>
      </c>
      <c r="HG13" s="9">
        <v>19.751000000000001</v>
      </c>
      <c r="HH13" s="9">
        <v>102.455</v>
      </c>
      <c r="HI13" s="9">
        <v>37.895000000000003</v>
      </c>
      <c r="HJ13" s="9">
        <v>64.56</v>
      </c>
      <c r="HK13" s="9">
        <v>96.039000000000001</v>
      </c>
      <c r="HL13" s="9">
        <v>38.232999999999997</v>
      </c>
      <c r="HM13" s="9">
        <v>57.807000000000002</v>
      </c>
      <c r="HN13" s="9">
        <v>236.16399999999999</v>
      </c>
      <c r="HO13" s="9">
        <v>124.066</v>
      </c>
      <c r="HP13" s="9">
        <v>112.098</v>
      </c>
      <c r="HQ13" s="9">
        <v>149.959</v>
      </c>
      <c r="HR13" s="9">
        <v>99.733000000000004</v>
      </c>
      <c r="HS13" s="9">
        <v>50.225999999999999</v>
      </c>
      <c r="HT13" s="9">
        <v>86.204999999999998</v>
      </c>
      <c r="HU13" s="9">
        <v>24.332999999999998</v>
      </c>
      <c r="HV13" s="9">
        <v>61.872</v>
      </c>
      <c r="HW13" s="9">
        <v>42.47</v>
      </c>
      <c r="HX13" s="9">
        <v>21.738</v>
      </c>
      <c r="HY13" s="9">
        <v>20.731999999999999</v>
      </c>
      <c r="HZ13" s="9">
        <v>7.7610000000000001</v>
      </c>
      <c r="IA13" s="9">
        <v>4.3620000000000001</v>
      </c>
      <c r="IB13" s="9">
        <v>3.399</v>
      </c>
      <c r="IC13" s="9">
        <v>3.105</v>
      </c>
      <c r="ID13" s="9">
        <v>2.4089999999999998</v>
      </c>
      <c r="IE13" s="9">
        <v>0.69599999999999995</v>
      </c>
      <c r="IF13" s="9">
        <v>1.9870000000000001</v>
      </c>
      <c r="IG13" s="9">
        <v>1.5089999999999999</v>
      </c>
      <c r="IH13" s="9">
        <v>0.47799999999999998</v>
      </c>
      <c r="II13" s="9">
        <v>1.119</v>
      </c>
      <c r="IJ13" s="9">
        <v>0.90100000000000002</v>
      </c>
      <c r="IK13" s="9">
        <v>0.218</v>
      </c>
      <c r="IL13" s="9">
        <v>4.6559999999999997</v>
      </c>
      <c r="IM13" s="9">
        <v>1.952</v>
      </c>
      <c r="IN13" s="9">
        <v>2.7029999999999998</v>
      </c>
      <c r="IO13" s="9">
        <v>38.209000000000003</v>
      </c>
      <c r="IP13" s="9">
        <v>19.474</v>
      </c>
      <c r="IQ13" s="9">
        <v>18.736000000000001</v>
      </c>
    </row>
    <row r="14" spans="1:251">
      <c r="A14" s="10">
        <v>41913</v>
      </c>
      <c r="B14" s="9">
        <v>882.92700000000002</v>
      </c>
      <c r="C14" s="9">
        <v>1119.193</v>
      </c>
      <c r="D14" s="9">
        <v>337.84399999999999</v>
      </c>
      <c r="E14" s="9">
        <v>781.34900000000005</v>
      </c>
      <c r="F14" s="9">
        <v>495.6</v>
      </c>
      <c r="G14" s="9">
        <v>262.84199999999998</v>
      </c>
      <c r="H14" s="9">
        <v>232.75700000000001</v>
      </c>
      <c r="I14" s="9">
        <v>72.611999999999995</v>
      </c>
      <c r="J14" s="9">
        <v>46.41</v>
      </c>
      <c r="K14" s="9">
        <v>26.202000000000002</v>
      </c>
      <c r="L14" s="9">
        <v>26.288</v>
      </c>
      <c r="M14" s="9">
        <v>22.399000000000001</v>
      </c>
      <c r="N14" s="9">
        <v>3.8889999999999998</v>
      </c>
      <c r="O14" s="9">
        <v>12.933999999999999</v>
      </c>
      <c r="P14" s="9">
        <v>10.529</v>
      </c>
      <c r="Q14" s="9">
        <v>2.4049999999999998</v>
      </c>
      <c r="R14" s="9">
        <v>13.353999999999999</v>
      </c>
      <c r="S14" s="9">
        <v>11.87</v>
      </c>
      <c r="T14" s="9">
        <v>1.484</v>
      </c>
      <c r="U14" s="9">
        <v>46.323999999999998</v>
      </c>
      <c r="V14" s="9">
        <v>24.01</v>
      </c>
      <c r="W14" s="9">
        <v>22.314</v>
      </c>
      <c r="X14" s="9">
        <v>453.81400000000002</v>
      </c>
      <c r="Y14" s="9">
        <v>234.44900000000001</v>
      </c>
      <c r="Z14" s="9">
        <v>219.36500000000001</v>
      </c>
      <c r="AA14" s="9">
        <v>186.626</v>
      </c>
      <c r="AB14" s="9">
        <v>139.32</v>
      </c>
      <c r="AC14" s="9">
        <v>47.307000000000002</v>
      </c>
      <c r="AD14" s="9">
        <v>267.18799999999999</v>
      </c>
      <c r="AE14" s="9">
        <v>95.13</v>
      </c>
      <c r="AF14" s="9">
        <v>172.05799999999999</v>
      </c>
      <c r="AG14" s="9">
        <v>204.846</v>
      </c>
      <c r="AH14" s="9">
        <v>155.001</v>
      </c>
      <c r="AI14" s="9">
        <v>49.844000000000001</v>
      </c>
      <c r="AJ14" s="9">
        <v>290.75400000000002</v>
      </c>
      <c r="AK14" s="9">
        <v>107.84099999999999</v>
      </c>
      <c r="AL14" s="9">
        <v>182.91300000000001</v>
      </c>
      <c r="AM14" s="9">
        <v>280.12200000000001</v>
      </c>
      <c r="AN14" s="9">
        <v>105.65900000000001</v>
      </c>
      <c r="AO14" s="9">
        <v>174.46299999999999</v>
      </c>
      <c r="AP14" s="9">
        <v>2917.7179999999998</v>
      </c>
      <c r="AQ14" s="9">
        <v>1570.886</v>
      </c>
      <c r="AR14" s="9">
        <v>1346.8309999999999</v>
      </c>
      <c r="AS14" s="9">
        <v>1971.624</v>
      </c>
      <c r="AT14" s="9">
        <v>1261.569</v>
      </c>
      <c r="AU14" s="9">
        <v>710.05499999999995</v>
      </c>
      <c r="AV14" s="9">
        <v>946.09400000000005</v>
      </c>
      <c r="AW14" s="9">
        <v>309.31700000000001</v>
      </c>
      <c r="AX14" s="9">
        <v>636.77599999999995</v>
      </c>
      <c r="AY14" s="9">
        <v>438.892</v>
      </c>
      <c r="AZ14" s="9">
        <v>240.887</v>
      </c>
      <c r="BA14" s="9">
        <v>198.005</v>
      </c>
      <c r="BB14" s="9">
        <v>80.537000000000006</v>
      </c>
      <c r="BC14" s="9">
        <v>49.963000000000001</v>
      </c>
      <c r="BD14" s="9">
        <v>30.574000000000002</v>
      </c>
      <c r="BE14" s="9">
        <v>34.823</v>
      </c>
      <c r="BF14" s="9">
        <v>27.678999999999998</v>
      </c>
      <c r="BG14" s="9">
        <v>7.1440000000000001</v>
      </c>
      <c r="BH14" s="9">
        <v>18.696999999999999</v>
      </c>
      <c r="BI14" s="9">
        <v>14.863</v>
      </c>
      <c r="BJ14" s="9">
        <v>3.8340000000000001</v>
      </c>
      <c r="BK14" s="9">
        <v>16.126000000000001</v>
      </c>
      <c r="BL14" s="9">
        <v>12.816000000000001</v>
      </c>
      <c r="BM14" s="9">
        <v>3.31</v>
      </c>
      <c r="BN14" s="9">
        <v>45.713999999999999</v>
      </c>
      <c r="BO14" s="9">
        <v>22.283999999999999</v>
      </c>
      <c r="BP14" s="9">
        <v>23.43</v>
      </c>
      <c r="BQ14" s="9">
        <v>387.649</v>
      </c>
      <c r="BR14" s="9">
        <v>210.76900000000001</v>
      </c>
      <c r="BS14" s="9">
        <v>176.88</v>
      </c>
      <c r="BT14" s="9">
        <v>147.75899999999999</v>
      </c>
      <c r="BU14" s="9">
        <v>114.879</v>
      </c>
      <c r="BV14" s="9">
        <v>32.880000000000003</v>
      </c>
      <c r="BW14" s="9">
        <v>239.89</v>
      </c>
      <c r="BX14" s="9">
        <v>95.89</v>
      </c>
      <c r="BY14" s="9">
        <v>144</v>
      </c>
      <c r="BZ14" s="9">
        <v>174.41900000000001</v>
      </c>
      <c r="CA14" s="9">
        <v>135.274</v>
      </c>
      <c r="CB14" s="9">
        <v>39.145000000000003</v>
      </c>
      <c r="CC14" s="9">
        <v>264.47300000000001</v>
      </c>
      <c r="CD14" s="9">
        <v>105.613</v>
      </c>
      <c r="CE14" s="9">
        <v>158.86000000000001</v>
      </c>
      <c r="CF14" s="9">
        <v>258.58699999999999</v>
      </c>
      <c r="CG14" s="9">
        <v>110.753</v>
      </c>
      <c r="CH14" s="9">
        <v>147.834</v>
      </c>
      <c r="CI14" s="9">
        <v>2315.5839999999998</v>
      </c>
      <c r="CJ14" s="9">
        <v>1239.569</v>
      </c>
      <c r="CK14" s="9">
        <v>1076.0150000000001</v>
      </c>
      <c r="CL14" s="9">
        <v>1622.5909999999999</v>
      </c>
      <c r="CM14" s="9">
        <v>1030.319</v>
      </c>
      <c r="CN14" s="9">
        <v>592.27200000000005</v>
      </c>
      <c r="CO14" s="9">
        <v>692.99400000000003</v>
      </c>
      <c r="CP14" s="9">
        <v>209.25</v>
      </c>
      <c r="CQ14" s="9">
        <v>483.74299999999999</v>
      </c>
      <c r="CR14" s="9">
        <v>355.21300000000002</v>
      </c>
      <c r="CS14" s="9">
        <v>198.91499999999999</v>
      </c>
      <c r="CT14" s="9">
        <v>156.298</v>
      </c>
      <c r="CU14" s="9">
        <v>60.69</v>
      </c>
      <c r="CV14" s="9">
        <v>38.615000000000002</v>
      </c>
      <c r="CW14" s="9">
        <v>22.074999999999999</v>
      </c>
      <c r="CX14" s="9">
        <v>21.202999999999999</v>
      </c>
      <c r="CY14" s="9">
        <v>17.599</v>
      </c>
      <c r="CZ14" s="9">
        <v>3.6040000000000001</v>
      </c>
      <c r="DA14" s="9">
        <v>13.653</v>
      </c>
      <c r="DB14" s="9">
        <v>11.073</v>
      </c>
      <c r="DC14" s="9">
        <v>2.58</v>
      </c>
      <c r="DD14" s="9">
        <v>7.55</v>
      </c>
      <c r="DE14" s="9">
        <v>6.5259999999999998</v>
      </c>
      <c r="DF14" s="9">
        <v>1.024</v>
      </c>
      <c r="DG14" s="9">
        <v>39.487000000000002</v>
      </c>
      <c r="DH14" s="9">
        <v>21.015999999999998</v>
      </c>
      <c r="DI14" s="9">
        <v>18.471</v>
      </c>
      <c r="DJ14" s="9">
        <v>326.65800000000002</v>
      </c>
      <c r="DK14" s="9">
        <v>181.22800000000001</v>
      </c>
      <c r="DL14" s="9">
        <v>145.43</v>
      </c>
      <c r="DM14" s="9">
        <v>129.16399999999999</v>
      </c>
      <c r="DN14" s="9">
        <v>98.634</v>
      </c>
      <c r="DO14" s="9">
        <v>30.53</v>
      </c>
      <c r="DP14" s="9">
        <v>197.494</v>
      </c>
      <c r="DQ14" s="9">
        <v>82.593999999999994</v>
      </c>
      <c r="DR14" s="9">
        <v>114.9</v>
      </c>
      <c r="DS14" s="9">
        <v>143.334</v>
      </c>
      <c r="DT14" s="9">
        <v>109.2</v>
      </c>
      <c r="DU14" s="9">
        <v>34.134</v>
      </c>
      <c r="DV14" s="9">
        <v>211.87899999999999</v>
      </c>
      <c r="DW14" s="9">
        <v>89.715000000000003</v>
      </c>
      <c r="DX14" s="9">
        <v>122.164</v>
      </c>
      <c r="DY14" s="9">
        <v>211.14699999999999</v>
      </c>
      <c r="DZ14" s="9">
        <v>93.667000000000002</v>
      </c>
      <c r="EA14" s="9">
        <v>117.48</v>
      </c>
      <c r="EB14" s="9">
        <v>798.41600000000005</v>
      </c>
      <c r="EC14" s="9">
        <v>429.74900000000002</v>
      </c>
      <c r="ED14" s="9">
        <v>368.66699999999997</v>
      </c>
      <c r="EE14" s="9">
        <v>540.75099999999998</v>
      </c>
      <c r="EF14" s="9">
        <v>353.68099999999998</v>
      </c>
      <c r="EG14" s="9">
        <v>187.07</v>
      </c>
      <c r="EH14" s="9">
        <v>257.66500000000002</v>
      </c>
      <c r="EI14" s="9">
        <v>76.069000000000003</v>
      </c>
      <c r="EJ14" s="9">
        <v>181.596</v>
      </c>
      <c r="EK14" s="9">
        <v>117.812</v>
      </c>
      <c r="EL14" s="9">
        <v>63.222000000000001</v>
      </c>
      <c r="EM14" s="9">
        <v>54.59</v>
      </c>
      <c r="EN14" s="9">
        <v>24.486000000000001</v>
      </c>
      <c r="EO14" s="9">
        <v>13.436</v>
      </c>
      <c r="EP14" s="9">
        <v>11.048999999999999</v>
      </c>
      <c r="EQ14" s="9">
        <v>9.5259999999999998</v>
      </c>
      <c r="ER14" s="9">
        <v>8.1050000000000004</v>
      </c>
      <c r="ES14" s="9">
        <v>1.421</v>
      </c>
      <c r="ET14" s="9">
        <v>5.7060000000000004</v>
      </c>
      <c r="EU14" s="9">
        <v>4.7830000000000004</v>
      </c>
      <c r="EV14" s="9">
        <v>0.92400000000000004</v>
      </c>
      <c r="EW14" s="9">
        <v>3.82</v>
      </c>
      <c r="EX14" s="9">
        <v>3.3220000000000001</v>
      </c>
      <c r="EY14" s="9">
        <v>0.498</v>
      </c>
      <c r="EZ14" s="9">
        <v>14.959</v>
      </c>
      <c r="FA14" s="9">
        <v>5.3310000000000004</v>
      </c>
      <c r="FB14" s="9">
        <v>9.6280000000000001</v>
      </c>
      <c r="FC14" s="9">
        <v>104.727</v>
      </c>
      <c r="FD14" s="9">
        <v>56.548000000000002</v>
      </c>
      <c r="FE14" s="9">
        <v>48.18</v>
      </c>
      <c r="FF14" s="9">
        <v>36.143999999999998</v>
      </c>
      <c r="FG14" s="9">
        <v>28.914000000000001</v>
      </c>
      <c r="FH14" s="9">
        <v>7.23</v>
      </c>
      <c r="FI14" s="9">
        <v>68.582999999999998</v>
      </c>
      <c r="FJ14" s="9">
        <v>27.634</v>
      </c>
      <c r="FK14" s="9">
        <v>40.950000000000003</v>
      </c>
      <c r="FL14" s="9">
        <v>42.524000000000001</v>
      </c>
      <c r="FM14" s="9">
        <v>34.122</v>
      </c>
      <c r="FN14" s="9">
        <v>8.4019999999999992</v>
      </c>
      <c r="FO14" s="9">
        <v>75.287999999999997</v>
      </c>
      <c r="FP14" s="9">
        <v>29.1</v>
      </c>
      <c r="FQ14" s="9">
        <v>46.188000000000002</v>
      </c>
      <c r="FR14" s="9">
        <v>74.290000000000006</v>
      </c>
      <c r="FS14" s="9">
        <v>32.417000000000002</v>
      </c>
      <c r="FT14" s="9">
        <v>41.872999999999998</v>
      </c>
      <c r="FU14" s="9">
        <v>1318.2460000000001</v>
      </c>
      <c r="FV14" s="9">
        <v>729.44799999999998</v>
      </c>
      <c r="FW14" s="9">
        <v>588.798</v>
      </c>
      <c r="FX14" s="9">
        <v>930.18399999999997</v>
      </c>
      <c r="FY14" s="9">
        <v>614.25</v>
      </c>
      <c r="FZ14" s="9">
        <v>315.935</v>
      </c>
      <c r="GA14" s="9">
        <v>388.06200000000001</v>
      </c>
      <c r="GB14" s="9">
        <v>115.199</v>
      </c>
      <c r="GC14" s="9">
        <v>272.863</v>
      </c>
      <c r="GD14" s="9">
        <v>177.411</v>
      </c>
      <c r="GE14" s="9">
        <v>92.335999999999999</v>
      </c>
      <c r="GF14" s="9">
        <v>85.075000000000003</v>
      </c>
      <c r="GG14" s="9">
        <v>30.099</v>
      </c>
      <c r="GH14" s="9">
        <v>14.863</v>
      </c>
      <c r="GI14" s="9">
        <v>15.236000000000001</v>
      </c>
      <c r="GJ14" s="9">
        <v>9.4060000000000006</v>
      </c>
      <c r="GK14" s="9">
        <v>6.2080000000000002</v>
      </c>
      <c r="GL14" s="9">
        <v>3.1989999999999998</v>
      </c>
      <c r="GM14" s="9">
        <v>5.3049999999999997</v>
      </c>
      <c r="GN14" s="9">
        <v>3.7789999999999999</v>
      </c>
      <c r="GO14" s="9">
        <v>1.526</v>
      </c>
      <c r="GP14" s="9">
        <v>4.101</v>
      </c>
      <c r="GQ14" s="9">
        <v>2.4289999999999998</v>
      </c>
      <c r="GR14" s="9">
        <v>1.6719999999999999</v>
      </c>
      <c r="GS14" s="9">
        <v>20.692</v>
      </c>
      <c r="GT14" s="9">
        <v>8.6549999999999994</v>
      </c>
      <c r="GU14" s="9">
        <v>12.037000000000001</v>
      </c>
      <c r="GV14" s="9">
        <v>159.41399999999999</v>
      </c>
      <c r="GW14" s="9">
        <v>84.811000000000007</v>
      </c>
      <c r="GX14" s="9">
        <v>74.603999999999999</v>
      </c>
      <c r="GY14" s="9">
        <v>66.793000000000006</v>
      </c>
      <c r="GZ14" s="9">
        <v>49.609000000000002</v>
      </c>
      <c r="HA14" s="9">
        <v>17.184000000000001</v>
      </c>
      <c r="HB14" s="9">
        <v>92.620999999999995</v>
      </c>
      <c r="HC14" s="9">
        <v>35.201000000000001</v>
      </c>
      <c r="HD14" s="9">
        <v>57.42</v>
      </c>
      <c r="HE14" s="9">
        <v>73.647999999999996</v>
      </c>
      <c r="HF14" s="9">
        <v>53.265999999999998</v>
      </c>
      <c r="HG14" s="9">
        <v>20.382000000000001</v>
      </c>
      <c r="HH14" s="9">
        <v>103.762</v>
      </c>
      <c r="HI14" s="9">
        <v>39.07</v>
      </c>
      <c r="HJ14" s="9">
        <v>64.692999999999998</v>
      </c>
      <c r="HK14" s="9">
        <v>97.926000000000002</v>
      </c>
      <c r="HL14" s="9">
        <v>38.979999999999997</v>
      </c>
      <c r="HM14" s="9">
        <v>58.945999999999998</v>
      </c>
      <c r="HN14" s="9">
        <v>239.95099999999999</v>
      </c>
      <c r="HO14" s="9">
        <v>125.55800000000001</v>
      </c>
      <c r="HP14" s="9">
        <v>114.393</v>
      </c>
      <c r="HQ14" s="9">
        <v>151.44800000000001</v>
      </c>
      <c r="HR14" s="9">
        <v>101.042</v>
      </c>
      <c r="HS14" s="9">
        <v>50.405999999999999</v>
      </c>
      <c r="HT14" s="9">
        <v>88.501999999999995</v>
      </c>
      <c r="HU14" s="9">
        <v>24.515999999999998</v>
      </c>
      <c r="HV14" s="9">
        <v>63.985999999999997</v>
      </c>
      <c r="HW14" s="9">
        <v>39.472999999999999</v>
      </c>
      <c r="HX14" s="9">
        <v>19.28</v>
      </c>
      <c r="HY14" s="9">
        <v>20.193999999999999</v>
      </c>
      <c r="HZ14" s="9">
        <v>7.125</v>
      </c>
      <c r="IA14" s="9">
        <v>3.8929999999999998</v>
      </c>
      <c r="IB14" s="9">
        <v>3.2320000000000002</v>
      </c>
      <c r="IC14" s="9">
        <v>3.1560000000000001</v>
      </c>
      <c r="ID14" s="9">
        <v>2.4089999999999998</v>
      </c>
      <c r="IE14" s="9">
        <v>0.746</v>
      </c>
      <c r="IF14" s="9">
        <v>1.7649999999999999</v>
      </c>
      <c r="IG14" s="9">
        <v>1.264</v>
      </c>
      <c r="IH14" s="9">
        <v>0.501</v>
      </c>
      <c r="II14" s="9">
        <v>1.391</v>
      </c>
      <c r="IJ14" s="9">
        <v>1.1459999999999999</v>
      </c>
      <c r="IK14" s="9">
        <v>0.245</v>
      </c>
      <c r="IL14" s="9">
        <v>3.97</v>
      </c>
      <c r="IM14" s="9">
        <v>1.484</v>
      </c>
      <c r="IN14" s="9">
        <v>2.4860000000000002</v>
      </c>
      <c r="IO14" s="9">
        <v>35.545999999999999</v>
      </c>
      <c r="IP14" s="9">
        <v>16.7</v>
      </c>
      <c r="IQ14" s="9">
        <v>18.846</v>
      </c>
    </row>
    <row r="15" spans="1:251">
      <c r="A15" s="10">
        <v>41944</v>
      </c>
      <c r="B15" s="9">
        <v>879.048</v>
      </c>
      <c r="C15" s="9">
        <v>1112.1369999999999</v>
      </c>
      <c r="D15" s="9">
        <v>333.66399999999999</v>
      </c>
      <c r="E15" s="9">
        <v>778.47199999999998</v>
      </c>
      <c r="F15" s="9">
        <v>542.61599999999999</v>
      </c>
      <c r="G15" s="9">
        <v>289.22399999999999</v>
      </c>
      <c r="H15" s="9">
        <v>253.392</v>
      </c>
      <c r="I15" s="9">
        <v>86.691999999999993</v>
      </c>
      <c r="J15" s="9">
        <v>51.805</v>
      </c>
      <c r="K15" s="9">
        <v>34.887</v>
      </c>
      <c r="L15" s="9">
        <v>36.305</v>
      </c>
      <c r="M15" s="9">
        <v>27.42</v>
      </c>
      <c r="N15" s="9">
        <v>8.8849999999999998</v>
      </c>
      <c r="O15" s="9">
        <v>18.013000000000002</v>
      </c>
      <c r="P15" s="9">
        <v>12.032999999999999</v>
      </c>
      <c r="Q15" s="9">
        <v>5.98</v>
      </c>
      <c r="R15" s="9">
        <v>18.292000000000002</v>
      </c>
      <c r="S15" s="9">
        <v>15.387</v>
      </c>
      <c r="T15" s="9">
        <v>2.9039999999999999</v>
      </c>
      <c r="U15" s="9">
        <v>50.387</v>
      </c>
      <c r="V15" s="9">
        <v>24.384</v>
      </c>
      <c r="W15" s="9">
        <v>26.003</v>
      </c>
      <c r="X15" s="9">
        <v>491.29199999999997</v>
      </c>
      <c r="Y15" s="9">
        <v>257.63600000000002</v>
      </c>
      <c r="Z15" s="9">
        <v>233.65600000000001</v>
      </c>
      <c r="AA15" s="9">
        <v>184.84100000000001</v>
      </c>
      <c r="AB15" s="9">
        <v>137.36000000000001</v>
      </c>
      <c r="AC15" s="9">
        <v>47.481000000000002</v>
      </c>
      <c r="AD15" s="9">
        <v>306.45100000000002</v>
      </c>
      <c r="AE15" s="9">
        <v>120.276</v>
      </c>
      <c r="AF15" s="9">
        <v>186.17500000000001</v>
      </c>
      <c r="AG15" s="9">
        <v>212.74600000000001</v>
      </c>
      <c r="AH15" s="9">
        <v>157.762</v>
      </c>
      <c r="AI15" s="9">
        <v>54.984000000000002</v>
      </c>
      <c r="AJ15" s="9">
        <v>329.87</v>
      </c>
      <c r="AK15" s="9">
        <v>131.46199999999999</v>
      </c>
      <c r="AL15" s="9">
        <v>198.40799999999999</v>
      </c>
      <c r="AM15" s="9">
        <v>324.46499999999997</v>
      </c>
      <c r="AN15" s="9">
        <v>132.309</v>
      </c>
      <c r="AO15" s="9">
        <v>192.155</v>
      </c>
      <c r="AP15" s="9">
        <v>2928.5059999999999</v>
      </c>
      <c r="AQ15" s="9">
        <v>1583.231</v>
      </c>
      <c r="AR15" s="9">
        <v>1345.2739999999999</v>
      </c>
      <c r="AS15" s="9">
        <v>1981.395</v>
      </c>
      <c r="AT15" s="9">
        <v>1273.4590000000001</v>
      </c>
      <c r="AU15" s="9">
        <v>707.93600000000004</v>
      </c>
      <c r="AV15" s="9">
        <v>947.11</v>
      </c>
      <c r="AW15" s="9">
        <v>309.77300000000002</v>
      </c>
      <c r="AX15" s="9">
        <v>637.33799999999997</v>
      </c>
      <c r="AY15" s="9">
        <v>481.64400000000001</v>
      </c>
      <c r="AZ15" s="9">
        <v>272.93200000000002</v>
      </c>
      <c r="BA15" s="9">
        <v>208.71199999999999</v>
      </c>
      <c r="BB15" s="9">
        <v>66.971999999999994</v>
      </c>
      <c r="BC15" s="9">
        <v>40.162999999999997</v>
      </c>
      <c r="BD15" s="9">
        <v>26.809000000000001</v>
      </c>
      <c r="BE15" s="9">
        <v>25.353000000000002</v>
      </c>
      <c r="BF15" s="9">
        <v>20.933</v>
      </c>
      <c r="BG15" s="9">
        <v>4.4189999999999996</v>
      </c>
      <c r="BH15" s="9">
        <v>17.167000000000002</v>
      </c>
      <c r="BI15" s="9">
        <v>14.734</v>
      </c>
      <c r="BJ15" s="9">
        <v>2.4329999999999998</v>
      </c>
      <c r="BK15" s="9">
        <v>8.1859999999999999</v>
      </c>
      <c r="BL15" s="9">
        <v>6.1989999999999998</v>
      </c>
      <c r="BM15" s="9">
        <v>1.9870000000000001</v>
      </c>
      <c r="BN15" s="9">
        <v>41.62</v>
      </c>
      <c r="BO15" s="9">
        <v>19.23</v>
      </c>
      <c r="BP15" s="9">
        <v>22.39</v>
      </c>
      <c r="BQ15" s="9">
        <v>448.40300000000002</v>
      </c>
      <c r="BR15" s="9">
        <v>252.42099999999999</v>
      </c>
      <c r="BS15" s="9">
        <v>195.982</v>
      </c>
      <c r="BT15" s="9">
        <v>157.648</v>
      </c>
      <c r="BU15" s="9">
        <v>125.06399999999999</v>
      </c>
      <c r="BV15" s="9">
        <v>32.584000000000003</v>
      </c>
      <c r="BW15" s="9">
        <v>290.755</v>
      </c>
      <c r="BX15" s="9">
        <v>127.357</v>
      </c>
      <c r="BY15" s="9">
        <v>163.398</v>
      </c>
      <c r="BZ15" s="9">
        <v>174.63900000000001</v>
      </c>
      <c r="CA15" s="9">
        <v>138.23099999999999</v>
      </c>
      <c r="CB15" s="9">
        <v>36.408000000000001</v>
      </c>
      <c r="CC15" s="9">
        <v>307.005</v>
      </c>
      <c r="CD15" s="9">
        <v>134.70099999999999</v>
      </c>
      <c r="CE15" s="9">
        <v>172.304</v>
      </c>
      <c r="CF15" s="9">
        <v>307.92099999999999</v>
      </c>
      <c r="CG15" s="9">
        <v>142.09100000000001</v>
      </c>
      <c r="CH15" s="9">
        <v>165.83099999999999</v>
      </c>
      <c r="CI15" s="9">
        <v>2305.5079999999998</v>
      </c>
      <c r="CJ15" s="9">
        <v>1226.3320000000001</v>
      </c>
      <c r="CK15" s="9">
        <v>1079.1769999999999</v>
      </c>
      <c r="CL15" s="9">
        <v>1608.6880000000001</v>
      </c>
      <c r="CM15" s="9">
        <v>1025.905</v>
      </c>
      <c r="CN15" s="9">
        <v>582.78200000000004</v>
      </c>
      <c r="CO15" s="9">
        <v>696.82100000000003</v>
      </c>
      <c r="CP15" s="9">
        <v>200.42599999999999</v>
      </c>
      <c r="CQ15" s="9">
        <v>496.39400000000001</v>
      </c>
      <c r="CR15" s="9">
        <v>376.47300000000001</v>
      </c>
      <c r="CS15" s="9">
        <v>199.07400000000001</v>
      </c>
      <c r="CT15" s="9">
        <v>177.398</v>
      </c>
      <c r="CU15" s="9">
        <v>64.997</v>
      </c>
      <c r="CV15" s="9">
        <v>36.161999999999999</v>
      </c>
      <c r="CW15" s="9">
        <v>28.835000000000001</v>
      </c>
      <c r="CX15" s="9">
        <v>26.16</v>
      </c>
      <c r="CY15" s="9">
        <v>20.620999999999999</v>
      </c>
      <c r="CZ15" s="9">
        <v>5.5389999999999997</v>
      </c>
      <c r="DA15" s="9">
        <v>13.178000000000001</v>
      </c>
      <c r="DB15" s="9">
        <v>9.4060000000000006</v>
      </c>
      <c r="DC15" s="9">
        <v>3.7719999999999998</v>
      </c>
      <c r="DD15" s="9">
        <v>12.981999999999999</v>
      </c>
      <c r="DE15" s="9">
        <v>11.215</v>
      </c>
      <c r="DF15" s="9">
        <v>1.7669999999999999</v>
      </c>
      <c r="DG15" s="9">
        <v>38.838000000000001</v>
      </c>
      <c r="DH15" s="9">
        <v>15.541</v>
      </c>
      <c r="DI15" s="9">
        <v>23.295999999999999</v>
      </c>
      <c r="DJ15" s="9">
        <v>337.29199999999997</v>
      </c>
      <c r="DK15" s="9">
        <v>174.41200000000001</v>
      </c>
      <c r="DL15" s="9">
        <v>162.88</v>
      </c>
      <c r="DM15" s="9">
        <v>130.096</v>
      </c>
      <c r="DN15" s="9">
        <v>95.97</v>
      </c>
      <c r="DO15" s="9">
        <v>34.125999999999998</v>
      </c>
      <c r="DP15" s="9">
        <v>207.197</v>
      </c>
      <c r="DQ15" s="9">
        <v>78.441999999999993</v>
      </c>
      <c r="DR15" s="9">
        <v>128.755</v>
      </c>
      <c r="DS15" s="9">
        <v>151.97</v>
      </c>
      <c r="DT15" s="9">
        <v>114.693</v>
      </c>
      <c r="DU15" s="9">
        <v>37.277000000000001</v>
      </c>
      <c r="DV15" s="9">
        <v>224.50299999999999</v>
      </c>
      <c r="DW15" s="9">
        <v>84.381</v>
      </c>
      <c r="DX15" s="9">
        <v>140.12200000000001</v>
      </c>
      <c r="DY15" s="9">
        <v>220.375</v>
      </c>
      <c r="DZ15" s="9">
        <v>87.847999999999999</v>
      </c>
      <c r="EA15" s="9">
        <v>132.52699999999999</v>
      </c>
      <c r="EB15" s="9">
        <v>801.28200000000004</v>
      </c>
      <c r="EC15" s="9">
        <v>430.53699999999998</v>
      </c>
      <c r="ED15" s="9">
        <v>370.74400000000003</v>
      </c>
      <c r="EE15" s="9">
        <v>535.22699999999998</v>
      </c>
      <c r="EF15" s="9">
        <v>353.51400000000001</v>
      </c>
      <c r="EG15" s="9">
        <v>181.71299999999999</v>
      </c>
      <c r="EH15" s="9">
        <v>266.05399999999997</v>
      </c>
      <c r="EI15" s="9">
        <v>77.022999999999996</v>
      </c>
      <c r="EJ15" s="9">
        <v>189.03100000000001</v>
      </c>
      <c r="EK15" s="9">
        <v>118.776</v>
      </c>
      <c r="EL15" s="9">
        <v>59.960999999999999</v>
      </c>
      <c r="EM15" s="9">
        <v>58.814999999999998</v>
      </c>
      <c r="EN15" s="9">
        <v>18.759</v>
      </c>
      <c r="EO15" s="9">
        <v>9.6910000000000007</v>
      </c>
      <c r="EP15" s="9">
        <v>9.0679999999999996</v>
      </c>
      <c r="EQ15" s="9">
        <v>8.0730000000000004</v>
      </c>
      <c r="ER15" s="9">
        <v>6.89</v>
      </c>
      <c r="ES15" s="9">
        <v>1.1839999999999999</v>
      </c>
      <c r="ET15" s="9">
        <v>4.8559999999999999</v>
      </c>
      <c r="EU15" s="9">
        <v>4.3710000000000004</v>
      </c>
      <c r="EV15" s="9">
        <v>0.48499999999999999</v>
      </c>
      <c r="EW15" s="9">
        <v>3.2170000000000001</v>
      </c>
      <c r="EX15" s="9">
        <v>2.5190000000000001</v>
      </c>
      <c r="EY15" s="9">
        <v>0.69799999999999995</v>
      </c>
      <c r="EZ15" s="9">
        <v>10.685</v>
      </c>
      <c r="FA15" s="9">
        <v>2.8010000000000002</v>
      </c>
      <c r="FB15" s="9">
        <v>7.8849999999999998</v>
      </c>
      <c r="FC15" s="9">
        <v>108.297</v>
      </c>
      <c r="FD15" s="9">
        <v>54.274999999999999</v>
      </c>
      <c r="FE15" s="9">
        <v>54.021999999999998</v>
      </c>
      <c r="FF15" s="9">
        <v>36.335000000000001</v>
      </c>
      <c r="FG15" s="9">
        <v>26.4</v>
      </c>
      <c r="FH15" s="9">
        <v>9.9350000000000005</v>
      </c>
      <c r="FI15" s="9">
        <v>71.962999999999994</v>
      </c>
      <c r="FJ15" s="9">
        <v>27.875</v>
      </c>
      <c r="FK15" s="9">
        <v>44.087000000000003</v>
      </c>
      <c r="FL15" s="9">
        <v>41.713999999999999</v>
      </c>
      <c r="FM15" s="9">
        <v>30.832999999999998</v>
      </c>
      <c r="FN15" s="9">
        <v>10.88</v>
      </c>
      <c r="FO15" s="9">
        <v>77.063000000000002</v>
      </c>
      <c r="FP15" s="9">
        <v>29.128</v>
      </c>
      <c r="FQ15" s="9">
        <v>47.933999999999997</v>
      </c>
      <c r="FR15" s="9">
        <v>76.819000000000003</v>
      </c>
      <c r="FS15" s="9">
        <v>32.246000000000002</v>
      </c>
      <c r="FT15" s="9">
        <v>44.573</v>
      </c>
      <c r="FU15" s="9">
        <v>1325.413</v>
      </c>
      <c r="FV15" s="9">
        <v>735.63599999999997</v>
      </c>
      <c r="FW15" s="9">
        <v>589.77599999999995</v>
      </c>
      <c r="FX15" s="9">
        <v>945.91600000000005</v>
      </c>
      <c r="FY15" s="9">
        <v>635.05799999999999</v>
      </c>
      <c r="FZ15" s="9">
        <v>310.85700000000003</v>
      </c>
      <c r="GA15" s="9">
        <v>379.49700000000001</v>
      </c>
      <c r="GB15" s="9">
        <v>100.578</v>
      </c>
      <c r="GC15" s="9">
        <v>278.91899999999998</v>
      </c>
      <c r="GD15" s="9">
        <v>193.404</v>
      </c>
      <c r="GE15" s="9">
        <v>96.924000000000007</v>
      </c>
      <c r="GF15" s="9">
        <v>96.48</v>
      </c>
      <c r="GG15" s="9">
        <v>31.51</v>
      </c>
      <c r="GH15" s="9">
        <v>17.481000000000002</v>
      </c>
      <c r="GI15" s="9">
        <v>14.029</v>
      </c>
      <c r="GJ15" s="9">
        <v>8.6300000000000008</v>
      </c>
      <c r="GK15" s="9">
        <v>8.3000000000000007</v>
      </c>
      <c r="GL15" s="9">
        <v>0.33100000000000002</v>
      </c>
      <c r="GM15" s="9">
        <v>3.8450000000000002</v>
      </c>
      <c r="GN15" s="9">
        <v>3.8450000000000002</v>
      </c>
      <c r="GO15" s="9">
        <v>0</v>
      </c>
      <c r="GP15" s="9">
        <v>4.7850000000000001</v>
      </c>
      <c r="GQ15" s="9">
        <v>4.4550000000000001</v>
      </c>
      <c r="GR15" s="9">
        <v>0.33100000000000002</v>
      </c>
      <c r="GS15" s="9">
        <v>22.88</v>
      </c>
      <c r="GT15" s="9">
        <v>9.1809999999999992</v>
      </c>
      <c r="GU15" s="9">
        <v>13.699</v>
      </c>
      <c r="GV15" s="9">
        <v>175.10900000000001</v>
      </c>
      <c r="GW15" s="9">
        <v>85.959000000000003</v>
      </c>
      <c r="GX15" s="9">
        <v>89.15</v>
      </c>
      <c r="GY15" s="9">
        <v>76.763999999999996</v>
      </c>
      <c r="GZ15" s="9">
        <v>53.77</v>
      </c>
      <c r="HA15" s="9">
        <v>22.994</v>
      </c>
      <c r="HB15" s="9">
        <v>98.344999999999999</v>
      </c>
      <c r="HC15" s="9">
        <v>32.189</v>
      </c>
      <c r="HD15" s="9">
        <v>66.156000000000006</v>
      </c>
      <c r="HE15" s="9">
        <v>83.587000000000003</v>
      </c>
      <c r="HF15" s="9">
        <v>60.262999999999998</v>
      </c>
      <c r="HG15" s="9">
        <v>23.324000000000002</v>
      </c>
      <c r="HH15" s="9">
        <v>109.816</v>
      </c>
      <c r="HI15" s="9">
        <v>36.661000000000001</v>
      </c>
      <c r="HJ15" s="9">
        <v>73.155000000000001</v>
      </c>
      <c r="HK15" s="9">
        <v>102.19</v>
      </c>
      <c r="HL15" s="9">
        <v>36.033999999999999</v>
      </c>
      <c r="HM15" s="9">
        <v>66.156000000000006</v>
      </c>
      <c r="HN15" s="9">
        <v>242.23699999999999</v>
      </c>
      <c r="HO15" s="9">
        <v>128.31299999999999</v>
      </c>
      <c r="HP15" s="9">
        <v>113.92400000000001</v>
      </c>
      <c r="HQ15" s="9">
        <v>154.22</v>
      </c>
      <c r="HR15" s="9">
        <v>101.46</v>
      </c>
      <c r="HS15" s="9">
        <v>52.759</v>
      </c>
      <c r="HT15" s="9">
        <v>88.016999999999996</v>
      </c>
      <c r="HU15" s="9">
        <v>26.853000000000002</v>
      </c>
      <c r="HV15" s="9">
        <v>61.164000000000001</v>
      </c>
      <c r="HW15" s="9">
        <v>41.851999999999997</v>
      </c>
      <c r="HX15" s="9">
        <v>20.443000000000001</v>
      </c>
      <c r="HY15" s="9">
        <v>21.408999999999999</v>
      </c>
      <c r="HZ15" s="9">
        <v>5.4610000000000003</v>
      </c>
      <c r="IA15" s="9">
        <v>2.1709999999999998</v>
      </c>
      <c r="IB15" s="9">
        <v>3.29</v>
      </c>
      <c r="IC15" s="9">
        <v>1.2090000000000001</v>
      </c>
      <c r="ID15" s="9">
        <v>0.76100000000000001</v>
      </c>
      <c r="IE15" s="9">
        <v>0.44800000000000001</v>
      </c>
      <c r="IF15" s="9">
        <v>1.1200000000000001</v>
      </c>
      <c r="IG15" s="9">
        <v>0.67200000000000004</v>
      </c>
      <c r="IH15" s="9">
        <v>0.44800000000000001</v>
      </c>
      <c r="II15" s="9">
        <v>8.8999999999999996E-2</v>
      </c>
      <c r="IJ15" s="9">
        <v>8.8999999999999996E-2</v>
      </c>
      <c r="IK15" s="9">
        <v>0</v>
      </c>
      <c r="IL15" s="9">
        <v>4.2519999999999998</v>
      </c>
      <c r="IM15" s="9">
        <v>1.41</v>
      </c>
      <c r="IN15" s="9">
        <v>2.8420000000000001</v>
      </c>
      <c r="IO15" s="9">
        <v>38.680999999999997</v>
      </c>
      <c r="IP15" s="9">
        <v>19.05</v>
      </c>
      <c r="IQ15" s="9">
        <v>19.631</v>
      </c>
    </row>
    <row r="16" spans="1:251">
      <c r="A16" s="10">
        <v>41974</v>
      </c>
      <c r="B16" s="9">
        <v>900.94500000000005</v>
      </c>
      <c r="C16" s="9">
        <v>1098.5650000000001</v>
      </c>
      <c r="D16" s="9">
        <v>324.73500000000001</v>
      </c>
      <c r="E16" s="9">
        <v>773.83</v>
      </c>
      <c r="F16" s="9">
        <v>540.77099999999996</v>
      </c>
      <c r="G16" s="9">
        <v>290.24299999999999</v>
      </c>
      <c r="H16" s="9">
        <v>250.52799999999999</v>
      </c>
      <c r="I16" s="9">
        <v>104.925</v>
      </c>
      <c r="J16" s="9">
        <v>56.145000000000003</v>
      </c>
      <c r="K16" s="9">
        <v>48.78</v>
      </c>
      <c r="L16" s="9">
        <v>43.09</v>
      </c>
      <c r="M16" s="9">
        <v>33.094000000000001</v>
      </c>
      <c r="N16" s="9">
        <v>9.9949999999999992</v>
      </c>
      <c r="O16" s="9">
        <v>21.334</v>
      </c>
      <c r="P16" s="9">
        <v>17.655999999999999</v>
      </c>
      <c r="Q16" s="9">
        <v>3.6779999999999999</v>
      </c>
      <c r="R16" s="9">
        <v>21.756</v>
      </c>
      <c r="S16" s="9">
        <v>15.438000000000001</v>
      </c>
      <c r="T16" s="9">
        <v>6.3179999999999996</v>
      </c>
      <c r="U16" s="9">
        <v>61.835000000000001</v>
      </c>
      <c r="V16" s="9">
        <v>23.050999999999998</v>
      </c>
      <c r="W16" s="9">
        <v>38.784999999999997</v>
      </c>
      <c r="X16" s="9">
        <v>477.09300000000002</v>
      </c>
      <c r="Y16" s="9">
        <v>256.834</v>
      </c>
      <c r="Z16" s="9">
        <v>220.25800000000001</v>
      </c>
      <c r="AA16" s="9">
        <v>188.38900000000001</v>
      </c>
      <c r="AB16" s="9">
        <v>146.99199999999999</v>
      </c>
      <c r="AC16" s="9">
        <v>41.396999999999998</v>
      </c>
      <c r="AD16" s="9">
        <v>288.70400000000001</v>
      </c>
      <c r="AE16" s="9">
        <v>109.842</v>
      </c>
      <c r="AF16" s="9">
        <v>178.86099999999999</v>
      </c>
      <c r="AG16" s="9">
        <v>222.16200000000001</v>
      </c>
      <c r="AH16" s="9">
        <v>170.77</v>
      </c>
      <c r="AI16" s="9">
        <v>51.392000000000003</v>
      </c>
      <c r="AJ16" s="9">
        <v>318.60899999999998</v>
      </c>
      <c r="AK16" s="9">
        <v>119.473</v>
      </c>
      <c r="AL16" s="9">
        <v>199.136</v>
      </c>
      <c r="AM16" s="9">
        <v>310.03800000000001</v>
      </c>
      <c r="AN16" s="9">
        <v>127.499</v>
      </c>
      <c r="AO16" s="9">
        <v>182.53899999999999</v>
      </c>
      <c r="AP16" s="9">
        <v>2988.098</v>
      </c>
      <c r="AQ16" s="9">
        <v>1606.453</v>
      </c>
      <c r="AR16" s="9">
        <v>1381.644</v>
      </c>
      <c r="AS16" s="9">
        <v>2024.24</v>
      </c>
      <c r="AT16" s="9">
        <v>1309.0450000000001</v>
      </c>
      <c r="AU16" s="9">
        <v>715.19500000000005</v>
      </c>
      <c r="AV16" s="9">
        <v>963.85799999999995</v>
      </c>
      <c r="AW16" s="9">
        <v>297.40800000000002</v>
      </c>
      <c r="AX16" s="9">
        <v>666.44899999999996</v>
      </c>
      <c r="AY16" s="9">
        <v>503.928</v>
      </c>
      <c r="AZ16" s="9">
        <v>267.48099999999999</v>
      </c>
      <c r="BA16" s="9">
        <v>236.447</v>
      </c>
      <c r="BB16" s="9">
        <v>80.55</v>
      </c>
      <c r="BC16" s="9">
        <v>44.381999999999998</v>
      </c>
      <c r="BD16" s="9">
        <v>36.167999999999999</v>
      </c>
      <c r="BE16" s="9">
        <v>32.345999999999997</v>
      </c>
      <c r="BF16" s="9">
        <v>22.943999999999999</v>
      </c>
      <c r="BG16" s="9">
        <v>9.4019999999999992</v>
      </c>
      <c r="BH16" s="9">
        <v>19.835999999999999</v>
      </c>
      <c r="BI16" s="9">
        <v>14.19</v>
      </c>
      <c r="BJ16" s="9">
        <v>5.6459999999999999</v>
      </c>
      <c r="BK16" s="9">
        <v>12.510999999999999</v>
      </c>
      <c r="BL16" s="9">
        <v>8.7550000000000008</v>
      </c>
      <c r="BM16" s="9">
        <v>3.7559999999999998</v>
      </c>
      <c r="BN16" s="9">
        <v>48.204000000000001</v>
      </c>
      <c r="BO16" s="9">
        <v>21.437000000000001</v>
      </c>
      <c r="BP16" s="9">
        <v>26.765999999999998</v>
      </c>
      <c r="BQ16" s="9">
        <v>464.036</v>
      </c>
      <c r="BR16" s="9">
        <v>245.209</v>
      </c>
      <c r="BS16" s="9">
        <v>218.827</v>
      </c>
      <c r="BT16" s="9">
        <v>161.643</v>
      </c>
      <c r="BU16" s="9">
        <v>124.205</v>
      </c>
      <c r="BV16" s="9">
        <v>37.438000000000002</v>
      </c>
      <c r="BW16" s="9">
        <v>302.39400000000001</v>
      </c>
      <c r="BX16" s="9">
        <v>121.005</v>
      </c>
      <c r="BY16" s="9">
        <v>181.38900000000001</v>
      </c>
      <c r="BZ16" s="9">
        <v>185.16300000000001</v>
      </c>
      <c r="CA16" s="9">
        <v>141.33000000000001</v>
      </c>
      <c r="CB16" s="9">
        <v>43.832999999999998</v>
      </c>
      <c r="CC16" s="9">
        <v>318.76499999999999</v>
      </c>
      <c r="CD16" s="9">
        <v>126.151</v>
      </c>
      <c r="CE16" s="9">
        <v>192.614</v>
      </c>
      <c r="CF16" s="9">
        <v>322.22899999999998</v>
      </c>
      <c r="CG16" s="9">
        <v>135.19499999999999</v>
      </c>
      <c r="CH16" s="9">
        <v>187.035</v>
      </c>
      <c r="CI16" s="9">
        <v>2342.39</v>
      </c>
      <c r="CJ16" s="9">
        <v>1245.385</v>
      </c>
      <c r="CK16" s="9">
        <v>1097.0039999999999</v>
      </c>
      <c r="CL16" s="9">
        <v>1656.394</v>
      </c>
      <c r="CM16" s="9">
        <v>1038.6010000000001</v>
      </c>
      <c r="CN16" s="9">
        <v>617.79300000000001</v>
      </c>
      <c r="CO16" s="9">
        <v>685.99599999999998</v>
      </c>
      <c r="CP16" s="9">
        <v>206.78399999999999</v>
      </c>
      <c r="CQ16" s="9">
        <v>479.21199999999999</v>
      </c>
      <c r="CR16" s="9">
        <v>396.45699999999999</v>
      </c>
      <c r="CS16" s="9">
        <v>210.721</v>
      </c>
      <c r="CT16" s="9">
        <v>185.73699999999999</v>
      </c>
      <c r="CU16" s="9">
        <v>78.524000000000001</v>
      </c>
      <c r="CV16" s="9">
        <v>43.604999999999997</v>
      </c>
      <c r="CW16" s="9">
        <v>34.918999999999997</v>
      </c>
      <c r="CX16" s="9">
        <v>36.572000000000003</v>
      </c>
      <c r="CY16" s="9">
        <v>27.241</v>
      </c>
      <c r="CZ16" s="9">
        <v>9.3309999999999995</v>
      </c>
      <c r="DA16" s="9">
        <v>21.817</v>
      </c>
      <c r="DB16" s="9">
        <v>15.840999999999999</v>
      </c>
      <c r="DC16" s="9">
        <v>5.9749999999999996</v>
      </c>
      <c r="DD16" s="9">
        <v>14.755000000000001</v>
      </c>
      <c r="DE16" s="9">
        <v>11.4</v>
      </c>
      <c r="DF16" s="9">
        <v>3.355</v>
      </c>
      <c r="DG16" s="9">
        <v>41.951999999999998</v>
      </c>
      <c r="DH16" s="9">
        <v>16.364000000000001</v>
      </c>
      <c r="DI16" s="9">
        <v>25.588000000000001</v>
      </c>
      <c r="DJ16" s="9">
        <v>355.39100000000002</v>
      </c>
      <c r="DK16" s="9">
        <v>186.25399999999999</v>
      </c>
      <c r="DL16" s="9">
        <v>169.13800000000001</v>
      </c>
      <c r="DM16" s="9">
        <v>146.88200000000001</v>
      </c>
      <c r="DN16" s="9">
        <v>106.06699999999999</v>
      </c>
      <c r="DO16" s="9">
        <v>40.814</v>
      </c>
      <c r="DP16" s="9">
        <v>208.50899999999999</v>
      </c>
      <c r="DQ16" s="9">
        <v>80.186000000000007</v>
      </c>
      <c r="DR16" s="9">
        <v>128.32300000000001</v>
      </c>
      <c r="DS16" s="9">
        <v>171.66200000000001</v>
      </c>
      <c r="DT16" s="9">
        <v>125.238</v>
      </c>
      <c r="DU16" s="9">
        <v>46.423000000000002</v>
      </c>
      <c r="DV16" s="9">
        <v>224.79599999999999</v>
      </c>
      <c r="DW16" s="9">
        <v>85.481999999999999</v>
      </c>
      <c r="DX16" s="9">
        <v>139.31299999999999</v>
      </c>
      <c r="DY16" s="9">
        <v>230.32599999999999</v>
      </c>
      <c r="DZ16" s="9">
        <v>96.027000000000001</v>
      </c>
      <c r="EA16" s="9">
        <v>134.29900000000001</v>
      </c>
      <c r="EB16" s="9">
        <v>804.97400000000005</v>
      </c>
      <c r="EC16" s="9">
        <v>434.166</v>
      </c>
      <c r="ED16" s="9">
        <v>370.80799999999999</v>
      </c>
      <c r="EE16" s="9">
        <v>535.68499999999995</v>
      </c>
      <c r="EF16" s="9">
        <v>353.21499999999997</v>
      </c>
      <c r="EG16" s="9">
        <v>182.47</v>
      </c>
      <c r="EH16" s="9">
        <v>269.28899999999999</v>
      </c>
      <c r="EI16" s="9">
        <v>80.950999999999993</v>
      </c>
      <c r="EJ16" s="9">
        <v>188.33799999999999</v>
      </c>
      <c r="EK16" s="9">
        <v>125.76300000000001</v>
      </c>
      <c r="EL16" s="9">
        <v>65.27</v>
      </c>
      <c r="EM16" s="9">
        <v>60.493000000000002</v>
      </c>
      <c r="EN16" s="9">
        <v>20.925999999999998</v>
      </c>
      <c r="EO16" s="9">
        <v>10.130000000000001</v>
      </c>
      <c r="EP16" s="9">
        <v>10.795999999999999</v>
      </c>
      <c r="EQ16" s="9">
        <v>7.282</v>
      </c>
      <c r="ER16" s="9">
        <v>5.1879999999999997</v>
      </c>
      <c r="ES16" s="9">
        <v>2.093</v>
      </c>
      <c r="ET16" s="9">
        <v>3.6320000000000001</v>
      </c>
      <c r="EU16" s="9">
        <v>2.6970000000000001</v>
      </c>
      <c r="EV16" s="9">
        <v>0.93400000000000005</v>
      </c>
      <c r="EW16" s="9">
        <v>3.65</v>
      </c>
      <c r="EX16" s="9">
        <v>2.4910000000000001</v>
      </c>
      <c r="EY16" s="9">
        <v>1.159</v>
      </c>
      <c r="EZ16" s="9">
        <v>13.644</v>
      </c>
      <c r="FA16" s="9">
        <v>4.9420000000000002</v>
      </c>
      <c r="FB16" s="9">
        <v>8.7029999999999994</v>
      </c>
      <c r="FC16" s="9">
        <v>115.682</v>
      </c>
      <c r="FD16" s="9">
        <v>60.609000000000002</v>
      </c>
      <c r="FE16" s="9">
        <v>55.073</v>
      </c>
      <c r="FF16" s="9">
        <v>38.848999999999997</v>
      </c>
      <c r="FG16" s="9">
        <v>27.100999999999999</v>
      </c>
      <c r="FH16" s="9">
        <v>11.747</v>
      </c>
      <c r="FI16" s="9">
        <v>76.834000000000003</v>
      </c>
      <c r="FJ16" s="9">
        <v>33.508000000000003</v>
      </c>
      <c r="FK16" s="9">
        <v>43.326000000000001</v>
      </c>
      <c r="FL16" s="9">
        <v>43.776000000000003</v>
      </c>
      <c r="FM16" s="9">
        <v>30.388000000000002</v>
      </c>
      <c r="FN16" s="9">
        <v>13.387</v>
      </c>
      <c r="FO16" s="9">
        <v>81.986999999999995</v>
      </c>
      <c r="FP16" s="9">
        <v>34.881</v>
      </c>
      <c r="FQ16" s="9">
        <v>47.106000000000002</v>
      </c>
      <c r="FR16" s="9">
        <v>80.465000000000003</v>
      </c>
      <c r="FS16" s="9">
        <v>36.204999999999998</v>
      </c>
      <c r="FT16" s="9">
        <v>44.26</v>
      </c>
      <c r="FU16" s="9">
        <v>1328.8969999999999</v>
      </c>
      <c r="FV16" s="9">
        <v>737.56700000000001</v>
      </c>
      <c r="FW16" s="9">
        <v>591.33000000000004</v>
      </c>
      <c r="FX16" s="9">
        <v>951.37900000000002</v>
      </c>
      <c r="FY16" s="9">
        <v>634.92999999999995</v>
      </c>
      <c r="FZ16" s="9">
        <v>316.44900000000001</v>
      </c>
      <c r="GA16" s="9">
        <v>377.517</v>
      </c>
      <c r="GB16" s="9">
        <v>102.637</v>
      </c>
      <c r="GC16" s="9">
        <v>274.88</v>
      </c>
      <c r="GD16" s="9">
        <v>194.92500000000001</v>
      </c>
      <c r="GE16" s="9">
        <v>99.766000000000005</v>
      </c>
      <c r="GF16" s="9">
        <v>95.159000000000006</v>
      </c>
      <c r="GG16" s="9">
        <v>31.329000000000001</v>
      </c>
      <c r="GH16" s="9">
        <v>16.943999999999999</v>
      </c>
      <c r="GI16" s="9">
        <v>14.384</v>
      </c>
      <c r="GJ16" s="9">
        <v>15.49</v>
      </c>
      <c r="GK16" s="9">
        <v>11.724</v>
      </c>
      <c r="GL16" s="9">
        <v>3.766</v>
      </c>
      <c r="GM16" s="9">
        <v>8.3780000000000001</v>
      </c>
      <c r="GN16" s="9">
        <v>6.1230000000000002</v>
      </c>
      <c r="GO16" s="9">
        <v>2.2549999999999999</v>
      </c>
      <c r="GP16" s="9">
        <v>7.1120000000000001</v>
      </c>
      <c r="GQ16" s="9">
        <v>5.601</v>
      </c>
      <c r="GR16" s="9">
        <v>1.5109999999999999</v>
      </c>
      <c r="GS16" s="9">
        <v>15.839</v>
      </c>
      <c r="GT16" s="9">
        <v>5.2210000000000001</v>
      </c>
      <c r="GU16" s="9">
        <v>10.618</v>
      </c>
      <c r="GV16" s="9">
        <v>177.58</v>
      </c>
      <c r="GW16" s="9">
        <v>89.756</v>
      </c>
      <c r="GX16" s="9">
        <v>87.823999999999998</v>
      </c>
      <c r="GY16" s="9">
        <v>67.242000000000004</v>
      </c>
      <c r="GZ16" s="9">
        <v>49.927999999999997</v>
      </c>
      <c r="HA16" s="9">
        <v>17.314</v>
      </c>
      <c r="HB16" s="9">
        <v>110.33799999999999</v>
      </c>
      <c r="HC16" s="9">
        <v>39.828000000000003</v>
      </c>
      <c r="HD16" s="9">
        <v>70.510000000000005</v>
      </c>
      <c r="HE16" s="9">
        <v>78.438000000000002</v>
      </c>
      <c r="HF16" s="9">
        <v>58.344000000000001</v>
      </c>
      <c r="HG16" s="9">
        <v>20.093</v>
      </c>
      <c r="HH16" s="9">
        <v>116.48699999999999</v>
      </c>
      <c r="HI16" s="9">
        <v>41.421999999999997</v>
      </c>
      <c r="HJ16" s="9">
        <v>75.066000000000003</v>
      </c>
      <c r="HK16" s="9">
        <v>118.71599999999999</v>
      </c>
      <c r="HL16" s="9">
        <v>45.951000000000001</v>
      </c>
      <c r="HM16" s="9">
        <v>72.765000000000001</v>
      </c>
      <c r="HN16" s="9">
        <v>243.66399999999999</v>
      </c>
      <c r="HO16" s="9">
        <v>128.934</v>
      </c>
      <c r="HP16" s="9">
        <v>114.729</v>
      </c>
      <c r="HQ16" s="9">
        <v>157.411</v>
      </c>
      <c r="HR16" s="9">
        <v>103.482</v>
      </c>
      <c r="HS16" s="9">
        <v>53.929000000000002</v>
      </c>
      <c r="HT16" s="9">
        <v>86.251999999999995</v>
      </c>
      <c r="HU16" s="9">
        <v>25.452000000000002</v>
      </c>
      <c r="HV16" s="9">
        <v>60.8</v>
      </c>
      <c r="HW16" s="9">
        <v>39.923000000000002</v>
      </c>
      <c r="HX16" s="9">
        <v>20.100000000000001</v>
      </c>
      <c r="HY16" s="9">
        <v>19.823</v>
      </c>
      <c r="HZ16" s="9">
        <v>5.84</v>
      </c>
      <c r="IA16" s="9">
        <v>3.23</v>
      </c>
      <c r="IB16" s="9">
        <v>2.61</v>
      </c>
      <c r="IC16" s="9">
        <v>1.9830000000000001</v>
      </c>
      <c r="ID16" s="9">
        <v>1.7450000000000001</v>
      </c>
      <c r="IE16" s="9">
        <v>0.23799999999999999</v>
      </c>
      <c r="IF16" s="9">
        <v>0.99299999999999999</v>
      </c>
      <c r="IG16" s="9">
        <v>0.99299999999999999</v>
      </c>
      <c r="IH16" s="9">
        <v>0</v>
      </c>
      <c r="II16" s="9">
        <v>0.99</v>
      </c>
      <c r="IJ16" s="9">
        <v>0.752</v>
      </c>
      <c r="IK16" s="9">
        <v>0.23799999999999999</v>
      </c>
      <c r="IL16" s="9">
        <v>3.8570000000000002</v>
      </c>
      <c r="IM16" s="9">
        <v>1.484</v>
      </c>
      <c r="IN16" s="9">
        <v>2.3719999999999999</v>
      </c>
      <c r="IO16" s="9">
        <v>36.700000000000003</v>
      </c>
      <c r="IP16" s="9">
        <v>17.882000000000001</v>
      </c>
      <c r="IQ16" s="9">
        <v>18.818000000000001</v>
      </c>
    </row>
    <row r="17" spans="1:251">
      <c r="A17" s="10">
        <v>42005</v>
      </c>
      <c r="B17" s="9">
        <v>903.36500000000001</v>
      </c>
      <c r="C17" s="9">
        <v>1061.367</v>
      </c>
      <c r="D17" s="9">
        <v>327.43900000000002</v>
      </c>
      <c r="E17" s="9">
        <v>733.92899999999997</v>
      </c>
      <c r="F17" s="9">
        <v>512.11599999999999</v>
      </c>
      <c r="G17" s="9">
        <v>278.34399999999999</v>
      </c>
      <c r="H17" s="9">
        <v>233.77199999999999</v>
      </c>
      <c r="I17" s="9">
        <v>104.467</v>
      </c>
      <c r="J17" s="9">
        <v>61.207999999999998</v>
      </c>
      <c r="K17" s="9">
        <v>43.26</v>
      </c>
      <c r="L17" s="9">
        <v>54.628</v>
      </c>
      <c r="M17" s="9">
        <v>39.469000000000001</v>
      </c>
      <c r="N17" s="9">
        <v>15.16</v>
      </c>
      <c r="O17" s="9">
        <v>27.989000000000001</v>
      </c>
      <c r="P17" s="9">
        <v>18.062000000000001</v>
      </c>
      <c r="Q17" s="9">
        <v>9.9269999999999996</v>
      </c>
      <c r="R17" s="9">
        <v>26.638999999999999</v>
      </c>
      <c r="S17" s="9">
        <v>21.407</v>
      </c>
      <c r="T17" s="9">
        <v>5.2320000000000002</v>
      </c>
      <c r="U17" s="9">
        <v>49.838999999999999</v>
      </c>
      <c r="V17" s="9">
        <v>21.739000000000001</v>
      </c>
      <c r="W17" s="9">
        <v>28.1</v>
      </c>
      <c r="X17" s="9">
        <v>448.13</v>
      </c>
      <c r="Y17" s="9">
        <v>237.86699999999999</v>
      </c>
      <c r="Z17" s="9">
        <v>210.26300000000001</v>
      </c>
      <c r="AA17" s="9">
        <v>171.071</v>
      </c>
      <c r="AB17" s="9">
        <v>130.18899999999999</v>
      </c>
      <c r="AC17" s="9">
        <v>40.881999999999998</v>
      </c>
      <c r="AD17" s="9">
        <v>277.05900000000003</v>
      </c>
      <c r="AE17" s="9">
        <v>107.678</v>
      </c>
      <c r="AF17" s="9">
        <v>169.38</v>
      </c>
      <c r="AG17" s="9">
        <v>217.089</v>
      </c>
      <c r="AH17" s="9">
        <v>163.36500000000001</v>
      </c>
      <c r="AI17" s="9">
        <v>53.723999999999997</v>
      </c>
      <c r="AJ17" s="9">
        <v>295.02600000000001</v>
      </c>
      <c r="AK17" s="9">
        <v>114.979</v>
      </c>
      <c r="AL17" s="9">
        <v>180.048</v>
      </c>
      <c r="AM17" s="9">
        <v>305.048</v>
      </c>
      <c r="AN17" s="9">
        <v>125.74</v>
      </c>
      <c r="AO17" s="9">
        <v>179.30799999999999</v>
      </c>
      <c r="AP17" s="9">
        <v>2933.3130000000001</v>
      </c>
      <c r="AQ17" s="9">
        <v>1590.2449999999999</v>
      </c>
      <c r="AR17" s="9">
        <v>1343.068</v>
      </c>
      <c r="AS17" s="9">
        <v>1982.9480000000001</v>
      </c>
      <c r="AT17" s="9">
        <v>1290.7380000000001</v>
      </c>
      <c r="AU17" s="9">
        <v>692.21</v>
      </c>
      <c r="AV17" s="9">
        <v>950.36500000000001</v>
      </c>
      <c r="AW17" s="9">
        <v>299.50700000000001</v>
      </c>
      <c r="AX17" s="9">
        <v>650.85799999999995</v>
      </c>
      <c r="AY17" s="9">
        <v>504.48399999999998</v>
      </c>
      <c r="AZ17" s="9">
        <v>280.76</v>
      </c>
      <c r="BA17" s="9">
        <v>223.72399999999999</v>
      </c>
      <c r="BB17" s="9">
        <v>113.108</v>
      </c>
      <c r="BC17" s="9">
        <v>65.298000000000002</v>
      </c>
      <c r="BD17" s="9">
        <v>47.808999999999997</v>
      </c>
      <c r="BE17" s="9">
        <v>53.307000000000002</v>
      </c>
      <c r="BF17" s="9">
        <v>41.664000000000001</v>
      </c>
      <c r="BG17" s="9">
        <v>11.644</v>
      </c>
      <c r="BH17" s="9">
        <v>26.05</v>
      </c>
      <c r="BI17" s="9">
        <v>20.042999999999999</v>
      </c>
      <c r="BJ17" s="9">
        <v>6.0069999999999997</v>
      </c>
      <c r="BK17" s="9">
        <v>27.257000000000001</v>
      </c>
      <c r="BL17" s="9">
        <v>21.62</v>
      </c>
      <c r="BM17" s="9">
        <v>5.6369999999999996</v>
      </c>
      <c r="BN17" s="9">
        <v>59.8</v>
      </c>
      <c r="BO17" s="9">
        <v>23.635000000000002</v>
      </c>
      <c r="BP17" s="9">
        <v>36.165999999999997</v>
      </c>
      <c r="BQ17" s="9">
        <v>439.3</v>
      </c>
      <c r="BR17" s="9">
        <v>239.55799999999999</v>
      </c>
      <c r="BS17" s="9">
        <v>199.74100000000001</v>
      </c>
      <c r="BT17" s="9">
        <v>153.357</v>
      </c>
      <c r="BU17" s="9">
        <v>121.09699999999999</v>
      </c>
      <c r="BV17" s="9">
        <v>32.259</v>
      </c>
      <c r="BW17" s="9">
        <v>285.94299999999998</v>
      </c>
      <c r="BX17" s="9">
        <v>118.461</v>
      </c>
      <c r="BY17" s="9">
        <v>167.482</v>
      </c>
      <c r="BZ17" s="9">
        <v>195.357</v>
      </c>
      <c r="CA17" s="9">
        <v>154.58799999999999</v>
      </c>
      <c r="CB17" s="9">
        <v>40.768999999999998</v>
      </c>
      <c r="CC17" s="9">
        <v>309.12599999999998</v>
      </c>
      <c r="CD17" s="9">
        <v>126.172</v>
      </c>
      <c r="CE17" s="9">
        <v>182.95400000000001</v>
      </c>
      <c r="CF17" s="9">
        <v>311.99299999999999</v>
      </c>
      <c r="CG17" s="9">
        <v>138.505</v>
      </c>
      <c r="CH17" s="9">
        <v>173.489</v>
      </c>
      <c r="CI17" s="9">
        <v>2279.415</v>
      </c>
      <c r="CJ17" s="9">
        <v>1212.8050000000001</v>
      </c>
      <c r="CK17" s="9">
        <v>1066.6099999999999</v>
      </c>
      <c r="CL17" s="9">
        <v>1613.5530000000001</v>
      </c>
      <c r="CM17" s="9">
        <v>1009.152</v>
      </c>
      <c r="CN17" s="9">
        <v>604.40200000000004</v>
      </c>
      <c r="CO17" s="9">
        <v>665.86199999999997</v>
      </c>
      <c r="CP17" s="9">
        <v>203.654</v>
      </c>
      <c r="CQ17" s="9">
        <v>462.20800000000003</v>
      </c>
      <c r="CR17" s="9">
        <v>394.60899999999998</v>
      </c>
      <c r="CS17" s="9">
        <v>195.14699999999999</v>
      </c>
      <c r="CT17" s="9">
        <v>199.46199999999999</v>
      </c>
      <c r="CU17" s="9">
        <v>87.89</v>
      </c>
      <c r="CV17" s="9">
        <v>49.284999999999997</v>
      </c>
      <c r="CW17" s="9">
        <v>38.604999999999997</v>
      </c>
      <c r="CX17" s="9">
        <v>38.322000000000003</v>
      </c>
      <c r="CY17" s="9">
        <v>26.975000000000001</v>
      </c>
      <c r="CZ17" s="9">
        <v>11.347</v>
      </c>
      <c r="DA17" s="9">
        <v>20.792999999999999</v>
      </c>
      <c r="DB17" s="9">
        <v>11.782999999999999</v>
      </c>
      <c r="DC17" s="9">
        <v>9.01</v>
      </c>
      <c r="DD17" s="9">
        <v>17.529</v>
      </c>
      <c r="DE17" s="9">
        <v>15.192</v>
      </c>
      <c r="DF17" s="9">
        <v>2.3370000000000002</v>
      </c>
      <c r="DG17" s="9">
        <v>49.567999999999998</v>
      </c>
      <c r="DH17" s="9">
        <v>22.31</v>
      </c>
      <c r="DI17" s="9">
        <v>27.257999999999999</v>
      </c>
      <c r="DJ17" s="9">
        <v>343.60399999999998</v>
      </c>
      <c r="DK17" s="9">
        <v>166.25899999999999</v>
      </c>
      <c r="DL17" s="9">
        <v>177.345</v>
      </c>
      <c r="DM17" s="9">
        <v>131.52500000000001</v>
      </c>
      <c r="DN17" s="9">
        <v>88.278000000000006</v>
      </c>
      <c r="DO17" s="9">
        <v>43.246000000000002</v>
      </c>
      <c r="DP17" s="9">
        <v>212.07900000000001</v>
      </c>
      <c r="DQ17" s="9">
        <v>77.980999999999995</v>
      </c>
      <c r="DR17" s="9">
        <v>134.09800000000001</v>
      </c>
      <c r="DS17" s="9">
        <v>161.72200000000001</v>
      </c>
      <c r="DT17" s="9">
        <v>110.30500000000001</v>
      </c>
      <c r="DU17" s="9">
        <v>51.417000000000002</v>
      </c>
      <c r="DV17" s="9">
        <v>232.886</v>
      </c>
      <c r="DW17" s="9">
        <v>84.841999999999999</v>
      </c>
      <c r="DX17" s="9">
        <v>148.04400000000001</v>
      </c>
      <c r="DY17" s="9">
        <v>232.87200000000001</v>
      </c>
      <c r="DZ17" s="9">
        <v>89.763000000000005</v>
      </c>
      <c r="EA17" s="9">
        <v>143.108</v>
      </c>
      <c r="EB17" s="9">
        <v>790.07799999999997</v>
      </c>
      <c r="EC17" s="9">
        <v>425.452</v>
      </c>
      <c r="ED17" s="9">
        <v>364.62599999999998</v>
      </c>
      <c r="EE17" s="9">
        <v>531.60299999999995</v>
      </c>
      <c r="EF17" s="9">
        <v>350.85700000000003</v>
      </c>
      <c r="EG17" s="9">
        <v>180.74600000000001</v>
      </c>
      <c r="EH17" s="9">
        <v>258.47500000000002</v>
      </c>
      <c r="EI17" s="9">
        <v>74.594999999999999</v>
      </c>
      <c r="EJ17" s="9">
        <v>183.88</v>
      </c>
      <c r="EK17" s="9">
        <v>129.33199999999999</v>
      </c>
      <c r="EL17" s="9">
        <v>72.3</v>
      </c>
      <c r="EM17" s="9">
        <v>57.031999999999996</v>
      </c>
      <c r="EN17" s="9">
        <v>26.765999999999998</v>
      </c>
      <c r="EO17" s="9">
        <v>15.997</v>
      </c>
      <c r="EP17" s="9">
        <v>10.768000000000001</v>
      </c>
      <c r="EQ17" s="9">
        <v>13.337999999999999</v>
      </c>
      <c r="ER17" s="9">
        <v>10.587999999999999</v>
      </c>
      <c r="ES17" s="9">
        <v>2.75</v>
      </c>
      <c r="ET17" s="9">
        <v>7.4009999999999998</v>
      </c>
      <c r="EU17" s="9">
        <v>5.3879999999999999</v>
      </c>
      <c r="EV17" s="9">
        <v>2.0129999999999999</v>
      </c>
      <c r="EW17" s="9">
        <v>5.9370000000000003</v>
      </c>
      <c r="EX17" s="9">
        <v>5.1989999999999998</v>
      </c>
      <c r="EY17" s="9">
        <v>0.73799999999999999</v>
      </c>
      <c r="EZ17" s="9">
        <v>13.427</v>
      </c>
      <c r="FA17" s="9">
        <v>5.4089999999999998</v>
      </c>
      <c r="FB17" s="9">
        <v>8.0180000000000007</v>
      </c>
      <c r="FC17" s="9">
        <v>112.78</v>
      </c>
      <c r="FD17" s="9">
        <v>61.093000000000004</v>
      </c>
      <c r="FE17" s="9">
        <v>51.686</v>
      </c>
      <c r="FF17" s="9">
        <v>40.433</v>
      </c>
      <c r="FG17" s="9">
        <v>31.59</v>
      </c>
      <c r="FH17" s="9">
        <v>8.843</v>
      </c>
      <c r="FI17" s="9">
        <v>72.346999999999994</v>
      </c>
      <c r="FJ17" s="9">
        <v>29.504000000000001</v>
      </c>
      <c r="FK17" s="9">
        <v>42.843000000000004</v>
      </c>
      <c r="FL17" s="9">
        <v>52.143000000000001</v>
      </c>
      <c r="FM17" s="9">
        <v>40.994999999999997</v>
      </c>
      <c r="FN17" s="9">
        <v>11.148</v>
      </c>
      <c r="FO17" s="9">
        <v>77.188999999999993</v>
      </c>
      <c r="FP17" s="9">
        <v>31.305</v>
      </c>
      <c r="FQ17" s="9">
        <v>45.884</v>
      </c>
      <c r="FR17" s="9">
        <v>79.748000000000005</v>
      </c>
      <c r="FS17" s="9">
        <v>34.892000000000003</v>
      </c>
      <c r="FT17" s="9">
        <v>44.856000000000002</v>
      </c>
      <c r="FU17" s="9">
        <v>1308.8420000000001</v>
      </c>
      <c r="FV17" s="9">
        <v>735.178</v>
      </c>
      <c r="FW17" s="9">
        <v>573.66399999999999</v>
      </c>
      <c r="FX17" s="9">
        <v>941.89700000000005</v>
      </c>
      <c r="FY17" s="9">
        <v>634.82600000000002</v>
      </c>
      <c r="FZ17" s="9">
        <v>307.07100000000003</v>
      </c>
      <c r="GA17" s="9">
        <v>366.94499999999999</v>
      </c>
      <c r="GB17" s="9">
        <v>100.352</v>
      </c>
      <c r="GC17" s="9">
        <v>266.59300000000002</v>
      </c>
      <c r="GD17" s="9">
        <v>203.92599999999999</v>
      </c>
      <c r="GE17" s="9">
        <v>109.97</v>
      </c>
      <c r="GF17" s="9">
        <v>93.956000000000003</v>
      </c>
      <c r="GG17" s="9">
        <v>47.828000000000003</v>
      </c>
      <c r="GH17" s="9">
        <v>30.291</v>
      </c>
      <c r="GI17" s="9">
        <v>17.536000000000001</v>
      </c>
      <c r="GJ17" s="9">
        <v>24.568000000000001</v>
      </c>
      <c r="GK17" s="9">
        <v>21.54</v>
      </c>
      <c r="GL17" s="9">
        <v>3.0289999999999999</v>
      </c>
      <c r="GM17" s="9">
        <v>12.317</v>
      </c>
      <c r="GN17" s="9">
        <v>10.497</v>
      </c>
      <c r="GO17" s="9">
        <v>1.82</v>
      </c>
      <c r="GP17" s="9">
        <v>12.250999999999999</v>
      </c>
      <c r="GQ17" s="9">
        <v>11.042</v>
      </c>
      <c r="GR17" s="9">
        <v>1.2090000000000001</v>
      </c>
      <c r="GS17" s="9">
        <v>23.259</v>
      </c>
      <c r="GT17" s="9">
        <v>8.7520000000000007</v>
      </c>
      <c r="GU17" s="9">
        <v>14.507</v>
      </c>
      <c r="GV17" s="9">
        <v>174.173</v>
      </c>
      <c r="GW17" s="9">
        <v>89.965999999999994</v>
      </c>
      <c r="GX17" s="9">
        <v>84.206999999999994</v>
      </c>
      <c r="GY17" s="9">
        <v>71.66</v>
      </c>
      <c r="GZ17" s="9">
        <v>51.898000000000003</v>
      </c>
      <c r="HA17" s="9">
        <v>19.762</v>
      </c>
      <c r="HB17" s="9">
        <v>102.512</v>
      </c>
      <c r="HC17" s="9">
        <v>38.067999999999998</v>
      </c>
      <c r="HD17" s="9">
        <v>64.444000000000003</v>
      </c>
      <c r="HE17" s="9">
        <v>89.894999999999996</v>
      </c>
      <c r="HF17" s="9">
        <v>68.028000000000006</v>
      </c>
      <c r="HG17" s="9">
        <v>21.867000000000001</v>
      </c>
      <c r="HH17" s="9">
        <v>114.03100000000001</v>
      </c>
      <c r="HI17" s="9">
        <v>41.942</v>
      </c>
      <c r="HJ17" s="9">
        <v>72.088999999999999</v>
      </c>
      <c r="HK17" s="9">
        <v>114.83</v>
      </c>
      <c r="HL17" s="9">
        <v>48.564999999999998</v>
      </c>
      <c r="HM17" s="9">
        <v>66.265000000000001</v>
      </c>
      <c r="HN17" s="9">
        <v>238.79599999999999</v>
      </c>
      <c r="HO17" s="9">
        <v>127.61</v>
      </c>
      <c r="HP17" s="9">
        <v>111.18600000000001</v>
      </c>
      <c r="HQ17" s="9">
        <v>156.94</v>
      </c>
      <c r="HR17" s="9">
        <v>103.73399999999999</v>
      </c>
      <c r="HS17" s="9">
        <v>53.206000000000003</v>
      </c>
      <c r="HT17" s="9">
        <v>81.855999999999995</v>
      </c>
      <c r="HU17" s="9">
        <v>23.876000000000001</v>
      </c>
      <c r="HV17" s="9">
        <v>57.978999999999999</v>
      </c>
      <c r="HW17" s="9">
        <v>41.847999999999999</v>
      </c>
      <c r="HX17" s="9">
        <v>20.681000000000001</v>
      </c>
      <c r="HY17" s="9">
        <v>21.167999999999999</v>
      </c>
      <c r="HZ17" s="9">
        <v>6.6</v>
      </c>
      <c r="IA17" s="9">
        <v>3.5830000000000002</v>
      </c>
      <c r="IB17" s="9">
        <v>3.0169999999999999</v>
      </c>
      <c r="IC17" s="9">
        <v>2.456</v>
      </c>
      <c r="ID17" s="9">
        <v>1.8959999999999999</v>
      </c>
      <c r="IE17" s="9">
        <v>0.56000000000000005</v>
      </c>
      <c r="IF17" s="9">
        <v>1.2929999999999999</v>
      </c>
      <c r="IG17" s="9">
        <v>1.0920000000000001</v>
      </c>
      <c r="IH17" s="9">
        <v>0.2</v>
      </c>
      <c r="II17" s="9">
        <v>1.163</v>
      </c>
      <c r="IJ17" s="9">
        <v>0.80400000000000005</v>
      </c>
      <c r="IK17" s="9">
        <v>0.35899999999999999</v>
      </c>
      <c r="IL17" s="9">
        <v>4.1440000000000001</v>
      </c>
      <c r="IM17" s="9">
        <v>1.6870000000000001</v>
      </c>
      <c r="IN17" s="9">
        <v>2.4569999999999999</v>
      </c>
      <c r="IO17" s="9">
        <v>38.31</v>
      </c>
      <c r="IP17" s="9">
        <v>18.282</v>
      </c>
      <c r="IQ17" s="9">
        <v>20.027000000000001</v>
      </c>
    </row>
    <row r="18" spans="1:251">
      <c r="A18" s="10">
        <v>42036</v>
      </c>
      <c r="B18" s="9">
        <v>928.62300000000005</v>
      </c>
      <c r="C18" s="9">
        <v>1073.424</v>
      </c>
      <c r="D18" s="9">
        <v>326.17</v>
      </c>
      <c r="E18" s="9">
        <v>747.25400000000002</v>
      </c>
      <c r="F18" s="9">
        <v>499.53899999999999</v>
      </c>
      <c r="G18" s="9">
        <v>269.91399999999999</v>
      </c>
      <c r="H18" s="9">
        <v>229.625</v>
      </c>
      <c r="I18" s="9">
        <v>105.5</v>
      </c>
      <c r="J18" s="9">
        <v>61.497999999999998</v>
      </c>
      <c r="K18" s="9">
        <v>44.002000000000002</v>
      </c>
      <c r="L18" s="9">
        <v>43.021000000000001</v>
      </c>
      <c r="M18" s="9">
        <v>32.412999999999997</v>
      </c>
      <c r="N18" s="9">
        <v>10.608000000000001</v>
      </c>
      <c r="O18" s="9">
        <v>24.437999999999999</v>
      </c>
      <c r="P18" s="9">
        <v>19.600000000000001</v>
      </c>
      <c r="Q18" s="9">
        <v>4.8369999999999997</v>
      </c>
      <c r="R18" s="9">
        <v>18.584</v>
      </c>
      <c r="S18" s="9">
        <v>12.813000000000001</v>
      </c>
      <c r="T18" s="9">
        <v>5.7709999999999999</v>
      </c>
      <c r="U18" s="9">
        <v>62.478999999999999</v>
      </c>
      <c r="V18" s="9">
        <v>29.085000000000001</v>
      </c>
      <c r="W18" s="9">
        <v>33.393999999999998</v>
      </c>
      <c r="X18" s="9">
        <v>438.69099999999997</v>
      </c>
      <c r="Y18" s="9">
        <v>234.01499999999999</v>
      </c>
      <c r="Z18" s="9">
        <v>204.67599999999999</v>
      </c>
      <c r="AA18" s="9">
        <v>157.029</v>
      </c>
      <c r="AB18" s="9">
        <v>123.849</v>
      </c>
      <c r="AC18" s="9">
        <v>33.179000000000002</v>
      </c>
      <c r="AD18" s="9">
        <v>281.66199999999998</v>
      </c>
      <c r="AE18" s="9">
        <v>110.166</v>
      </c>
      <c r="AF18" s="9">
        <v>171.49700000000001</v>
      </c>
      <c r="AG18" s="9">
        <v>189.553</v>
      </c>
      <c r="AH18" s="9">
        <v>147.99700000000001</v>
      </c>
      <c r="AI18" s="9">
        <v>41.555999999999997</v>
      </c>
      <c r="AJ18" s="9">
        <v>309.98599999999999</v>
      </c>
      <c r="AK18" s="9">
        <v>121.917</v>
      </c>
      <c r="AL18" s="9">
        <v>188.06899999999999</v>
      </c>
      <c r="AM18" s="9">
        <v>306.10000000000002</v>
      </c>
      <c r="AN18" s="9">
        <v>129.76599999999999</v>
      </c>
      <c r="AO18" s="9">
        <v>176.334</v>
      </c>
      <c r="AP18" s="9">
        <v>3006.5740000000001</v>
      </c>
      <c r="AQ18" s="9">
        <v>1623.1010000000001</v>
      </c>
      <c r="AR18" s="9">
        <v>1383.472</v>
      </c>
      <c r="AS18" s="9">
        <v>2022.4870000000001</v>
      </c>
      <c r="AT18" s="9">
        <v>1313.0170000000001</v>
      </c>
      <c r="AU18" s="9">
        <v>709.471</v>
      </c>
      <c r="AV18" s="9">
        <v>984.08699999999999</v>
      </c>
      <c r="AW18" s="9">
        <v>310.08499999999998</v>
      </c>
      <c r="AX18" s="9">
        <v>674.00199999999995</v>
      </c>
      <c r="AY18" s="9">
        <v>477.90699999999998</v>
      </c>
      <c r="AZ18" s="9">
        <v>253.62200000000001</v>
      </c>
      <c r="BA18" s="9">
        <v>224.285</v>
      </c>
      <c r="BB18" s="9">
        <v>85.156999999999996</v>
      </c>
      <c r="BC18" s="9">
        <v>44.448</v>
      </c>
      <c r="BD18" s="9">
        <v>40.709000000000003</v>
      </c>
      <c r="BE18" s="9">
        <v>31.2</v>
      </c>
      <c r="BF18" s="9">
        <v>23.427</v>
      </c>
      <c r="BG18" s="9">
        <v>7.774</v>
      </c>
      <c r="BH18" s="9">
        <v>18.169</v>
      </c>
      <c r="BI18" s="9">
        <v>12.845000000000001</v>
      </c>
      <c r="BJ18" s="9">
        <v>5.3250000000000002</v>
      </c>
      <c r="BK18" s="9">
        <v>13.031000000000001</v>
      </c>
      <c r="BL18" s="9">
        <v>10.582000000000001</v>
      </c>
      <c r="BM18" s="9">
        <v>2.4489999999999998</v>
      </c>
      <c r="BN18" s="9">
        <v>53.957000000000001</v>
      </c>
      <c r="BO18" s="9">
        <v>21.021000000000001</v>
      </c>
      <c r="BP18" s="9">
        <v>32.936</v>
      </c>
      <c r="BQ18" s="9">
        <v>430.291</v>
      </c>
      <c r="BR18" s="9">
        <v>229.96700000000001</v>
      </c>
      <c r="BS18" s="9">
        <v>200.32400000000001</v>
      </c>
      <c r="BT18" s="9">
        <v>164.58600000000001</v>
      </c>
      <c r="BU18" s="9">
        <v>128.27099999999999</v>
      </c>
      <c r="BV18" s="9">
        <v>36.314999999999998</v>
      </c>
      <c r="BW18" s="9">
        <v>265.70499999999998</v>
      </c>
      <c r="BX18" s="9">
        <v>101.697</v>
      </c>
      <c r="BY18" s="9">
        <v>164.00800000000001</v>
      </c>
      <c r="BZ18" s="9">
        <v>187.22499999999999</v>
      </c>
      <c r="CA18" s="9">
        <v>145.56</v>
      </c>
      <c r="CB18" s="9">
        <v>41.665999999999997</v>
      </c>
      <c r="CC18" s="9">
        <v>290.68200000000002</v>
      </c>
      <c r="CD18" s="9">
        <v>108.063</v>
      </c>
      <c r="CE18" s="9">
        <v>182.619</v>
      </c>
      <c r="CF18" s="9">
        <v>283.87400000000002</v>
      </c>
      <c r="CG18" s="9">
        <v>114.542</v>
      </c>
      <c r="CH18" s="9">
        <v>169.333</v>
      </c>
      <c r="CI18" s="9">
        <v>2337.5039999999999</v>
      </c>
      <c r="CJ18" s="9">
        <v>1242.184</v>
      </c>
      <c r="CK18" s="9">
        <v>1095.3209999999999</v>
      </c>
      <c r="CL18" s="9">
        <v>1640.9110000000001</v>
      </c>
      <c r="CM18" s="9">
        <v>1035.1010000000001</v>
      </c>
      <c r="CN18" s="9">
        <v>605.80999999999995</v>
      </c>
      <c r="CO18" s="9">
        <v>696.59400000000005</v>
      </c>
      <c r="CP18" s="9">
        <v>207.083</v>
      </c>
      <c r="CQ18" s="9">
        <v>489.51100000000002</v>
      </c>
      <c r="CR18" s="9">
        <v>385.13900000000001</v>
      </c>
      <c r="CS18" s="9">
        <v>206.251</v>
      </c>
      <c r="CT18" s="9">
        <v>178.88800000000001</v>
      </c>
      <c r="CU18" s="9">
        <v>89.53</v>
      </c>
      <c r="CV18" s="9">
        <v>51.04</v>
      </c>
      <c r="CW18" s="9">
        <v>38.49</v>
      </c>
      <c r="CX18" s="9">
        <v>37.261000000000003</v>
      </c>
      <c r="CY18" s="9">
        <v>29.007000000000001</v>
      </c>
      <c r="CZ18" s="9">
        <v>8.2530000000000001</v>
      </c>
      <c r="DA18" s="9">
        <v>20.306999999999999</v>
      </c>
      <c r="DB18" s="9">
        <v>15.756</v>
      </c>
      <c r="DC18" s="9">
        <v>4.5510000000000002</v>
      </c>
      <c r="DD18" s="9">
        <v>16.954000000000001</v>
      </c>
      <c r="DE18" s="9">
        <v>13.250999999999999</v>
      </c>
      <c r="DF18" s="9">
        <v>3.702</v>
      </c>
      <c r="DG18" s="9">
        <v>52.27</v>
      </c>
      <c r="DH18" s="9">
        <v>22.032</v>
      </c>
      <c r="DI18" s="9">
        <v>30.236999999999998</v>
      </c>
      <c r="DJ18" s="9">
        <v>336.09</v>
      </c>
      <c r="DK18" s="9">
        <v>177.59200000000001</v>
      </c>
      <c r="DL18" s="9">
        <v>158.49799999999999</v>
      </c>
      <c r="DM18" s="9">
        <v>130.72300000000001</v>
      </c>
      <c r="DN18" s="9">
        <v>92.495000000000005</v>
      </c>
      <c r="DO18" s="9">
        <v>38.228000000000002</v>
      </c>
      <c r="DP18" s="9">
        <v>205.36699999999999</v>
      </c>
      <c r="DQ18" s="9">
        <v>85.096999999999994</v>
      </c>
      <c r="DR18" s="9">
        <v>120.27</v>
      </c>
      <c r="DS18" s="9">
        <v>158.4</v>
      </c>
      <c r="DT18" s="9">
        <v>114.38800000000001</v>
      </c>
      <c r="DU18" s="9">
        <v>44.012</v>
      </c>
      <c r="DV18" s="9">
        <v>226.738</v>
      </c>
      <c r="DW18" s="9">
        <v>91.861999999999995</v>
      </c>
      <c r="DX18" s="9">
        <v>134.876</v>
      </c>
      <c r="DY18" s="9">
        <v>225.67400000000001</v>
      </c>
      <c r="DZ18" s="9">
        <v>100.85299999999999</v>
      </c>
      <c r="EA18" s="9">
        <v>124.821</v>
      </c>
      <c r="EB18" s="9">
        <v>802.69399999999996</v>
      </c>
      <c r="EC18" s="9">
        <v>432.06900000000002</v>
      </c>
      <c r="ED18" s="9">
        <v>370.62599999999998</v>
      </c>
      <c r="EE18" s="9">
        <v>538.85199999999998</v>
      </c>
      <c r="EF18" s="9">
        <v>358.048</v>
      </c>
      <c r="EG18" s="9">
        <v>180.804</v>
      </c>
      <c r="EH18" s="9">
        <v>263.84199999999998</v>
      </c>
      <c r="EI18" s="9">
        <v>74.021000000000001</v>
      </c>
      <c r="EJ18" s="9">
        <v>189.822</v>
      </c>
      <c r="EK18" s="9">
        <v>123.86799999999999</v>
      </c>
      <c r="EL18" s="9">
        <v>59.505000000000003</v>
      </c>
      <c r="EM18" s="9">
        <v>64.363</v>
      </c>
      <c r="EN18" s="9">
        <v>25.47</v>
      </c>
      <c r="EO18" s="9">
        <v>12.048</v>
      </c>
      <c r="EP18" s="9">
        <v>13.422000000000001</v>
      </c>
      <c r="EQ18" s="9">
        <v>8.6940000000000008</v>
      </c>
      <c r="ER18" s="9">
        <v>6.593</v>
      </c>
      <c r="ES18" s="9">
        <v>2.101</v>
      </c>
      <c r="ET18" s="9">
        <v>5.008</v>
      </c>
      <c r="EU18" s="9">
        <v>3.3639999999999999</v>
      </c>
      <c r="EV18" s="9">
        <v>1.6439999999999999</v>
      </c>
      <c r="EW18" s="9">
        <v>3.6859999999999999</v>
      </c>
      <c r="EX18" s="9">
        <v>3.2290000000000001</v>
      </c>
      <c r="EY18" s="9">
        <v>0.45700000000000002</v>
      </c>
      <c r="EZ18" s="9">
        <v>16.776</v>
      </c>
      <c r="FA18" s="9">
        <v>5.4550000000000001</v>
      </c>
      <c r="FB18" s="9">
        <v>11.321</v>
      </c>
      <c r="FC18" s="9">
        <v>109.834</v>
      </c>
      <c r="FD18" s="9">
        <v>52.444000000000003</v>
      </c>
      <c r="FE18" s="9">
        <v>57.39</v>
      </c>
      <c r="FF18" s="9">
        <v>34.780999999999999</v>
      </c>
      <c r="FG18" s="9">
        <v>26.03</v>
      </c>
      <c r="FH18" s="9">
        <v>8.7509999999999994</v>
      </c>
      <c r="FI18" s="9">
        <v>75.052999999999997</v>
      </c>
      <c r="FJ18" s="9">
        <v>26.414000000000001</v>
      </c>
      <c r="FK18" s="9">
        <v>48.639000000000003</v>
      </c>
      <c r="FL18" s="9">
        <v>41.231999999999999</v>
      </c>
      <c r="FM18" s="9">
        <v>30.83</v>
      </c>
      <c r="FN18" s="9">
        <v>10.401999999999999</v>
      </c>
      <c r="FO18" s="9">
        <v>82.635999999999996</v>
      </c>
      <c r="FP18" s="9">
        <v>28.675000000000001</v>
      </c>
      <c r="FQ18" s="9">
        <v>53.960999999999999</v>
      </c>
      <c r="FR18" s="9">
        <v>80.061000000000007</v>
      </c>
      <c r="FS18" s="9">
        <v>29.777999999999999</v>
      </c>
      <c r="FT18" s="9">
        <v>50.283000000000001</v>
      </c>
      <c r="FU18" s="9">
        <v>1334.5150000000001</v>
      </c>
      <c r="FV18" s="9">
        <v>745.88900000000001</v>
      </c>
      <c r="FW18" s="9">
        <v>588.62599999999998</v>
      </c>
      <c r="FX18" s="9">
        <v>945.65200000000004</v>
      </c>
      <c r="FY18" s="9">
        <v>631.78399999999999</v>
      </c>
      <c r="FZ18" s="9">
        <v>313.86799999999999</v>
      </c>
      <c r="GA18" s="9">
        <v>388.863</v>
      </c>
      <c r="GB18" s="9">
        <v>114.10599999999999</v>
      </c>
      <c r="GC18" s="9">
        <v>274.75799999999998</v>
      </c>
      <c r="GD18" s="9">
        <v>195.37100000000001</v>
      </c>
      <c r="GE18" s="9">
        <v>111.29300000000001</v>
      </c>
      <c r="GF18" s="9">
        <v>84.076999999999998</v>
      </c>
      <c r="GG18" s="9">
        <v>49.048999999999999</v>
      </c>
      <c r="GH18" s="9">
        <v>28.873000000000001</v>
      </c>
      <c r="GI18" s="9">
        <v>20.175999999999998</v>
      </c>
      <c r="GJ18" s="9">
        <v>18.797000000000001</v>
      </c>
      <c r="GK18" s="9">
        <v>15.391</v>
      </c>
      <c r="GL18" s="9">
        <v>3.4060000000000001</v>
      </c>
      <c r="GM18" s="9">
        <v>8.1300000000000008</v>
      </c>
      <c r="GN18" s="9">
        <v>6.2750000000000004</v>
      </c>
      <c r="GO18" s="9">
        <v>1.8540000000000001</v>
      </c>
      <c r="GP18" s="9">
        <v>10.667</v>
      </c>
      <c r="GQ18" s="9">
        <v>9.1159999999999997</v>
      </c>
      <c r="GR18" s="9">
        <v>1.5509999999999999</v>
      </c>
      <c r="GS18" s="9">
        <v>30.251999999999999</v>
      </c>
      <c r="GT18" s="9">
        <v>13.481999999999999</v>
      </c>
      <c r="GU18" s="9">
        <v>16.77</v>
      </c>
      <c r="GV18" s="9">
        <v>167.11600000000001</v>
      </c>
      <c r="GW18" s="9">
        <v>93.429000000000002</v>
      </c>
      <c r="GX18" s="9">
        <v>73.686000000000007</v>
      </c>
      <c r="GY18" s="9">
        <v>72.277000000000001</v>
      </c>
      <c r="GZ18" s="9">
        <v>57.137</v>
      </c>
      <c r="HA18" s="9">
        <v>15.138999999999999</v>
      </c>
      <c r="HB18" s="9">
        <v>94.838999999999999</v>
      </c>
      <c r="HC18" s="9">
        <v>36.292000000000002</v>
      </c>
      <c r="HD18" s="9">
        <v>58.546999999999997</v>
      </c>
      <c r="HE18" s="9">
        <v>86.337000000000003</v>
      </c>
      <c r="HF18" s="9">
        <v>68.481999999999999</v>
      </c>
      <c r="HG18" s="9">
        <v>17.855</v>
      </c>
      <c r="HH18" s="9">
        <v>109.033</v>
      </c>
      <c r="HI18" s="9">
        <v>42.811</v>
      </c>
      <c r="HJ18" s="9">
        <v>66.221999999999994</v>
      </c>
      <c r="HK18" s="9">
        <v>102.968</v>
      </c>
      <c r="HL18" s="9">
        <v>42.567</v>
      </c>
      <c r="HM18" s="9">
        <v>60.401000000000003</v>
      </c>
      <c r="HN18" s="9">
        <v>241.40199999999999</v>
      </c>
      <c r="HO18" s="9">
        <v>129.18100000000001</v>
      </c>
      <c r="HP18" s="9">
        <v>112.221</v>
      </c>
      <c r="HQ18" s="9">
        <v>156.36199999999999</v>
      </c>
      <c r="HR18" s="9">
        <v>103.209</v>
      </c>
      <c r="HS18" s="9">
        <v>53.152999999999999</v>
      </c>
      <c r="HT18" s="9">
        <v>85.04</v>
      </c>
      <c r="HU18" s="9">
        <v>25.972000000000001</v>
      </c>
      <c r="HV18" s="9">
        <v>59.067999999999998</v>
      </c>
      <c r="HW18" s="9">
        <v>38.813000000000002</v>
      </c>
      <c r="HX18" s="9">
        <v>19.622</v>
      </c>
      <c r="HY18" s="9">
        <v>19.190000000000001</v>
      </c>
      <c r="HZ18" s="9">
        <v>7.26</v>
      </c>
      <c r="IA18" s="9">
        <v>3.6389999999999998</v>
      </c>
      <c r="IB18" s="9">
        <v>3.621</v>
      </c>
      <c r="IC18" s="9">
        <v>1.8360000000000001</v>
      </c>
      <c r="ID18" s="9">
        <v>1.573</v>
      </c>
      <c r="IE18" s="9">
        <v>0.26300000000000001</v>
      </c>
      <c r="IF18" s="9">
        <v>0.77</v>
      </c>
      <c r="IG18" s="9">
        <v>0.77</v>
      </c>
      <c r="IH18" s="9">
        <v>0</v>
      </c>
      <c r="II18" s="9">
        <v>1.0660000000000001</v>
      </c>
      <c r="IJ18" s="9">
        <v>0.80300000000000005</v>
      </c>
      <c r="IK18" s="9">
        <v>0.26300000000000001</v>
      </c>
      <c r="IL18" s="9">
        <v>5.4240000000000004</v>
      </c>
      <c r="IM18" s="9">
        <v>2.0659999999999998</v>
      </c>
      <c r="IN18" s="9">
        <v>3.3580000000000001</v>
      </c>
      <c r="IO18" s="9">
        <v>34.561</v>
      </c>
      <c r="IP18" s="9">
        <v>16.859000000000002</v>
      </c>
      <c r="IQ18" s="9">
        <v>17.702000000000002</v>
      </c>
    </row>
    <row r="19" spans="1:251">
      <c r="A19" s="10">
        <v>42064</v>
      </c>
      <c r="B19" s="9">
        <v>918.66399999999999</v>
      </c>
      <c r="C19" s="9">
        <v>1105.6030000000001</v>
      </c>
      <c r="D19" s="9">
        <v>339.49400000000003</v>
      </c>
      <c r="E19" s="9">
        <v>766.11</v>
      </c>
      <c r="F19" s="9">
        <v>514.58600000000001</v>
      </c>
      <c r="G19" s="9">
        <v>273.78500000000003</v>
      </c>
      <c r="H19" s="9">
        <v>240.80099999999999</v>
      </c>
      <c r="I19" s="9">
        <v>89.456000000000003</v>
      </c>
      <c r="J19" s="9">
        <v>53.072000000000003</v>
      </c>
      <c r="K19" s="9">
        <v>36.383000000000003</v>
      </c>
      <c r="L19" s="9">
        <v>44.185000000000002</v>
      </c>
      <c r="M19" s="9">
        <v>34.225999999999999</v>
      </c>
      <c r="N19" s="9">
        <v>9.9589999999999996</v>
      </c>
      <c r="O19" s="9">
        <v>22.431999999999999</v>
      </c>
      <c r="P19" s="9">
        <v>15.638</v>
      </c>
      <c r="Q19" s="9">
        <v>6.7939999999999996</v>
      </c>
      <c r="R19" s="9">
        <v>21.753</v>
      </c>
      <c r="S19" s="9">
        <v>18.588000000000001</v>
      </c>
      <c r="T19" s="9">
        <v>3.1640000000000001</v>
      </c>
      <c r="U19" s="9">
        <v>45.271000000000001</v>
      </c>
      <c r="V19" s="9">
        <v>18.846</v>
      </c>
      <c r="W19" s="9">
        <v>26.423999999999999</v>
      </c>
      <c r="X19" s="9">
        <v>459.99799999999999</v>
      </c>
      <c r="Y19" s="9">
        <v>238.97200000000001</v>
      </c>
      <c r="Z19" s="9">
        <v>221.02600000000001</v>
      </c>
      <c r="AA19" s="9">
        <v>175.92</v>
      </c>
      <c r="AB19" s="9">
        <v>133.54400000000001</v>
      </c>
      <c r="AC19" s="9">
        <v>42.375999999999998</v>
      </c>
      <c r="AD19" s="9">
        <v>284.07799999999997</v>
      </c>
      <c r="AE19" s="9">
        <v>105.428</v>
      </c>
      <c r="AF19" s="9">
        <v>178.65</v>
      </c>
      <c r="AG19" s="9">
        <v>209.33600000000001</v>
      </c>
      <c r="AH19" s="9">
        <v>161.21100000000001</v>
      </c>
      <c r="AI19" s="9">
        <v>48.125999999999998</v>
      </c>
      <c r="AJ19" s="9">
        <v>305.25</v>
      </c>
      <c r="AK19" s="9">
        <v>112.575</v>
      </c>
      <c r="AL19" s="9">
        <v>192.67500000000001</v>
      </c>
      <c r="AM19" s="9">
        <v>306.51</v>
      </c>
      <c r="AN19" s="9">
        <v>121.066</v>
      </c>
      <c r="AO19" s="9">
        <v>185.44399999999999</v>
      </c>
      <c r="AP19" s="9">
        <v>2985.6570000000002</v>
      </c>
      <c r="AQ19" s="9">
        <v>1619.3119999999999</v>
      </c>
      <c r="AR19" s="9">
        <v>1366.345</v>
      </c>
      <c r="AS19" s="9">
        <v>2001.6469999999999</v>
      </c>
      <c r="AT19" s="9">
        <v>1302.893</v>
      </c>
      <c r="AU19" s="9">
        <v>698.75400000000002</v>
      </c>
      <c r="AV19" s="9">
        <v>984.01</v>
      </c>
      <c r="AW19" s="9">
        <v>316.41899999999998</v>
      </c>
      <c r="AX19" s="9">
        <v>667.59100000000001</v>
      </c>
      <c r="AY19" s="9">
        <v>451.12299999999999</v>
      </c>
      <c r="AZ19" s="9">
        <v>235.17</v>
      </c>
      <c r="BA19" s="9">
        <v>215.953</v>
      </c>
      <c r="BB19" s="9">
        <v>86.051000000000002</v>
      </c>
      <c r="BC19" s="9">
        <v>44.369</v>
      </c>
      <c r="BD19" s="9">
        <v>41.682000000000002</v>
      </c>
      <c r="BE19" s="9">
        <v>26.693000000000001</v>
      </c>
      <c r="BF19" s="9">
        <v>20.027999999999999</v>
      </c>
      <c r="BG19" s="9">
        <v>6.6660000000000004</v>
      </c>
      <c r="BH19" s="9">
        <v>15.51</v>
      </c>
      <c r="BI19" s="9">
        <v>11.013</v>
      </c>
      <c r="BJ19" s="9">
        <v>4.4969999999999999</v>
      </c>
      <c r="BK19" s="9">
        <v>11.183</v>
      </c>
      <c r="BL19" s="9">
        <v>9.0139999999999993</v>
      </c>
      <c r="BM19" s="9">
        <v>2.169</v>
      </c>
      <c r="BN19" s="9">
        <v>59.357999999999997</v>
      </c>
      <c r="BO19" s="9">
        <v>24.341000000000001</v>
      </c>
      <c r="BP19" s="9">
        <v>35.017000000000003</v>
      </c>
      <c r="BQ19" s="9">
        <v>405.72199999999998</v>
      </c>
      <c r="BR19" s="9">
        <v>209.971</v>
      </c>
      <c r="BS19" s="9">
        <v>195.751</v>
      </c>
      <c r="BT19" s="9">
        <v>154.262</v>
      </c>
      <c r="BU19" s="9">
        <v>118.88800000000001</v>
      </c>
      <c r="BV19" s="9">
        <v>35.375</v>
      </c>
      <c r="BW19" s="9">
        <v>251.46</v>
      </c>
      <c r="BX19" s="9">
        <v>91.084000000000003</v>
      </c>
      <c r="BY19" s="9">
        <v>160.376</v>
      </c>
      <c r="BZ19" s="9">
        <v>173.30799999999999</v>
      </c>
      <c r="CA19" s="9">
        <v>132.98500000000001</v>
      </c>
      <c r="CB19" s="9">
        <v>40.323</v>
      </c>
      <c r="CC19" s="9">
        <v>277.815</v>
      </c>
      <c r="CD19" s="9">
        <v>102.185</v>
      </c>
      <c r="CE19" s="9">
        <v>175.631</v>
      </c>
      <c r="CF19" s="9">
        <v>266.97000000000003</v>
      </c>
      <c r="CG19" s="9">
        <v>102.09699999999999</v>
      </c>
      <c r="CH19" s="9">
        <v>164.87299999999999</v>
      </c>
      <c r="CI19" s="9">
        <v>2310.5430000000001</v>
      </c>
      <c r="CJ19" s="9">
        <v>1230.992</v>
      </c>
      <c r="CK19" s="9">
        <v>1079.5509999999999</v>
      </c>
      <c r="CL19" s="9">
        <v>1622.9649999999999</v>
      </c>
      <c r="CM19" s="9">
        <v>1034.482</v>
      </c>
      <c r="CN19" s="9">
        <v>588.48400000000004</v>
      </c>
      <c r="CO19" s="9">
        <v>687.57799999999997</v>
      </c>
      <c r="CP19" s="9">
        <v>196.511</v>
      </c>
      <c r="CQ19" s="9">
        <v>491.06700000000001</v>
      </c>
      <c r="CR19" s="9">
        <v>377.21100000000001</v>
      </c>
      <c r="CS19" s="9">
        <v>201.905</v>
      </c>
      <c r="CT19" s="9">
        <v>175.30600000000001</v>
      </c>
      <c r="CU19" s="9">
        <v>70.795000000000002</v>
      </c>
      <c r="CV19" s="9">
        <v>45.478000000000002</v>
      </c>
      <c r="CW19" s="9">
        <v>25.317</v>
      </c>
      <c r="CX19" s="9">
        <v>31.289000000000001</v>
      </c>
      <c r="CY19" s="9">
        <v>25.221</v>
      </c>
      <c r="CZ19" s="9">
        <v>6.0679999999999996</v>
      </c>
      <c r="DA19" s="9">
        <v>16.992000000000001</v>
      </c>
      <c r="DB19" s="9">
        <v>15.144</v>
      </c>
      <c r="DC19" s="9">
        <v>1.8480000000000001</v>
      </c>
      <c r="DD19" s="9">
        <v>14.297000000000001</v>
      </c>
      <c r="DE19" s="9">
        <v>10.077</v>
      </c>
      <c r="DF19" s="9">
        <v>4.22</v>
      </c>
      <c r="DG19" s="9">
        <v>39.506</v>
      </c>
      <c r="DH19" s="9">
        <v>20.257000000000001</v>
      </c>
      <c r="DI19" s="9">
        <v>19.248999999999999</v>
      </c>
      <c r="DJ19" s="9">
        <v>340.14100000000002</v>
      </c>
      <c r="DK19" s="9">
        <v>178.57</v>
      </c>
      <c r="DL19" s="9">
        <v>161.571</v>
      </c>
      <c r="DM19" s="9">
        <v>139.80600000000001</v>
      </c>
      <c r="DN19" s="9">
        <v>104.348</v>
      </c>
      <c r="DO19" s="9">
        <v>35.459000000000003</v>
      </c>
      <c r="DP19" s="9">
        <v>200.334</v>
      </c>
      <c r="DQ19" s="9">
        <v>74.221999999999994</v>
      </c>
      <c r="DR19" s="9">
        <v>126.11199999999999</v>
      </c>
      <c r="DS19" s="9">
        <v>162.328</v>
      </c>
      <c r="DT19" s="9">
        <v>120.801</v>
      </c>
      <c r="DU19" s="9">
        <v>41.527000000000001</v>
      </c>
      <c r="DV19" s="9">
        <v>214.88300000000001</v>
      </c>
      <c r="DW19" s="9">
        <v>81.103999999999999</v>
      </c>
      <c r="DX19" s="9">
        <v>133.779</v>
      </c>
      <c r="DY19" s="9">
        <v>217.32599999999999</v>
      </c>
      <c r="DZ19" s="9">
        <v>89.366</v>
      </c>
      <c r="EA19" s="9">
        <v>127.96</v>
      </c>
      <c r="EB19" s="9">
        <v>807.67100000000005</v>
      </c>
      <c r="EC19" s="9">
        <v>433.834</v>
      </c>
      <c r="ED19" s="9">
        <v>373.83800000000002</v>
      </c>
      <c r="EE19" s="9">
        <v>535.66600000000005</v>
      </c>
      <c r="EF19" s="9">
        <v>357.26</v>
      </c>
      <c r="EG19" s="9">
        <v>178.40600000000001</v>
      </c>
      <c r="EH19" s="9">
        <v>272.00599999999997</v>
      </c>
      <c r="EI19" s="9">
        <v>76.573999999999998</v>
      </c>
      <c r="EJ19" s="9">
        <v>195.43199999999999</v>
      </c>
      <c r="EK19" s="9">
        <v>110.137</v>
      </c>
      <c r="EL19" s="9">
        <v>53.139000000000003</v>
      </c>
      <c r="EM19" s="9">
        <v>56.997999999999998</v>
      </c>
      <c r="EN19" s="9">
        <v>22.236999999999998</v>
      </c>
      <c r="EO19" s="9">
        <v>11.327999999999999</v>
      </c>
      <c r="EP19" s="9">
        <v>10.909000000000001</v>
      </c>
      <c r="EQ19" s="9">
        <v>8.7829999999999995</v>
      </c>
      <c r="ER19" s="9">
        <v>6.6180000000000003</v>
      </c>
      <c r="ES19" s="9">
        <v>2.1659999999999999</v>
      </c>
      <c r="ET19" s="9">
        <v>4.9749999999999996</v>
      </c>
      <c r="EU19" s="9">
        <v>3.05</v>
      </c>
      <c r="EV19" s="9">
        <v>1.925</v>
      </c>
      <c r="EW19" s="9">
        <v>3.8079999999999998</v>
      </c>
      <c r="EX19" s="9">
        <v>3.5670000000000002</v>
      </c>
      <c r="EY19" s="9">
        <v>0.24099999999999999</v>
      </c>
      <c r="EZ19" s="9">
        <v>13.454000000000001</v>
      </c>
      <c r="FA19" s="9">
        <v>4.7110000000000003</v>
      </c>
      <c r="FB19" s="9">
        <v>8.7430000000000003</v>
      </c>
      <c r="FC19" s="9">
        <v>95.655000000000001</v>
      </c>
      <c r="FD19" s="9">
        <v>45.274999999999999</v>
      </c>
      <c r="FE19" s="9">
        <v>50.38</v>
      </c>
      <c r="FF19" s="9">
        <v>30.565999999999999</v>
      </c>
      <c r="FG19" s="9">
        <v>22.751000000000001</v>
      </c>
      <c r="FH19" s="9">
        <v>7.8150000000000004</v>
      </c>
      <c r="FI19" s="9">
        <v>65.088999999999999</v>
      </c>
      <c r="FJ19" s="9">
        <v>22.523</v>
      </c>
      <c r="FK19" s="9">
        <v>42.564999999999998</v>
      </c>
      <c r="FL19" s="9">
        <v>37.6</v>
      </c>
      <c r="FM19" s="9">
        <v>28.140999999999998</v>
      </c>
      <c r="FN19" s="9">
        <v>9.4589999999999996</v>
      </c>
      <c r="FO19" s="9">
        <v>72.537000000000006</v>
      </c>
      <c r="FP19" s="9">
        <v>24.998000000000001</v>
      </c>
      <c r="FQ19" s="9">
        <v>47.539000000000001</v>
      </c>
      <c r="FR19" s="9">
        <v>70.063999999999993</v>
      </c>
      <c r="FS19" s="9">
        <v>25.574000000000002</v>
      </c>
      <c r="FT19" s="9">
        <v>44.49</v>
      </c>
      <c r="FU19" s="9">
        <v>1327.5260000000001</v>
      </c>
      <c r="FV19" s="9">
        <v>738.94799999999998</v>
      </c>
      <c r="FW19" s="9">
        <v>588.57799999999997</v>
      </c>
      <c r="FX19" s="9">
        <v>927.52499999999998</v>
      </c>
      <c r="FY19" s="9">
        <v>618.84400000000005</v>
      </c>
      <c r="FZ19" s="9">
        <v>308.68099999999998</v>
      </c>
      <c r="GA19" s="9">
        <v>400.00099999999998</v>
      </c>
      <c r="GB19" s="9">
        <v>120.104</v>
      </c>
      <c r="GC19" s="9">
        <v>279.89699999999999</v>
      </c>
      <c r="GD19" s="9">
        <v>173.845</v>
      </c>
      <c r="GE19" s="9">
        <v>94.066999999999993</v>
      </c>
      <c r="GF19" s="9">
        <v>79.778000000000006</v>
      </c>
      <c r="GG19" s="9">
        <v>32.633000000000003</v>
      </c>
      <c r="GH19" s="9">
        <v>18.5</v>
      </c>
      <c r="GI19" s="9">
        <v>14.132999999999999</v>
      </c>
      <c r="GJ19" s="9">
        <v>10.887</v>
      </c>
      <c r="GK19" s="9">
        <v>8.9499999999999993</v>
      </c>
      <c r="GL19" s="9">
        <v>1.9359999999999999</v>
      </c>
      <c r="GM19" s="9">
        <v>5.0819999999999999</v>
      </c>
      <c r="GN19" s="9">
        <v>3.831</v>
      </c>
      <c r="GO19" s="9">
        <v>1.25</v>
      </c>
      <c r="GP19" s="9">
        <v>5.8049999999999997</v>
      </c>
      <c r="GQ19" s="9">
        <v>5.1189999999999998</v>
      </c>
      <c r="GR19" s="9">
        <v>0.68600000000000005</v>
      </c>
      <c r="GS19" s="9">
        <v>21.747</v>
      </c>
      <c r="GT19" s="9">
        <v>9.5500000000000007</v>
      </c>
      <c r="GU19" s="9">
        <v>12.196999999999999</v>
      </c>
      <c r="GV19" s="9">
        <v>153.76599999999999</v>
      </c>
      <c r="GW19" s="9">
        <v>82.066000000000003</v>
      </c>
      <c r="GX19" s="9">
        <v>71.700999999999993</v>
      </c>
      <c r="GY19" s="9">
        <v>60.904000000000003</v>
      </c>
      <c r="GZ19" s="9">
        <v>48.238</v>
      </c>
      <c r="HA19" s="9">
        <v>12.667</v>
      </c>
      <c r="HB19" s="9">
        <v>92.861999999999995</v>
      </c>
      <c r="HC19" s="9">
        <v>33.828000000000003</v>
      </c>
      <c r="HD19" s="9">
        <v>59.033999999999999</v>
      </c>
      <c r="HE19" s="9">
        <v>70.215999999999994</v>
      </c>
      <c r="HF19" s="9">
        <v>55.933999999999997</v>
      </c>
      <c r="HG19" s="9">
        <v>14.282</v>
      </c>
      <c r="HH19" s="9">
        <v>103.628</v>
      </c>
      <c r="HI19" s="9">
        <v>38.133000000000003</v>
      </c>
      <c r="HJ19" s="9">
        <v>65.495999999999995</v>
      </c>
      <c r="HK19" s="9">
        <v>97.942999999999998</v>
      </c>
      <c r="HL19" s="9">
        <v>37.658999999999999</v>
      </c>
      <c r="HM19" s="9">
        <v>60.283999999999999</v>
      </c>
      <c r="HN19" s="9">
        <v>240.73400000000001</v>
      </c>
      <c r="HO19" s="9">
        <v>126.872</v>
      </c>
      <c r="HP19" s="9">
        <v>113.861</v>
      </c>
      <c r="HQ19" s="9">
        <v>156.69200000000001</v>
      </c>
      <c r="HR19" s="9">
        <v>102.134</v>
      </c>
      <c r="HS19" s="9">
        <v>54.558</v>
      </c>
      <c r="HT19" s="9">
        <v>84.042000000000002</v>
      </c>
      <c r="HU19" s="9">
        <v>24.739000000000001</v>
      </c>
      <c r="HV19" s="9">
        <v>59.302999999999997</v>
      </c>
      <c r="HW19" s="9">
        <v>40.408000000000001</v>
      </c>
      <c r="HX19" s="9">
        <v>21.135999999999999</v>
      </c>
      <c r="HY19" s="9">
        <v>19.271999999999998</v>
      </c>
      <c r="HZ19" s="9">
        <v>7.0179999999999998</v>
      </c>
      <c r="IA19" s="9">
        <v>4.3490000000000002</v>
      </c>
      <c r="IB19" s="9">
        <v>2.6680000000000001</v>
      </c>
      <c r="IC19" s="9">
        <v>2.4009999999999998</v>
      </c>
      <c r="ID19" s="9">
        <v>1.7629999999999999</v>
      </c>
      <c r="IE19" s="9">
        <v>0.63800000000000001</v>
      </c>
      <c r="IF19" s="9">
        <v>0.78800000000000003</v>
      </c>
      <c r="IG19" s="9">
        <v>0.68300000000000005</v>
      </c>
      <c r="IH19" s="9">
        <v>0.105</v>
      </c>
      <c r="II19" s="9">
        <v>1.613</v>
      </c>
      <c r="IJ19" s="9">
        <v>1.08</v>
      </c>
      <c r="IK19" s="9">
        <v>0.53300000000000003</v>
      </c>
      <c r="IL19" s="9">
        <v>4.6159999999999997</v>
      </c>
      <c r="IM19" s="9">
        <v>2.5859999999999999</v>
      </c>
      <c r="IN19" s="9">
        <v>2.0299999999999998</v>
      </c>
      <c r="IO19" s="9">
        <v>36.405999999999999</v>
      </c>
      <c r="IP19" s="9">
        <v>18.849</v>
      </c>
      <c r="IQ19" s="9">
        <v>17.556999999999999</v>
      </c>
    </row>
    <row r="20" spans="1:251">
      <c r="A20" s="10">
        <v>42095</v>
      </c>
      <c r="B20" s="9">
        <v>928.36900000000003</v>
      </c>
      <c r="C20" s="9">
        <v>1132.3610000000001</v>
      </c>
      <c r="D20" s="9">
        <v>374.91399999999999</v>
      </c>
      <c r="E20" s="9">
        <v>757.447</v>
      </c>
      <c r="F20" s="9">
        <v>541.81799999999998</v>
      </c>
      <c r="G20" s="9">
        <v>297.36399999999998</v>
      </c>
      <c r="H20" s="9">
        <v>244.45400000000001</v>
      </c>
      <c r="I20" s="9">
        <v>82.903999999999996</v>
      </c>
      <c r="J20" s="9">
        <v>46.972999999999999</v>
      </c>
      <c r="K20" s="9">
        <v>35.930999999999997</v>
      </c>
      <c r="L20" s="9">
        <v>22.216999999999999</v>
      </c>
      <c r="M20" s="9">
        <v>17.297999999999998</v>
      </c>
      <c r="N20" s="9">
        <v>4.9180000000000001</v>
      </c>
      <c r="O20" s="9">
        <v>16.199000000000002</v>
      </c>
      <c r="P20" s="9">
        <v>12.218</v>
      </c>
      <c r="Q20" s="9">
        <v>3.9809999999999999</v>
      </c>
      <c r="R20" s="9">
        <v>6.0179999999999998</v>
      </c>
      <c r="S20" s="9">
        <v>5.08</v>
      </c>
      <c r="T20" s="9">
        <v>0.93700000000000006</v>
      </c>
      <c r="U20" s="9">
        <v>60.686999999999998</v>
      </c>
      <c r="V20" s="9">
        <v>29.673999999999999</v>
      </c>
      <c r="W20" s="9">
        <v>31.012</v>
      </c>
      <c r="X20" s="9">
        <v>497.709</v>
      </c>
      <c r="Y20" s="9">
        <v>274.21100000000001</v>
      </c>
      <c r="Z20" s="9">
        <v>223.49700000000001</v>
      </c>
      <c r="AA20" s="9">
        <v>194.74</v>
      </c>
      <c r="AB20" s="9">
        <v>149.642</v>
      </c>
      <c r="AC20" s="9">
        <v>45.097999999999999</v>
      </c>
      <c r="AD20" s="9">
        <v>302.96899999999999</v>
      </c>
      <c r="AE20" s="9">
        <v>124.57</v>
      </c>
      <c r="AF20" s="9">
        <v>178.399</v>
      </c>
      <c r="AG20" s="9">
        <v>210.74700000000001</v>
      </c>
      <c r="AH20" s="9">
        <v>161.636</v>
      </c>
      <c r="AI20" s="9">
        <v>49.110999999999997</v>
      </c>
      <c r="AJ20" s="9">
        <v>331.07100000000003</v>
      </c>
      <c r="AK20" s="9">
        <v>135.72800000000001</v>
      </c>
      <c r="AL20" s="9">
        <v>195.34299999999999</v>
      </c>
      <c r="AM20" s="9">
        <v>319.16800000000001</v>
      </c>
      <c r="AN20" s="9">
        <v>136.78800000000001</v>
      </c>
      <c r="AO20" s="9">
        <v>182.38</v>
      </c>
      <c r="AP20" s="9">
        <v>2984.1849999999999</v>
      </c>
      <c r="AQ20" s="9">
        <v>1605.7919999999999</v>
      </c>
      <c r="AR20" s="9">
        <v>1378.393</v>
      </c>
      <c r="AS20" s="9">
        <v>1988.9190000000001</v>
      </c>
      <c r="AT20" s="9">
        <v>1296.1559999999999</v>
      </c>
      <c r="AU20" s="9">
        <v>692.76300000000003</v>
      </c>
      <c r="AV20" s="9">
        <v>995.26599999999996</v>
      </c>
      <c r="AW20" s="9">
        <v>309.63499999999999</v>
      </c>
      <c r="AX20" s="9">
        <v>685.63</v>
      </c>
      <c r="AY20" s="9">
        <v>437.78</v>
      </c>
      <c r="AZ20" s="9">
        <v>244.17400000000001</v>
      </c>
      <c r="BA20" s="9">
        <v>193.60599999999999</v>
      </c>
      <c r="BB20" s="9">
        <v>63.640999999999998</v>
      </c>
      <c r="BC20" s="9">
        <v>34.707000000000001</v>
      </c>
      <c r="BD20" s="9">
        <v>28.934000000000001</v>
      </c>
      <c r="BE20" s="9">
        <v>17.472999999999999</v>
      </c>
      <c r="BF20" s="9">
        <v>12.797000000000001</v>
      </c>
      <c r="BG20" s="9">
        <v>4.6760000000000002</v>
      </c>
      <c r="BH20" s="9">
        <v>11.744999999999999</v>
      </c>
      <c r="BI20" s="9">
        <v>9.1690000000000005</v>
      </c>
      <c r="BJ20" s="9">
        <v>2.5760000000000001</v>
      </c>
      <c r="BK20" s="9">
        <v>5.7290000000000001</v>
      </c>
      <c r="BL20" s="9">
        <v>3.6280000000000001</v>
      </c>
      <c r="BM20" s="9">
        <v>2.1</v>
      </c>
      <c r="BN20" s="9">
        <v>46.167999999999999</v>
      </c>
      <c r="BO20" s="9">
        <v>21.908999999999999</v>
      </c>
      <c r="BP20" s="9">
        <v>24.257999999999999</v>
      </c>
      <c r="BQ20" s="9">
        <v>405.31700000000001</v>
      </c>
      <c r="BR20" s="9">
        <v>226.60300000000001</v>
      </c>
      <c r="BS20" s="9">
        <v>178.71299999999999</v>
      </c>
      <c r="BT20" s="9">
        <v>162.78700000000001</v>
      </c>
      <c r="BU20" s="9">
        <v>127.834</v>
      </c>
      <c r="BV20" s="9">
        <v>34.953000000000003</v>
      </c>
      <c r="BW20" s="9">
        <v>242.53</v>
      </c>
      <c r="BX20" s="9">
        <v>98.769000000000005</v>
      </c>
      <c r="BY20" s="9">
        <v>143.761</v>
      </c>
      <c r="BZ20" s="9">
        <v>174.999</v>
      </c>
      <c r="CA20" s="9">
        <v>136.554</v>
      </c>
      <c r="CB20" s="9">
        <v>38.445</v>
      </c>
      <c r="CC20" s="9">
        <v>262.78100000000001</v>
      </c>
      <c r="CD20" s="9">
        <v>107.62</v>
      </c>
      <c r="CE20" s="9">
        <v>155.161</v>
      </c>
      <c r="CF20" s="9">
        <v>254.27500000000001</v>
      </c>
      <c r="CG20" s="9">
        <v>107.938</v>
      </c>
      <c r="CH20" s="9">
        <v>146.33699999999999</v>
      </c>
      <c r="CI20" s="9">
        <v>2323.2359999999999</v>
      </c>
      <c r="CJ20" s="9">
        <v>1235.5409999999999</v>
      </c>
      <c r="CK20" s="9">
        <v>1087.6959999999999</v>
      </c>
      <c r="CL20" s="9">
        <v>1636.5350000000001</v>
      </c>
      <c r="CM20" s="9">
        <v>1030.1469999999999</v>
      </c>
      <c r="CN20" s="9">
        <v>606.38800000000003</v>
      </c>
      <c r="CO20" s="9">
        <v>686.70100000000002</v>
      </c>
      <c r="CP20" s="9">
        <v>205.39400000000001</v>
      </c>
      <c r="CQ20" s="9">
        <v>481.30700000000002</v>
      </c>
      <c r="CR20" s="9">
        <v>369.07100000000003</v>
      </c>
      <c r="CS20" s="9">
        <v>193.238</v>
      </c>
      <c r="CT20" s="9">
        <v>175.833</v>
      </c>
      <c r="CU20" s="9">
        <v>69.674000000000007</v>
      </c>
      <c r="CV20" s="9">
        <v>39.499000000000002</v>
      </c>
      <c r="CW20" s="9">
        <v>30.175000000000001</v>
      </c>
      <c r="CX20" s="9">
        <v>19.117999999999999</v>
      </c>
      <c r="CY20" s="9">
        <v>14.984</v>
      </c>
      <c r="CZ20" s="9">
        <v>4.1340000000000003</v>
      </c>
      <c r="DA20" s="9">
        <v>13.462999999999999</v>
      </c>
      <c r="DB20" s="9">
        <v>10.250999999999999</v>
      </c>
      <c r="DC20" s="9">
        <v>3.2120000000000002</v>
      </c>
      <c r="DD20" s="9">
        <v>5.6539999999999999</v>
      </c>
      <c r="DE20" s="9">
        <v>4.7329999999999997</v>
      </c>
      <c r="DF20" s="9">
        <v>0.92100000000000004</v>
      </c>
      <c r="DG20" s="9">
        <v>50.555999999999997</v>
      </c>
      <c r="DH20" s="9">
        <v>24.515000000000001</v>
      </c>
      <c r="DI20" s="9">
        <v>26.041</v>
      </c>
      <c r="DJ20" s="9">
        <v>336.29700000000003</v>
      </c>
      <c r="DK20" s="9">
        <v>174.012</v>
      </c>
      <c r="DL20" s="9">
        <v>162.28399999999999</v>
      </c>
      <c r="DM20" s="9">
        <v>127.568</v>
      </c>
      <c r="DN20" s="9">
        <v>96.186000000000007</v>
      </c>
      <c r="DO20" s="9">
        <v>31.382000000000001</v>
      </c>
      <c r="DP20" s="9">
        <v>208.72900000000001</v>
      </c>
      <c r="DQ20" s="9">
        <v>77.826999999999998</v>
      </c>
      <c r="DR20" s="9">
        <v>130.90199999999999</v>
      </c>
      <c r="DS20" s="9">
        <v>140.15199999999999</v>
      </c>
      <c r="DT20" s="9">
        <v>106.395</v>
      </c>
      <c r="DU20" s="9">
        <v>33.756999999999998</v>
      </c>
      <c r="DV20" s="9">
        <v>228.91900000000001</v>
      </c>
      <c r="DW20" s="9">
        <v>86.843999999999994</v>
      </c>
      <c r="DX20" s="9">
        <v>142.07499999999999</v>
      </c>
      <c r="DY20" s="9">
        <v>222.19300000000001</v>
      </c>
      <c r="DZ20" s="9">
        <v>88.078000000000003</v>
      </c>
      <c r="EA20" s="9">
        <v>134.114</v>
      </c>
      <c r="EB20" s="9">
        <v>807.94</v>
      </c>
      <c r="EC20" s="9">
        <v>431.75700000000001</v>
      </c>
      <c r="ED20" s="9">
        <v>376.18299999999999</v>
      </c>
      <c r="EE20" s="9">
        <v>533.12400000000002</v>
      </c>
      <c r="EF20" s="9">
        <v>352.608</v>
      </c>
      <c r="EG20" s="9">
        <v>180.51499999999999</v>
      </c>
      <c r="EH20" s="9">
        <v>274.81599999999997</v>
      </c>
      <c r="EI20" s="9">
        <v>79.149000000000001</v>
      </c>
      <c r="EJ20" s="9">
        <v>195.66800000000001</v>
      </c>
      <c r="EK20" s="9">
        <v>115.905</v>
      </c>
      <c r="EL20" s="9">
        <v>54.927999999999997</v>
      </c>
      <c r="EM20" s="9">
        <v>60.978000000000002</v>
      </c>
      <c r="EN20" s="9">
        <v>17.960999999999999</v>
      </c>
      <c r="EO20" s="9">
        <v>9.1820000000000004</v>
      </c>
      <c r="EP20" s="9">
        <v>8.7780000000000005</v>
      </c>
      <c r="EQ20" s="9">
        <v>2.9279999999999999</v>
      </c>
      <c r="ER20" s="9">
        <v>2.5720000000000001</v>
      </c>
      <c r="ES20" s="9">
        <v>0.35599999999999998</v>
      </c>
      <c r="ET20" s="9">
        <v>2.4420000000000002</v>
      </c>
      <c r="EU20" s="9">
        <v>2.0859999999999999</v>
      </c>
      <c r="EV20" s="9">
        <v>0.35599999999999998</v>
      </c>
      <c r="EW20" s="9">
        <v>0.48599999999999999</v>
      </c>
      <c r="EX20" s="9">
        <v>0.48599999999999999</v>
      </c>
      <c r="EY20" s="9">
        <v>0</v>
      </c>
      <c r="EZ20" s="9">
        <v>15.032999999999999</v>
      </c>
      <c r="FA20" s="9">
        <v>6.61</v>
      </c>
      <c r="FB20" s="9">
        <v>8.4220000000000006</v>
      </c>
      <c r="FC20" s="9">
        <v>106.589</v>
      </c>
      <c r="FD20" s="9">
        <v>49.698</v>
      </c>
      <c r="FE20" s="9">
        <v>56.890999999999998</v>
      </c>
      <c r="FF20" s="9">
        <v>36.021000000000001</v>
      </c>
      <c r="FG20" s="9">
        <v>27.234000000000002</v>
      </c>
      <c r="FH20" s="9">
        <v>8.7870000000000008</v>
      </c>
      <c r="FI20" s="9">
        <v>70.567999999999998</v>
      </c>
      <c r="FJ20" s="9">
        <v>22.465</v>
      </c>
      <c r="FK20" s="9">
        <v>48.103999999999999</v>
      </c>
      <c r="FL20" s="9">
        <v>37.834000000000003</v>
      </c>
      <c r="FM20" s="9">
        <v>28.69</v>
      </c>
      <c r="FN20" s="9">
        <v>9.1430000000000007</v>
      </c>
      <c r="FO20" s="9">
        <v>78.072000000000003</v>
      </c>
      <c r="FP20" s="9">
        <v>26.236999999999998</v>
      </c>
      <c r="FQ20" s="9">
        <v>51.834000000000003</v>
      </c>
      <c r="FR20" s="9">
        <v>73.010000000000005</v>
      </c>
      <c r="FS20" s="9">
        <v>24.55</v>
      </c>
      <c r="FT20" s="9">
        <v>48.46</v>
      </c>
      <c r="FU20" s="9">
        <v>1312.5170000000001</v>
      </c>
      <c r="FV20" s="9">
        <v>729.75699999999995</v>
      </c>
      <c r="FW20" s="9">
        <v>582.76</v>
      </c>
      <c r="FX20" s="9">
        <v>919.75</v>
      </c>
      <c r="FY20" s="9">
        <v>608.91200000000003</v>
      </c>
      <c r="FZ20" s="9">
        <v>310.83800000000002</v>
      </c>
      <c r="GA20" s="9">
        <v>392.767</v>
      </c>
      <c r="GB20" s="9">
        <v>120.845</v>
      </c>
      <c r="GC20" s="9">
        <v>271.92200000000003</v>
      </c>
      <c r="GD20" s="9">
        <v>177.65199999999999</v>
      </c>
      <c r="GE20" s="9">
        <v>98.507000000000005</v>
      </c>
      <c r="GF20" s="9">
        <v>79.144999999999996</v>
      </c>
      <c r="GG20" s="9">
        <v>32.026000000000003</v>
      </c>
      <c r="GH20" s="9">
        <v>18.888000000000002</v>
      </c>
      <c r="GI20" s="9">
        <v>13.138</v>
      </c>
      <c r="GJ20" s="9">
        <v>10.596</v>
      </c>
      <c r="GK20" s="9">
        <v>8.4969999999999999</v>
      </c>
      <c r="GL20" s="9">
        <v>2.0990000000000002</v>
      </c>
      <c r="GM20" s="9">
        <v>5.452</v>
      </c>
      <c r="GN20" s="9">
        <v>4.1150000000000002</v>
      </c>
      <c r="GO20" s="9">
        <v>1.337</v>
      </c>
      <c r="GP20" s="9">
        <v>5.1440000000000001</v>
      </c>
      <c r="GQ20" s="9">
        <v>4.3810000000000002</v>
      </c>
      <c r="GR20" s="9">
        <v>0.76300000000000001</v>
      </c>
      <c r="GS20" s="9">
        <v>21.43</v>
      </c>
      <c r="GT20" s="9">
        <v>10.391</v>
      </c>
      <c r="GU20" s="9">
        <v>11.039</v>
      </c>
      <c r="GV20" s="9">
        <v>160.726</v>
      </c>
      <c r="GW20" s="9">
        <v>89.253</v>
      </c>
      <c r="GX20" s="9">
        <v>71.472999999999999</v>
      </c>
      <c r="GY20" s="9">
        <v>65.474999999999994</v>
      </c>
      <c r="GZ20" s="9">
        <v>50.024000000000001</v>
      </c>
      <c r="HA20" s="9">
        <v>15.45</v>
      </c>
      <c r="HB20" s="9">
        <v>95.251999999999995</v>
      </c>
      <c r="HC20" s="9">
        <v>39.228999999999999</v>
      </c>
      <c r="HD20" s="9">
        <v>56.023000000000003</v>
      </c>
      <c r="HE20" s="9">
        <v>72.587999999999994</v>
      </c>
      <c r="HF20" s="9">
        <v>55.037999999999997</v>
      </c>
      <c r="HG20" s="9">
        <v>17.55</v>
      </c>
      <c r="HH20" s="9">
        <v>105.06399999999999</v>
      </c>
      <c r="HI20" s="9">
        <v>43.469000000000001</v>
      </c>
      <c r="HJ20" s="9">
        <v>61.594999999999999</v>
      </c>
      <c r="HK20" s="9">
        <v>100.70399999999999</v>
      </c>
      <c r="HL20" s="9">
        <v>43.344000000000001</v>
      </c>
      <c r="HM20" s="9">
        <v>57.36</v>
      </c>
      <c r="HN20" s="9">
        <v>240.23599999999999</v>
      </c>
      <c r="HO20" s="9">
        <v>127.384</v>
      </c>
      <c r="HP20" s="9">
        <v>112.851</v>
      </c>
      <c r="HQ20" s="9">
        <v>153.334</v>
      </c>
      <c r="HR20" s="9">
        <v>101.38200000000001</v>
      </c>
      <c r="HS20" s="9">
        <v>51.951999999999998</v>
      </c>
      <c r="HT20" s="9">
        <v>86.902000000000001</v>
      </c>
      <c r="HU20" s="9">
        <v>26.003</v>
      </c>
      <c r="HV20" s="9">
        <v>60.899000000000001</v>
      </c>
      <c r="HW20" s="9">
        <v>40.837000000000003</v>
      </c>
      <c r="HX20" s="9">
        <v>21.548999999999999</v>
      </c>
      <c r="HY20" s="9">
        <v>19.288</v>
      </c>
      <c r="HZ20" s="9">
        <v>5.702</v>
      </c>
      <c r="IA20" s="9">
        <v>3.121</v>
      </c>
      <c r="IB20" s="9">
        <v>2.5819999999999999</v>
      </c>
      <c r="IC20" s="9">
        <v>1.482</v>
      </c>
      <c r="ID20" s="9">
        <v>1.252</v>
      </c>
      <c r="IE20" s="9">
        <v>0.23</v>
      </c>
      <c r="IF20" s="9">
        <v>1.2130000000000001</v>
      </c>
      <c r="IG20" s="9">
        <v>1.105</v>
      </c>
      <c r="IH20" s="9">
        <v>0.108</v>
      </c>
      <c r="II20" s="9">
        <v>0.26900000000000002</v>
      </c>
      <c r="IJ20" s="9">
        <v>0.14699999999999999</v>
      </c>
      <c r="IK20" s="9">
        <v>0.122</v>
      </c>
      <c r="IL20" s="9">
        <v>4.2210000000000001</v>
      </c>
      <c r="IM20" s="9">
        <v>1.869</v>
      </c>
      <c r="IN20" s="9">
        <v>2.3519999999999999</v>
      </c>
      <c r="IO20" s="9">
        <v>37.874000000000002</v>
      </c>
      <c r="IP20" s="9">
        <v>20.027000000000001</v>
      </c>
      <c r="IQ20" s="9">
        <v>17.846</v>
      </c>
    </row>
    <row r="21" spans="1:251">
      <c r="A21" s="10">
        <v>42125</v>
      </c>
      <c r="B21" s="9">
        <v>943.63199999999995</v>
      </c>
      <c r="C21" s="9">
        <v>1108.251</v>
      </c>
      <c r="D21" s="9">
        <v>361.58300000000003</v>
      </c>
      <c r="E21" s="9">
        <v>746.66800000000001</v>
      </c>
      <c r="F21" s="9">
        <v>541.55499999999995</v>
      </c>
      <c r="G21" s="9">
        <v>293.80900000000003</v>
      </c>
      <c r="H21" s="9">
        <v>247.74600000000001</v>
      </c>
      <c r="I21" s="9">
        <v>91.953000000000003</v>
      </c>
      <c r="J21" s="9">
        <v>60.072000000000003</v>
      </c>
      <c r="K21" s="9">
        <v>31.88</v>
      </c>
      <c r="L21" s="9">
        <v>40.695999999999998</v>
      </c>
      <c r="M21" s="9">
        <v>34.226999999999997</v>
      </c>
      <c r="N21" s="9">
        <v>6.4690000000000003</v>
      </c>
      <c r="O21" s="9">
        <v>21.082000000000001</v>
      </c>
      <c r="P21" s="9">
        <v>17.061</v>
      </c>
      <c r="Q21" s="9">
        <v>4.0209999999999999</v>
      </c>
      <c r="R21" s="9">
        <v>19.614000000000001</v>
      </c>
      <c r="S21" s="9">
        <v>17.167000000000002</v>
      </c>
      <c r="T21" s="9">
        <v>2.448</v>
      </c>
      <c r="U21" s="9">
        <v>51.256999999999998</v>
      </c>
      <c r="V21" s="9">
        <v>25.844999999999999</v>
      </c>
      <c r="W21" s="9">
        <v>25.411000000000001</v>
      </c>
      <c r="X21" s="9">
        <v>489.73</v>
      </c>
      <c r="Y21" s="9">
        <v>262.49400000000003</v>
      </c>
      <c r="Z21" s="9">
        <v>227.23599999999999</v>
      </c>
      <c r="AA21" s="9">
        <v>193.05500000000001</v>
      </c>
      <c r="AB21" s="9">
        <v>148.49700000000001</v>
      </c>
      <c r="AC21" s="9">
        <v>44.558</v>
      </c>
      <c r="AD21" s="9">
        <v>296.67599999999999</v>
      </c>
      <c r="AE21" s="9">
        <v>113.997</v>
      </c>
      <c r="AF21" s="9">
        <v>182.679</v>
      </c>
      <c r="AG21" s="9">
        <v>219.691</v>
      </c>
      <c r="AH21" s="9">
        <v>170.24</v>
      </c>
      <c r="AI21" s="9">
        <v>49.451000000000001</v>
      </c>
      <c r="AJ21" s="9">
        <v>321.86399999999998</v>
      </c>
      <c r="AK21" s="9">
        <v>123.569</v>
      </c>
      <c r="AL21" s="9">
        <v>198.29499999999999</v>
      </c>
      <c r="AM21" s="9">
        <v>317.75700000000001</v>
      </c>
      <c r="AN21" s="9">
        <v>131.05699999999999</v>
      </c>
      <c r="AO21" s="9">
        <v>186.7</v>
      </c>
      <c r="AP21" s="9">
        <v>3002.15</v>
      </c>
      <c r="AQ21" s="9">
        <v>1618.037</v>
      </c>
      <c r="AR21" s="9">
        <v>1384.1130000000001</v>
      </c>
      <c r="AS21" s="9">
        <v>1982.2249999999999</v>
      </c>
      <c r="AT21" s="9">
        <v>1293.971</v>
      </c>
      <c r="AU21" s="9">
        <v>688.255</v>
      </c>
      <c r="AV21" s="9">
        <v>1019.925</v>
      </c>
      <c r="AW21" s="9">
        <v>324.06700000000001</v>
      </c>
      <c r="AX21" s="9">
        <v>695.85799999999995</v>
      </c>
      <c r="AY21" s="9">
        <v>465.53399999999999</v>
      </c>
      <c r="AZ21" s="9">
        <v>251.39500000000001</v>
      </c>
      <c r="BA21" s="9">
        <v>214.13900000000001</v>
      </c>
      <c r="BB21" s="9">
        <v>85.39</v>
      </c>
      <c r="BC21" s="9">
        <v>44.9</v>
      </c>
      <c r="BD21" s="9">
        <v>40.49</v>
      </c>
      <c r="BE21" s="9">
        <v>29.029</v>
      </c>
      <c r="BF21" s="9">
        <v>20.042999999999999</v>
      </c>
      <c r="BG21" s="9">
        <v>8.9860000000000007</v>
      </c>
      <c r="BH21" s="9">
        <v>16.834</v>
      </c>
      <c r="BI21" s="9">
        <v>9.859</v>
      </c>
      <c r="BJ21" s="9">
        <v>6.9749999999999996</v>
      </c>
      <c r="BK21" s="9">
        <v>12.196</v>
      </c>
      <c r="BL21" s="9">
        <v>10.183999999999999</v>
      </c>
      <c r="BM21" s="9">
        <v>2.0110000000000001</v>
      </c>
      <c r="BN21" s="9">
        <v>56.360999999999997</v>
      </c>
      <c r="BO21" s="9">
        <v>24.856999999999999</v>
      </c>
      <c r="BP21" s="9">
        <v>31.503</v>
      </c>
      <c r="BQ21" s="9">
        <v>414.03500000000003</v>
      </c>
      <c r="BR21" s="9">
        <v>225.94499999999999</v>
      </c>
      <c r="BS21" s="9">
        <v>188.089</v>
      </c>
      <c r="BT21" s="9">
        <v>164.29499999999999</v>
      </c>
      <c r="BU21" s="9">
        <v>127.38200000000001</v>
      </c>
      <c r="BV21" s="9">
        <v>36.912999999999997</v>
      </c>
      <c r="BW21" s="9">
        <v>249.739</v>
      </c>
      <c r="BX21" s="9">
        <v>98.563000000000002</v>
      </c>
      <c r="BY21" s="9">
        <v>151.17599999999999</v>
      </c>
      <c r="BZ21" s="9">
        <v>188.64699999999999</v>
      </c>
      <c r="CA21" s="9">
        <v>142.74799999999999</v>
      </c>
      <c r="CB21" s="9">
        <v>45.9</v>
      </c>
      <c r="CC21" s="9">
        <v>276.887</v>
      </c>
      <c r="CD21" s="9">
        <v>108.648</v>
      </c>
      <c r="CE21" s="9">
        <v>168.239</v>
      </c>
      <c r="CF21" s="9">
        <v>266.57299999999998</v>
      </c>
      <c r="CG21" s="9">
        <v>108.422</v>
      </c>
      <c r="CH21" s="9">
        <v>158.15100000000001</v>
      </c>
      <c r="CI21" s="9">
        <v>2347.6799999999998</v>
      </c>
      <c r="CJ21" s="9">
        <v>1240.674</v>
      </c>
      <c r="CK21" s="9">
        <v>1107.0050000000001</v>
      </c>
      <c r="CL21" s="9">
        <v>1655.393</v>
      </c>
      <c r="CM21" s="9">
        <v>1044.7339999999999</v>
      </c>
      <c r="CN21" s="9">
        <v>610.65899999999999</v>
      </c>
      <c r="CO21" s="9">
        <v>692.28700000000003</v>
      </c>
      <c r="CP21" s="9">
        <v>195.94</v>
      </c>
      <c r="CQ21" s="9">
        <v>496.346</v>
      </c>
      <c r="CR21" s="9">
        <v>367.67</v>
      </c>
      <c r="CS21" s="9">
        <v>199.078</v>
      </c>
      <c r="CT21" s="9">
        <v>168.59200000000001</v>
      </c>
      <c r="CU21" s="9">
        <v>69.138000000000005</v>
      </c>
      <c r="CV21" s="9">
        <v>42.420999999999999</v>
      </c>
      <c r="CW21" s="9">
        <v>26.716999999999999</v>
      </c>
      <c r="CX21" s="9">
        <v>29.283999999999999</v>
      </c>
      <c r="CY21" s="9">
        <v>24.922000000000001</v>
      </c>
      <c r="CZ21" s="9">
        <v>4.3620000000000001</v>
      </c>
      <c r="DA21" s="9">
        <v>17.245999999999999</v>
      </c>
      <c r="DB21" s="9">
        <v>14.773999999999999</v>
      </c>
      <c r="DC21" s="9">
        <v>2.4729999999999999</v>
      </c>
      <c r="DD21" s="9">
        <v>12.038</v>
      </c>
      <c r="DE21" s="9">
        <v>10.148</v>
      </c>
      <c r="DF21" s="9">
        <v>1.89</v>
      </c>
      <c r="DG21" s="9">
        <v>39.853999999999999</v>
      </c>
      <c r="DH21" s="9">
        <v>17.498999999999999</v>
      </c>
      <c r="DI21" s="9">
        <v>22.353999999999999</v>
      </c>
      <c r="DJ21" s="9">
        <v>332.63</v>
      </c>
      <c r="DK21" s="9">
        <v>177.8</v>
      </c>
      <c r="DL21" s="9">
        <v>154.83000000000001</v>
      </c>
      <c r="DM21" s="9">
        <v>139.10300000000001</v>
      </c>
      <c r="DN21" s="9">
        <v>104.4</v>
      </c>
      <c r="DO21" s="9">
        <v>34.703000000000003</v>
      </c>
      <c r="DP21" s="9">
        <v>193.52699999999999</v>
      </c>
      <c r="DQ21" s="9">
        <v>73.400000000000006</v>
      </c>
      <c r="DR21" s="9">
        <v>120.127</v>
      </c>
      <c r="DS21" s="9">
        <v>159.83500000000001</v>
      </c>
      <c r="DT21" s="9">
        <v>121.211</v>
      </c>
      <c r="DU21" s="9">
        <v>38.624000000000002</v>
      </c>
      <c r="DV21" s="9">
        <v>207.83500000000001</v>
      </c>
      <c r="DW21" s="9">
        <v>77.867000000000004</v>
      </c>
      <c r="DX21" s="9">
        <v>129.96799999999999</v>
      </c>
      <c r="DY21" s="9">
        <v>210.773</v>
      </c>
      <c r="DZ21" s="9">
        <v>88.174000000000007</v>
      </c>
      <c r="EA21" s="9">
        <v>122.599</v>
      </c>
      <c r="EB21" s="9">
        <v>810.42600000000004</v>
      </c>
      <c r="EC21" s="9">
        <v>433.52100000000002</v>
      </c>
      <c r="ED21" s="9">
        <v>376.90499999999997</v>
      </c>
      <c r="EE21" s="9">
        <v>527.96400000000006</v>
      </c>
      <c r="EF21" s="9">
        <v>347.58600000000001</v>
      </c>
      <c r="EG21" s="9">
        <v>180.37799999999999</v>
      </c>
      <c r="EH21" s="9">
        <v>282.46199999999999</v>
      </c>
      <c r="EI21" s="9">
        <v>85.935000000000002</v>
      </c>
      <c r="EJ21" s="9">
        <v>196.52699999999999</v>
      </c>
      <c r="EK21" s="9">
        <v>136.41399999999999</v>
      </c>
      <c r="EL21" s="9">
        <v>69.347999999999999</v>
      </c>
      <c r="EM21" s="9">
        <v>67.066000000000003</v>
      </c>
      <c r="EN21" s="9">
        <v>33.820999999999998</v>
      </c>
      <c r="EO21" s="9">
        <v>20.116</v>
      </c>
      <c r="EP21" s="9">
        <v>13.705</v>
      </c>
      <c r="EQ21" s="9">
        <v>11.196</v>
      </c>
      <c r="ER21" s="9">
        <v>9.3789999999999996</v>
      </c>
      <c r="ES21" s="9">
        <v>1.8169999999999999</v>
      </c>
      <c r="ET21" s="9">
        <v>6.5250000000000004</v>
      </c>
      <c r="EU21" s="9">
        <v>5.1849999999999996</v>
      </c>
      <c r="EV21" s="9">
        <v>1.34</v>
      </c>
      <c r="EW21" s="9">
        <v>4.6710000000000003</v>
      </c>
      <c r="EX21" s="9">
        <v>4.194</v>
      </c>
      <c r="EY21" s="9">
        <v>0.47699999999999998</v>
      </c>
      <c r="EZ21" s="9">
        <v>22.625</v>
      </c>
      <c r="FA21" s="9">
        <v>10.737</v>
      </c>
      <c r="FB21" s="9">
        <v>11.888</v>
      </c>
      <c r="FC21" s="9">
        <v>120.361</v>
      </c>
      <c r="FD21" s="9">
        <v>61.121000000000002</v>
      </c>
      <c r="FE21" s="9">
        <v>59.238999999999997</v>
      </c>
      <c r="FF21" s="9">
        <v>41.433999999999997</v>
      </c>
      <c r="FG21" s="9">
        <v>31.672000000000001</v>
      </c>
      <c r="FH21" s="9">
        <v>9.7629999999999999</v>
      </c>
      <c r="FI21" s="9">
        <v>78.926000000000002</v>
      </c>
      <c r="FJ21" s="9">
        <v>29.45</v>
      </c>
      <c r="FK21" s="9">
        <v>49.476999999999997</v>
      </c>
      <c r="FL21" s="9">
        <v>48.252000000000002</v>
      </c>
      <c r="FM21" s="9">
        <v>36.902999999999999</v>
      </c>
      <c r="FN21" s="9">
        <v>11.349</v>
      </c>
      <c r="FO21" s="9">
        <v>88.162000000000006</v>
      </c>
      <c r="FP21" s="9">
        <v>32.444000000000003</v>
      </c>
      <c r="FQ21" s="9">
        <v>55.716999999999999</v>
      </c>
      <c r="FR21" s="9">
        <v>85.450999999999993</v>
      </c>
      <c r="FS21" s="9">
        <v>34.634999999999998</v>
      </c>
      <c r="FT21" s="9">
        <v>50.816000000000003</v>
      </c>
      <c r="FU21" s="9">
        <v>1344.43</v>
      </c>
      <c r="FV21" s="9">
        <v>743.01099999999997</v>
      </c>
      <c r="FW21" s="9">
        <v>601.41899999999998</v>
      </c>
      <c r="FX21" s="9">
        <v>942.65599999999995</v>
      </c>
      <c r="FY21" s="9">
        <v>619.80600000000004</v>
      </c>
      <c r="FZ21" s="9">
        <v>322.85000000000002</v>
      </c>
      <c r="GA21" s="9">
        <v>401.774</v>
      </c>
      <c r="GB21" s="9">
        <v>123.205</v>
      </c>
      <c r="GC21" s="9">
        <v>278.56900000000002</v>
      </c>
      <c r="GD21" s="9">
        <v>204.45500000000001</v>
      </c>
      <c r="GE21" s="9">
        <v>112.11799999999999</v>
      </c>
      <c r="GF21" s="9">
        <v>92.337000000000003</v>
      </c>
      <c r="GG21" s="9">
        <v>39.993000000000002</v>
      </c>
      <c r="GH21" s="9">
        <v>24.521000000000001</v>
      </c>
      <c r="GI21" s="9">
        <v>15.472</v>
      </c>
      <c r="GJ21" s="9">
        <v>20.298999999999999</v>
      </c>
      <c r="GK21" s="9">
        <v>15.977</v>
      </c>
      <c r="GL21" s="9">
        <v>4.3209999999999997</v>
      </c>
      <c r="GM21" s="9">
        <v>8.5470000000000006</v>
      </c>
      <c r="GN21" s="9">
        <v>6.4089999999999998</v>
      </c>
      <c r="GO21" s="9">
        <v>2.137</v>
      </c>
      <c r="GP21" s="9">
        <v>11.752000000000001</v>
      </c>
      <c r="GQ21" s="9">
        <v>9.5679999999999996</v>
      </c>
      <c r="GR21" s="9">
        <v>2.1840000000000002</v>
      </c>
      <c r="GS21" s="9">
        <v>19.693999999999999</v>
      </c>
      <c r="GT21" s="9">
        <v>8.5429999999999993</v>
      </c>
      <c r="GU21" s="9">
        <v>11.151</v>
      </c>
      <c r="GV21" s="9">
        <v>176.50899999999999</v>
      </c>
      <c r="GW21" s="9">
        <v>95.212000000000003</v>
      </c>
      <c r="GX21" s="9">
        <v>81.296000000000006</v>
      </c>
      <c r="GY21" s="9">
        <v>78.742000000000004</v>
      </c>
      <c r="GZ21" s="9">
        <v>59.552999999999997</v>
      </c>
      <c r="HA21" s="9">
        <v>19.190000000000001</v>
      </c>
      <c r="HB21" s="9">
        <v>97.766000000000005</v>
      </c>
      <c r="HC21" s="9">
        <v>35.658999999999999</v>
      </c>
      <c r="HD21" s="9">
        <v>62.106999999999999</v>
      </c>
      <c r="HE21" s="9">
        <v>94.908000000000001</v>
      </c>
      <c r="HF21" s="9">
        <v>72.42</v>
      </c>
      <c r="HG21" s="9">
        <v>22.488</v>
      </c>
      <c r="HH21" s="9">
        <v>109.548</v>
      </c>
      <c r="HI21" s="9">
        <v>39.698</v>
      </c>
      <c r="HJ21" s="9">
        <v>69.849999999999994</v>
      </c>
      <c r="HK21" s="9">
        <v>106.313</v>
      </c>
      <c r="HL21" s="9">
        <v>42.069000000000003</v>
      </c>
      <c r="HM21" s="9">
        <v>64.244</v>
      </c>
      <c r="HN21" s="9">
        <v>239.84399999999999</v>
      </c>
      <c r="HO21" s="9">
        <v>126.65900000000001</v>
      </c>
      <c r="HP21" s="9">
        <v>113.184</v>
      </c>
      <c r="HQ21" s="9">
        <v>152.76300000000001</v>
      </c>
      <c r="HR21" s="9">
        <v>100.036</v>
      </c>
      <c r="HS21" s="9">
        <v>52.726999999999997</v>
      </c>
      <c r="HT21" s="9">
        <v>87.081000000000003</v>
      </c>
      <c r="HU21" s="9">
        <v>26.623000000000001</v>
      </c>
      <c r="HV21" s="9">
        <v>60.457999999999998</v>
      </c>
      <c r="HW21" s="9">
        <v>42.637999999999998</v>
      </c>
      <c r="HX21" s="9">
        <v>21.282</v>
      </c>
      <c r="HY21" s="9">
        <v>21.356000000000002</v>
      </c>
      <c r="HZ21" s="9">
        <v>8.1720000000000006</v>
      </c>
      <c r="IA21" s="9">
        <v>4.1109999999999998</v>
      </c>
      <c r="IB21" s="9">
        <v>4.0609999999999999</v>
      </c>
      <c r="IC21" s="9">
        <v>2.339</v>
      </c>
      <c r="ID21" s="9">
        <v>1.6359999999999999</v>
      </c>
      <c r="IE21" s="9">
        <v>0.70299999999999996</v>
      </c>
      <c r="IF21" s="9">
        <v>1.6819999999999999</v>
      </c>
      <c r="IG21" s="9">
        <v>1.0780000000000001</v>
      </c>
      <c r="IH21" s="9">
        <v>0.60499999999999998</v>
      </c>
      <c r="II21" s="9">
        <v>0.65600000000000003</v>
      </c>
      <c r="IJ21" s="9">
        <v>0.55800000000000005</v>
      </c>
      <c r="IK21" s="9">
        <v>9.8000000000000004E-2</v>
      </c>
      <c r="IL21" s="9">
        <v>5.8330000000000002</v>
      </c>
      <c r="IM21" s="9">
        <v>2.476</v>
      </c>
      <c r="IN21" s="9">
        <v>3.3580000000000001</v>
      </c>
      <c r="IO21" s="9">
        <v>38.332000000000001</v>
      </c>
      <c r="IP21" s="9">
        <v>19.131</v>
      </c>
      <c r="IQ21" s="9">
        <v>19.201000000000001</v>
      </c>
    </row>
    <row r="22" spans="1:251">
      <c r="A22" s="10">
        <v>42156</v>
      </c>
      <c r="B22" s="9">
        <v>957.29499999999996</v>
      </c>
      <c r="C22" s="9">
        <v>1101.4469999999999</v>
      </c>
      <c r="D22" s="9">
        <v>356.55</v>
      </c>
      <c r="E22" s="9">
        <v>744.89700000000005</v>
      </c>
      <c r="F22" s="9">
        <v>531.91200000000003</v>
      </c>
      <c r="G22" s="9">
        <v>291.34199999999998</v>
      </c>
      <c r="H22" s="9">
        <v>240.56899999999999</v>
      </c>
      <c r="I22" s="9">
        <v>82.802000000000007</v>
      </c>
      <c r="J22" s="9">
        <v>52.95</v>
      </c>
      <c r="K22" s="9">
        <v>29.852</v>
      </c>
      <c r="L22" s="9">
        <v>32.143000000000001</v>
      </c>
      <c r="M22" s="9">
        <v>26.387</v>
      </c>
      <c r="N22" s="9">
        <v>5.7560000000000002</v>
      </c>
      <c r="O22" s="9">
        <v>19.358000000000001</v>
      </c>
      <c r="P22" s="9">
        <v>15.071</v>
      </c>
      <c r="Q22" s="9">
        <v>4.2869999999999999</v>
      </c>
      <c r="R22" s="9">
        <v>12.784000000000001</v>
      </c>
      <c r="S22" s="9">
        <v>11.316000000000001</v>
      </c>
      <c r="T22" s="9">
        <v>1.4690000000000001</v>
      </c>
      <c r="U22" s="9">
        <v>50.658999999999999</v>
      </c>
      <c r="V22" s="9">
        <v>26.562999999999999</v>
      </c>
      <c r="W22" s="9">
        <v>24.097000000000001</v>
      </c>
      <c r="X22" s="9">
        <v>487.72399999999999</v>
      </c>
      <c r="Y22" s="9">
        <v>263.49700000000001</v>
      </c>
      <c r="Z22" s="9">
        <v>224.22800000000001</v>
      </c>
      <c r="AA22" s="9">
        <v>191.197</v>
      </c>
      <c r="AB22" s="9">
        <v>138.60900000000001</v>
      </c>
      <c r="AC22" s="9">
        <v>52.588000000000001</v>
      </c>
      <c r="AD22" s="9">
        <v>296.52699999999999</v>
      </c>
      <c r="AE22" s="9">
        <v>124.88800000000001</v>
      </c>
      <c r="AF22" s="9">
        <v>171.63900000000001</v>
      </c>
      <c r="AG22" s="9">
        <v>213.92599999999999</v>
      </c>
      <c r="AH22" s="9">
        <v>157.05099999999999</v>
      </c>
      <c r="AI22" s="9">
        <v>56.875999999999998</v>
      </c>
      <c r="AJ22" s="9">
        <v>317.98500000000001</v>
      </c>
      <c r="AK22" s="9">
        <v>134.292</v>
      </c>
      <c r="AL22" s="9">
        <v>183.69399999999999</v>
      </c>
      <c r="AM22" s="9">
        <v>315.88499999999999</v>
      </c>
      <c r="AN22" s="9">
        <v>139.959</v>
      </c>
      <c r="AO22" s="9">
        <v>175.92599999999999</v>
      </c>
      <c r="AP22" s="9">
        <v>2990.4110000000001</v>
      </c>
      <c r="AQ22" s="9">
        <v>1615.3520000000001</v>
      </c>
      <c r="AR22" s="9">
        <v>1375.059</v>
      </c>
      <c r="AS22" s="9">
        <v>1968.8810000000001</v>
      </c>
      <c r="AT22" s="9">
        <v>1288.0989999999999</v>
      </c>
      <c r="AU22" s="9">
        <v>680.78200000000004</v>
      </c>
      <c r="AV22" s="9">
        <v>1021.53</v>
      </c>
      <c r="AW22" s="9">
        <v>327.25200000000001</v>
      </c>
      <c r="AX22" s="9">
        <v>694.27800000000002</v>
      </c>
      <c r="AY22" s="9">
        <v>481.34699999999998</v>
      </c>
      <c r="AZ22" s="9">
        <v>266.42099999999999</v>
      </c>
      <c r="BA22" s="9">
        <v>214.92599999999999</v>
      </c>
      <c r="BB22" s="9">
        <v>96.051000000000002</v>
      </c>
      <c r="BC22" s="9">
        <v>56.841999999999999</v>
      </c>
      <c r="BD22" s="9">
        <v>39.207999999999998</v>
      </c>
      <c r="BE22" s="9">
        <v>40.770000000000003</v>
      </c>
      <c r="BF22" s="9">
        <v>31.943000000000001</v>
      </c>
      <c r="BG22" s="9">
        <v>8.8260000000000005</v>
      </c>
      <c r="BH22" s="9">
        <v>20.298999999999999</v>
      </c>
      <c r="BI22" s="9">
        <v>13.461</v>
      </c>
      <c r="BJ22" s="9">
        <v>6.8369999999999997</v>
      </c>
      <c r="BK22" s="9">
        <v>20.471</v>
      </c>
      <c r="BL22" s="9">
        <v>18.481999999999999</v>
      </c>
      <c r="BM22" s="9">
        <v>1.9890000000000001</v>
      </c>
      <c r="BN22" s="9">
        <v>55.280999999999999</v>
      </c>
      <c r="BO22" s="9">
        <v>24.899000000000001</v>
      </c>
      <c r="BP22" s="9">
        <v>30.382000000000001</v>
      </c>
      <c r="BQ22" s="9">
        <v>424.48500000000001</v>
      </c>
      <c r="BR22" s="9">
        <v>232.63300000000001</v>
      </c>
      <c r="BS22" s="9">
        <v>191.852</v>
      </c>
      <c r="BT22" s="9">
        <v>169.11</v>
      </c>
      <c r="BU22" s="9">
        <v>134.99</v>
      </c>
      <c r="BV22" s="9">
        <v>34.119999999999997</v>
      </c>
      <c r="BW22" s="9">
        <v>255.375</v>
      </c>
      <c r="BX22" s="9">
        <v>97.643000000000001</v>
      </c>
      <c r="BY22" s="9">
        <v>157.732</v>
      </c>
      <c r="BZ22" s="9">
        <v>199.62899999999999</v>
      </c>
      <c r="CA22" s="9">
        <v>159.09800000000001</v>
      </c>
      <c r="CB22" s="9">
        <v>40.530999999999999</v>
      </c>
      <c r="CC22" s="9">
        <v>281.71800000000002</v>
      </c>
      <c r="CD22" s="9">
        <v>107.32299999999999</v>
      </c>
      <c r="CE22" s="9">
        <v>174.39500000000001</v>
      </c>
      <c r="CF22" s="9">
        <v>275.67399999999998</v>
      </c>
      <c r="CG22" s="9">
        <v>111.105</v>
      </c>
      <c r="CH22" s="9">
        <v>164.56899999999999</v>
      </c>
      <c r="CI22" s="9">
        <v>2341.7629999999999</v>
      </c>
      <c r="CJ22" s="9">
        <v>1233.537</v>
      </c>
      <c r="CK22" s="9">
        <v>1108.2260000000001</v>
      </c>
      <c r="CL22" s="9">
        <v>1653.4010000000001</v>
      </c>
      <c r="CM22" s="9">
        <v>1031.0920000000001</v>
      </c>
      <c r="CN22" s="9">
        <v>622.30899999999997</v>
      </c>
      <c r="CO22" s="9">
        <v>688.36199999999997</v>
      </c>
      <c r="CP22" s="9">
        <v>202.44499999999999</v>
      </c>
      <c r="CQ22" s="9">
        <v>485.91699999999997</v>
      </c>
      <c r="CR22" s="9">
        <v>366.3</v>
      </c>
      <c r="CS22" s="9">
        <v>189.596</v>
      </c>
      <c r="CT22" s="9">
        <v>176.70400000000001</v>
      </c>
      <c r="CU22" s="9">
        <v>56.470999999999997</v>
      </c>
      <c r="CV22" s="9">
        <v>30.613</v>
      </c>
      <c r="CW22" s="9">
        <v>25.859000000000002</v>
      </c>
      <c r="CX22" s="9">
        <v>21.077000000000002</v>
      </c>
      <c r="CY22" s="9">
        <v>17.158999999999999</v>
      </c>
      <c r="CZ22" s="9">
        <v>3.9180000000000001</v>
      </c>
      <c r="DA22" s="9">
        <v>11.497999999999999</v>
      </c>
      <c r="DB22" s="9">
        <v>9.3010000000000002</v>
      </c>
      <c r="DC22" s="9">
        <v>2.1970000000000001</v>
      </c>
      <c r="DD22" s="9">
        <v>9.5790000000000006</v>
      </c>
      <c r="DE22" s="9">
        <v>7.8570000000000002</v>
      </c>
      <c r="DF22" s="9">
        <v>1.722</v>
      </c>
      <c r="DG22" s="9">
        <v>35.393999999999998</v>
      </c>
      <c r="DH22" s="9">
        <v>13.454000000000001</v>
      </c>
      <c r="DI22" s="9">
        <v>21.94</v>
      </c>
      <c r="DJ22" s="9">
        <v>331.834</v>
      </c>
      <c r="DK22" s="9">
        <v>168.77699999999999</v>
      </c>
      <c r="DL22" s="9">
        <v>163.05699999999999</v>
      </c>
      <c r="DM22" s="9">
        <v>136.755</v>
      </c>
      <c r="DN22" s="9">
        <v>100.613</v>
      </c>
      <c r="DO22" s="9">
        <v>36.142000000000003</v>
      </c>
      <c r="DP22" s="9">
        <v>195.07900000000001</v>
      </c>
      <c r="DQ22" s="9">
        <v>68.165000000000006</v>
      </c>
      <c r="DR22" s="9">
        <v>126.914</v>
      </c>
      <c r="DS22" s="9">
        <v>152.44300000000001</v>
      </c>
      <c r="DT22" s="9">
        <v>113.242</v>
      </c>
      <c r="DU22" s="9">
        <v>39.200000000000003</v>
      </c>
      <c r="DV22" s="9">
        <v>213.857</v>
      </c>
      <c r="DW22" s="9">
        <v>76.352999999999994</v>
      </c>
      <c r="DX22" s="9">
        <v>137.50399999999999</v>
      </c>
      <c r="DY22" s="9">
        <v>206.577</v>
      </c>
      <c r="DZ22" s="9">
        <v>77.465999999999994</v>
      </c>
      <c r="EA22" s="9">
        <v>129.11099999999999</v>
      </c>
      <c r="EB22" s="9">
        <v>804.97900000000004</v>
      </c>
      <c r="EC22" s="9">
        <v>424.37900000000002</v>
      </c>
      <c r="ED22" s="9">
        <v>380.6</v>
      </c>
      <c r="EE22" s="9">
        <v>517.39200000000005</v>
      </c>
      <c r="EF22" s="9">
        <v>339.91399999999999</v>
      </c>
      <c r="EG22" s="9">
        <v>177.47800000000001</v>
      </c>
      <c r="EH22" s="9">
        <v>287.58699999999999</v>
      </c>
      <c r="EI22" s="9">
        <v>84.465000000000003</v>
      </c>
      <c r="EJ22" s="9">
        <v>203.12200000000001</v>
      </c>
      <c r="EK22" s="9">
        <v>128.89500000000001</v>
      </c>
      <c r="EL22" s="9">
        <v>66.271000000000001</v>
      </c>
      <c r="EM22" s="9">
        <v>62.624000000000002</v>
      </c>
      <c r="EN22" s="9">
        <v>29.331</v>
      </c>
      <c r="EO22" s="9">
        <v>17.251000000000001</v>
      </c>
      <c r="EP22" s="9">
        <v>12.08</v>
      </c>
      <c r="EQ22" s="9">
        <v>9.0350000000000001</v>
      </c>
      <c r="ER22" s="9">
        <v>7.524</v>
      </c>
      <c r="ES22" s="9">
        <v>1.5109999999999999</v>
      </c>
      <c r="ET22" s="9">
        <v>5.3259999999999996</v>
      </c>
      <c r="EU22" s="9">
        <v>4.5069999999999997</v>
      </c>
      <c r="EV22" s="9">
        <v>0.82</v>
      </c>
      <c r="EW22" s="9">
        <v>3.7080000000000002</v>
      </c>
      <c r="EX22" s="9">
        <v>3.0169999999999999</v>
      </c>
      <c r="EY22" s="9">
        <v>0.69099999999999995</v>
      </c>
      <c r="EZ22" s="9">
        <v>20.295999999999999</v>
      </c>
      <c r="FA22" s="9">
        <v>9.7270000000000003</v>
      </c>
      <c r="FB22" s="9">
        <v>10.569000000000001</v>
      </c>
      <c r="FC22" s="9">
        <v>115.482</v>
      </c>
      <c r="FD22" s="9">
        <v>57.945</v>
      </c>
      <c r="FE22" s="9">
        <v>57.536999999999999</v>
      </c>
      <c r="FF22" s="9">
        <v>32.362000000000002</v>
      </c>
      <c r="FG22" s="9">
        <v>25.713000000000001</v>
      </c>
      <c r="FH22" s="9">
        <v>6.6479999999999997</v>
      </c>
      <c r="FI22" s="9">
        <v>83.12</v>
      </c>
      <c r="FJ22" s="9">
        <v>32.231999999999999</v>
      </c>
      <c r="FK22" s="9">
        <v>50.889000000000003</v>
      </c>
      <c r="FL22" s="9">
        <v>38.738999999999997</v>
      </c>
      <c r="FM22" s="9">
        <v>30.757999999999999</v>
      </c>
      <c r="FN22" s="9">
        <v>7.9809999999999999</v>
      </c>
      <c r="FO22" s="9">
        <v>90.156000000000006</v>
      </c>
      <c r="FP22" s="9">
        <v>35.512999999999998</v>
      </c>
      <c r="FQ22" s="9">
        <v>54.643000000000001</v>
      </c>
      <c r="FR22" s="9">
        <v>88.447000000000003</v>
      </c>
      <c r="FS22" s="9">
        <v>36.738</v>
      </c>
      <c r="FT22" s="9">
        <v>51.707999999999998</v>
      </c>
      <c r="FU22" s="9">
        <v>1323.752</v>
      </c>
      <c r="FV22" s="9">
        <v>732.553</v>
      </c>
      <c r="FW22" s="9">
        <v>591.19899999999996</v>
      </c>
      <c r="FX22" s="9">
        <v>926.404</v>
      </c>
      <c r="FY22" s="9">
        <v>616.77499999999998</v>
      </c>
      <c r="FZ22" s="9">
        <v>309.62900000000002</v>
      </c>
      <c r="GA22" s="9">
        <v>397.34800000000001</v>
      </c>
      <c r="GB22" s="9">
        <v>115.77800000000001</v>
      </c>
      <c r="GC22" s="9">
        <v>281.57</v>
      </c>
      <c r="GD22" s="9">
        <v>201.864</v>
      </c>
      <c r="GE22" s="9">
        <v>109.288</v>
      </c>
      <c r="GF22" s="9">
        <v>92.575999999999993</v>
      </c>
      <c r="GG22" s="9">
        <v>32.558</v>
      </c>
      <c r="GH22" s="9">
        <v>17.337</v>
      </c>
      <c r="GI22" s="9">
        <v>15.221</v>
      </c>
      <c r="GJ22" s="9">
        <v>13.121</v>
      </c>
      <c r="GK22" s="9">
        <v>10.087</v>
      </c>
      <c r="GL22" s="9">
        <v>3.0339999999999998</v>
      </c>
      <c r="GM22" s="9">
        <v>9.6690000000000005</v>
      </c>
      <c r="GN22" s="9">
        <v>7.3520000000000003</v>
      </c>
      <c r="GO22" s="9">
        <v>2.3159999999999998</v>
      </c>
      <c r="GP22" s="9">
        <v>3.452</v>
      </c>
      <c r="GQ22" s="9">
        <v>2.7349999999999999</v>
      </c>
      <c r="GR22" s="9">
        <v>0.71699999999999997</v>
      </c>
      <c r="GS22" s="9">
        <v>19.437000000000001</v>
      </c>
      <c r="GT22" s="9">
        <v>7.25</v>
      </c>
      <c r="GU22" s="9">
        <v>12.186999999999999</v>
      </c>
      <c r="GV22" s="9">
        <v>182.00299999999999</v>
      </c>
      <c r="GW22" s="9">
        <v>99.728999999999999</v>
      </c>
      <c r="GX22" s="9">
        <v>82.274000000000001</v>
      </c>
      <c r="GY22" s="9">
        <v>82.762</v>
      </c>
      <c r="GZ22" s="9">
        <v>62.862000000000002</v>
      </c>
      <c r="HA22" s="9">
        <v>19.899999999999999</v>
      </c>
      <c r="HB22" s="9">
        <v>99.241</v>
      </c>
      <c r="HC22" s="9">
        <v>36.866999999999997</v>
      </c>
      <c r="HD22" s="9">
        <v>62.374000000000002</v>
      </c>
      <c r="HE22" s="9">
        <v>93.49</v>
      </c>
      <c r="HF22" s="9">
        <v>70.879000000000005</v>
      </c>
      <c r="HG22" s="9">
        <v>22.611000000000001</v>
      </c>
      <c r="HH22" s="9">
        <v>108.374</v>
      </c>
      <c r="HI22" s="9">
        <v>38.408999999999999</v>
      </c>
      <c r="HJ22" s="9">
        <v>69.965000000000003</v>
      </c>
      <c r="HK22" s="9">
        <v>108.91</v>
      </c>
      <c r="HL22" s="9">
        <v>44.219000000000001</v>
      </c>
      <c r="HM22" s="9">
        <v>64.691000000000003</v>
      </c>
      <c r="HN22" s="9">
        <v>239.92099999999999</v>
      </c>
      <c r="HO22" s="9">
        <v>126.937</v>
      </c>
      <c r="HP22" s="9">
        <v>112.98399999999999</v>
      </c>
      <c r="HQ22" s="9">
        <v>152.30099999999999</v>
      </c>
      <c r="HR22" s="9">
        <v>98.516000000000005</v>
      </c>
      <c r="HS22" s="9">
        <v>53.784999999999997</v>
      </c>
      <c r="HT22" s="9">
        <v>87.619</v>
      </c>
      <c r="HU22" s="9">
        <v>28.42</v>
      </c>
      <c r="HV22" s="9">
        <v>59.198999999999998</v>
      </c>
      <c r="HW22" s="9">
        <v>45.744</v>
      </c>
      <c r="HX22" s="9">
        <v>22.824999999999999</v>
      </c>
      <c r="HY22" s="9">
        <v>22.919</v>
      </c>
      <c r="HZ22" s="9">
        <v>7.7590000000000003</v>
      </c>
      <c r="IA22" s="9">
        <v>4.3289999999999997</v>
      </c>
      <c r="IB22" s="9">
        <v>3.431</v>
      </c>
      <c r="IC22" s="9">
        <v>2.4369999999999998</v>
      </c>
      <c r="ID22" s="9">
        <v>1.627</v>
      </c>
      <c r="IE22" s="9">
        <v>0.81</v>
      </c>
      <c r="IF22" s="9">
        <v>1.3640000000000001</v>
      </c>
      <c r="IG22" s="9">
        <v>0.872</v>
      </c>
      <c r="IH22" s="9">
        <v>0.49199999999999999</v>
      </c>
      <c r="II22" s="9">
        <v>1.073</v>
      </c>
      <c r="IJ22" s="9">
        <v>0.755</v>
      </c>
      <c r="IK22" s="9">
        <v>0.31900000000000001</v>
      </c>
      <c r="IL22" s="9">
        <v>5.3220000000000001</v>
      </c>
      <c r="IM22" s="9">
        <v>2.702</v>
      </c>
      <c r="IN22" s="9">
        <v>2.62</v>
      </c>
      <c r="IO22" s="9">
        <v>41.095999999999997</v>
      </c>
      <c r="IP22" s="9">
        <v>20.331</v>
      </c>
      <c r="IQ22" s="9">
        <v>20.765000000000001</v>
      </c>
    </row>
    <row r="23" spans="1:251">
      <c r="A23" s="10">
        <v>42186</v>
      </c>
      <c r="B23" s="9">
        <v>973.99699999999996</v>
      </c>
      <c r="C23" s="9">
        <v>1083.7190000000001</v>
      </c>
      <c r="D23" s="9">
        <v>339.90100000000001</v>
      </c>
      <c r="E23" s="9">
        <v>743.81799999999998</v>
      </c>
      <c r="F23" s="9">
        <v>562.76199999999994</v>
      </c>
      <c r="G23" s="9">
        <v>306.54000000000002</v>
      </c>
      <c r="H23" s="9">
        <v>256.221</v>
      </c>
      <c r="I23" s="9">
        <v>91.14</v>
      </c>
      <c r="J23" s="9">
        <v>50.125999999999998</v>
      </c>
      <c r="K23" s="9">
        <v>41.014000000000003</v>
      </c>
      <c r="L23" s="9">
        <v>36.722000000000001</v>
      </c>
      <c r="M23" s="9">
        <v>25.533000000000001</v>
      </c>
      <c r="N23" s="9">
        <v>11.189</v>
      </c>
      <c r="O23" s="9">
        <v>21.538</v>
      </c>
      <c r="P23" s="9">
        <v>15.667</v>
      </c>
      <c r="Q23" s="9">
        <v>5.8710000000000004</v>
      </c>
      <c r="R23" s="9">
        <v>15.183999999999999</v>
      </c>
      <c r="S23" s="9">
        <v>9.8659999999999997</v>
      </c>
      <c r="T23" s="9">
        <v>5.3179999999999996</v>
      </c>
      <c r="U23" s="9">
        <v>54.417000000000002</v>
      </c>
      <c r="V23" s="9">
        <v>24.593</v>
      </c>
      <c r="W23" s="9">
        <v>29.824000000000002</v>
      </c>
      <c r="X23" s="9">
        <v>513.803</v>
      </c>
      <c r="Y23" s="9">
        <v>280.524</v>
      </c>
      <c r="Z23" s="9">
        <v>233.279</v>
      </c>
      <c r="AA23" s="9">
        <v>200.726</v>
      </c>
      <c r="AB23" s="9">
        <v>145.529</v>
      </c>
      <c r="AC23" s="9">
        <v>55.197000000000003</v>
      </c>
      <c r="AD23" s="9">
        <v>313.077</v>
      </c>
      <c r="AE23" s="9">
        <v>134.995</v>
      </c>
      <c r="AF23" s="9">
        <v>178.08199999999999</v>
      </c>
      <c r="AG23" s="9">
        <v>227.922</v>
      </c>
      <c r="AH23" s="9">
        <v>163.797</v>
      </c>
      <c r="AI23" s="9">
        <v>64.125</v>
      </c>
      <c r="AJ23" s="9">
        <v>334.84</v>
      </c>
      <c r="AK23" s="9">
        <v>142.744</v>
      </c>
      <c r="AL23" s="9">
        <v>192.096</v>
      </c>
      <c r="AM23" s="9">
        <v>334.61599999999999</v>
      </c>
      <c r="AN23" s="9">
        <v>150.66300000000001</v>
      </c>
      <c r="AO23" s="9">
        <v>183.953</v>
      </c>
      <c r="AP23" s="9">
        <v>2992.2339999999999</v>
      </c>
      <c r="AQ23" s="9">
        <v>1619.319</v>
      </c>
      <c r="AR23" s="9">
        <v>1372.915</v>
      </c>
      <c r="AS23" s="9">
        <v>1996.3009999999999</v>
      </c>
      <c r="AT23" s="9">
        <v>1307.0229999999999</v>
      </c>
      <c r="AU23" s="9">
        <v>689.27800000000002</v>
      </c>
      <c r="AV23" s="9">
        <v>995.93299999999999</v>
      </c>
      <c r="AW23" s="9">
        <v>312.29599999999999</v>
      </c>
      <c r="AX23" s="9">
        <v>683.63699999999994</v>
      </c>
      <c r="AY23" s="9">
        <v>464.11</v>
      </c>
      <c r="AZ23" s="9">
        <v>256.11500000000001</v>
      </c>
      <c r="BA23" s="9">
        <v>207.995</v>
      </c>
      <c r="BB23" s="9">
        <v>93.888000000000005</v>
      </c>
      <c r="BC23" s="9">
        <v>54.985999999999997</v>
      </c>
      <c r="BD23" s="9">
        <v>38.902000000000001</v>
      </c>
      <c r="BE23" s="9">
        <v>38.235999999999997</v>
      </c>
      <c r="BF23" s="9">
        <v>29.916</v>
      </c>
      <c r="BG23" s="9">
        <v>8.32</v>
      </c>
      <c r="BH23" s="9">
        <v>20.504999999999999</v>
      </c>
      <c r="BI23" s="9">
        <v>15.144</v>
      </c>
      <c r="BJ23" s="9">
        <v>5.3609999999999998</v>
      </c>
      <c r="BK23" s="9">
        <v>17.731000000000002</v>
      </c>
      <c r="BL23" s="9">
        <v>14.772</v>
      </c>
      <c r="BM23" s="9">
        <v>2.9590000000000001</v>
      </c>
      <c r="BN23" s="9">
        <v>55.652000000000001</v>
      </c>
      <c r="BO23" s="9">
        <v>25.07</v>
      </c>
      <c r="BP23" s="9">
        <v>30.582000000000001</v>
      </c>
      <c r="BQ23" s="9">
        <v>416.11900000000003</v>
      </c>
      <c r="BR23" s="9">
        <v>225.959</v>
      </c>
      <c r="BS23" s="9">
        <v>190.16</v>
      </c>
      <c r="BT23" s="9">
        <v>159.07400000000001</v>
      </c>
      <c r="BU23" s="9">
        <v>127.514</v>
      </c>
      <c r="BV23" s="9">
        <v>31.56</v>
      </c>
      <c r="BW23" s="9">
        <v>257.04500000000002</v>
      </c>
      <c r="BX23" s="9">
        <v>98.444999999999993</v>
      </c>
      <c r="BY23" s="9">
        <v>158.6</v>
      </c>
      <c r="BZ23" s="9">
        <v>186.12200000000001</v>
      </c>
      <c r="CA23" s="9">
        <v>147.75399999999999</v>
      </c>
      <c r="CB23" s="9">
        <v>38.369</v>
      </c>
      <c r="CC23" s="9">
        <v>277.988</v>
      </c>
      <c r="CD23" s="9">
        <v>108.361</v>
      </c>
      <c r="CE23" s="9">
        <v>169.62700000000001</v>
      </c>
      <c r="CF23" s="9">
        <v>277.55</v>
      </c>
      <c r="CG23" s="9">
        <v>113.589</v>
      </c>
      <c r="CH23" s="9">
        <v>163.96100000000001</v>
      </c>
      <c r="CI23" s="9">
        <v>2335.415</v>
      </c>
      <c r="CJ23" s="9">
        <v>1235.6089999999999</v>
      </c>
      <c r="CK23" s="9">
        <v>1099.806</v>
      </c>
      <c r="CL23" s="9">
        <v>1648.095</v>
      </c>
      <c r="CM23" s="9">
        <v>1026.5139999999999</v>
      </c>
      <c r="CN23" s="9">
        <v>621.58100000000002</v>
      </c>
      <c r="CO23" s="9">
        <v>687.32</v>
      </c>
      <c r="CP23" s="9">
        <v>209.095</v>
      </c>
      <c r="CQ23" s="9">
        <v>478.22399999999999</v>
      </c>
      <c r="CR23" s="9">
        <v>363.31400000000002</v>
      </c>
      <c r="CS23" s="9">
        <v>194.827</v>
      </c>
      <c r="CT23" s="9">
        <v>168.48699999999999</v>
      </c>
      <c r="CU23" s="9">
        <v>73.509</v>
      </c>
      <c r="CV23" s="9">
        <v>42.234000000000002</v>
      </c>
      <c r="CW23" s="9">
        <v>31.274999999999999</v>
      </c>
      <c r="CX23" s="9">
        <v>34.186</v>
      </c>
      <c r="CY23" s="9">
        <v>25.632999999999999</v>
      </c>
      <c r="CZ23" s="9">
        <v>8.5519999999999996</v>
      </c>
      <c r="DA23" s="9">
        <v>20.5</v>
      </c>
      <c r="DB23" s="9">
        <v>15.997999999999999</v>
      </c>
      <c r="DC23" s="9">
        <v>4.5019999999999998</v>
      </c>
      <c r="DD23" s="9">
        <v>13.686</v>
      </c>
      <c r="DE23" s="9">
        <v>9.6359999999999992</v>
      </c>
      <c r="DF23" s="9">
        <v>4.05</v>
      </c>
      <c r="DG23" s="9">
        <v>39.323</v>
      </c>
      <c r="DH23" s="9">
        <v>16.600999999999999</v>
      </c>
      <c r="DI23" s="9">
        <v>22.722000000000001</v>
      </c>
      <c r="DJ23" s="9">
        <v>319.84100000000001</v>
      </c>
      <c r="DK23" s="9">
        <v>170.08</v>
      </c>
      <c r="DL23" s="9">
        <v>149.761</v>
      </c>
      <c r="DM23" s="9">
        <v>131.54300000000001</v>
      </c>
      <c r="DN23" s="9">
        <v>93.445999999999998</v>
      </c>
      <c r="DO23" s="9">
        <v>38.097000000000001</v>
      </c>
      <c r="DP23" s="9">
        <v>188.298</v>
      </c>
      <c r="DQ23" s="9">
        <v>76.634</v>
      </c>
      <c r="DR23" s="9">
        <v>111.664</v>
      </c>
      <c r="DS23" s="9">
        <v>159.535</v>
      </c>
      <c r="DT23" s="9">
        <v>114.179</v>
      </c>
      <c r="DU23" s="9">
        <v>45.356000000000002</v>
      </c>
      <c r="DV23" s="9">
        <v>203.779</v>
      </c>
      <c r="DW23" s="9">
        <v>80.647999999999996</v>
      </c>
      <c r="DX23" s="9">
        <v>123.13</v>
      </c>
      <c r="DY23" s="9">
        <v>208.798</v>
      </c>
      <c r="DZ23" s="9">
        <v>92.631</v>
      </c>
      <c r="EA23" s="9">
        <v>116.167</v>
      </c>
      <c r="EB23" s="9">
        <v>799.82799999999997</v>
      </c>
      <c r="EC23" s="9">
        <v>419.298</v>
      </c>
      <c r="ED23" s="9">
        <v>380.53</v>
      </c>
      <c r="EE23" s="9">
        <v>522.60699999999997</v>
      </c>
      <c r="EF23" s="9">
        <v>340.95299999999997</v>
      </c>
      <c r="EG23" s="9">
        <v>181.654</v>
      </c>
      <c r="EH23" s="9">
        <v>277.22000000000003</v>
      </c>
      <c r="EI23" s="9">
        <v>78.344999999999999</v>
      </c>
      <c r="EJ23" s="9">
        <v>198.876</v>
      </c>
      <c r="EK23" s="9">
        <v>132.76900000000001</v>
      </c>
      <c r="EL23" s="9">
        <v>67.828000000000003</v>
      </c>
      <c r="EM23" s="9">
        <v>64.941000000000003</v>
      </c>
      <c r="EN23" s="9">
        <v>27.11</v>
      </c>
      <c r="EO23" s="9">
        <v>14.288</v>
      </c>
      <c r="EP23" s="9">
        <v>12.821999999999999</v>
      </c>
      <c r="EQ23" s="9">
        <v>11.868</v>
      </c>
      <c r="ER23" s="9">
        <v>8.7590000000000003</v>
      </c>
      <c r="ES23" s="9">
        <v>3.109</v>
      </c>
      <c r="ET23" s="9">
        <v>6.9820000000000002</v>
      </c>
      <c r="EU23" s="9">
        <v>4.7430000000000003</v>
      </c>
      <c r="EV23" s="9">
        <v>2.2389999999999999</v>
      </c>
      <c r="EW23" s="9">
        <v>4.8860000000000001</v>
      </c>
      <c r="EX23" s="9">
        <v>4.016</v>
      </c>
      <c r="EY23" s="9">
        <v>0.86899999999999999</v>
      </c>
      <c r="EZ23" s="9">
        <v>15.242000000000001</v>
      </c>
      <c r="FA23" s="9">
        <v>5.5279999999999996</v>
      </c>
      <c r="FB23" s="9">
        <v>9.7129999999999992</v>
      </c>
      <c r="FC23" s="9">
        <v>120.629</v>
      </c>
      <c r="FD23" s="9">
        <v>61.588000000000001</v>
      </c>
      <c r="FE23" s="9">
        <v>59.04</v>
      </c>
      <c r="FF23" s="9">
        <v>41.268000000000001</v>
      </c>
      <c r="FG23" s="9">
        <v>32.659999999999997</v>
      </c>
      <c r="FH23" s="9">
        <v>8.6080000000000005</v>
      </c>
      <c r="FI23" s="9">
        <v>79.361000000000004</v>
      </c>
      <c r="FJ23" s="9">
        <v>28.928000000000001</v>
      </c>
      <c r="FK23" s="9">
        <v>50.433</v>
      </c>
      <c r="FL23" s="9">
        <v>48.203000000000003</v>
      </c>
      <c r="FM23" s="9">
        <v>37.128</v>
      </c>
      <c r="FN23" s="9">
        <v>11.074999999999999</v>
      </c>
      <c r="FO23" s="9">
        <v>84.566999999999993</v>
      </c>
      <c r="FP23" s="9">
        <v>30.7</v>
      </c>
      <c r="FQ23" s="9">
        <v>53.866999999999997</v>
      </c>
      <c r="FR23" s="9">
        <v>86.343000000000004</v>
      </c>
      <c r="FS23" s="9">
        <v>33.670999999999999</v>
      </c>
      <c r="FT23" s="9">
        <v>52.671999999999997</v>
      </c>
      <c r="FU23" s="9">
        <v>1318.0360000000001</v>
      </c>
      <c r="FV23" s="9">
        <v>733.32</v>
      </c>
      <c r="FW23" s="9">
        <v>584.71600000000001</v>
      </c>
      <c r="FX23" s="9">
        <v>918.77800000000002</v>
      </c>
      <c r="FY23" s="9">
        <v>612.68399999999997</v>
      </c>
      <c r="FZ23" s="9">
        <v>306.09399999999999</v>
      </c>
      <c r="GA23" s="9">
        <v>399.25799999999998</v>
      </c>
      <c r="GB23" s="9">
        <v>120.636</v>
      </c>
      <c r="GC23" s="9">
        <v>278.62200000000001</v>
      </c>
      <c r="GD23" s="9">
        <v>197.75899999999999</v>
      </c>
      <c r="GE23" s="9">
        <v>107.163</v>
      </c>
      <c r="GF23" s="9">
        <v>90.594999999999999</v>
      </c>
      <c r="GG23" s="9">
        <v>39.732999999999997</v>
      </c>
      <c r="GH23" s="9">
        <v>23.899000000000001</v>
      </c>
      <c r="GI23" s="9">
        <v>15.834</v>
      </c>
      <c r="GJ23" s="9">
        <v>16.216999999999999</v>
      </c>
      <c r="GK23" s="9">
        <v>13.077999999999999</v>
      </c>
      <c r="GL23" s="9">
        <v>3.14</v>
      </c>
      <c r="GM23" s="9">
        <v>8.5399999999999991</v>
      </c>
      <c r="GN23" s="9">
        <v>6.6790000000000003</v>
      </c>
      <c r="GO23" s="9">
        <v>1.8620000000000001</v>
      </c>
      <c r="GP23" s="9">
        <v>7.6769999999999996</v>
      </c>
      <c r="GQ23" s="9">
        <v>6.399</v>
      </c>
      <c r="GR23" s="9">
        <v>1.278</v>
      </c>
      <c r="GS23" s="9">
        <v>23.515000000000001</v>
      </c>
      <c r="GT23" s="9">
        <v>10.821</v>
      </c>
      <c r="GU23" s="9">
        <v>12.694000000000001</v>
      </c>
      <c r="GV23" s="9">
        <v>172.92699999999999</v>
      </c>
      <c r="GW23" s="9">
        <v>92.369</v>
      </c>
      <c r="GX23" s="9">
        <v>80.558000000000007</v>
      </c>
      <c r="GY23" s="9">
        <v>67.143000000000001</v>
      </c>
      <c r="GZ23" s="9">
        <v>53.301000000000002</v>
      </c>
      <c r="HA23" s="9">
        <v>13.843</v>
      </c>
      <c r="HB23" s="9">
        <v>105.783</v>
      </c>
      <c r="HC23" s="9">
        <v>39.067999999999998</v>
      </c>
      <c r="HD23" s="9">
        <v>66.715000000000003</v>
      </c>
      <c r="HE23" s="9">
        <v>79.143000000000001</v>
      </c>
      <c r="HF23" s="9">
        <v>62.161000000000001</v>
      </c>
      <c r="HG23" s="9">
        <v>16.981999999999999</v>
      </c>
      <c r="HH23" s="9">
        <v>118.616</v>
      </c>
      <c r="HI23" s="9">
        <v>45.002000000000002</v>
      </c>
      <c r="HJ23" s="9">
        <v>73.613</v>
      </c>
      <c r="HK23" s="9">
        <v>114.324</v>
      </c>
      <c r="HL23" s="9">
        <v>45.747</v>
      </c>
      <c r="HM23" s="9">
        <v>68.576999999999998</v>
      </c>
      <c r="HN23" s="9">
        <v>238.96799999999999</v>
      </c>
      <c r="HO23" s="9">
        <v>126.919</v>
      </c>
      <c r="HP23" s="9">
        <v>112.05</v>
      </c>
      <c r="HQ23" s="9">
        <v>154.10900000000001</v>
      </c>
      <c r="HR23" s="9">
        <v>100.569</v>
      </c>
      <c r="HS23" s="9">
        <v>53.54</v>
      </c>
      <c r="HT23" s="9">
        <v>84.858999999999995</v>
      </c>
      <c r="HU23" s="9">
        <v>26.349</v>
      </c>
      <c r="HV23" s="9">
        <v>58.51</v>
      </c>
      <c r="HW23" s="9">
        <v>39.473999999999997</v>
      </c>
      <c r="HX23" s="9">
        <v>20.731999999999999</v>
      </c>
      <c r="HY23" s="9">
        <v>18.742000000000001</v>
      </c>
      <c r="HZ23" s="9">
        <v>6.492</v>
      </c>
      <c r="IA23" s="9">
        <v>2.7330000000000001</v>
      </c>
      <c r="IB23" s="9">
        <v>3.7589999999999999</v>
      </c>
      <c r="IC23" s="9">
        <v>1.7110000000000001</v>
      </c>
      <c r="ID23" s="9">
        <v>1.0529999999999999</v>
      </c>
      <c r="IE23" s="9">
        <v>0.65700000000000003</v>
      </c>
      <c r="IF23" s="9">
        <v>0.96299999999999997</v>
      </c>
      <c r="IG23" s="9">
        <v>0.39200000000000002</v>
      </c>
      <c r="IH23" s="9">
        <v>0.57099999999999995</v>
      </c>
      <c r="II23" s="9">
        <v>0.747</v>
      </c>
      <c r="IJ23" s="9">
        <v>0.66100000000000003</v>
      </c>
      <c r="IK23" s="9">
        <v>8.5999999999999993E-2</v>
      </c>
      <c r="IL23" s="9">
        <v>4.782</v>
      </c>
      <c r="IM23" s="9">
        <v>1.68</v>
      </c>
      <c r="IN23" s="9">
        <v>3.1019999999999999</v>
      </c>
      <c r="IO23" s="9">
        <v>36.457999999999998</v>
      </c>
      <c r="IP23" s="9">
        <v>19.335000000000001</v>
      </c>
      <c r="IQ23" s="9">
        <v>17.123000000000001</v>
      </c>
    </row>
    <row r="24" spans="1:251">
      <c r="A24" s="10">
        <v>42217</v>
      </c>
      <c r="B24" s="9">
        <v>958.04300000000001</v>
      </c>
      <c r="C24" s="9">
        <v>1103.992</v>
      </c>
      <c r="D24" s="9">
        <v>340.00799999999998</v>
      </c>
      <c r="E24" s="9">
        <v>763.98400000000004</v>
      </c>
      <c r="F24" s="9">
        <v>548.85900000000004</v>
      </c>
      <c r="G24" s="9">
        <v>289.14299999999997</v>
      </c>
      <c r="H24" s="9">
        <v>259.71499999999997</v>
      </c>
      <c r="I24" s="9">
        <v>96.813000000000002</v>
      </c>
      <c r="J24" s="9">
        <v>57.131</v>
      </c>
      <c r="K24" s="9">
        <v>39.680999999999997</v>
      </c>
      <c r="L24" s="9">
        <v>34.944000000000003</v>
      </c>
      <c r="M24" s="9">
        <v>29.527000000000001</v>
      </c>
      <c r="N24" s="9">
        <v>5.4180000000000001</v>
      </c>
      <c r="O24" s="9">
        <v>19.533999999999999</v>
      </c>
      <c r="P24" s="9">
        <v>15.769</v>
      </c>
      <c r="Q24" s="9">
        <v>3.7650000000000001</v>
      </c>
      <c r="R24" s="9">
        <v>15.41</v>
      </c>
      <c r="S24" s="9">
        <v>13.757999999999999</v>
      </c>
      <c r="T24" s="9">
        <v>1.6519999999999999</v>
      </c>
      <c r="U24" s="9">
        <v>61.869</v>
      </c>
      <c r="V24" s="9">
        <v>27.605</v>
      </c>
      <c r="W24" s="9">
        <v>34.264000000000003</v>
      </c>
      <c r="X24" s="9">
        <v>494.05900000000003</v>
      </c>
      <c r="Y24" s="9">
        <v>256.93299999999999</v>
      </c>
      <c r="Z24" s="9">
        <v>237.126</v>
      </c>
      <c r="AA24" s="9">
        <v>193.84200000000001</v>
      </c>
      <c r="AB24" s="9">
        <v>137.32</v>
      </c>
      <c r="AC24" s="9">
        <v>56.521999999999998</v>
      </c>
      <c r="AD24" s="9">
        <v>300.21699999999998</v>
      </c>
      <c r="AE24" s="9">
        <v>119.613</v>
      </c>
      <c r="AF24" s="9">
        <v>180.60400000000001</v>
      </c>
      <c r="AG24" s="9">
        <v>218.49799999999999</v>
      </c>
      <c r="AH24" s="9">
        <v>157.006</v>
      </c>
      <c r="AI24" s="9">
        <v>61.491</v>
      </c>
      <c r="AJ24" s="9">
        <v>330.36099999999999</v>
      </c>
      <c r="AK24" s="9">
        <v>132.137</v>
      </c>
      <c r="AL24" s="9">
        <v>198.22399999999999</v>
      </c>
      <c r="AM24" s="9">
        <v>319.75099999999998</v>
      </c>
      <c r="AN24" s="9">
        <v>135.38200000000001</v>
      </c>
      <c r="AO24" s="9">
        <v>184.369</v>
      </c>
      <c r="AP24" s="9">
        <v>2960.3939999999998</v>
      </c>
      <c r="AQ24" s="9">
        <v>1601.249</v>
      </c>
      <c r="AR24" s="9">
        <v>1359.146</v>
      </c>
      <c r="AS24" s="9">
        <v>1960.902</v>
      </c>
      <c r="AT24" s="9">
        <v>1289.0160000000001</v>
      </c>
      <c r="AU24" s="9">
        <v>671.88599999999997</v>
      </c>
      <c r="AV24" s="9">
        <v>999.49199999999996</v>
      </c>
      <c r="AW24" s="9">
        <v>312.233</v>
      </c>
      <c r="AX24" s="9">
        <v>687.25900000000001</v>
      </c>
      <c r="AY24" s="9">
        <v>445.666</v>
      </c>
      <c r="AZ24" s="9">
        <v>244.285</v>
      </c>
      <c r="BA24" s="9">
        <v>201.381</v>
      </c>
      <c r="BB24" s="9">
        <v>88.74</v>
      </c>
      <c r="BC24" s="9">
        <v>51.009</v>
      </c>
      <c r="BD24" s="9">
        <v>37.731000000000002</v>
      </c>
      <c r="BE24" s="9">
        <v>32.496000000000002</v>
      </c>
      <c r="BF24" s="9">
        <v>28.611000000000001</v>
      </c>
      <c r="BG24" s="9">
        <v>3.8849999999999998</v>
      </c>
      <c r="BH24" s="9">
        <v>10.644</v>
      </c>
      <c r="BI24" s="9">
        <v>8.8819999999999997</v>
      </c>
      <c r="BJ24" s="9">
        <v>1.762</v>
      </c>
      <c r="BK24" s="9">
        <v>21.852</v>
      </c>
      <c r="BL24" s="9">
        <v>19.728999999999999</v>
      </c>
      <c r="BM24" s="9">
        <v>2.1230000000000002</v>
      </c>
      <c r="BN24" s="9">
        <v>56.244</v>
      </c>
      <c r="BO24" s="9">
        <v>22.398</v>
      </c>
      <c r="BP24" s="9">
        <v>33.845999999999997</v>
      </c>
      <c r="BQ24" s="9">
        <v>397.27199999999999</v>
      </c>
      <c r="BR24" s="9">
        <v>213.84700000000001</v>
      </c>
      <c r="BS24" s="9">
        <v>183.42400000000001</v>
      </c>
      <c r="BT24" s="9">
        <v>151.06</v>
      </c>
      <c r="BU24" s="9">
        <v>120.464</v>
      </c>
      <c r="BV24" s="9">
        <v>30.596</v>
      </c>
      <c r="BW24" s="9">
        <v>246.21199999999999</v>
      </c>
      <c r="BX24" s="9">
        <v>93.382999999999996</v>
      </c>
      <c r="BY24" s="9">
        <v>152.828</v>
      </c>
      <c r="BZ24" s="9">
        <v>175.41900000000001</v>
      </c>
      <c r="CA24" s="9">
        <v>142.09399999999999</v>
      </c>
      <c r="CB24" s="9">
        <v>33.325000000000003</v>
      </c>
      <c r="CC24" s="9">
        <v>270.24700000000001</v>
      </c>
      <c r="CD24" s="9">
        <v>102.191</v>
      </c>
      <c r="CE24" s="9">
        <v>168.05600000000001</v>
      </c>
      <c r="CF24" s="9">
        <v>256.85599999999999</v>
      </c>
      <c r="CG24" s="9">
        <v>102.265</v>
      </c>
      <c r="CH24" s="9">
        <v>154.59</v>
      </c>
      <c r="CI24" s="9">
        <v>2333.998</v>
      </c>
      <c r="CJ24" s="9">
        <v>1237.0039999999999</v>
      </c>
      <c r="CK24" s="9">
        <v>1096.9929999999999</v>
      </c>
      <c r="CL24" s="9">
        <v>1624.874</v>
      </c>
      <c r="CM24" s="9">
        <v>1028.079</v>
      </c>
      <c r="CN24" s="9">
        <v>596.79499999999996</v>
      </c>
      <c r="CO24" s="9">
        <v>709.12400000000002</v>
      </c>
      <c r="CP24" s="9">
        <v>208.92500000000001</v>
      </c>
      <c r="CQ24" s="9">
        <v>500.19799999999998</v>
      </c>
      <c r="CR24" s="9">
        <v>355.40199999999999</v>
      </c>
      <c r="CS24" s="9">
        <v>183.82900000000001</v>
      </c>
      <c r="CT24" s="9">
        <v>171.57300000000001</v>
      </c>
      <c r="CU24" s="9">
        <v>58.838000000000001</v>
      </c>
      <c r="CV24" s="9">
        <v>32.838999999999999</v>
      </c>
      <c r="CW24" s="9">
        <v>25.998999999999999</v>
      </c>
      <c r="CX24" s="9">
        <v>21.798999999999999</v>
      </c>
      <c r="CY24" s="9">
        <v>17.140999999999998</v>
      </c>
      <c r="CZ24" s="9">
        <v>4.6580000000000004</v>
      </c>
      <c r="DA24" s="9">
        <v>12.180999999999999</v>
      </c>
      <c r="DB24" s="9">
        <v>8.4659999999999993</v>
      </c>
      <c r="DC24" s="9">
        <v>3.714</v>
      </c>
      <c r="DD24" s="9">
        <v>9.6189999999999998</v>
      </c>
      <c r="DE24" s="9">
        <v>8.6750000000000007</v>
      </c>
      <c r="DF24" s="9">
        <v>0.94399999999999995</v>
      </c>
      <c r="DG24" s="9">
        <v>37.037999999999997</v>
      </c>
      <c r="DH24" s="9">
        <v>15.698</v>
      </c>
      <c r="DI24" s="9">
        <v>21.341000000000001</v>
      </c>
      <c r="DJ24" s="9">
        <v>322.036</v>
      </c>
      <c r="DK24" s="9">
        <v>164.69200000000001</v>
      </c>
      <c r="DL24" s="9">
        <v>157.34399999999999</v>
      </c>
      <c r="DM24" s="9">
        <v>123.14700000000001</v>
      </c>
      <c r="DN24" s="9">
        <v>89.924999999999997</v>
      </c>
      <c r="DO24" s="9">
        <v>33.222000000000001</v>
      </c>
      <c r="DP24" s="9">
        <v>198.88900000000001</v>
      </c>
      <c r="DQ24" s="9">
        <v>74.768000000000001</v>
      </c>
      <c r="DR24" s="9">
        <v>124.122</v>
      </c>
      <c r="DS24" s="9">
        <v>140.029</v>
      </c>
      <c r="DT24" s="9">
        <v>102.55800000000001</v>
      </c>
      <c r="DU24" s="9">
        <v>37.47</v>
      </c>
      <c r="DV24" s="9">
        <v>215.37299999999999</v>
      </c>
      <c r="DW24" s="9">
        <v>81.27</v>
      </c>
      <c r="DX24" s="9">
        <v>134.10300000000001</v>
      </c>
      <c r="DY24" s="9">
        <v>211.07</v>
      </c>
      <c r="DZ24" s="9">
        <v>83.233999999999995</v>
      </c>
      <c r="EA24" s="9">
        <v>127.836</v>
      </c>
      <c r="EB24" s="9">
        <v>800.05799999999999</v>
      </c>
      <c r="EC24" s="9">
        <v>419.685</v>
      </c>
      <c r="ED24" s="9">
        <v>380.37299999999999</v>
      </c>
      <c r="EE24" s="9">
        <v>520.18200000000002</v>
      </c>
      <c r="EF24" s="9">
        <v>336.35899999999998</v>
      </c>
      <c r="EG24" s="9">
        <v>183.82300000000001</v>
      </c>
      <c r="EH24" s="9">
        <v>279.87599999999998</v>
      </c>
      <c r="EI24" s="9">
        <v>83.325999999999993</v>
      </c>
      <c r="EJ24" s="9">
        <v>196.55</v>
      </c>
      <c r="EK24" s="9">
        <v>122.54</v>
      </c>
      <c r="EL24" s="9">
        <v>62.832000000000001</v>
      </c>
      <c r="EM24" s="9">
        <v>59.707999999999998</v>
      </c>
      <c r="EN24" s="9">
        <v>24.731999999999999</v>
      </c>
      <c r="EO24" s="9">
        <v>11.335000000000001</v>
      </c>
      <c r="EP24" s="9">
        <v>13.396000000000001</v>
      </c>
      <c r="EQ24" s="9">
        <v>7.9210000000000003</v>
      </c>
      <c r="ER24" s="9">
        <v>6.3289999999999997</v>
      </c>
      <c r="ES24" s="9">
        <v>1.5920000000000001</v>
      </c>
      <c r="ET24" s="9">
        <v>3.9390000000000001</v>
      </c>
      <c r="EU24" s="9">
        <v>2.6259999999999999</v>
      </c>
      <c r="EV24" s="9">
        <v>1.3129999999999999</v>
      </c>
      <c r="EW24" s="9">
        <v>3.9809999999999999</v>
      </c>
      <c r="EX24" s="9">
        <v>3.7029999999999998</v>
      </c>
      <c r="EY24" s="9">
        <v>0.27800000000000002</v>
      </c>
      <c r="EZ24" s="9">
        <v>16.811</v>
      </c>
      <c r="FA24" s="9">
        <v>5.0060000000000002</v>
      </c>
      <c r="FB24" s="9">
        <v>11.804</v>
      </c>
      <c r="FC24" s="9">
        <v>111.798</v>
      </c>
      <c r="FD24" s="9">
        <v>56.744999999999997</v>
      </c>
      <c r="FE24" s="9">
        <v>55.052999999999997</v>
      </c>
      <c r="FF24" s="9">
        <v>32.454999999999998</v>
      </c>
      <c r="FG24" s="9">
        <v>26.151</v>
      </c>
      <c r="FH24" s="9">
        <v>6.3040000000000003</v>
      </c>
      <c r="FI24" s="9">
        <v>79.343000000000004</v>
      </c>
      <c r="FJ24" s="9">
        <v>30.594000000000001</v>
      </c>
      <c r="FK24" s="9">
        <v>48.749000000000002</v>
      </c>
      <c r="FL24" s="9">
        <v>38.762</v>
      </c>
      <c r="FM24" s="9">
        <v>31.312999999999999</v>
      </c>
      <c r="FN24" s="9">
        <v>7.4489999999999998</v>
      </c>
      <c r="FO24" s="9">
        <v>83.777000000000001</v>
      </c>
      <c r="FP24" s="9">
        <v>31.518999999999998</v>
      </c>
      <c r="FQ24" s="9">
        <v>52.258000000000003</v>
      </c>
      <c r="FR24" s="9">
        <v>83.281999999999996</v>
      </c>
      <c r="FS24" s="9">
        <v>33.22</v>
      </c>
      <c r="FT24" s="9">
        <v>50.063000000000002</v>
      </c>
      <c r="FU24" s="9">
        <v>1313.471</v>
      </c>
      <c r="FV24" s="9">
        <v>725.25300000000004</v>
      </c>
      <c r="FW24" s="9">
        <v>588.21799999999996</v>
      </c>
      <c r="FX24" s="9">
        <v>922.13099999999997</v>
      </c>
      <c r="FY24" s="9">
        <v>609.03</v>
      </c>
      <c r="FZ24" s="9">
        <v>313.101</v>
      </c>
      <c r="GA24" s="9">
        <v>391.34</v>
      </c>
      <c r="GB24" s="9">
        <v>116.223</v>
      </c>
      <c r="GC24" s="9">
        <v>275.11700000000002</v>
      </c>
      <c r="GD24" s="9">
        <v>190.672</v>
      </c>
      <c r="GE24" s="9">
        <v>103.21599999999999</v>
      </c>
      <c r="GF24" s="9">
        <v>87.454999999999998</v>
      </c>
      <c r="GG24" s="9">
        <v>39.683</v>
      </c>
      <c r="GH24" s="9">
        <v>24.152999999999999</v>
      </c>
      <c r="GI24" s="9">
        <v>15.53</v>
      </c>
      <c r="GJ24" s="9">
        <v>15.537000000000001</v>
      </c>
      <c r="GK24" s="9">
        <v>13.337999999999999</v>
      </c>
      <c r="GL24" s="9">
        <v>2.1989999999999998</v>
      </c>
      <c r="GM24" s="9">
        <v>6.7919999999999998</v>
      </c>
      <c r="GN24" s="9">
        <v>5.7460000000000004</v>
      </c>
      <c r="GO24" s="9">
        <v>1.0449999999999999</v>
      </c>
      <c r="GP24" s="9">
        <v>8.7460000000000004</v>
      </c>
      <c r="GQ24" s="9">
        <v>7.5919999999999996</v>
      </c>
      <c r="GR24" s="9">
        <v>1.1539999999999999</v>
      </c>
      <c r="GS24" s="9">
        <v>24.146000000000001</v>
      </c>
      <c r="GT24" s="9">
        <v>10.815</v>
      </c>
      <c r="GU24" s="9">
        <v>13.331</v>
      </c>
      <c r="GV24" s="9">
        <v>168.96799999999999</v>
      </c>
      <c r="GW24" s="9">
        <v>89.173000000000002</v>
      </c>
      <c r="GX24" s="9">
        <v>79.795000000000002</v>
      </c>
      <c r="GY24" s="9">
        <v>68.643000000000001</v>
      </c>
      <c r="GZ24" s="9">
        <v>51.427</v>
      </c>
      <c r="HA24" s="9">
        <v>17.216000000000001</v>
      </c>
      <c r="HB24" s="9">
        <v>100.325</v>
      </c>
      <c r="HC24" s="9">
        <v>37.746000000000002</v>
      </c>
      <c r="HD24" s="9">
        <v>62.579000000000001</v>
      </c>
      <c r="HE24" s="9">
        <v>80.77</v>
      </c>
      <c r="HF24" s="9">
        <v>62.378</v>
      </c>
      <c r="HG24" s="9">
        <v>18.391999999999999</v>
      </c>
      <c r="HH24" s="9">
        <v>109.902</v>
      </c>
      <c r="HI24" s="9">
        <v>40.838000000000001</v>
      </c>
      <c r="HJ24" s="9">
        <v>69.063000000000002</v>
      </c>
      <c r="HK24" s="9">
        <v>107.117</v>
      </c>
      <c r="HL24" s="9">
        <v>43.493000000000002</v>
      </c>
      <c r="HM24" s="9">
        <v>63.624000000000002</v>
      </c>
      <c r="HN24" s="9">
        <v>240.72800000000001</v>
      </c>
      <c r="HO24" s="9">
        <v>128.096</v>
      </c>
      <c r="HP24" s="9">
        <v>112.63200000000001</v>
      </c>
      <c r="HQ24" s="9">
        <v>155.46899999999999</v>
      </c>
      <c r="HR24" s="9">
        <v>103.43</v>
      </c>
      <c r="HS24" s="9">
        <v>52.039000000000001</v>
      </c>
      <c r="HT24" s="9">
        <v>85.259</v>
      </c>
      <c r="HU24" s="9">
        <v>24.666</v>
      </c>
      <c r="HV24" s="9">
        <v>60.593000000000004</v>
      </c>
      <c r="HW24" s="9">
        <v>39.265000000000001</v>
      </c>
      <c r="HX24" s="9">
        <v>20.202999999999999</v>
      </c>
      <c r="HY24" s="9">
        <v>19.062000000000001</v>
      </c>
      <c r="HZ24" s="9">
        <v>5.3730000000000002</v>
      </c>
      <c r="IA24" s="9">
        <v>2.726</v>
      </c>
      <c r="IB24" s="9">
        <v>2.6469999999999998</v>
      </c>
      <c r="IC24" s="9">
        <v>1.911</v>
      </c>
      <c r="ID24" s="9">
        <v>1.397</v>
      </c>
      <c r="IE24" s="9">
        <v>0.51400000000000001</v>
      </c>
      <c r="IF24" s="9">
        <v>0.753</v>
      </c>
      <c r="IG24" s="9">
        <v>0.34499999999999997</v>
      </c>
      <c r="IH24" s="9">
        <v>0.40799999999999997</v>
      </c>
      <c r="II24" s="9">
        <v>1.1579999999999999</v>
      </c>
      <c r="IJ24" s="9">
        <v>1.0529999999999999</v>
      </c>
      <c r="IK24" s="9">
        <v>0.106</v>
      </c>
      <c r="IL24" s="9">
        <v>3.4609999999999999</v>
      </c>
      <c r="IM24" s="9">
        <v>1.3280000000000001</v>
      </c>
      <c r="IN24" s="9">
        <v>2.133</v>
      </c>
      <c r="IO24" s="9">
        <v>36.066000000000003</v>
      </c>
      <c r="IP24" s="9">
        <v>18.529</v>
      </c>
      <c r="IQ24" s="9">
        <v>17.536999999999999</v>
      </c>
    </row>
    <row r="25" spans="1:251">
      <c r="A25" s="10">
        <v>42248</v>
      </c>
      <c r="B25" s="9">
        <v>983.07899999999995</v>
      </c>
      <c r="C25" s="9">
        <v>1123.1110000000001</v>
      </c>
      <c r="D25" s="9">
        <v>364.49900000000002</v>
      </c>
      <c r="E25" s="9">
        <v>758.61199999999997</v>
      </c>
      <c r="F25" s="9">
        <v>545.53300000000002</v>
      </c>
      <c r="G25" s="9">
        <v>290.07900000000001</v>
      </c>
      <c r="H25" s="9">
        <v>255.45400000000001</v>
      </c>
      <c r="I25" s="9">
        <v>95.587000000000003</v>
      </c>
      <c r="J25" s="9">
        <v>52.238</v>
      </c>
      <c r="K25" s="9">
        <v>43.348999999999997</v>
      </c>
      <c r="L25" s="9">
        <v>34.694000000000003</v>
      </c>
      <c r="M25" s="9">
        <v>25.821000000000002</v>
      </c>
      <c r="N25" s="9">
        <v>8.8740000000000006</v>
      </c>
      <c r="O25" s="9">
        <v>12.489000000000001</v>
      </c>
      <c r="P25" s="9">
        <v>7.5119999999999996</v>
      </c>
      <c r="Q25" s="9">
        <v>4.9770000000000003</v>
      </c>
      <c r="R25" s="9">
        <v>22.204999999999998</v>
      </c>
      <c r="S25" s="9">
        <v>18.309000000000001</v>
      </c>
      <c r="T25" s="9">
        <v>3.8969999999999998</v>
      </c>
      <c r="U25" s="9">
        <v>60.893000000000001</v>
      </c>
      <c r="V25" s="9">
        <v>26.417000000000002</v>
      </c>
      <c r="W25" s="9">
        <v>34.475999999999999</v>
      </c>
      <c r="X25" s="9">
        <v>491.12400000000002</v>
      </c>
      <c r="Y25" s="9">
        <v>256.99299999999999</v>
      </c>
      <c r="Z25" s="9">
        <v>234.131</v>
      </c>
      <c r="AA25" s="9">
        <v>175.321</v>
      </c>
      <c r="AB25" s="9">
        <v>126.59699999999999</v>
      </c>
      <c r="AC25" s="9">
        <v>48.725000000000001</v>
      </c>
      <c r="AD25" s="9">
        <v>315.803</v>
      </c>
      <c r="AE25" s="9">
        <v>130.39599999999999</v>
      </c>
      <c r="AF25" s="9">
        <v>185.40700000000001</v>
      </c>
      <c r="AG25" s="9">
        <v>202.977</v>
      </c>
      <c r="AH25" s="9">
        <v>148.191</v>
      </c>
      <c r="AI25" s="9">
        <v>54.786000000000001</v>
      </c>
      <c r="AJ25" s="9">
        <v>342.55599999999998</v>
      </c>
      <c r="AK25" s="9">
        <v>141.88900000000001</v>
      </c>
      <c r="AL25" s="9">
        <v>200.66800000000001</v>
      </c>
      <c r="AM25" s="9">
        <v>328.29199999999997</v>
      </c>
      <c r="AN25" s="9">
        <v>137.90799999999999</v>
      </c>
      <c r="AO25" s="9">
        <v>190.38300000000001</v>
      </c>
      <c r="AP25" s="9">
        <v>2977.5709999999999</v>
      </c>
      <c r="AQ25" s="9">
        <v>1605</v>
      </c>
      <c r="AR25" s="9">
        <v>1372.5709999999999</v>
      </c>
      <c r="AS25" s="9">
        <v>1978.0219999999999</v>
      </c>
      <c r="AT25" s="9">
        <v>1289.9290000000001</v>
      </c>
      <c r="AU25" s="9">
        <v>688.09299999999996</v>
      </c>
      <c r="AV25" s="9">
        <v>999.54899999999998</v>
      </c>
      <c r="AW25" s="9">
        <v>315.07100000000003</v>
      </c>
      <c r="AX25" s="9">
        <v>684.47900000000004</v>
      </c>
      <c r="AY25" s="9">
        <v>500.10399999999998</v>
      </c>
      <c r="AZ25" s="9">
        <v>255.67400000000001</v>
      </c>
      <c r="BA25" s="9">
        <v>244.43</v>
      </c>
      <c r="BB25" s="9">
        <v>102.021</v>
      </c>
      <c r="BC25" s="9">
        <v>55.884999999999998</v>
      </c>
      <c r="BD25" s="9">
        <v>46.136000000000003</v>
      </c>
      <c r="BE25" s="9">
        <v>49.585000000000001</v>
      </c>
      <c r="BF25" s="9">
        <v>34.470999999999997</v>
      </c>
      <c r="BG25" s="9">
        <v>15.115</v>
      </c>
      <c r="BH25" s="9">
        <v>17.765999999999998</v>
      </c>
      <c r="BI25" s="9">
        <v>12.646000000000001</v>
      </c>
      <c r="BJ25" s="9">
        <v>5.12</v>
      </c>
      <c r="BK25" s="9">
        <v>31.82</v>
      </c>
      <c r="BL25" s="9">
        <v>21.824999999999999</v>
      </c>
      <c r="BM25" s="9">
        <v>9.9949999999999992</v>
      </c>
      <c r="BN25" s="9">
        <v>52.435000000000002</v>
      </c>
      <c r="BO25" s="9">
        <v>21.414000000000001</v>
      </c>
      <c r="BP25" s="9">
        <v>31.021000000000001</v>
      </c>
      <c r="BQ25" s="9">
        <v>434.34</v>
      </c>
      <c r="BR25" s="9">
        <v>219.00200000000001</v>
      </c>
      <c r="BS25" s="9">
        <v>215.33799999999999</v>
      </c>
      <c r="BT25" s="9">
        <v>161.202</v>
      </c>
      <c r="BU25" s="9">
        <v>119.40600000000001</v>
      </c>
      <c r="BV25" s="9">
        <v>41.795999999999999</v>
      </c>
      <c r="BW25" s="9">
        <v>273.13799999999998</v>
      </c>
      <c r="BX25" s="9">
        <v>99.596000000000004</v>
      </c>
      <c r="BY25" s="9">
        <v>173.542</v>
      </c>
      <c r="BZ25" s="9">
        <v>201.39099999999999</v>
      </c>
      <c r="CA25" s="9">
        <v>147.55699999999999</v>
      </c>
      <c r="CB25" s="9">
        <v>53.834000000000003</v>
      </c>
      <c r="CC25" s="9">
        <v>298.71300000000002</v>
      </c>
      <c r="CD25" s="9">
        <v>108.117</v>
      </c>
      <c r="CE25" s="9">
        <v>190.595</v>
      </c>
      <c r="CF25" s="9">
        <v>290.904</v>
      </c>
      <c r="CG25" s="9">
        <v>112.242</v>
      </c>
      <c r="CH25" s="9">
        <v>178.66200000000001</v>
      </c>
      <c r="CI25" s="9">
        <v>2355.2269999999999</v>
      </c>
      <c r="CJ25" s="9">
        <v>1246.68</v>
      </c>
      <c r="CK25" s="9">
        <v>1108.548</v>
      </c>
      <c r="CL25" s="9">
        <v>1645.059</v>
      </c>
      <c r="CM25" s="9">
        <v>1044.0050000000001</v>
      </c>
      <c r="CN25" s="9">
        <v>601.05399999999997</v>
      </c>
      <c r="CO25" s="9">
        <v>710.16899999999998</v>
      </c>
      <c r="CP25" s="9">
        <v>202.67500000000001</v>
      </c>
      <c r="CQ25" s="9">
        <v>507.49400000000003</v>
      </c>
      <c r="CR25" s="9">
        <v>339.68599999999998</v>
      </c>
      <c r="CS25" s="9">
        <v>178.56399999999999</v>
      </c>
      <c r="CT25" s="9">
        <v>161.12200000000001</v>
      </c>
      <c r="CU25" s="9">
        <v>55.189</v>
      </c>
      <c r="CV25" s="9">
        <v>33.518999999999998</v>
      </c>
      <c r="CW25" s="9">
        <v>21.669</v>
      </c>
      <c r="CX25" s="9">
        <v>26.943000000000001</v>
      </c>
      <c r="CY25" s="9">
        <v>21.838000000000001</v>
      </c>
      <c r="CZ25" s="9">
        <v>5.1050000000000004</v>
      </c>
      <c r="DA25" s="9">
        <v>12.37</v>
      </c>
      <c r="DB25" s="9">
        <v>10.590999999999999</v>
      </c>
      <c r="DC25" s="9">
        <v>1.7789999999999999</v>
      </c>
      <c r="DD25" s="9">
        <v>14.573</v>
      </c>
      <c r="DE25" s="9">
        <v>11.247999999999999</v>
      </c>
      <c r="DF25" s="9">
        <v>3.3260000000000001</v>
      </c>
      <c r="DG25" s="9">
        <v>28.245000000000001</v>
      </c>
      <c r="DH25" s="9">
        <v>11.680999999999999</v>
      </c>
      <c r="DI25" s="9">
        <v>16.565000000000001</v>
      </c>
      <c r="DJ25" s="9">
        <v>306.74599999999998</v>
      </c>
      <c r="DK25" s="9">
        <v>159.54400000000001</v>
      </c>
      <c r="DL25" s="9">
        <v>147.203</v>
      </c>
      <c r="DM25" s="9">
        <v>121.254</v>
      </c>
      <c r="DN25" s="9">
        <v>91.891999999999996</v>
      </c>
      <c r="DO25" s="9">
        <v>29.361999999999998</v>
      </c>
      <c r="DP25" s="9">
        <v>185.49199999999999</v>
      </c>
      <c r="DQ25" s="9">
        <v>67.652000000000001</v>
      </c>
      <c r="DR25" s="9">
        <v>117.84099999999999</v>
      </c>
      <c r="DS25" s="9">
        <v>138.50299999999999</v>
      </c>
      <c r="DT25" s="9">
        <v>105.276</v>
      </c>
      <c r="DU25" s="9">
        <v>33.226999999999997</v>
      </c>
      <c r="DV25" s="9">
        <v>201.184</v>
      </c>
      <c r="DW25" s="9">
        <v>73.287999999999997</v>
      </c>
      <c r="DX25" s="9">
        <v>127.895</v>
      </c>
      <c r="DY25" s="9">
        <v>197.86199999999999</v>
      </c>
      <c r="DZ25" s="9">
        <v>78.242000000000004</v>
      </c>
      <c r="EA25" s="9">
        <v>119.62</v>
      </c>
      <c r="EB25" s="9">
        <v>797.63599999999997</v>
      </c>
      <c r="EC25" s="9">
        <v>420.39800000000002</v>
      </c>
      <c r="ED25" s="9">
        <v>377.23700000000002</v>
      </c>
      <c r="EE25" s="9">
        <v>523.27099999999996</v>
      </c>
      <c r="EF25" s="9">
        <v>337.774</v>
      </c>
      <c r="EG25" s="9">
        <v>185.49700000000001</v>
      </c>
      <c r="EH25" s="9">
        <v>274.36399999999998</v>
      </c>
      <c r="EI25" s="9">
        <v>82.623999999999995</v>
      </c>
      <c r="EJ25" s="9">
        <v>191.74</v>
      </c>
      <c r="EK25" s="9">
        <v>123.679</v>
      </c>
      <c r="EL25" s="9">
        <v>63.72</v>
      </c>
      <c r="EM25" s="9">
        <v>59.957999999999998</v>
      </c>
      <c r="EN25" s="9">
        <v>24.91</v>
      </c>
      <c r="EO25" s="9">
        <v>13.624000000000001</v>
      </c>
      <c r="EP25" s="9">
        <v>11.286</v>
      </c>
      <c r="EQ25" s="9">
        <v>10.766999999999999</v>
      </c>
      <c r="ER25" s="9">
        <v>9.1940000000000008</v>
      </c>
      <c r="ES25" s="9">
        <v>1.573</v>
      </c>
      <c r="ET25" s="9">
        <v>6.4119999999999999</v>
      </c>
      <c r="EU25" s="9">
        <v>4.84</v>
      </c>
      <c r="EV25" s="9">
        <v>1.573</v>
      </c>
      <c r="EW25" s="9">
        <v>4.3550000000000004</v>
      </c>
      <c r="EX25" s="9">
        <v>4.3550000000000004</v>
      </c>
      <c r="EY25" s="9">
        <v>0</v>
      </c>
      <c r="EZ25" s="9">
        <v>14.143000000000001</v>
      </c>
      <c r="FA25" s="9">
        <v>4.4290000000000003</v>
      </c>
      <c r="FB25" s="9">
        <v>9.7140000000000004</v>
      </c>
      <c r="FC25" s="9">
        <v>109.92400000000001</v>
      </c>
      <c r="FD25" s="9">
        <v>55.281999999999996</v>
      </c>
      <c r="FE25" s="9">
        <v>54.642000000000003</v>
      </c>
      <c r="FF25" s="9">
        <v>32.152000000000001</v>
      </c>
      <c r="FG25" s="9">
        <v>25.51</v>
      </c>
      <c r="FH25" s="9">
        <v>6.641</v>
      </c>
      <c r="FI25" s="9">
        <v>77.772000000000006</v>
      </c>
      <c r="FJ25" s="9">
        <v>29.771999999999998</v>
      </c>
      <c r="FK25" s="9">
        <v>48</v>
      </c>
      <c r="FL25" s="9">
        <v>40.375</v>
      </c>
      <c r="FM25" s="9">
        <v>32.441000000000003</v>
      </c>
      <c r="FN25" s="9">
        <v>7.9340000000000002</v>
      </c>
      <c r="FO25" s="9">
        <v>83.304000000000002</v>
      </c>
      <c r="FP25" s="9">
        <v>31.279</v>
      </c>
      <c r="FQ25" s="9">
        <v>52.024999999999999</v>
      </c>
      <c r="FR25" s="9">
        <v>84.183999999999997</v>
      </c>
      <c r="FS25" s="9">
        <v>34.610999999999997</v>
      </c>
      <c r="FT25" s="9">
        <v>49.573</v>
      </c>
      <c r="FU25" s="9">
        <v>1310.4280000000001</v>
      </c>
      <c r="FV25" s="9">
        <v>729.05399999999997</v>
      </c>
      <c r="FW25" s="9">
        <v>581.37400000000002</v>
      </c>
      <c r="FX25" s="9">
        <v>921.35799999999995</v>
      </c>
      <c r="FY25" s="9">
        <v>615.64</v>
      </c>
      <c r="FZ25" s="9">
        <v>305.71899999999999</v>
      </c>
      <c r="GA25" s="9">
        <v>389.07</v>
      </c>
      <c r="GB25" s="9">
        <v>113.41500000000001</v>
      </c>
      <c r="GC25" s="9">
        <v>275.65499999999997</v>
      </c>
      <c r="GD25" s="9">
        <v>185.36500000000001</v>
      </c>
      <c r="GE25" s="9">
        <v>96.433000000000007</v>
      </c>
      <c r="GF25" s="9">
        <v>88.932000000000002</v>
      </c>
      <c r="GG25" s="9">
        <v>40.996000000000002</v>
      </c>
      <c r="GH25" s="9">
        <v>23.969000000000001</v>
      </c>
      <c r="GI25" s="9">
        <v>17.027999999999999</v>
      </c>
      <c r="GJ25" s="9">
        <v>17.167999999999999</v>
      </c>
      <c r="GK25" s="9">
        <v>14.678000000000001</v>
      </c>
      <c r="GL25" s="9">
        <v>2.4900000000000002</v>
      </c>
      <c r="GM25" s="9">
        <v>9.6180000000000003</v>
      </c>
      <c r="GN25" s="9">
        <v>7.8250000000000002</v>
      </c>
      <c r="GO25" s="9">
        <v>1.7929999999999999</v>
      </c>
      <c r="GP25" s="9">
        <v>7.5510000000000002</v>
      </c>
      <c r="GQ25" s="9">
        <v>6.8529999999999998</v>
      </c>
      <c r="GR25" s="9">
        <v>0.69699999999999995</v>
      </c>
      <c r="GS25" s="9">
        <v>23.827999999999999</v>
      </c>
      <c r="GT25" s="9">
        <v>9.2899999999999991</v>
      </c>
      <c r="GU25" s="9">
        <v>14.538</v>
      </c>
      <c r="GV25" s="9">
        <v>162.495</v>
      </c>
      <c r="GW25" s="9">
        <v>84.100999999999999</v>
      </c>
      <c r="GX25" s="9">
        <v>78.394000000000005</v>
      </c>
      <c r="GY25" s="9">
        <v>64.41</v>
      </c>
      <c r="GZ25" s="9">
        <v>46.34</v>
      </c>
      <c r="HA25" s="9">
        <v>18.07</v>
      </c>
      <c r="HB25" s="9">
        <v>98.084000000000003</v>
      </c>
      <c r="HC25" s="9">
        <v>37.761000000000003</v>
      </c>
      <c r="HD25" s="9">
        <v>60.323</v>
      </c>
      <c r="HE25" s="9">
        <v>75.596999999999994</v>
      </c>
      <c r="HF25" s="9">
        <v>55.802</v>
      </c>
      <c r="HG25" s="9">
        <v>19.795000000000002</v>
      </c>
      <c r="HH25" s="9">
        <v>109.768</v>
      </c>
      <c r="HI25" s="9">
        <v>40.631</v>
      </c>
      <c r="HJ25" s="9">
        <v>69.137</v>
      </c>
      <c r="HK25" s="9">
        <v>107.702</v>
      </c>
      <c r="HL25" s="9">
        <v>45.585999999999999</v>
      </c>
      <c r="HM25" s="9">
        <v>62.116</v>
      </c>
      <c r="HN25" s="9">
        <v>240.49</v>
      </c>
      <c r="HO25" s="9">
        <v>128.19900000000001</v>
      </c>
      <c r="HP25" s="9">
        <v>112.291</v>
      </c>
      <c r="HQ25" s="9">
        <v>155.40899999999999</v>
      </c>
      <c r="HR25" s="9">
        <v>101.486</v>
      </c>
      <c r="HS25" s="9">
        <v>53.923000000000002</v>
      </c>
      <c r="HT25" s="9">
        <v>85.081000000000003</v>
      </c>
      <c r="HU25" s="9">
        <v>26.712</v>
      </c>
      <c r="HV25" s="9">
        <v>58.369</v>
      </c>
      <c r="HW25" s="9">
        <v>40.970999999999997</v>
      </c>
      <c r="HX25" s="9">
        <v>22.119</v>
      </c>
      <c r="HY25" s="9">
        <v>18.852</v>
      </c>
      <c r="HZ25" s="9">
        <v>7.2869999999999999</v>
      </c>
      <c r="IA25" s="9">
        <v>3.4430000000000001</v>
      </c>
      <c r="IB25" s="9">
        <v>3.843</v>
      </c>
      <c r="IC25" s="9">
        <v>2.226</v>
      </c>
      <c r="ID25" s="9">
        <v>1.65</v>
      </c>
      <c r="IE25" s="9">
        <v>0.57599999999999996</v>
      </c>
      <c r="IF25" s="9">
        <v>1.0609999999999999</v>
      </c>
      <c r="IG25" s="9">
        <v>0.63</v>
      </c>
      <c r="IH25" s="9">
        <v>0.43099999999999999</v>
      </c>
      <c r="II25" s="9">
        <v>1.165</v>
      </c>
      <c r="IJ25" s="9">
        <v>1.02</v>
      </c>
      <c r="IK25" s="9">
        <v>0.14499999999999999</v>
      </c>
      <c r="IL25" s="9">
        <v>5.0599999999999996</v>
      </c>
      <c r="IM25" s="9">
        <v>1.7929999999999999</v>
      </c>
      <c r="IN25" s="9">
        <v>3.2669999999999999</v>
      </c>
      <c r="IO25" s="9">
        <v>36.71</v>
      </c>
      <c r="IP25" s="9">
        <v>19.946000000000002</v>
      </c>
      <c r="IQ25" s="9">
        <v>16.763999999999999</v>
      </c>
    </row>
    <row r="26" spans="1:251">
      <c r="A26" s="10">
        <v>42278</v>
      </c>
      <c r="B26" s="9">
        <v>969.2</v>
      </c>
      <c r="C26" s="9">
        <v>1113.039</v>
      </c>
      <c r="D26" s="9">
        <v>340.71199999999999</v>
      </c>
      <c r="E26" s="9">
        <v>772.32600000000002</v>
      </c>
      <c r="F26" s="9">
        <v>487.73399999999998</v>
      </c>
      <c r="G26" s="9">
        <v>259.44</v>
      </c>
      <c r="H26" s="9">
        <v>228.29400000000001</v>
      </c>
      <c r="I26" s="9">
        <v>79.977999999999994</v>
      </c>
      <c r="J26" s="9">
        <v>43.877000000000002</v>
      </c>
      <c r="K26" s="9">
        <v>36.100999999999999</v>
      </c>
      <c r="L26" s="9">
        <v>30.369</v>
      </c>
      <c r="M26" s="9">
        <v>22.036999999999999</v>
      </c>
      <c r="N26" s="9">
        <v>8.3320000000000007</v>
      </c>
      <c r="O26" s="9">
        <v>19.538</v>
      </c>
      <c r="P26" s="9">
        <v>14.994999999999999</v>
      </c>
      <c r="Q26" s="9">
        <v>4.5439999999999996</v>
      </c>
      <c r="R26" s="9">
        <v>10.831</v>
      </c>
      <c r="S26" s="9">
        <v>7.0430000000000001</v>
      </c>
      <c r="T26" s="9">
        <v>3.7879999999999998</v>
      </c>
      <c r="U26" s="9">
        <v>49.609000000000002</v>
      </c>
      <c r="V26" s="9">
        <v>21.84</v>
      </c>
      <c r="W26" s="9">
        <v>27.768999999999998</v>
      </c>
      <c r="X26" s="9">
        <v>438.50099999999998</v>
      </c>
      <c r="Y26" s="9">
        <v>230.64500000000001</v>
      </c>
      <c r="Z26" s="9">
        <v>207.85599999999999</v>
      </c>
      <c r="AA26" s="9">
        <v>168.45599999999999</v>
      </c>
      <c r="AB26" s="9">
        <v>120.895</v>
      </c>
      <c r="AC26" s="9">
        <v>47.561</v>
      </c>
      <c r="AD26" s="9">
        <v>270.04399999999998</v>
      </c>
      <c r="AE26" s="9">
        <v>109.749</v>
      </c>
      <c r="AF26" s="9">
        <v>160.29499999999999</v>
      </c>
      <c r="AG26" s="9">
        <v>190.36</v>
      </c>
      <c r="AH26" s="9">
        <v>137.566</v>
      </c>
      <c r="AI26" s="9">
        <v>52.793999999999997</v>
      </c>
      <c r="AJ26" s="9">
        <v>297.37400000000002</v>
      </c>
      <c r="AK26" s="9">
        <v>121.874</v>
      </c>
      <c r="AL26" s="9">
        <v>175.5</v>
      </c>
      <c r="AM26" s="9">
        <v>289.58300000000003</v>
      </c>
      <c r="AN26" s="9">
        <v>124.744</v>
      </c>
      <c r="AO26" s="9">
        <v>164.839</v>
      </c>
      <c r="AP26" s="9">
        <v>3019.172</v>
      </c>
      <c r="AQ26" s="9">
        <v>1629.424</v>
      </c>
      <c r="AR26" s="9">
        <v>1389.749</v>
      </c>
      <c r="AS26" s="9">
        <v>1998.588</v>
      </c>
      <c r="AT26" s="9">
        <v>1306.4459999999999</v>
      </c>
      <c r="AU26" s="9">
        <v>692.14200000000005</v>
      </c>
      <c r="AV26" s="9">
        <v>1020.5839999999999</v>
      </c>
      <c r="AW26" s="9">
        <v>322.97699999999998</v>
      </c>
      <c r="AX26" s="9">
        <v>697.60699999999997</v>
      </c>
      <c r="AY26" s="9">
        <v>495.36399999999998</v>
      </c>
      <c r="AZ26" s="9">
        <v>258.17700000000002</v>
      </c>
      <c r="BA26" s="9">
        <v>237.18700000000001</v>
      </c>
      <c r="BB26" s="9">
        <v>91.566999999999993</v>
      </c>
      <c r="BC26" s="9">
        <v>49.19</v>
      </c>
      <c r="BD26" s="9">
        <v>42.377000000000002</v>
      </c>
      <c r="BE26" s="9">
        <v>27.234000000000002</v>
      </c>
      <c r="BF26" s="9">
        <v>19.064</v>
      </c>
      <c r="BG26" s="9">
        <v>8.17</v>
      </c>
      <c r="BH26" s="9">
        <v>14.522</v>
      </c>
      <c r="BI26" s="9">
        <v>9.7439999999999998</v>
      </c>
      <c r="BJ26" s="9">
        <v>4.7789999999999999</v>
      </c>
      <c r="BK26" s="9">
        <v>12.712</v>
      </c>
      <c r="BL26" s="9">
        <v>9.3209999999999997</v>
      </c>
      <c r="BM26" s="9">
        <v>3.391</v>
      </c>
      <c r="BN26" s="9">
        <v>64.332999999999998</v>
      </c>
      <c r="BO26" s="9">
        <v>30.126000000000001</v>
      </c>
      <c r="BP26" s="9">
        <v>34.207000000000001</v>
      </c>
      <c r="BQ26" s="9">
        <v>443.54199999999997</v>
      </c>
      <c r="BR26" s="9">
        <v>232.238</v>
      </c>
      <c r="BS26" s="9">
        <v>211.30500000000001</v>
      </c>
      <c r="BT26" s="9">
        <v>165.05799999999999</v>
      </c>
      <c r="BU26" s="9">
        <v>127.47199999999999</v>
      </c>
      <c r="BV26" s="9">
        <v>37.585999999999999</v>
      </c>
      <c r="BW26" s="9">
        <v>278.48399999999998</v>
      </c>
      <c r="BX26" s="9">
        <v>104.76600000000001</v>
      </c>
      <c r="BY26" s="9">
        <v>173.71899999999999</v>
      </c>
      <c r="BZ26" s="9">
        <v>182.78100000000001</v>
      </c>
      <c r="CA26" s="9">
        <v>139.041</v>
      </c>
      <c r="CB26" s="9">
        <v>43.74</v>
      </c>
      <c r="CC26" s="9">
        <v>312.584</v>
      </c>
      <c r="CD26" s="9">
        <v>119.136</v>
      </c>
      <c r="CE26" s="9">
        <v>193.44800000000001</v>
      </c>
      <c r="CF26" s="9">
        <v>293.00700000000001</v>
      </c>
      <c r="CG26" s="9">
        <v>114.509</v>
      </c>
      <c r="CH26" s="9">
        <v>178.49700000000001</v>
      </c>
      <c r="CI26" s="9">
        <v>2380.4299999999998</v>
      </c>
      <c r="CJ26" s="9">
        <v>1255.9359999999999</v>
      </c>
      <c r="CK26" s="9">
        <v>1124.4939999999999</v>
      </c>
      <c r="CL26" s="9">
        <v>1645.172</v>
      </c>
      <c r="CM26" s="9">
        <v>1039.05</v>
      </c>
      <c r="CN26" s="9">
        <v>606.12300000000005</v>
      </c>
      <c r="CO26" s="9">
        <v>735.25800000000004</v>
      </c>
      <c r="CP26" s="9">
        <v>216.886</v>
      </c>
      <c r="CQ26" s="9">
        <v>518.37199999999996</v>
      </c>
      <c r="CR26" s="9">
        <v>361.738</v>
      </c>
      <c r="CS26" s="9">
        <v>197.77799999999999</v>
      </c>
      <c r="CT26" s="9">
        <v>163.96</v>
      </c>
      <c r="CU26" s="9">
        <v>56.363999999999997</v>
      </c>
      <c r="CV26" s="9">
        <v>33.884</v>
      </c>
      <c r="CW26" s="9">
        <v>22.48</v>
      </c>
      <c r="CX26" s="9">
        <v>24.181000000000001</v>
      </c>
      <c r="CY26" s="9">
        <v>19.155999999999999</v>
      </c>
      <c r="CZ26" s="9">
        <v>5.0259999999999998</v>
      </c>
      <c r="DA26" s="9">
        <v>12.411</v>
      </c>
      <c r="DB26" s="9">
        <v>9.1270000000000007</v>
      </c>
      <c r="DC26" s="9">
        <v>3.2839999999999998</v>
      </c>
      <c r="DD26" s="9">
        <v>11.77</v>
      </c>
      <c r="DE26" s="9">
        <v>10.029</v>
      </c>
      <c r="DF26" s="9">
        <v>1.742</v>
      </c>
      <c r="DG26" s="9">
        <v>32.182000000000002</v>
      </c>
      <c r="DH26" s="9">
        <v>14.728</v>
      </c>
      <c r="DI26" s="9">
        <v>17.454000000000001</v>
      </c>
      <c r="DJ26" s="9">
        <v>326.04399999999998</v>
      </c>
      <c r="DK26" s="9">
        <v>176.54</v>
      </c>
      <c r="DL26" s="9">
        <v>149.50399999999999</v>
      </c>
      <c r="DM26" s="9">
        <v>126.586</v>
      </c>
      <c r="DN26" s="9">
        <v>97.884</v>
      </c>
      <c r="DO26" s="9">
        <v>28.702000000000002</v>
      </c>
      <c r="DP26" s="9">
        <v>199.458</v>
      </c>
      <c r="DQ26" s="9">
        <v>78.656000000000006</v>
      </c>
      <c r="DR26" s="9">
        <v>120.80200000000001</v>
      </c>
      <c r="DS26" s="9">
        <v>145.77699999999999</v>
      </c>
      <c r="DT26" s="9">
        <v>112.41</v>
      </c>
      <c r="DU26" s="9">
        <v>33.366999999999997</v>
      </c>
      <c r="DV26" s="9">
        <v>215.96100000000001</v>
      </c>
      <c r="DW26" s="9">
        <v>85.367999999999995</v>
      </c>
      <c r="DX26" s="9">
        <v>130.59299999999999</v>
      </c>
      <c r="DY26" s="9">
        <v>211.869</v>
      </c>
      <c r="DZ26" s="9">
        <v>87.783000000000001</v>
      </c>
      <c r="EA26" s="9">
        <v>124.086</v>
      </c>
      <c r="EB26" s="9">
        <v>799.96299999999997</v>
      </c>
      <c r="EC26" s="9">
        <v>421.67399999999998</v>
      </c>
      <c r="ED26" s="9">
        <v>378.29</v>
      </c>
      <c r="EE26" s="9">
        <v>513.52700000000004</v>
      </c>
      <c r="EF26" s="9">
        <v>332.68700000000001</v>
      </c>
      <c r="EG26" s="9">
        <v>180.84</v>
      </c>
      <c r="EH26" s="9">
        <v>286.43599999999998</v>
      </c>
      <c r="EI26" s="9">
        <v>88.986999999999995</v>
      </c>
      <c r="EJ26" s="9">
        <v>197.45</v>
      </c>
      <c r="EK26" s="9">
        <v>126.184</v>
      </c>
      <c r="EL26" s="9">
        <v>64.272999999999996</v>
      </c>
      <c r="EM26" s="9">
        <v>61.911000000000001</v>
      </c>
      <c r="EN26" s="9">
        <v>20.821000000000002</v>
      </c>
      <c r="EO26" s="9">
        <v>11.452</v>
      </c>
      <c r="EP26" s="9">
        <v>9.3680000000000003</v>
      </c>
      <c r="EQ26" s="9">
        <v>6.0149999999999997</v>
      </c>
      <c r="ER26" s="9">
        <v>4.3120000000000003</v>
      </c>
      <c r="ES26" s="9">
        <v>1.7030000000000001</v>
      </c>
      <c r="ET26" s="9">
        <v>3.9550000000000001</v>
      </c>
      <c r="EU26" s="9">
        <v>2.476</v>
      </c>
      <c r="EV26" s="9">
        <v>1.4790000000000001</v>
      </c>
      <c r="EW26" s="9">
        <v>2.0590000000000002</v>
      </c>
      <c r="EX26" s="9">
        <v>1.835</v>
      </c>
      <c r="EY26" s="9">
        <v>0.224</v>
      </c>
      <c r="EZ26" s="9">
        <v>14.805999999999999</v>
      </c>
      <c r="FA26" s="9">
        <v>7.141</v>
      </c>
      <c r="FB26" s="9">
        <v>7.665</v>
      </c>
      <c r="FC26" s="9">
        <v>117.026</v>
      </c>
      <c r="FD26" s="9">
        <v>60.258000000000003</v>
      </c>
      <c r="FE26" s="9">
        <v>56.768000000000001</v>
      </c>
      <c r="FF26" s="9">
        <v>32.234999999999999</v>
      </c>
      <c r="FG26" s="9">
        <v>24.045000000000002</v>
      </c>
      <c r="FH26" s="9">
        <v>8.19</v>
      </c>
      <c r="FI26" s="9">
        <v>84.792000000000002</v>
      </c>
      <c r="FJ26" s="9">
        <v>36.213000000000001</v>
      </c>
      <c r="FK26" s="9">
        <v>48.578000000000003</v>
      </c>
      <c r="FL26" s="9">
        <v>36.804000000000002</v>
      </c>
      <c r="FM26" s="9">
        <v>27.334</v>
      </c>
      <c r="FN26" s="9">
        <v>9.4700000000000006</v>
      </c>
      <c r="FO26" s="9">
        <v>89.38</v>
      </c>
      <c r="FP26" s="9">
        <v>36.94</v>
      </c>
      <c r="FQ26" s="9">
        <v>52.441000000000003</v>
      </c>
      <c r="FR26" s="9">
        <v>88.747</v>
      </c>
      <c r="FS26" s="9">
        <v>38.69</v>
      </c>
      <c r="FT26" s="9">
        <v>50.057000000000002</v>
      </c>
      <c r="FU26" s="9">
        <v>1323.549</v>
      </c>
      <c r="FV26" s="9">
        <v>726.71299999999997</v>
      </c>
      <c r="FW26" s="9">
        <v>596.83600000000001</v>
      </c>
      <c r="FX26" s="9">
        <v>921.30600000000004</v>
      </c>
      <c r="FY26" s="9">
        <v>614.65200000000004</v>
      </c>
      <c r="FZ26" s="9">
        <v>306.654</v>
      </c>
      <c r="GA26" s="9">
        <v>402.24299999999999</v>
      </c>
      <c r="GB26" s="9">
        <v>112.062</v>
      </c>
      <c r="GC26" s="9">
        <v>290.18200000000002</v>
      </c>
      <c r="GD26" s="9">
        <v>198.393</v>
      </c>
      <c r="GE26" s="9">
        <v>96.055000000000007</v>
      </c>
      <c r="GF26" s="9">
        <v>102.33799999999999</v>
      </c>
      <c r="GG26" s="9">
        <v>39.5</v>
      </c>
      <c r="GH26" s="9">
        <v>20.763999999999999</v>
      </c>
      <c r="GI26" s="9">
        <v>18.736000000000001</v>
      </c>
      <c r="GJ26" s="9">
        <v>19.515000000000001</v>
      </c>
      <c r="GK26" s="9">
        <v>14.372999999999999</v>
      </c>
      <c r="GL26" s="9">
        <v>5.1429999999999998</v>
      </c>
      <c r="GM26" s="9">
        <v>11.484999999999999</v>
      </c>
      <c r="GN26" s="9">
        <v>8.7409999999999997</v>
      </c>
      <c r="GO26" s="9">
        <v>2.7429999999999999</v>
      </c>
      <c r="GP26" s="9">
        <v>8.0310000000000006</v>
      </c>
      <c r="GQ26" s="9">
        <v>5.6310000000000002</v>
      </c>
      <c r="GR26" s="9">
        <v>2.4</v>
      </c>
      <c r="GS26" s="9">
        <v>19.984999999999999</v>
      </c>
      <c r="GT26" s="9">
        <v>6.391</v>
      </c>
      <c r="GU26" s="9">
        <v>13.593999999999999</v>
      </c>
      <c r="GV26" s="9">
        <v>170.85</v>
      </c>
      <c r="GW26" s="9">
        <v>81.959000000000003</v>
      </c>
      <c r="GX26" s="9">
        <v>88.891000000000005</v>
      </c>
      <c r="GY26" s="9">
        <v>64.816000000000003</v>
      </c>
      <c r="GZ26" s="9">
        <v>44.93</v>
      </c>
      <c r="HA26" s="9">
        <v>19.885000000000002</v>
      </c>
      <c r="HB26" s="9">
        <v>106.03400000000001</v>
      </c>
      <c r="HC26" s="9">
        <v>37.029000000000003</v>
      </c>
      <c r="HD26" s="9">
        <v>69.004999999999995</v>
      </c>
      <c r="HE26" s="9">
        <v>81.257000000000005</v>
      </c>
      <c r="HF26" s="9">
        <v>56.902000000000001</v>
      </c>
      <c r="HG26" s="9">
        <v>24.355</v>
      </c>
      <c r="HH26" s="9">
        <v>117.136</v>
      </c>
      <c r="HI26" s="9">
        <v>39.152999999999999</v>
      </c>
      <c r="HJ26" s="9">
        <v>77.983000000000004</v>
      </c>
      <c r="HK26" s="9">
        <v>117.51900000000001</v>
      </c>
      <c r="HL26" s="9">
        <v>45.77</v>
      </c>
      <c r="HM26" s="9">
        <v>71.748000000000005</v>
      </c>
      <c r="HN26" s="9">
        <v>240.42599999999999</v>
      </c>
      <c r="HO26" s="9">
        <v>127.605</v>
      </c>
      <c r="HP26" s="9">
        <v>112.821</v>
      </c>
      <c r="HQ26" s="9">
        <v>154.85499999999999</v>
      </c>
      <c r="HR26" s="9">
        <v>100.55500000000001</v>
      </c>
      <c r="HS26" s="9">
        <v>54.3</v>
      </c>
      <c r="HT26" s="9">
        <v>85.570999999999998</v>
      </c>
      <c r="HU26" s="9">
        <v>27.05</v>
      </c>
      <c r="HV26" s="9">
        <v>58.521000000000001</v>
      </c>
      <c r="HW26" s="9">
        <v>40.713999999999999</v>
      </c>
      <c r="HX26" s="9">
        <v>23.152999999999999</v>
      </c>
      <c r="HY26" s="9">
        <v>17.561</v>
      </c>
      <c r="HZ26" s="9">
        <v>8.6809999999999992</v>
      </c>
      <c r="IA26" s="9">
        <v>5.1849999999999996</v>
      </c>
      <c r="IB26" s="9">
        <v>3.496</v>
      </c>
      <c r="IC26" s="9">
        <v>2.9249999999999998</v>
      </c>
      <c r="ID26" s="9">
        <v>1.9910000000000001</v>
      </c>
      <c r="IE26" s="9">
        <v>0.93400000000000005</v>
      </c>
      <c r="IF26" s="9">
        <v>1.3580000000000001</v>
      </c>
      <c r="IG26" s="9">
        <v>0.73099999999999998</v>
      </c>
      <c r="IH26" s="9">
        <v>0.628</v>
      </c>
      <c r="II26" s="9">
        <v>1.5660000000000001</v>
      </c>
      <c r="IJ26" s="9">
        <v>1.26</v>
      </c>
      <c r="IK26" s="9">
        <v>0.30599999999999999</v>
      </c>
      <c r="IL26" s="9">
        <v>5.7569999999999997</v>
      </c>
      <c r="IM26" s="9">
        <v>3.194</v>
      </c>
      <c r="IN26" s="9">
        <v>2.5630000000000002</v>
      </c>
      <c r="IO26" s="9">
        <v>35.773000000000003</v>
      </c>
      <c r="IP26" s="9">
        <v>20.198</v>
      </c>
      <c r="IQ26" s="9">
        <v>15.574999999999999</v>
      </c>
    </row>
    <row r="27" spans="1:251">
      <c r="A27" s="10">
        <v>42309</v>
      </c>
      <c r="B27" s="9">
        <v>1006.494</v>
      </c>
      <c r="C27" s="9">
        <v>1122.8810000000001</v>
      </c>
      <c r="D27" s="9">
        <v>352.31099999999998</v>
      </c>
      <c r="E27" s="9">
        <v>770.57</v>
      </c>
      <c r="F27" s="9">
        <v>508.96699999999998</v>
      </c>
      <c r="G27" s="9">
        <v>259.88600000000002</v>
      </c>
      <c r="H27" s="9">
        <v>249.08099999999999</v>
      </c>
      <c r="I27" s="9">
        <v>83.960999999999999</v>
      </c>
      <c r="J27" s="9">
        <v>45.584000000000003</v>
      </c>
      <c r="K27" s="9">
        <v>38.377000000000002</v>
      </c>
      <c r="L27" s="9">
        <v>34.484999999999999</v>
      </c>
      <c r="M27" s="9">
        <v>23.495999999999999</v>
      </c>
      <c r="N27" s="9">
        <v>10.989000000000001</v>
      </c>
      <c r="O27" s="9">
        <v>18.326000000000001</v>
      </c>
      <c r="P27" s="9">
        <v>13.877000000000001</v>
      </c>
      <c r="Q27" s="9">
        <v>4.4489999999999998</v>
      </c>
      <c r="R27" s="9">
        <v>16.158999999999999</v>
      </c>
      <c r="S27" s="9">
        <v>9.6189999999999998</v>
      </c>
      <c r="T27" s="9">
        <v>6.54</v>
      </c>
      <c r="U27" s="9">
        <v>49.475000000000001</v>
      </c>
      <c r="V27" s="9">
        <v>22.087</v>
      </c>
      <c r="W27" s="9">
        <v>27.388000000000002</v>
      </c>
      <c r="X27" s="9">
        <v>461.66500000000002</v>
      </c>
      <c r="Y27" s="9">
        <v>234.73699999999999</v>
      </c>
      <c r="Z27" s="9">
        <v>226.928</v>
      </c>
      <c r="AA27" s="9">
        <v>173.49</v>
      </c>
      <c r="AB27" s="9">
        <v>121.172</v>
      </c>
      <c r="AC27" s="9">
        <v>52.317999999999998</v>
      </c>
      <c r="AD27" s="9">
        <v>288.17500000000001</v>
      </c>
      <c r="AE27" s="9">
        <v>113.56399999999999</v>
      </c>
      <c r="AF27" s="9">
        <v>174.61099999999999</v>
      </c>
      <c r="AG27" s="9">
        <v>199.36</v>
      </c>
      <c r="AH27" s="9">
        <v>137.494</v>
      </c>
      <c r="AI27" s="9">
        <v>61.866</v>
      </c>
      <c r="AJ27" s="9">
        <v>309.60700000000003</v>
      </c>
      <c r="AK27" s="9">
        <v>122.392</v>
      </c>
      <c r="AL27" s="9">
        <v>187.215</v>
      </c>
      <c r="AM27" s="9">
        <v>306.50099999999998</v>
      </c>
      <c r="AN27" s="9">
        <v>127.441</v>
      </c>
      <c r="AO27" s="9">
        <v>179.059</v>
      </c>
      <c r="AP27" s="9">
        <v>3034.7629999999999</v>
      </c>
      <c r="AQ27" s="9">
        <v>1628.087</v>
      </c>
      <c r="AR27" s="9">
        <v>1406.6759999999999</v>
      </c>
      <c r="AS27" s="9">
        <v>2024.7570000000001</v>
      </c>
      <c r="AT27" s="9">
        <v>1316.93</v>
      </c>
      <c r="AU27" s="9">
        <v>707.82600000000002</v>
      </c>
      <c r="AV27" s="9">
        <v>1010.006</v>
      </c>
      <c r="AW27" s="9">
        <v>311.15600000000001</v>
      </c>
      <c r="AX27" s="9">
        <v>698.85</v>
      </c>
      <c r="AY27" s="9">
        <v>503.42200000000003</v>
      </c>
      <c r="AZ27" s="9">
        <v>259.642</v>
      </c>
      <c r="BA27" s="9">
        <v>243.78</v>
      </c>
      <c r="BB27" s="9">
        <v>92.415999999999997</v>
      </c>
      <c r="BC27" s="9">
        <v>50.167000000000002</v>
      </c>
      <c r="BD27" s="9">
        <v>42.249000000000002</v>
      </c>
      <c r="BE27" s="9">
        <v>32.787999999999997</v>
      </c>
      <c r="BF27" s="9">
        <v>23.376999999999999</v>
      </c>
      <c r="BG27" s="9">
        <v>9.4109999999999996</v>
      </c>
      <c r="BH27" s="9">
        <v>18.187999999999999</v>
      </c>
      <c r="BI27" s="9">
        <v>11.821999999999999</v>
      </c>
      <c r="BJ27" s="9">
        <v>6.3659999999999997</v>
      </c>
      <c r="BK27" s="9">
        <v>14.6</v>
      </c>
      <c r="BL27" s="9">
        <v>11.555</v>
      </c>
      <c r="BM27" s="9">
        <v>3.0449999999999999</v>
      </c>
      <c r="BN27" s="9">
        <v>59.628</v>
      </c>
      <c r="BO27" s="9">
        <v>26.79</v>
      </c>
      <c r="BP27" s="9">
        <v>32.838000000000001</v>
      </c>
      <c r="BQ27" s="9">
        <v>452.46199999999999</v>
      </c>
      <c r="BR27" s="9">
        <v>230.613</v>
      </c>
      <c r="BS27" s="9">
        <v>221.84899999999999</v>
      </c>
      <c r="BT27" s="9">
        <v>159.077</v>
      </c>
      <c r="BU27" s="9">
        <v>121.49</v>
      </c>
      <c r="BV27" s="9">
        <v>37.588000000000001</v>
      </c>
      <c r="BW27" s="9">
        <v>293.38499999999999</v>
      </c>
      <c r="BX27" s="9">
        <v>109.123</v>
      </c>
      <c r="BY27" s="9">
        <v>184.262</v>
      </c>
      <c r="BZ27" s="9">
        <v>183.82499999999999</v>
      </c>
      <c r="CA27" s="9">
        <v>139.60900000000001</v>
      </c>
      <c r="CB27" s="9">
        <v>44.216999999999999</v>
      </c>
      <c r="CC27" s="9">
        <v>319.596</v>
      </c>
      <c r="CD27" s="9">
        <v>120.033</v>
      </c>
      <c r="CE27" s="9">
        <v>199.56299999999999</v>
      </c>
      <c r="CF27" s="9">
        <v>311.57299999999998</v>
      </c>
      <c r="CG27" s="9">
        <v>120.946</v>
      </c>
      <c r="CH27" s="9">
        <v>190.62700000000001</v>
      </c>
      <c r="CI27" s="9">
        <v>2376.5129999999999</v>
      </c>
      <c r="CJ27" s="9">
        <v>1254.3150000000001</v>
      </c>
      <c r="CK27" s="9">
        <v>1122.1980000000001</v>
      </c>
      <c r="CL27" s="9">
        <v>1654.412</v>
      </c>
      <c r="CM27" s="9">
        <v>1041.8689999999999</v>
      </c>
      <c r="CN27" s="9">
        <v>612.54399999999998</v>
      </c>
      <c r="CO27" s="9">
        <v>722.1</v>
      </c>
      <c r="CP27" s="9">
        <v>212.447</v>
      </c>
      <c r="CQ27" s="9">
        <v>509.654</v>
      </c>
      <c r="CR27" s="9">
        <v>347.125</v>
      </c>
      <c r="CS27" s="9">
        <v>184.929</v>
      </c>
      <c r="CT27" s="9">
        <v>162.196</v>
      </c>
      <c r="CU27" s="9">
        <v>54.308999999999997</v>
      </c>
      <c r="CV27" s="9">
        <v>29.533000000000001</v>
      </c>
      <c r="CW27" s="9">
        <v>24.776</v>
      </c>
      <c r="CX27" s="9">
        <v>25.015999999999998</v>
      </c>
      <c r="CY27" s="9">
        <v>17.582999999999998</v>
      </c>
      <c r="CZ27" s="9">
        <v>7.4329999999999998</v>
      </c>
      <c r="DA27" s="9">
        <v>15.723000000000001</v>
      </c>
      <c r="DB27" s="9">
        <v>11.692</v>
      </c>
      <c r="DC27" s="9">
        <v>4.0309999999999997</v>
      </c>
      <c r="DD27" s="9">
        <v>9.2940000000000005</v>
      </c>
      <c r="DE27" s="9">
        <v>5.8920000000000003</v>
      </c>
      <c r="DF27" s="9">
        <v>3.4020000000000001</v>
      </c>
      <c r="DG27" s="9">
        <v>29.292999999999999</v>
      </c>
      <c r="DH27" s="9">
        <v>11.95</v>
      </c>
      <c r="DI27" s="9">
        <v>17.343</v>
      </c>
      <c r="DJ27" s="9">
        <v>316.61700000000002</v>
      </c>
      <c r="DK27" s="9">
        <v>168.39699999999999</v>
      </c>
      <c r="DL27" s="9">
        <v>148.22</v>
      </c>
      <c r="DM27" s="9">
        <v>124.431</v>
      </c>
      <c r="DN27" s="9">
        <v>91.477999999999994</v>
      </c>
      <c r="DO27" s="9">
        <v>32.951999999999998</v>
      </c>
      <c r="DP27" s="9">
        <v>192.18600000000001</v>
      </c>
      <c r="DQ27" s="9">
        <v>76.918999999999997</v>
      </c>
      <c r="DR27" s="9">
        <v>115.267</v>
      </c>
      <c r="DS27" s="9">
        <v>142.90199999999999</v>
      </c>
      <c r="DT27" s="9">
        <v>104.224</v>
      </c>
      <c r="DU27" s="9">
        <v>38.677999999999997</v>
      </c>
      <c r="DV27" s="9">
        <v>204.22300000000001</v>
      </c>
      <c r="DW27" s="9">
        <v>80.706000000000003</v>
      </c>
      <c r="DX27" s="9">
        <v>123.518</v>
      </c>
      <c r="DY27" s="9">
        <v>207.90899999999999</v>
      </c>
      <c r="DZ27" s="9">
        <v>88.61</v>
      </c>
      <c r="EA27" s="9">
        <v>119.298</v>
      </c>
      <c r="EB27" s="9">
        <v>810.745</v>
      </c>
      <c r="EC27" s="9">
        <v>426.27499999999998</v>
      </c>
      <c r="ED27" s="9">
        <v>384.46899999999999</v>
      </c>
      <c r="EE27" s="9">
        <v>526.053</v>
      </c>
      <c r="EF27" s="9">
        <v>337.96699999999998</v>
      </c>
      <c r="EG27" s="9">
        <v>188.08600000000001</v>
      </c>
      <c r="EH27" s="9">
        <v>284.69200000000001</v>
      </c>
      <c r="EI27" s="9">
        <v>88.308999999999997</v>
      </c>
      <c r="EJ27" s="9">
        <v>196.38399999999999</v>
      </c>
      <c r="EK27" s="9">
        <v>137.167</v>
      </c>
      <c r="EL27" s="9">
        <v>69.284000000000006</v>
      </c>
      <c r="EM27" s="9">
        <v>67.882999999999996</v>
      </c>
      <c r="EN27" s="9">
        <v>28.815000000000001</v>
      </c>
      <c r="EO27" s="9">
        <v>14.205</v>
      </c>
      <c r="EP27" s="9">
        <v>14.61</v>
      </c>
      <c r="EQ27" s="9">
        <v>8.1829999999999998</v>
      </c>
      <c r="ER27" s="9">
        <v>5.5810000000000004</v>
      </c>
      <c r="ES27" s="9">
        <v>2.6019999999999999</v>
      </c>
      <c r="ET27" s="9">
        <v>5.4489999999999998</v>
      </c>
      <c r="EU27" s="9">
        <v>3.6989999999999998</v>
      </c>
      <c r="EV27" s="9">
        <v>1.75</v>
      </c>
      <c r="EW27" s="9">
        <v>2.734</v>
      </c>
      <c r="EX27" s="9">
        <v>1.8819999999999999</v>
      </c>
      <c r="EY27" s="9">
        <v>0.85199999999999998</v>
      </c>
      <c r="EZ27" s="9">
        <v>20.632000000000001</v>
      </c>
      <c r="FA27" s="9">
        <v>8.6240000000000006</v>
      </c>
      <c r="FB27" s="9">
        <v>12.007999999999999</v>
      </c>
      <c r="FC27" s="9">
        <v>124.696</v>
      </c>
      <c r="FD27" s="9">
        <v>64.066000000000003</v>
      </c>
      <c r="FE27" s="9">
        <v>60.628999999999998</v>
      </c>
      <c r="FF27" s="9">
        <v>34.130000000000003</v>
      </c>
      <c r="FG27" s="9">
        <v>25.274000000000001</v>
      </c>
      <c r="FH27" s="9">
        <v>8.8559999999999999</v>
      </c>
      <c r="FI27" s="9">
        <v>90.566000000000003</v>
      </c>
      <c r="FJ27" s="9">
        <v>38.792999999999999</v>
      </c>
      <c r="FK27" s="9">
        <v>51.773000000000003</v>
      </c>
      <c r="FL27" s="9">
        <v>40.286999999999999</v>
      </c>
      <c r="FM27" s="9">
        <v>29.081</v>
      </c>
      <c r="FN27" s="9">
        <v>11.206</v>
      </c>
      <c r="FO27" s="9">
        <v>96.88</v>
      </c>
      <c r="FP27" s="9">
        <v>40.203000000000003</v>
      </c>
      <c r="FQ27" s="9">
        <v>56.677</v>
      </c>
      <c r="FR27" s="9">
        <v>96.015000000000001</v>
      </c>
      <c r="FS27" s="9">
        <v>42.491</v>
      </c>
      <c r="FT27" s="9">
        <v>53.524000000000001</v>
      </c>
      <c r="FU27" s="9">
        <v>1312.0429999999999</v>
      </c>
      <c r="FV27" s="9">
        <v>723.62199999999996</v>
      </c>
      <c r="FW27" s="9">
        <v>588.42100000000005</v>
      </c>
      <c r="FX27" s="9">
        <v>909.69200000000001</v>
      </c>
      <c r="FY27" s="9">
        <v>609.17499999999995</v>
      </c>
      <c r="FZ27" s="9">
        <v>300.517</v>
      </c>
      <c r="GA27" s="9">
        <v>402.351</v>
      </c>
      <c r="GB27" s="9">
        <v>114.447</v>
      </c>
      <c r="GC27" s="9">
        <v>287.904</v>
      </c>
      <c r="GD27" s="9">
        <v>200.12100000000001</v>
      </c>
      <c r="GE27" s="9">
        <v>102.08499999999999</v>
      </c>
      <c r="GF27" s="9">
        <v>98.036000000000001</v>
      </c>
      <c r="GG27" s="9">
        <v>40.369999999999997</v>
      </c>
      <c r="GH27" s="9">
        <v>27.015000000000001</v>
      </c>
      <c r="GI27" s="9">
        <v>13.353999999999999</v>
      </c>
      <c r="GJ27" s="9">
        <v>21.388999999999999</v>
      </c>
      <c r="GK27" s="9">
        <v>17.667999999999999</v>
      </c>
      <c r="GL27" s="9">
        <v>3.7210000000000001</v>
      </c>
      <c r="GM27" s="9">
        <v>13.648</v>
      </c>
      <c r="GN27" s="9">
        <v>10.744999999999999</v>
      </c>
      <c r="GO27" s="9">
        <v>2.903</v>
      </c>
      <c r="GP27" s="9">
        <v>7.7409999999999997</v>
      </c>
      <c r="GQ27" s="9">
        <v>6.923</v>
      </c>
      <c r="GR27" s="9">
        <v>0.81799999999999995</v>
      </c>
      <c r="GS27" s="9">
        <v>18.981000000000002</v>
      </c>
      <c r="GT27" s="9">
        <v>9.3480000000000008</v>
      </c>
      <c r="GU27" s="9">
        <v>9.6329999999999991</v>
      </c>
      <c r="GV27" s="9">
        <v>178.19800000000001</v>
      </c>
      <c r="GW27" s="9">
        <v>87.167000000000002</v>
      </c>
      <c r="GX27" s="9">
        <v>91.03</v>
      </c>
      <c r="GY27" s="9">
        <v>66.983000000000004</v>
      </c>
      <c r="GZ27" s="9">
        <v>46.295999999999999</v>
      </c>
      <c r="HA27" s="9">
        <v>20.687000000000001</v>
      </c>
      <c r="HB27" s="9">
        <v>111.214</v>
      </c>
      <c r="HC27" s="9">
        <v>40.871000000000002</v>
      </c>
      <c r="HD27" s="9">
        <v>70.343000000000004</v>
      </c>
      <c r="HE27" s="9">
        <v>81.31</v>
      </c>
      <c r="HF27" s="9">
        <v>58.412999999999997</v>
      </c>
      <c r="HG27" s="9">
        <v>22.896999999999998</v>
      </c>
      <c r="HH27" s="9">
        <v>118.81100000000001</v>
      </c>
      <c r="HI27" s="9">
        <v>43.671999999999997</v>
      </c>
      <c r="HJ27" s="9">
        <v>75.138999999999996</v>
      </c>
      <c r="HK27" s="9">
        <v>124.86199999999999</v>
      </c>
      <c r="HL27" s="9">
        <v>51.616</v>
      </c>
      <c r="HM27" s="9">
        <v>73.245999999999995</v>
      </c>
      <c r="HN27" s="9">
        <v>241.339</v>
      </c>
      <c r="HO27" s="9">
        <v>127.726</v>
      </c>
      <c r="HP27" s="9">
        <v>113.613</v>
      </c>
      <c r="HQ27" s="9">
        <v>155.21100000000001</v>
      </c>
      <c r="HR27" s="9">
        <v>101.18300000000001</v>
      </c>
      <c r="HS27" s="9">
        <v>54.027999999999999</v>
      </c>
      <c r="HT27" s="9">
        <v>86.128</v>
      </c>
      <c r="HU27" s="9">
        <v>26.542999999999999</v>
      </c>
      <c r="HV27" s="9">
        <v>59.585000000000001</v>
      </c>
      <c r="HW27" s="9">
        <v>42.548000000000002</v>
      </c>
      <c r="HX27" s="9">
        <v>22.721</v>
      </c>
      <c r="HY27" s="9">
        <v>19.827000000000002</v>
      </c>
      <c r="HZ27" s="9">
        <v>5.9</v>
      </c>
      <c r="IA27" s="9">
        <v>3.69</v>
      </c>
      <c r="IB27" s="9">
        <v>2.2090000000000001</v>
      </c>
      <c r="IC27" s="9">
        <v>2.3380000000000001</v>
      </c>
      <c r="ID27" s="9">
        <v>1.9</v>
      </c>
      <c r="IE27" s="9">
        <v>0.438</v>
      </c>
      <c r="IF27" s="9">
        <v>1.07</v>
      </c>
      <c r="IG27" s="9">
        <v>0.82099999999999995</v>
      </c>
      <c r="IH27" s="9">
        <v>0.249</v>
      </c>
      <c r="II27" s="9">
        <v>1.268</v>
      </c>
      <c r="IJ27" s="9">
        <v>1.0780000000000001</v>
      </c>
      <c r="IK27" s="9">
        <v>0.189</v>
      </c>
      <c r="IL27" s="9">
        <v>3.5619999999999998</v>
      </c>
      <c r="IM27" s="9">
        <v>1.7909999999999999</v>
      </c>
      <c r="IN27" s="9">
        <v>1.7709999999999999</v>
      </c>
      <c r="IO27" s="9">
        <v>40.146999999999998</v>
      </c>
      <c r="IP27" s="9">
        <v>21.213999999999999</v>
      </c>
      <c r="IQ27" s="9">
        <v>18.933</v>
      </c>
    </row>
    <row r="28" spans="1:251">
      <c r="A28" s="10">
        <v>42339</v>
      </c>
      <c r="B28" s="9">
        <v>1028.076</v>
      </c>
      <c r="C28" s="9">
        <v>1110.5809999999999</v>
      </c>
      <c r="D28" s="9">
        <v>343.53699999999998</v>
      </c>
      <c r="E28" s="9">
        <v>767.04399999999998</v>
      </c>
      <c r="F28" s="9">
        <v>528.39</v>
      </c>
      <c r="G28" s="9">
        <v>269.476</v>
      </c>
      <c r="H28" s="9">
        <v>258.91399999999999</v>
      </c>
      <c r="I28" s="9">
        <v>90.960999999999999</v>
      </c>
      <c r="J28" s="9">
        <v>54.418999999999997</v>
      </c>
      <c r="K28" s="9">
        <v>36.540999999999997</v>
      </c>
      <c r="L28" s="9">
        <v>33.533999999999999</v>
      </c>
      <c r="M28" s="9">
        <v>25.689</v>
      </c>
      <c r="N28" s="9">
        <v>7.8460000000000001</v>
      </c>
      <c r="O28" s="9">
        <v>15.833</v>
      </c>
      <c r="P28" s="9">
        <v>12.208</v>
      </c>
      <c r="Q28" s="9">
        <v>3.625</v>
      </c>
      <c r="R28" s="9">
        <v>17.701000000000001</v>
      </c>
      <c r="S28" s="9">
        <v>13.481</v>
      </c>
      <c r="T28" s="9">
        <v>4.2210000000000001</v>
      </c>
      <c r="U28" s="9">
        <v>57.427</v>
      </c>
      <c r="V28" s="9">
        <v>28.731000000000002</v>
      </c>
      <c r="W28" s="9">
        <v>28.696000000000002</v>
      </c>
      <c r="X28" s="9">
        <v>480.04199999999997</v>
      </c>
      <c r="Y28" s="9">
        <v>240.721</v>
      </c>
      <c r="Z28" s="9">
        <v>239.321</v>
      </c>
      <c r="AA28" s="9">
        <v>177.23099999999999</v>
      </c>
      <c r="AB28" s="9">
        <v>129.10499999999999</v>
      </c>
      <c r="AC28" s="9">
        <v>48.125999999999998</v>
      </c>
      <c r="AD28" s="9">
        <v>302.81099999999998</v>
      </c>
      <c r="AE28" s="9">
        <v>111.616</v>
      </c>
      <c r="AF28" s="9">
        <v>191.19499999999999</v>
      </c>
      <c r="AG28" s="9">
        <v>201.06700000000001</v>
      </c>
      <c r="AH28" s="9">
        <v>146.37100000000001</v>
      </c>
      <c r="AI28" s="9">
        <v>54.695999999999998</v>
      </c>
      <c r="AJ28" s="9">
        <v>327.32299999999998</v>
      </c>
      <c r="AK28" s="9">
        <v>123.10599999999999</v>
      </c>
      <c r="AL28" s="9">
        <v>204.21700000000001</v>
      </c>
      <c r="AM28" s="9">
        <v>318.64400000000001</v>
      </c>
      <c r="AN28" s="9">
        <v>123.824</v>
      </c>
      <c r="AO28" s="9">
        <v>194.82</v>
      </c>
      <c r="AP28" s="9">
        <v>3046.9250000000002</v>
      </c>
      <c r="AQ28" s="9">
        <v>1659.4059999999999</v>
      </c>
      <c r="AR28" s="9">
        <v>1387.519</v>
      </c>
      <c r="AS28" s="9">
        <v>2075.6990000000001</v>
      </c>
      <c r="AT28" s="9">
        <v>1355.64</v>
      </c>
      <c r="AU28" s="9">
        <v>720.05899999999997</v>
      </c>
      <c r="AV28" s="9">
        <v>971.226</v>
      </c>
      <c r="AW28" s="9">
        <v>303.76600000000002</v>
      </c>
      <c r="AX28" s="9">
        <v>667.46</v>
      </c>
      <c r="AY28" s="9">
        <v>517.00199999999995</v>
      </c>
      <c r="AZ28" s="9">
        <v>277.67700000000002</v>
      </c>
      <c r="BA28" s="9">
        <v>239.32499999999999</v>
      </c>
      <c r="BB28" s="9">
        <v>94.652000000000001</v>
      </c>
      <c r="BC28" s="9">
        <v>52.776000000000003</v>
      </c>
      <c r="BD28" s="9">
        <v>41.875999999999998</v>
      </c>
      <c r="BE28" s="9">
        <v>40.558999999999997</v>
      </c>
      <c r="BF28" s="9">
        <v>29.698</v>
      </c>
      <c r="BG28" s="9">
        <v>10.86</v>
      </c>
      <c r="BH28" s="9">
        <v>22.341999999999999</v>
      </c>
      <c r="BI28" s="9">
        <v>15.692</v>
      </c>
      <c r="BJ28" s="9">
        <v>6.65</v>
      </c>
      <c r="BK28" s="9">
        <v>18.216999999999999</v>
      </c>
      <c r="BL28" s="9">
        <v>14.007</v>
      </c>
      <c r="BM28" s="9">
        <v>4.21</v>
      </c>
      <c r="BN28" s="9">
        <v>54.093000000000004</v>
      </c>
      <c r="BO28" s="9">
        <v>23.077999999999999</v>
      </c>
      <c r="BP28" s="9">
        <v>31.015000000000001</v>
      </c>
      <c r="BQ28" s="9">
        <v>461.01499999999999</v>
      </c>
      <c r="BR28" s="9">
        <v>244.98</v>
      </c>
      <c r="BS28" s="9">
        <v>216.035</v>
      </c>
      <c r="BT28" s="9">
        <v>168.536</v>
      </c>
      <c r="BU28" s="9">
        <v>131.57900000000001</v>
      </c>
      <c r="BV28" s="9">
        <v>36.957000000000001</v>
      </c>
      <c r="BW28" s="9">
        <v>292.47899999999998</v>
      </c>
      <c r="BX28" s="9">
        <v>113.401</v>
      </c>
      <c r="BY28" s="9">
        <v>179.078</v>
      </c>
      <c r="BZ28" s="9">
        <v>199.41900000000001</v>
      </c>
      <c r="CA28" s="9">
        <v>153.54</v>
      </c>
      <c r="CB28" s="9">
        <v>45.878999999999998</v>
      </c>
      <c r="CC28" s="9">
        <v>317.58300000000003</v>
      </c>
      <c r="CD28" s="9">
        <v>124.137</v>
      </c>
      <c r="CE28" s="9">
        <v>193.446</v>
      </c>
      <c r="CF28" s="9">
        <v>314.82</v>
      </c>
      <c r="CG28" s="9">
        <v>129.09200000000001</v>
      </c>
      <c r="CH28" s="9">
        <v>185.72800000000001</v>
      </c>
      <c r="CI28" s="9">
        <v>2399.9850000000001</v>
      </c>
      <c r="CJ28" s="9">
        <v>1269.7860000000001</v>
      </c>
      <c r="CK28" s="9">
        <v>1130.1990000000001</v>
      </c>
      <c r="CL28" s="9">
        <v>1671.355</v>
      </c>
      <c r="CM28" s="9">
        <v>1055.4860000000001</v>
      </c>
      <c r="CN28" s="9">
        <v>615.86900000000003</v>
      </c>
      <c r="CO28" s="9">
        <v>728.62900000000002</v>
      </c>
      <c r="CP28" s="9">
        <v>214.3</v>
      </c>
      <c r="CQ28" s="9">
        <v>514.32899999999995</v>
      </c>
      <c r="CR28" s="9">
        <v>364.39699999999999</v>
      </c>
      <c r="CS28" s="9">
        <v>179.82</v>
      </c>
      <c r="CT28" s="9">
        <v>184.577</v>
      </c>
      <c r="CU28" s="9">
        <v>72.962999999999994</v>
      </c>
      <c r="CV28" s="9">
        <v>36.103999999999999</v>
      </c>
      <c r="CW28" s="9">
        <v>36.859000000000002</v>
      </c>
      <c r="CX28" s="9">
        <v>31.754000000000001</v>
      </c>
      <c r="CY28" s="9">
        <v>23.087</v>
      </c>
      <c r="CZ28" s="9">
        <v>8.6669999999999998</v>
      </c>
      <c r="DA28" s="9">
        <v>11.343999999999999</v>
      </c>
      <c r="DB28" s="9">
        <v>8.2520000000000007</v>
      </c>
      <c r="DC28" s="9">
        <v>3.0910000000000002</v>
      </c>
      <c r="DD28" s="9">
        <v>20.41</v>
      </c>
      <c r="DE28" s="9">
        <v>14.835000000000001</v>
      </c>
      <c r="DF28" s="9">
        <v>5.5750000000000002</v>
      </c>
      <c r="DG28" s="9">
        <v>41.209000000000003</v>
      </c>
      <c r="DH28" s="9">
        <v>13.016999999999999</v>
      </c>
      <c r="DI28" s="9">
        <v>28.193000000000001</v>
      </c>
      <c r="DJ28" s="9">
        <v>318.85399999999998</v>
      </c>
      <c r="DK28" s="9">
        <v>155.982</v>
      </c>
      <c r="DL28" s="9">
        <v>162.87200000000001</v>
      </c>
      <c r="DM28" s="9">
        <v>103.79300000000001</v>
      </c>
      <c r="DN28" s="9">
        <v>78.215000000000003</v>
      </c>
      <c r="DO28" s="9">
        <v>25.577999999999999</v>
      </c>
      <c r="DP28" s="9">
        <v>215.06100000000001</v>
      </c>
      <c r="DQ28" s="9">
        <v>77.766000000000005</v>
      </c>
      <c r="DR28" s="9">
        <v>137.29400000000001</v>
      </c>
      <c r="DS28" s="9">
        <v>128.78100000000001</v>
      </c>
      <c r="DT28" s="9">
        <v>96.302999999999997</v>
      </c>
      <c r="DU28" s="9">
        <v>32.478000000000002</v>
      </c>
      <c r="DV28" s="9">
        <v>235.61500000000001</v>
      </c>
      <c r="DW28" s="9">
        <v>83.516000000000005</v>
      </c>
      <c r="DX28" s="9">
        <v>152.09899999999999</v>
      </c>
      <c r="DY28" s="9">
        <v>226.405</v>
      </c>
      <c r="DZ28" s="9">
        <v>86.019000000000005</v>
      </c>
      <c r="EA28" s="9">
        <v>140.386</v>
      </c>
      <c r="EB28" s="9">
        <v>816.01499999999999</v>
      </c>
      <c r="EC28" s="9">
        <v>427.55900000000003</v>
      </c>
      <c r="ED28" s="9">
        <v>388.45499999999998</v>
      </c>
      <c r="EE28" s="9">
        <v>531.91300000000001</v>
      </c>
      <c r="EF28" s="9">
        <v>340.7</v>
      </c>
      <c r="EG28" s="9">
        <v>191.21299999999999</v>
      </c>
      <c r="EH28" s="9">
        <v>284.10199999999998</v>
      </c>
      <c r="EI28" s="9">
        <v>86.858999999999995</v>
      </c>
      <c r="EJ28" s="9">
        <v>197.24299999999999</v>
      </c>
      <c r="EK28" s="9">
        <v>132.57400000000001</v>
      </c>
      <c r="EL28" s="9">
        <v>65.497</v>
      </c>
      <c r="EM28" s="9">
        <v>67.078000000000003</v>
      </c>
      <c r="EN28" s="9">
        <v>23.716999999999999</v>
      </c>
      <c r="EO28" s="9">
        <v>11.835000000000001</v>
      </c>
      <c r="EP28" s="9">
        <v>11.881</v>
      </c>
      <c r="EQ28" s="9">
        <v>8.3279999999999994</v>
      </c>
      <c r="ER28" s="9">
        <v>5.6509999999999998</v>
      </c>
      <c r="ES28" s="9">
        <v>2.677</v>
      </c>
      <c r="ET28" s="9">
        <v>4.5990000000000002</v>
      </c>
      <c r="EU28" s="9">
        <v>3.069</v>
      </c>
      <c r="EV28" s="9">
        <v>1.53</v>
      </c>
      <c r="EW28" s="9">
        <v>3.7290000000000001</v>
      </c>
      <c r="EX28" s="9">
        <v>2.5819999999999999</v>
      </c>
      <c r="EY28" s="9">
        <v>1.147</v>
      </c>
      <c r="EZ28" s="9">
        <v>15.388</v>
      </c>
      <c r="FA28" s="9">
        <v>6.1840000000000002</v>
      </c>
      <c r="FB28" s="9">
        <v>9.2040000000000006</v>
      </c>
      <c r="FC28" s="9">
        <v>118.625</v>
      </c>
      <c r="FD28" s="9">
        <v>58.655000000000001</v>
      </c>
      <c r="FE28" s="9">
        <v>59.97</v>
      </c>
      <c r="FF28" s="9">
        <v>32.07</v>
      </c>
      <c r="FG28" s="9">
        <v>22.152999999999999</v>
      </c>
      <c r="FH28" s="9">
        <v>9.9169999999999998</v>
      </c>
      <c r="FI28" s="9">
        <v>86.555000000000007</v>
      </c>
      <c r="FJ28" s="9">
        <v>36.502000000000002</v>
      </c>
      <c r="FK28" s="9">
        <v>50.052999999999997</v>
      </c>
      <c r="FL28" s="9">
        <v>38.564</v>
      </c>
      <c r="FM28" s="9">
        <v>26.550999999999998</v>
      </c>
      <c r="FN28" s="9">
        <v>12.013</v>
      </c>
      <c r="FO28" s="9">
        <v>94.010999999999996</v>
      </c>
      <c r="FP28" s="9">
        <v>38.945999999999998</v>
      </c>
      <c r="FQ28" s="9">
        <v>55.064999999999998</v>
      </c>
      <c r="FR28" s="9">
        <v>91.155000000000001</v>
      </c>
      <c r="FS28" s="9">
        <v>39.570999999999998</v>
      </c>
      <c r="FT28" s="9">
        <v>51.582999999999998</v>
      </c>
      <c r="FU28" s="9">
        <v>1333.5060000000001</v>
      </c>
      <c r="FV28" s="9">
        <v>731.59500000000003</v>
      </c>
      <c r="FW28" s="9">
        <v>601.91099999999994</v>
      </c>
      <c r="FX28" s="9">
        <v>922.79600000000005</v>
      </c>
      <c r="FY28" s="9">
        <v>613.57399999999996</v>
      </c>
      <c r="FZ28" s="9">
        <v>309.22300000000001</v>
      </c>
      <c r="GA28" s="9">
        <v>410.71</v>
      </c>
      <c r="GB28" s="9">
        <v>118.021</v>
      </c>
      <c r="GC28" s="9">
        <v>292.68799999999999</v>
      </c>
      <c r="GD28" s="9">
        <v>215.52799999999999</v>
      </c>
      <c r="GE28" s="9">
        <v>109.217</v>
      </c>
      <c r="GF28" s="9">
        <v>106.312</v>
      </c>
      <c r="GG28" s="9">
        <v>40.962000000000003</v>
      </c>
      <c r="GH28" s="9">
        <v>22.718</v>
      </c>
      <c r="GI28" s="9">
        <v>18.244</v>
      </c>
      <c r="GJ28" s="9">
        <v>18.741</v>
      </c>
      <c r="GK28" s="9">
        <v>13.741</v>
      </c>
      <c r="GL28" s="9">
        <v>5</v>
      </c>
      <c r="GM28" s="9">
        <v>13.307</v>
      </c>
      <c r="GN28" s="9">
        <v>9.3119999999999994</v>
      </c>
      <c r="GO28" s="9">
        <v>3.9950000000000001</v>
      </c>
      <c r="GP28" s="9">
        <v>5.4340000000000002</v>
      </c>
      <c r="GQ28" s="9">
        <v>4.4290000000000003</v>
      </c>
      <c r="GR28" s="9">
        <v>1.0049999999999999</v>
      </c>
      <c r="GS28" s="9">
        <v>22.222000000000001</v>
      </c>
      <c r="GT28" s="9">
        <v>8.9770000000000003</v>
      </c>
      <c r="GU28" s="9">
        <v>13.244</v>
      </c>
      <c r="GV28" s="9">
        <v>188.59200000000001</v>
      </c>
      <c r="GW28" s="9">
        <v>94.763000000000005</v>
      </c>
      <c r="GX28" s="9">
        <v>93.828999999999994</v>
      </c>
      <c r="GY28" s="9">
        <v>67.367999999999995</v>
      </c>
      <c r="GZ28" s="9">
        <v>48.838000000000001</v>
      </c>
      <c r="HA28" s="9">
        <v>18.53</v>
      </c>
      <c r="HB28" s="9">
        <v>121.224</v>
      </c>
      <c r="HC28" s="9">
        <v>45.924999999999997</v>
      </c>
      <c r="HD28" s="9">
        <v>75.299000000000007</v>
      </c>
      <c r="HE28" s="9">
        <v>81.495999999999995</v>
      </c>
      <c r="HF28" s="9">
        <v>58.329000000000001</v>
      </c>
      <c r="HG28" s="9">
        <v>23.167000000000002</v>
      </c>
      <c r="HH28" s="9">
        <v>134.03299999999999</v>
      </c>
      <c r="HI28" s="9">
        <v>50.887999999999998</v>
      </c>
      <c r="HJ28" s="9">
        <v>83.144999999999996</v>
      </c>
      <c r="HK28" s="9">
        <v>134.53100000000001</v>
      </c>
      <c r="HL28" s="9">
        <v>55.237000000000002</v>
      </c>
      <c r="HM28" s="9">
        <v>79.293000000000006</v>
      </c>
      <c r="HN28" s="9">
        <v>239.66800000000001</v>
      </c>
      <c r="HO28" s="9">
        <v>126.105</v>
      </c>
      <c r="HP28" s="9">
        <v>113.563</v>
      </c>
      <c r="HQ28" s="9">
        <v>155.98500000000001</v>
      </c>
      <c r="HR28" s="9">
        <v>100.919</v>
      </c>
      <c r="HS28" s="9">
        <v>55.066000000000003</v>
      </c>
      <c r="HT28" s="9">
        <v>83.683000000000007</v>
      </c>
      <c r="HU28" s="9">
        <v>25.186</v>
      </c>
      <c r="HV28" s="9">
        <v>58.496000000000002</v>
      </c>
      <c r="HW28" s="9">
        <v>41.039000000000001</v>
      </c>
      <c r="HX28" s="9">
        <v>19.213000000000001</v>
      </c>
      <c r="HY28" s="9">
        <v>21.827000000000002</v>
      </c>
      <c r="HZ28" s="9">
        <v>6.5279999999999996</v>
      </c>
      <c r="IA28" s="9">
        <v>2.67</v>
      </c>
      <c r="IB28" s="9">
        <v>3.8570000000000002</v>
      </c>
      <c r="IC28" s="9">
        <v>1.375</v>
      </c>
      <c r="ID28" s="9">
        <v>1.0309999999999999</v>
      </c>
      <c r="IE28" s="9">
        <v>0.34399999999999997</v>
      </c>
      <c r="IF28" s="9">
        <v>0.63600000000000001</v>
      </c>
      <c r="IG28" s="9">
        <v>0.39600000000000002</v>
      </c>
      <c r="IH28" s="9">
        <v>0.24</v>
      </c>
      <c r="II28" s="9">
        <v>0.73799999999999999</v>
      </c>
      <c r="IJ28" s="9">
        <v>0.63500000000000001</v>
      </c>
      <c r="IK28" s="9">
        <v>0.104</v>
      </c>
      <c r="IL28" s="9">
        <v>5.1529999999999996</v>
      </c>
      <c r="IM28" s="9">
        <v>1.639</v>
      </c>
      <c r="IN28" s="9">
        <v>3.5129999999999999</v>
      </c>
      <c r="IO28" s="9">
        <v>37.262</v>
      </c>
      <c r="IP28" s="9">
        <v>17.734000000000002</v>
      </c>
      <c r="IQ28" s="9">
        <v>19.527999999999999</v>
      </c>
    </row>
    <row r="29" spans="1:251">
      <c r="A29" s="10">
        <v>42370</v>
      </c>
      <c r="B29" s="9">
        <v>982.58100000000002</v>
      </c>
      <c r="C29" s="9">
        <v>1105.4770000000001</v>
      </c>
      <c r="D29" s="9">
        <v>351.92399999999998</v>
      </c>
      <c r="E29" s="9">
        <v>753.55399999999997</v>
      </c>
      <c r="F29" s="9">
        <v>541.41899999999998</v>
      </c>
      <c r="G29" s="9">
        <v>283.98700000000002</v>
      </c>
      <c r="H29" s="9">
        <v>257.43200000000002</v>
      </c>
      <c r="I29" s="9">
        <v>97.807000000000002</v>
      </c>
      <c r="J29" s="9">
        <v>55.121000000000002</v>
      </c>
      <c r="K29" s="9">
        <v>42.686</v>
      </c>
      <c r="L29" s="9">
        <v>47.101999999999997</v>
      </c>
      <c r="M29" s="9">
        <v>33.985999999999997</v>
      </c>
      <c r="N29" s="9">
        <v>13.116</v>
      </c>
      <c r="O29" s="9">
        <v>24.64</v>
      </c>
      <c r="P29" s="9">
        <v>18.623000000000001</v>
      </c>
      <c r="Q29" s="9">
        <v>6.0170000000000003</v>
      </c>
      <c r="R29" s="9">
        <v>22.463000000000001</v>
      </c>
      <c r="S29" s="9">
        <v>15.363</v>
      </c>
      <c r="T29" s="9">
        <v>7.1</v>
      </c>
      <c r="U29" s="9">
        <v>50.704999999999998</v>
      </c>
      <c r="V29" s="9">
        <v>21.135000000000002</v>
      </c>
      <c r="W29" s="9">
        <v>29.568999999999999</v>
      </c>
      <c r="X29" s="9">
        <v>474.21699999999998</v>
      </c>
      <c r="Y29" s="9">
        <v>241.434</v>
      </c>
      <c r="Z29" s="9">
        <v>232.78299999999999</v>
      </c>
      <c r="AA29" s="9">
        <v>178.06299999999999</v>
      </c>
      <c r="AB29" s="9">
        <v>128.221</v>
      </c>
      <c r="AC29" s="9">
        <v>49.841999999999999</v>
      </c>
      <c r="AD29" s="9">
        <v>296.154</v>
      </c>
      <c r="AE29" s="9">
        <v>113.21299999999999</v>
      </c>
      <c r="AF29" s="9">
        <v>182.941</v>
      </c>
      <c r="AG29" s="9">
        <v>219.25399999999999</v>
      </c>
      <c r="AH29" s="9">
        <v>158.726</v>
      </c>
      <c r="AI29" s="9">
        <v>60.527999999999999</v>
      </c>
      <c r="AJ29" s="9">
        <v>322.16500000000002</v>
      </c>
      <c r="AK29" s="9">
        <v>125.261</v>
      </c>
      <c r="AL29" s="9">
        <v>196.904</v>
      </c>
      <c r="AM29" s="9">
        <v>320.79399999999998</v>
      </c>
      <c r="AN29" s="9">
        <v>131.83600000000001</v>
      </c>
      <c r="AO29" s="9">
        <v>188.958</v>
      </c>
      <c r="AP29" s="9">
        <v>2980.819</v>
      </c>
      <c r="AQ29" s="9">
        <v>1623.307</v>
      </c>
      <c r="AR29" s="9">
        <v>1357.5119999999999</v>
      </c>
      <c r="AS29" s="9">
        <v>2021.663</v>
      </c>
      <c r="AT29" s="9">
        <v>1312.752</v>
      </c>
      <c r="AU29" s="9">
        <v>708.91</v>
      </c>
      <c r="AV29" s="9">
        <v>959.15599999999995</v>
      </c>
      <c r="AW29" s="9">
        <v>310.55500000000001</v>
      </c>
      <c r="AX29" s="9">
        <v>648.601</v>
      </c>
      <c r="AY29" s="9">
        <v>490.04399999999998</v>
      </c>
      <c r="AZ29" s="9">
        <v>263.60899999999998</v>
      </c>
      <c r="BA29" s="9">
        <v>226.435</v>
      </c>
      <c r="BB29" s="9">
        <v>109.465</v>
      </c>
      <c r="BC29" s="9">
        <v>66.463999999999999</v>
      </c>
      <c r="BD29" s="9">
        <v>43.000999999999998</v>
      </c>
      <c r="BE29" s="9">
        <v>52.500999999999998</v>
      </c>
      <c r="BF29" s="9">
        <v>39.893000000000001</v>
      </c>
      <c r="BG29" s="9">
        <v>12.606999999999999</v>
      </c>
      <c r="BH29" s="9">
        <v>28.013999999999999</v>
      </c>
      <c r="BI29" s="9">
        <v>21.651</v>
      </c>
      <c r="BJ29" s="9">
        <v>6.3630000000000004</v>
      </c>
      <c r="BK29" s="9">
        <v>24.486999999999998</v>
      </c>
      <c r="BL29" s="9">
        <v>18.242000000000001</v>
      </c>
      <c r="BM29" s="9">
        <v>6.2450000000000001</v>
      </c>
      <c r="BN29" s="9">
        <v>56.963999999999999</v>
      </c>
      <c r="BO29" s="9">
        <v>26.571000000000002</v>
      </c>
      <c r="BP29" s="9">
        <v>30.393999999999998</v>
      </c>
      <c r="BQ29" s="9">
        <v>423.85399999999998</v>
      </c>
      <c r="BR29" s="9">
        <v>221.238</v>
      </c>
      <c r="BS29" s="9">
        <v>202.61600000000001</v>
      </c>
      <c r="BT29" s="9">
        <v>151.95599999999999</v>
      </c>
      <c r="BU29" s="9">
        <v>118.238</v>
      </c>
      <c r="BV29" s="9">
        <v>33.718000000000004</v>
      </c>
      <c r="BW29" s="9">
        <v>271.89800000000002</v>
      </c>
      <c r="BX29" s="9">
        <v>103</v>
      </c>
      <c r="BY29" s="9">
        <v>168.89699999999999</v>
      </c>
      <c r="BZ29" s="9">
        <v>195.72499999999999</v>
      </c>
      <c r="CA29" s="9">
        <v>150.339</v>
      </c>
      <c r="CB29" s="9">
        <v>45.386000000000003</v>
      </c>
      <c r="CC29" s="9">
        <v>294.31900000000002</v>
      </c>
      <c r="CD29" s="9">
        <v>113.27</v>
      </c>
      <c r="CE29" s="9">
        <v>181.04900000000001</v>
      </c>
      <c r="CF29" s="9">
        <v>299.911</v>
      </c>
      <c r="CG29" s="9">
        <v>124.651</v>
      </c>
      <c r="CH29" s="9">
        <v>175.26</v>
      </c>
      <c r="CI29" s="9">
        <v>2352.4450000000002</v>
      </c>
      <c r="CJ29" s="9">
        <v>1253.5440000000001</v>
      </c>
      <c r="CK29" s="9">
        <v>1098.9010000000001</v>
      </c>
      <c r="CL29" s="9">
        <v>1645.7429999999999</v>
      </c>
      <c r="CM29" s="9">
        <v>1045.4159999999999</v>
      </c>
      <c r="CN29" s="9">
        <v>600.327</v>
      </c>
      <c r="CO29" s="9">
        <v>706.702</v>
      </c>
      <c r="CP29" s="9">
        <v>208.12799999999999</v>
      </c>
      <c r="CQ29" s="9">
        <v>498.57400000000001</v>
      </c>
      <c r="CR29" s="9">
        <v>369.09300000000002</v>
      </c>
      <c r="CS29" s="9">
        <v>201.4</v>
      </c>
      <c r="CT29" s="9">
        <v>167.69300000000001</v>
      </c>
      <c r="CU29" s="9">
        <v>79.248000000000005</v>
      </c>
      <c r="CV29" s="9">
        <v>46.424999999999997</v>
      </c>
      <c r="CW29" s="9">
        <v>32.823</v>
      </c>
      <c r="CX29" s="9">
        <v>41.444000000000003</v>
      </c>
      <c r="CY29" s="9">
        <v>28.323</v>
      </c>
      <c r="CZ29" s="9">
        <v>13.122</v>
      </c>
      <c r="DA29" s="9">
        <v>24.061</v>
      </c>
      <c r="DB29" s="9">
        <v>15.904999999999999</v>
      </c>
      <c r="DC29" s="9">
        <v>8.1560000000000006</v>
      </c>
      <c r="DD29" s="9">
        <v>17.384</v>
      </c>
      <c r="DE29" s="9">
        <v>12.417999999999999</v>
      </c>
      <c r="DF29" s="9">
        <v>4.9660000000000002</v>
      </c>
      <c r="DG29" s="9">
        <v>37.804000000000002</v>
      </c>
      <c r="DH29" s="9">
        <v>18.102</v>
      </c>
      <c r="DI29" s="9">
        <v>19.701000000000001</v>
      </c>
      <c r="DJ29" s="9">
        <v>319.89800000000002</v>
      </c>
      <c r="DK29" s="9">
        <v>172.65700000000001</v>
      </c>
      <c r="DL29" s="9">
        <v>147.24100000000001</v>
      </c>
      <c r="DM29" s="9">
        <v>121.967</v>
      </c>
      <c r="DN29" s="9">
        <v>93.724000000000004</v>
      </c>
      <c r="DO29" s="9">
        <v>28.244</v>
      </c>
      <c r="DP29" s="9">
        <v>197.93</v>
      </c>
      <c r="DQ29" s="9">
        <v>78.933000000000007</v>
      </c>
      <c r="DR29" s="9">
        <v>118.997</v>
      </c>
      <c r="DS29" s="9">
        <v>157.363</v>
      </c>
      <c r="DT29" s="9">
        <v>117.274</v>
      </c>
      <c r="DU29" s="9">
        <v>40.088999999999999</v>
      </c>
      <c r="DV29" s="9">
        <v>211.72900000000001</v>
      </c>
      <c r="DW29" s="9">
        <v>84.126000000000005</v>
      </c>
      <c r="DX29" s="9">
        <v>127.60299999999999</v>
      </c>
      <c r="DY29" s="9">
        <v>221.99100000000001</v>
      </c>
      <c r="DZ29" s="9">
        <v>94.837999999999994</v>
      </c>
      <c r="EA29" s="9">
        <v>127.15300000000001</v>
      </c>
      <c r="EB29" s="9">
        <v>795.82299999999998</v>
      </c>
      <c r="EC29" s="9">
        <v>422.21</v>
      </c>
      <c r="ED29" s="9">
        <v>373.61200000000002</v>
      </c>
      <c r="EE29" s="9">
        <v>521.30700000000002</v>
      </c>
      <c r="EF29" s="9">
        <v>339.47500000000002</v>
      </c>
      <c r="EG29" s="9">
        <v>181.83099999999999</v>
      </c>
      <c r="EH29" s="9">
        <v>274.51600000000002</v>
      </c>
      <c r="EI29" s="9">
        <v>82.734999999999999</v>
      </c>
      <c r="EJ29" s="9">
        <v>191.78100000000001</v>
      </c>
      <c r="EK29" s="9">
        <v>138.209</v>
      </c>
      <c r="EL29" s="9">
        <v>70.965999999999994</v>
      </c>
      <c r="EM29" s="9">
        <v>67.242999999999995</v>
      </c>
      <c r="EN29" s="9">
        <v>31.786999999999999</v>
      </c>
      <c r="EO29" s="9">
        <v>17.809999999999999</v>
      </c>
      <c r="EP29" s="9">
        <v>13.978</v>
      </c>
      <c r="EQ29" s="9">
        <v>14.066000000000001</v>
      </c>
      <c r="ER29" s="9">
        <v>10.554</v>
      </c>
      <c r="ES29" s="9">
        <v>3.512</v>
      </c>
      <c r="ET29" s="9">
        <v>7.5170000000000003</v>
      </c>
      <c r="EU29" s="9">
        <v>5.4960000000000004</v>
      </c>
      <c r="EV29" s="9">
        <v>2.0209999999999999</v>
      </c>
      <c r="EW29" s="9">
        <v>6.5490000000000004</v>
      </c>
      <c r="EX29" s="9">
        <v>5.0579999999999998</v>
      </c>
      <c r="EY29" s="9">
        <v>1.4910000000000001</v>
      </c>
      <c r="EZ29" s="9">
        <v>17.722000000000001</v>
      </c>
      <c r="FA29" s="9">
        <v>7.2560000000000002</v>
      </c>
      <c r="FB29" s="9">
        <v>10.465999999999999</v>
      </c>
      <c r="FC29" s="9">
        <v>119.471</v>
      </c>
      <c r="FD29" s="9">
        <v>60.164999999999999</v>
      </c>
      <c r="FE29" s="9">
        <v>59.305999999999997</v>
      </c>
      <c r="FF29" s="9">
        <v>31.65</v>
      </c>
      <c r="FG29" s="9">
        <v>23.225999999999999</v>
      </c>
      <c r="FH29" s="9">
        <v>8.4239999999999995</v>
      </c>
      <c r="FI29" s="9">
        <v>87.820999999999998</v>
      </c>
      <c r="FJ29" s="9">
        <v>36.939</v>
      </c>
      <c r="FK29" s="9">
        <v>50.881999999999998</v>
      </c>
      <c r="FL29" s="9">
        <v>43.259</v>
      </c>
      <c r="FM29" s="9">
        <v>31.585000000000001</v>
      </c>
      <c r="FN29" s="9">
        <v>11.673999999999999</v>
      </c>
      <c r="FO29" s="9">
        <v>94.95</v>
      </c>
      <c r="FP29" s="9">
        <v>39.381</v>
      </c>
      <c r="FQ29" s="9">
        <v>55.569000000000003</v>
      </c>
      <c r="FR29" s="9">
        <v>95.337999999999994</v>
      </c>
      <c r="FS29" s="9">
        <v>42.435000000000002</v>
      </c>
      <c r="FT29" s="9">
        <v>52.902000000000001</v>
      </c>
      <c r="FU29" s="9">
        <v>1306.2819999999999</v>
      </c>
      <c r="FV29" s="9">
        <v>720.22900000000004</v>
      </c>
      <c r="FW29" s="9">
        <v>586.05200000000002</v>
      </c>
      <c r="FX29" s="9">
        <v>907.25</v>
      </c>
      <c r="FY29" s="9">
        <v>605.63199999999995</v>
      </c>
      <c r="FZ29" s="9">
        <v>301.61700000000002</v>
      </c>
      <c r="GA29" s="9">
        <v>399.03199999999998</v>
      </c>
      <c r="GB29" s="9">
        <v>114.59699999999999</v>
      </c>
      <c r="GC29" s="9">
        <v>284.435</v>
      </c>
      <c r="GD29" s="9">
        <v>227.751</v>
      </c>
      <c r="GE29" s="9">
        <v>124.855</v>
      </c>
      <c r="GF29" s="9">
        <v>102.896</v>
      </c>
      <c r="GG29" s="9">
        <v>56.402999999999999</v>
      </c>
      <c r="GH29" s="9">
        <v>36.991999999999997</v>
      </c>
      <c r="GI29" s="9">
        <v>19.411000000000001</v>
      </c>
      <c r="GJ29" s="9">
        <v>28.501000000000001</v>
      </c>
      <c r="GK29" s="9">
        <v>23.762</v>
      </c>
      <c r="GL29" s="9">
        <v>4.74</v>
      </c>
      <c r="GM29" s="9">
        <v>13.193</v>
      </c>
      <c r="GN29" s="9">
        <v>11.4</v>
      </c>
      <c r="GO29" s="9">
        <v>1.792</v>
      </c>
      <c r="GP29" s="9">
        <v>15.308999999999999</v>
      </c>
      <c r="GQ29" s="9">
        <v>12.361000000000001</v>
      </c>
      <c r="GR29" s="9">
        <v>2.9470000000000001</v>
      </c>
      <c r="GS29" s="9">
        <v>27.901</v>
      </c>
      <c r="GT29" s="9">
        <v>13.23</v>
      </c>
      <c r="GU29" s="9">
        <v>14.670999999999999</v>
      </c>
      <c r="GV29" s="9">
        <v>186.8</v>
      </c>
      <c r="GW29" s="9">
        <v>96.956999999999994</v>
      </c>
      <c r="GX29" s="9">
        <v>89.843999999999994</v>
      </c>
      <c r="GY29" s="9">
        <v>71.563999999999993</v>
      </c>
      <c r="GZ29" s="9">
        <v>56.033999999999999</v>
      </c>
      <c r="HA29" s="9">
        <v>15.529</v>
      </c>
      <c r="HB29" s="9">
        <v>115.23699999999999</v>
      </c>
      <c r="HC29" s="9">
        <v>40.921999999999997</v>
      </c>
      <c r="HD29" s="9">
        <v>74.313999999999993</v>
      </c>
      <c r="HE29" s="9">
        <v>96.016000000000005</v>
      </c>
      <c r="HF29" s="9">
        <v>76.072000000000003</v>
      </c>
      <c r="HG29" s="9">
        <v>19.943999999999999</v>
      </c>
      <c r="HH29" s="9">
        <v>131.73500000000001</v>
      </c>
      <c r="HI29" s="9">
        <v>48.783000000000001</v>
      </c>
      <c r="HJ29" s="9">
        <v>82.951999999999998</v>
      </c>
      <c r="HK29" s="9">
        <v>128.429</v>
      </c>
      <c r="HL29" s="9">
        <v>52.323</v>
      </c>
      <c r="HM29" s="9">
        <v>76.106999999999999</v>
      </c>
      <c r="HN29" s="9">
        <v>236.59700000000001</v>
      </c>
      <c r="HO29" s="9">
        <v>126.774</v>
      </c>
      <c r="HP29" s="9">
        <v>109.822</v>
      </c>
      <c r="HQ29" s="9">
        <v>155.523</v>
      </c>
      <c r="HR29" s="9">
        <v>101.167</v>
      </c>
      <c r="HS29" s="9">
        <v>54.356000000000002</v>
      </c>
      <c r="HT29" s="9">
        <v>81.073999999999998</v>
      </c>
      <c r="HU29" s="9">
        <v>25.606999999999999</v>
      </c>
      <c r="HV29" s="9">
        <v>55.466000000000001</v>
      </c>
      <c r="HW29" s="9">
        <v>40.036999999999999</v>
      </c>
      <c r="HX29" s="9">
        <v>22.113</v>
      </c>
      <c r="HY29" s="9">
        <v>17.925000000000001</v>
      </c>
      <c r="HZ29" s="9">
        <v>8.2420000000000009</v>
      </c>
      <c r="IA29" s="9">
        <v>4.7359999999999998</v>
      </c>
      <c r="IB29" s="9">
        <v>3.5059999999999998</v>
      </c>
      <c r="IC29" s="9">
        <v>3.5569999999999999</v>
      </c>
      <c r="ID29" s="9">
        <v>2.3170000000000002</v>
      </c>
      <c r="IE29" s="9">
        <v>1.24</v>
      </c>
      <c r="IF29" s="9">
        <v>1.881</v>
      </c>
      <c r="IG29" s="9">
        <v>1.2030000000000001</v>
      </c>
      <c r="IH29" s="9">
        <v>0.67800000000000005</v>
      </c>
      <c r="II29" s="9">
        <v>1.6759999999999999</v>
      </c>
      <c r="IJ29" s="9">
        <v>1.1140000000000001</v>
      </c>
      <c r="IK29" s="9">
        <v>0.56200000000000006</v>
      </c>
      <c r="IL29" s="9">
        <v>4.6849999999999996</v>
      </c>
      <c r="IM29" s="9">
        <v>2.419</v>
      </c>
      <c r="IN29" s="9">
        <v>2.266</v>
      </c>
      <c r="IO29" s="9">
        <v>34.774000000000001</v>
      </c>
      <c r="IP29" s="9">
        <v>18.736999999999998</v>
      </c>
      <c r="IQ29" s="9">
        <v>16.036999999999999</v>
      </c>
    </row>
    <row r="30" spans="1:251">
      <c r="A30" s="10">
        <v>42401</v>
      </c>
      <c r="B30" s="9">
        <v>996.52599999999995</v>
      </c>
      <c r="C30" s="9">
        <v>1123.6379999999999</v>
      </c>
      <c r="D30" s="9">
        <v>344.13499999999999</v>
      </c>
      <c r="E30" s="9">
        <v>779.50300000000004</v>
      </c>
      <c r="F30" s="9">
        <v>494.69900000000001</v>
      </c>
      <c r="G30" s="9">
        <v>258.86200000000002</v>
      </c>
      <c r="H30" s="9">
        <v>235.83699999999999</v>
      </c>
      <c r="I30" s="9">
        <v>85.986999999999995</v>
      </c>
      <c r="J30" s="9">
        <v>46.314</v>
      </c>
      <c r="K30" s="9">
        <v>39.673000000000002</v>
      </c>
      <c r="L30" s="9">
        <v>31.53</v>
      </c>
      <c r="M30" s="9">
        <v>24.66</v>
      </c>
      <c r="N30" s="9">
        <v>6.87</v>
      </c>
      <c r="O30" s="9">
        <v>18.16</v>
      </c>
      <c r="P30" s="9">
        <v>14.419</v>
      </c>
      <c r="Q30" s="9">
        <v>3.7410000000000001</v>
      </c>
      <c r="R30" s="9">
        <v>13.37</v>
      </c>
      <c r="S30" s="9">
        <v>10.241</v>
      </c>
      <c r="T30" s="9">
        <v>3.129</v>
      </c>
      <c r="U30" s="9">
        <v>54.457000000000001</v>
      </c>
      <c r="V30" s="9">
        <v>21.654</v>
      </c>
      <c r="W30" s="9">
        <v>32.802999999999997</v>
      </c>
      <c r="X30" s="9">
        <v>447.73200000000003</v>
      </c>
      <c r="Y30" s="9">
        <v>232.61799999999999</v>
      </c>
      <c r="Z30" s="9">
        <v>215.11500000000001</v>
      </c>
      <c r="AA30" s="9">
        <v>166.02</v>
      </c>
      <c r="AB30" s="9">
        <v>122.232</v>
      </c>
      <c r="AC30" s="9">
        <v>43.787999999999997</v>
      </c>
      <c r="AD30" s="9">
        <v>281.71199999999999</v>
      </c>
      <c r="AE30" s="9">
        <v>110.386</v>
      </c>
      <c r="AF30" s="9">
        <v>171.327</v>
      </c>
      <c r="AG30" s="9">
        <v>188.00399999999999</v>
      </c>
      <c r="AH30" s="9">
        <v>138.90899999999999</v>
      </c>
      <c r="AI30" s="9">
        <v>49.094999999999999</v>
      </c>
      <c r="AJ30" s="9">
        <v>306.69499999999999</v>
      </c>
      <c r="AK30" s="9">
        <v>119.953</v>
      </c>
      <c r="AL30" s="9">
        <v>186.74199999999999</v>
      </c>
      <c r="AM30" s="9">
        <v>299.87200000000001</v>
      </c>
      <c r="AN30" s="9">
        <v>124.80500000000001</v>
      </c>
      <c r="AO30" s="9">
        <v>175.06800000000001</v>
      </c>
      <c r="AP30" s="9">
        <v>3078.4989999999998</v>
      </c>
      <c r="AQ30" s="9">
        <v>1670.7370000000001</v>
      </c>
      <c r="AR30" s="9">
        <v>1407.7619999999999</v>
      </c>
      <c r="AS30" s="9">
        <v>2075.0529999999999</v>
      </c>
      <c r="AT30" s="9">
        <v>1341.92</v>
      </c>
      <c r="AU30" s="9">
        <v>733.13300000000004</v>
      </c>
      <c r="AV30" s="9">
        <v>1003.446</v>
      </c>
      <c r="AW30" s="9">
        <v>328.81700000000001</v>
      </c>
      <c r="AX30" s="9">
        <v>674.62900000000002</v>
      </c>
      <c r="AY30" s="9">
        <v>476.93700000000001</v>
      </c>
      <c r="AZ30" s="9">
        <v>261.39400000000001</v>
      </c>
      <c r="BA30" s="9">
        <v>215.54300000000001</v>
      </c>
      <c r="BB30" s="9">
        <v>96.992000000000004</v>
      </c>
      <c r="BC30" s="9">
        <v>56.438000000000002</v>
      </c>
      <c r="BD30" s="9">
        <v>40.554000000000002</v>
      </c>
      <c r="BE30" s="9">
        <v>32.777999999999999</v>
      </c>
      <c r="BF30" s="9">
        <v>26.931000000000001</v>
      </c>
      <c r="BG30" s="9">
        <v>5.8470000000000004</v>
      </c>
      <c r="BH30" s="9">
        <v>14.279</v>
      </c>
      <c r="BI30" s="9">
        <v>11.978999999999999</v>
      </c>
      <c r="BJ30" s="9">
        <v>2.2989999999999999</v>
      </c>
      <c r="BK30" s="9">
        <v>18.498999999999999</v>
      </c>
      <c r="BL30" s="9">
        <v>14.952</v>
      </c>
      <c r="BM30" s="9">
        <v>3.5470000000000002</v>
      </c>
      <c r="BN30" s="9">
        <v>64.213999999999999</v>
      </c>
      <c r="BO30" s="9">
        <v>29.507000000000001</v>
      </c>
      <c r="BP30" s="9">
        <v>34.707000000000001</v>
      </c>
      <c r="BQ30" s="9">
        <v>420.48</v>
      </c>
      <c r="BR30" s="9">
        <v>227.179</v>
      </c>
      <c r="BS30" s="9">
        <v>193.30099999999999</v>
      </c>
      <c r="BT30" s="9">
        <v>149.726</v>
      </c>
      <c r="BU30" s="9">
        <v>114.87</v>
      </c>
      <c r="BV30" s="9">
        <v>34.856000000000002</v>
      </c>
      <c r="BW30" s="9">
        <v>270.75400000000002</v>
      </c>
      <c r="BX30" s="9">
        <v>112.309</v>
      </c>
      <c r="BY30" s="9">
        <v>158.44499999999999</v>
      </c>
      <c r="BZ30" s="9">
        <v>176.50899999999999</v>
      </c>
      <c r="CA30" s="9">
        <v>137.33099999999999</v>
      </c>
      <c r="CB30" s="9">
        <v>39.177999999999997</v>
      </c>
      <c r="CC30" s="9">
        <v>300.428</v>
      </c>
      <c r="CD30" s="9">
        <v>124.063</v>
      </c>
      <c r="CE30" s="9">
        <v>176.36500000000001</v>
      </c>
      <c r="CF30" s="9">
        <v>285.03300000000002</v>
      </c>
      <c r="CG30" s="9">
        <v>124.289</v>
      </c>
      <c r="CH30" s="9">
        <v>160.744</v>
      </c>
      <c r="CI30" s="9">
        <v>2392.8150000000001</v>
      </c>
      <c r="CJ30" s="9">
        <v>1270.546</v>
      </c>
      <c r="CK30" s="9">
        <v>1122.269</v>
      </c>
      <c r="CL30" s="9">
        <v>1681.23</v>
      </c>
      <c r="CM30" s="9">
        <v>1057.548</v>
      </c>
      <c r="CN30" s="9">
        <v>623.68200000000002</v>
      </c>
      <c r="CO30" s="9">
        <v>711.58500000000004</v>
      </c>
      <c r="CP30" s="9">
        <v>212.99799999999999</v>
      </c>
      <c r="CQ30" s="9">
        <v>498.58600000000001</v>
      </c>
      <c r="CR30" s="9">
        <v>353.476</v>
      </c>
      <c r="CS30" s="9">
        <v>191.58099999999999</v>
      </c>
      <c r="CT30" s="9">
        <v>161.89500000000001</v>
      </c>
      <c r="CU30" s="9">
        <v>78.956999999999994</v>
      </c>
      <c r="CV30" s="9">
        <v>48.899000000000001</v>
      </c>
      <c r="CW30" s="9">
        <v>30.056999999999999</v>
      </c>
      <c r="CX30" s="9">
        <v>34.860999999999997</v>
      </c>
      <c r="CY30" s="9">
        <v>23.657</v>
      </c>
      <c r="CZ30" s="9">
        <v>11.204000000000001</v>
      </c>
      <c r="DA30" s="9">
        <v>22.815999999999999</v>
      </c>
      <c r="DB30" s="9">
        <v>16.09</v>
      </c>
      <c r="DC30" s="9">
        <v>6.726</v>
      </c>
      <c r="DD30" s="9">
        <v>12.045999999999999</v>
      </c>
      <c r="DE30" s="9">
        <v>7.5670000000000002</v>
      </c>
      <c r="DF30" s="9">
        <v>4.4779999999999998</v>
      </c>
      <c r="DG30" s="9">
        <v>44.095999999999997</v>
      </c>
      <c r="DH30" s="9">
        <v>25.242000000000001</v>
      </c>
      <c r="DI30" s="9">
        <v>18.853000000000002</v>
      </c>
      <c r="DJ30" s="9">
        <v>303.08100000000002</v>
      </c>
      <c r="DK30" s="9">
        <v>159.6</v>
      </c>
      <c r="DL30" s="9">
        <v>143.482</v>
      </c>
      <c r="DM30" s="9">
        <v>117.02500000000001</v>
      </c>
      <c r="DN30" s="9">
        <v>82.647000000000006</v>
      </c>
      <c r="DO30" s="9">
        <v>34.378</v>
      </c>
      <c r="DP30" s="9">
        <v>186.05600000000001</v>
      </c>
      <c r="DQ30" s="9">
        <v>76.953000000000003</v>
      </c>
      <c r="DR30" s="9">
        <v>109.104</v>
      </c>
      <c r="DS30" s="9">
        <v>144.179</v>
      </c>
      <c r="DT30" s="9">
        <v>102.32299999999999</v>
      </c>
      <c r="DU30" s="9">
        <v>41.856000000000002</v>
      </c>
      <c r="DV30" s="9">
        <v>209.297</v>
      </c>
      <c r="DW30" s="9">
        <v>89.257000000000005</v>
      </c>
      <c r="DX30" s="9">
        <v>120.039</v>
      </c>
      <c r="DY30" s="9">
        <v>208.87200000000001</v>
      </c>
      <c r="DZ30" s="9">
        <v>93.042000000000002</v>
      </c>
      <c r="EA30" s="9">
        <v>115.82899999999999</v>
      </c>
      <c r="EB30" s="9">
        <v>809.55100000000004</v>
      </c>
      <c r="EC30" s="9">
        <v>428.07499999999999</v>
      </c>
      <c r="ED30" s="9">
        <v>381.476</v>
      </c>
      <c r="EE30" s="9">
        <v>533.37599999999998</v>
      </c>
      <c r="EF30" s="9">
        <v>346.28</v>
      </c>
      <c r="EG30" s="9">
        <v>187.096</v>
      </c>
      <c r="EH30" s="9">
        <v>276.17500000000001</v>
      </c>
      <c r="EI30" s="9">
        <v>81.795000000000002</v>
      </c>
      <c r="EJ30" s="9">
        <v>194.381</v>
      </c>
      <c r="EK30" s="9">
        <v>130.98099999999999</v>
      </c>
      <c r="EL30" s="9">
        <v>64.941999999999993</v>
      </c>
      <c r="EM30" s="9">
        <v>66.039000000000001</v>
      </c>
      <c r="EN30" s="9">
        <v>26.207000000000001</v>
      </c>
      <c r="EO30" s="9">
        <v>14.148</v>
      </c>
      <c r="EP30" s="9">
        <v>12.058</v>
      </c>
      <c r="EQ30" s="9">
        <v>9.0109999999999992</v>
      </c>
      <c r="ER30" s="9">
        <v>6.0069999999999997</v>
      </c>
      <c r="ES30" s="9">
        <v>3.004</v>
      </c>
      <c r="ET30" s="9">
        <v>5.2590000000000003</v>
      </c>
      <c r="EU30" s="9">
        <v>2.7480000000000002</v>
      </c>
      <c r="EV30" s="9">
        <v>2.5099999999999998</v>
      </c>
      <c r="EW30" s="9">
        <v>3.7519999999999998</v>
      </c>
      <c r="EX30" s="9">
        <v>3.2589999999999999</v>
      </c>
      <c r="EY30" s="9">
        <v>0.49399999999999999</v>
      </c>
      <c r="EZ30" s="9">
        <v>17.196000000000002</v>
      </c>
      <c r="FA30" s="9">
        <v>8.1419999999999995</v>
      </c>
      <c r="FB30" s="9">
        <v>9.0540000000000003</v>
      </c>
      <c r="FC30" s="9">
        <v>114.509</v>
      </c>
      <c r="FD30" s="9">
        <v>56.85</v>
      </c>
      <c r="FE30" s="9">
        <v>57.658999999999999</v>
      </c>
      <c r="FF30" s="9">
        <v>36.262999999999998</v>
      </c>
      <c r="FG30" s="9">
        <v>25.713999999999999</v>
      </c>
      <c r="FH30" s="9">
        <v>10.55</v>
      </c>
      <c r="FI30" s="9">
        <v>78.245999999999995</v>
      </c>
      <c r="FJ30" s="9">
        <v>31.135999999999999</v>
      </c>
      <c r="FK30" s="9">
        <v>47.11</v>
      </c>
      <c r="FL30" s="9">
        <v>43.005000000000003</v>
      </c>
      <c r="FM30" s="9">
        <v>29.946000000000002</v>
      </c>
      <c r="FN30" s="9">
        <v>13.058999999999999</v>
      </c>
      <c r="FO30" s="9">
        <v>87.975999999999999</v>
      </c>
      <c r="FP30" s="9">
        <v>34.996000000000002</v>
      </c>
      <c r="FQ30" s="9">
        <v>52.98</v>
      </c>
      <c r="FR30" s="9">
        <v>83.504999999999995</v>
      </c>
      <c r="FS30" s="9">
        <v>33.884999999999998</v>
      </c>
      <c r="FT30" s="9">
        <v>49.62</v>
      </c>
      <c r="FU30" s="9">
        <v>1311.895</v>
      </c>
      <c r="FV30" s="9">
        <v>721.87900000000002</v>
      </c>
      <c r="FW30" s="9">
        <v>590.01499999999999</v>
      </c>
      <c r="FX30" s="9">
        <v>904.47</v>
      </c>
      <c r="FY30" s="9">
        <v>601.64300000000003</v>
      </c>
      <c r="FZ30" s="9">
        <v>302.827</v>
      </c>
      <c r="GA30" s="9">
        <v>407.42399999999998</v>
      </c>
      <c r="GB30" s="9">
        <v>120.236</v>
      </c>
      <c r="GC30" s="9">
        <v>287.18799999999999</v>
      </c>
      <c r="GD30" s="9">
        <v>209.369</v>
      </c>
      <c r="GE30" s="9">
        <v>113.581</v>
      </c>
      <c r="GF30" s="9">
        <v>95.787999999999997</v>
      </c>
      <c r="GG30" s="9">
        <v>47.295999999999999</v>
      </c>
      <c r="GH30" s="9">
        <v>29.149000000000001</v>
      </c>
      <c r="GI30" s="9">
        <v>18.146999999999998</v>
      </c>
      <c r="GJ30" s="9">
        <v>20.481000000000002</v>
      </c>
      <c r="GK30" s="9">
        <v>17.376999999999999</v>
      </c>
      <c r="GL30" s="9">
        <v>3.1040000000000001</v>
      </c>
      <c r="GM30" s="9">
        <v>11.728</v>
      </c>
      <c r="GN30" s="9">
        <v>9.6379999999999999</v>
      </c>
      <c r="GO30" s="9">
        <v>2.09</v>
      </c>
      <c r="GP30" s="9">
        <v>8.7530000000000001</v>
      </c>
      <c r="GQ30" s="9">
        <v>7.7389999999999999</v>
      </c>
      <c r="GR30" s="9">
        <v>1.0149999999999999</v>
      </c>
      <c r="GS30" s="9">
        <v>26.815000000000001</v>
      </c>
      <c r="GT30" s="9">
        <v>11.772</v>
      </c>
      <c r="GU30" s="9">
        <v>15.042999999999999</v>
      </c>
      <c r="GV30" s="9">
        <v>180.22399999999999</v>
      </c>
      <c r="GW30" s="9">
        <v>96.179000000000002</v>
      </c>
      <c r="GX30" s="9">
        <v>84.043999999999997</v>
      </c>
      <c r="GY30" s="9">
        <v>66.918999999999997</v>
      </c>
      <c r="GZ30" s="9">
        <v>54.42</v>
      </c>
      <c r="HA30" s="9">
        <v>12.499000000000001</v>
      </c>
      <c r="HB30" s="9">
        <v>113.30500000000001</v>
      </c>
      <c r="HC30" s="9">
        <v>41.76</v>
      </c>
      <c r="HD30" s="9">
        <v>71.545000000000002</v>
      </c>
      <c r="HE30" s="9">
        <v>81.884</v>
      </c>
      <c r="HF30" s="9">
        <v>66.593000000000004</v>
      </c>
      <c r="HG30" s="9">
        <v>15.291</v>
      </c>
      <c r="HH30" s="9">
        <v>127.48399999999999</v>
      </c>
      <c r="HI30" s="9">
        <v>46.988</v>
      </c>
      <c r="HJ30" s="9">
        <v>80.495999999999995</v>
      </c>
      <c r="HK30" s="9">
        <v>125.033</v>
      </c>
      <c r="HL30" s="9">
        <v>51.398000000000003</v>
      </c>
      <c r="HM30" s="9">
        <v>73.635000000000005</v>
      </c>
      <c r="HN30" s="9">
        <v>238.06</v>
      </c>
      <c r="HO30" s="9">
        <v>126.63200000000001</v>
      </c>
      <c r="HP30" s="9">
        <v>111.428</v>
      </c>
      <c r="HQ30" s="9">
        <v>158.69800000000001</v>
      </c>
      <c r="HR30" s="9">
        <v>103.708</v>
      </c>
      <c r="HS30" s="9">
        <v>54.988999999999997</v>
      </c>
      <c r="HT30" s="9">
        <v>79.361999999999995</v>
      </c>
      <c r="HU30" s="9">
        <v>22.922999999999998</v>
      </c>
      <c r="HV30" s="9">
        <v>56.439</v>
      </c>
      <c r="HW30" s="9">
        <v>33.963000000000001</v>
      </c>
      <c r="HX30" s="9">
        <v>17.643999999999998</v>
      </c>
      <c r="HY30" s="9">
        <v>16.318999999999999</v>
      </c>
      <c r="HZ30" s="9">
        <v>6.8840000000000003</v>
      </c>
      <c r="IA30" s="9">
        <v>3.2549999999999999</v>
      </c>
      <c r="IB30" s="9">
        <v>3.629</v>
      </c>
      <c r="IC30" s="9">
        <v>2.0089999999999999</v>
      </c>
      <c r="ID30" s="9">
        <v>1.1659999999999999</v>
      </c>
      <c r="IE30" s="9">
        <v>0.84299999999999997</v>
      </c>
      <c r="IF30" s="9">
        <v>1.6040000000000001</v>
      </c>
      <c r="IG30" s="9">
        <v>0.98699999999999999</v>
      </c>
      <c r="IH30" s="9">
        <v>0.61699999999999999</v>
      </c>
      <c r="II30" s="9">
        <v>0.40500000000000003</v>
      </c>
      <c r="IJ30" s="9">
        <v>0.17899999999999999</v>
      </c>
      <c r="IK30" s="9">
        <v>0.22600000000000001</v>
      </c>
      <c r="IL30" s="9">
        <v>4.875</v>
      </c>
      <c r="IM30" s="9">
        <v>2.0880000000000001</v>
      </c>
      <c r="IN30" s="9">
        <v>2.7869999999999999</v>
      </c>
      <c r="IO30" s="9">
        <v>29.364000000000001</v>
      </c>
      <c r="IP30" s="9">
        <v>15.446999999999999</v>
      </c>
      <c r="IQ30" s="9">
        <v>13.917</v>
      </c>
    </row>
    <row r="31" spans="1:251">
      <c r="A31" s="10">
        <v>42430</v>
      </c>
      <c r="B31" s="9">
        <v>978.404</v>
      </c>
      <c r="C31" s="9">
        <v>1177.174</v>
      </c>
      <c r="D31" s="9">
        <v>377.30200000000002</v>
      </c>
      <c r="E31" s="9">
        <v>799.87099999999998</v>
      </c>
      <c r="F31" s="9">
        <v>516.55100000000004</v>
      </c>
      <c r="G31" s="9">
        <v>271.80200000000002</v>
      </c>
      <c r="H31" s="9">
        <v>244.749</v>
      </c>
      <c r="I31" s="9">
        <v>95.287999999999997</v>
      </c>
      <c r="J31" s="9">
        <v>52.335999999999999</v>
      </c>
      <c r="K31" s="9">
        <v>42.951999999999998</v>
      </c>
      <c r="L31" s="9">
        <v>38.463999999999999</v>
      </c>
      <c r="M31" s="9">
        <v>29.957000000000001</v>
      </c>
      <c r="N31" s="9">
        <v>8.5069999999999997</v>
      </c>
      <c r="O31" s="9">
        <v>22.56</v>
      </c>
      <c r="P31" s="9">
        <v>18.614999999999998</v>
      </c>
      <c r="Q31" s="9">
        <v>3.9449999999999998</v>
      </c>
      <c r="R31" s="9">
        <v>15.904</v>
      </c>
      <c r="S31" s="9">
        <v>11.342000000000001</v>
      </c>
      <c r="T31" s="9">
        <v>4.5620000000000003</v>
      </c>
      <c r="U31" s="9">
        <v>56.823999999999998</v>
      </c>
      <c r="V31" s="9">
        <v>22.379000000000001</v>
      </c>
      <c r="W31" s="9">
        <v>34.445</v>
      </c>
      <c r="X31" s="9">
        <v>467.02800000000002</v>
      </c>
      <c r="Y31" s="9">
        <v>243.41900000000001</v>
      </c>
      <c r="Z31" s="9">
        <v>223.60900000000001</v>
      </c>
      <c r="AA31" s="9">
        <v>162.101</v>
      </c>
      <c r="AB31" s="9">
        <v>124.75700000000001</v>
      </c>
      <c r="AC31" s="9">
        <v>37.344000000000001</v>
      </c>
      <c r="AD31" s="9">
        <v>304.92700000000002</v>
      </c>
      <c r="AE31" s="9">
        <v>118.66200000000001</v>
      </c>
      <c r="AF31" s="9">
        <v>186.26499999999999</v>
      </c>
      <c r="AG31" s="9">
        <v>189.607</v>
      </c>
      <c r="AH31" s="9">
        <v>145.40700000000001</v>
      </c>
      <c r="AI31" s="9">
        <v>44.2</v>
      </c>
      <c r="AJ31" s="9">
        <v>326.94400000000002</v>
      </c>
      <c r="AK31" s="9">
        <v>126.395</v>
      </c>
      <c r="AL31" s="9">
        <v>200.54900000000001</v>
      </c>
      <c r="AM31" s="9">
        <v>327.48700000000002</v>
      </c>
      <c r="AN31" s="9">
        <v>137.27699999999999</v>
      </c>
      <c r="AO31" s="9">
        <v>190.21</v>
      </c>
      <c r="AP31" s="9">
        <v>3063.5619999999999</v>
      </c>
      <c r="AQ31" s="9">
        <v>1664.172</v>
      </c>
      <c r="AR31" s="9">
        <v>1399.39</v>
      </c>
      <c r="AS31" s="9">
        <v>2071.4409999999998</v>
      </c>
      <c r="AT31" s="9">
        <v>1339.778</v>
      </c>
      <c r="AU31" s="9">
        <v>731.66300000000001</v>
      </c>
      <c r="AV31" s="9">
        <v>992.12</v>
      </c>
      <c r="AW31" s="9">
        <v>324.39400000000001</v>
      </c>
      <c r="AX31" s="9">
        <v>667.72699999999998</v>
      </c>
      <c r="AY31" s="9">
        <v>479.721</v>
      </c>
      <c r="AZ31" s="9">
        <v>255.465</v>
      </c>
      <c r="BA31" s="9">
        <v>224.256</v>
      </c>
      <c r="BB31" s="9">
        <v>99.113</v>
      </c>
      <c r="BC31" s="9">
        <v>58.164999999999999</v>
      </c>
      <c r="BD31" s="9">
        <v>40.948</v>
      </c>
      <c r="BE31" s="9">
        <v>35.024999999999999</v>
      </c>
      <c r="BF31" s="9">
        <v>28.126000000000001</v>
      </c>
      <c r="BG31" s="9">
        <v>6.899</v>
      </c>
      <c r="BH31" s="9">
        <v>17.75</v>
      </c>
      <c r="BI31" s="9">
        <v>14.394</v>
      </c>
      <c r="BJ31" s="9">
        <v>3.3559999999999999</v>
      </c>
      <c r="BK31" s="9">
        <v>17.276</v>
      </c>
      <c r="BL31" s="9">
        <v>13.731999999999999</v>
      </c>
      <c r="BM31" s="9">
        <v>3.544</v>
      </c>
      <c r="BN31" s="9">
        <v>64.087999999999994</v>
      </c>
      <c r="BO31" s="9">
        <v>30.04</v>
      </c>
      <c r="BP31" s="9">
        <v>34.048999999999999</v>
      </c>
      <c r="BQ31" s="9">
        <v>418.80900000000003</v>
      </c>
      <c r="BR31" s="9">
        <v>219.65899999999999</v>
      </c>
      <c r="BS31" s="9">
        <v>199.15</v>
      </c>
      <c r="BT31" s="9">
        <v>158.4</v>
      </c>
      <c r="BU31" s="9">
        <v>120.017</v>
      </c>
      <c r="BV31" s="9">
        <v>38.383000000000003</v>
      </c>
      <c r="BW31" s="9">
        <v>260.40899999999999</v>
      </c>
      <c r="BX31" s="9">
        <v>99.641999999999996</v>
      </c>
      <c r="BY31" s="9">
        <v>160.767</v>
      </c>
      <c r="BZ31" s="9">
        <v>186.05600000000001</v>
      </c>
      <c r="CA31" s="9">
        <v>141.37</v>
      </c>
      <c r="CB31" s="9">
        <v>44.686</v>
      </c>
      <c r="CC31" s="9">
        <v>293.66500000000002</v>
      </c>
      <c r="CD31" s="9">
        <v>114.095</v>
      </c>
      <c r="CE31" s="9">
        <v>179.57</v>
      </c>
      <c r="CF31" s="9">
        <v>278.15899999999999</v>
      </c>
      <c r="CG31" s="9">
        <v>114.036</v>
      </c>
      <c r="CH31" s="9">
        <v>164.12200000000001</v>
      </c>
      <c r="CI31" s="9">
        <v>2354.4949999999999</v>
      </c>
      <c r="CJ31" s="9">
        <v>1246.6320000000001</v>
      </c>
      <c r="CK31" s="9">
        <v>1107.8630000000001</v>
      </c>
      <c r="CL31" s="9">
        <v>1623.8720000000001</v>
      </c>
      <c r="CM31" s="9">
        <v>1026.1880000000001</v>
      </c>
      <c r="CN31" s="9">
        <v>597.68399999999997</v>
      </c>
      <c r="CO31" s="9">
        <v>730.62300000000005</v>
      </c>
      <c r="CP31" s="9">
        <v>220.44300000000001</v>
      </c>
      <c r="CQ31" s="9">
        <v>510.18</v>
      </c>
      <c r="CR31" s="9">
        <v>342.24200000000002</v>
      </c>
      <c r="CS31" s="9">
        <v>181.05600000000001</v>
      </c>
      <c r="CT31" s="9">
        <v>161.18600000000001</v>
      </c>
      <c r="CU31" s="9">
        <v>75.578999999999994</v>
      </c>
      <c r="CV31" s="9">
        <v>42.302</v>
      </c>
      <c r="CW31" s="9">
        <v>33.277000000000001</v>
      </c>
      <c r="CX31" s="9">
        <v>31.555</v>
      </c>
      <c r="CY31" s="9">
        <v>24.748999999999999</v>
      </c>
      <c r="CZ31" s="9">
        <v>6.806</v>
      </c>
      <c r="DA31" s="9">
        <v>17.408000000000001</v>
      </c>
      <c r="DB31" s="9">
        <v>13.829000000000001</v>
      </c>
      <c r="DC31" s="9">
        <v>3.5790000000000002</v>
      </c>
      <c r="DD31" s="9">
        <v>14.148</v>
      </c>
      <c r="DE31" s="9">
        <v>10.92</v>
      </c>
      <c r="DF31" s="9">
        <v>3.2280000000000002</v>
      </c>
      <c r="DG31" s="9">
        <v>44.024000000000001</v>
      </c>
      <c r="DH31" s="9">
        <v>17.553000000000001</v>
      </c>
      <c r="DI31" s="9">
        <v>26.47</v>
      </c>
      <c r="DJ31" s="9">
        <v>301.74400000000003</v>
      </c>
      <c r="DK31" s="9">
        <v>156.91499999999999</v>
      </c>
      <c r="DL31" s="9">
        <v>144.82900000000001</v>
      </c>
      <c r="DM31" s="9">
        <v>115.172</v>
      </c>
      <c r="DN31" s="9">
        <v>82.382000000000005</v>
      </c>
      <c r="DO31" s="9">
        <v>32.790999999999997</v>
      </c>
      <c r="DP31" s="9">
        <v>186.572</v>
      </c>
      <c r="DQ31" s="9">
        <v>74.534000000000006</v>
      </c>
      <c r="DR31" s="9">
        <v>112.039</v>
      </c>
      <c r="DS31" s="9">
        <v>139.072</v>
      </c>
      <c r="DT31" s="9">
        <v>102.209</v>
      </c>
      <c r="DU31" s="9">
        <v>36.863999999999997</v>
      </c>
      <c r="DV31" s="9">
        <v>203.17</v>
      </c>
      <c r="DW31" s="9">
        <v>78.846999999999994</v>
      </c>
      <c r="DX31" s="9">
        <v>124.32299999999999</v>
      </c>
      <c r="DY31" s="9">
        <v>203.98</v>
      </c>
      <c r="DZ31" s="9">
        <v>88.363</v>
      </c>
      <c r="EA31" s="9">
        <v>115.617</v>
      </c>
      <c r="EB31" s="9">
        <v>813.53800000000001</v>
      </c>
      <c r="EC31" s="9">
        <v>432.49599999999998</v>
      </c>
      <c r="ED31" s="9">
        <v>381.04300000000001</v>
      </c>
      <c r="EE31" s="9">
        <v>529.03300000000002</v>
      </c>
      <c r="EF31" s="9">
        <v>342.90899999999999</v>
      </c>
      <c r="EG31" s="9">
        <v>186.124</v>
      </c>
      <c r="EH31" s="9">
        <v>284.50599999999997</v>
      </c>
      <c r="EI31" s="9">
        <v>89.587000000000003</v>
      </c>
      <c r="EJ31" s="9">
        <v>194.91900000000001</v>
      </c>
      <c r="EK31" s="9">
        <v>127.419</v>
      </c>
      <c r="EL31" s="9">
        <v>66.596999999999994</v>
      </c>
      <c r="EM31" s="9">
        <v>60.822000000000003</v>
      </c>
      <c r="EN31" s="9">
        <v>24.353000000000002</v>
      </c>
      <c r="EO31" s="9">
        <v>13.839</v>
      </c>
      <c r="EP31" s="9">
        <v>10.513999999999999</v>
      </c>
      <c r="EQ31" s="9">
        <v>8.4960000000000004</v>
      </c>
      <c r="ER31" s="9">
        <v>6.4240000000000004</v>
      </c>
      <c r="ES31" s="9">
        <v>2.073</v>
      </c>
      <c r="ET31" s="9">
        <v>4.7300000000000004</v>
      </c>
      <c r="EU31" s="9">
        <v>3.2930000000000001</v>
      </c>
      <c r="EV31" s="9">
        <v>1.4379999999999999</v>
      </c>
      <c r="EW31" s="9">
        <v>3.766</v>
      </c>
      <c r="EX31" s="9">
        <v>3.1309999999999998</v>
      </c>
      <c r="EY31" s="9">
        <v>0.63500000000000001</v>
      </c>
      <c r="EZ31" s="9">
        <v>15.856</v>
      </c>
      <c r="FA31" s="9">
        <v>7.415</v>
      </c>
      <c r="FB31" s="9">
        <v>8.4420000000000002</v>
      </c>
      <c r="FC31" s="9">
        <v>111.877</v>
      </c>
      <c r="FD31" s="9">
        <v>58.271999999999998</v>
      </c>
      <c r="FE31" s="9">
        <v>53.604999999999997</v>
      </c>
      <c r="FF31" s="9">
        <v>39.012</v>
      </c>
      <c r="FG31" s="9">
        <v>27.16</v>
      </c>
      <c r="FH31" s="9">
        <v>11.852</v>
      </c>
      <c r="FI31" s="9">
        <v>72.864999999999995</v>
      </c>
      <c r="FJ31" s="9">
        <v>31.111999999999998</v>
      </c>
      <c r="FK31" s="9">
        <v>41.753</v>
      </c>
      <c r="FL31" s="9">
        <v>46.173000000000002</v>
      </c>
      <c r="FM31" s="9">
        <v>32.247999999999998</v>
      </c>
      <c r="FN31" s="9">
        <v>13.925000000000001</v>
      </c>
      <c r="FO31" s="9">
        <v>81.245999999999995</v>
      </c>
      <c r="FP31" s="9">
        <v>34.348999999999997</v>
      </c>
      <c r="FQ31" s="9">
        <v>46.896999999999998</v>
      </c>
      <c r="FR31" s="9">
        <v>77.594999999999999</v>
      </c>
      <c r="FS31" s="9">
        <v>34.405000000000001</v>
      </c>
      <c r="FT31" s="9">
        <v>43.19</v>
      </c>
      <c r="FU31" s="9">
        <v>1321.768</v>
      </c>
      <c r="FV31" s="9">
        <v>723.34699999999998</v>
      </c>
      <c r="FW31" s="9">
        <v>598.42100000000005</v>
      </c>
      <c r="FX31" s="9">
        <v>894.04899999999998</v>
      </c>
      <c r="FY31" s="9">
        <v>600.65300000000002</v>
      </c>
      <c r="FZ31" s="9">
        <v>293.39600000000002</v>
      </c>
      <c r="GA31" s="9">
        <v>427.71899999999999</v>
      </c>
      <c r="GB31" s="9">
        <v>122.693</v>
      </c>
      <c r="GC31" s="9">
        <v>305.02600000000001</v>
      </c>
      <c r="GD31" s="9">
        <v>213.35400000000001</v>
      </c>
      <c r="GE31" s="9">
        <v>116.563</v>
      </c>
      <c r="GF31" s="9">
        <v>96.790999999999997</v>
      </c>
      <c r="GG31" s="9">
        <v>45.323</v>
      </c>
      <c r="GH31" s="9">
        <v>27.216000000000001</v>
      </c>
      <c r="GI31" s="9">
        <v>18.106999999999999</v>
      </c>
      <c r="GJ31" s="9">
        <v>18.245000000000001</v>
      </c>
      <c r="GK31" s="9">
        <v>15.567</v>
      </c>
      <c r="GL31" s="9">
        <v>2.6779999999999999</v>
      </c>
      <c r="GM31" s="9">
        <v>9.7789999999999999</v>
      </c>
      <c r="GN31" s="9">
        <v>9.0820000000000007</v>
      </c>
      <c r="GO31" s="9">
        <v>0.69799999999999995</v>
      </c>
      <c r="GP31" s="9">
        <v>8.4659999999999993</v>
      </c>
      <c r="GQ31" s="9">
        <v>6.4850000000000003</v>
      </c>
      <c r="GR31" s="9">
        <v>1.98</v>
      </c>
      <c r="GS31" s="9">
        <v>27.077999999999999</v>
      </c>
      <c r="GT31" s="9">
        <v>11.648999999999999</v>
      </c>
      <c r="GU31" s="9">
        <v>15.429</v>
      </c>
      <c r="GV31" s="9">
        <v>187.30699999999999</v>
      </c>
      <c r="GW31" s="9">
        <v>100.354</v>
      </c>
      <c r="GX31" s="9">
        <v>86.953000000000003</v>
      </c>
      <c r="GY31" s="9">
        <v>77.662000000000006</v>
      </c>
      <c r="GZ31" s="9">
        <v>58.636000000000003</v>
      </c>
      <c r="HA31" s="9">
        <v>19.027000000000001</v>
      </c>
      <c r="HB31" s="9">
        <v>109.645</v>
      </c>
      <c r="HC31" s="9">
        <v>41.718000000000004</v>
      </c>
      <c r="HD31" s="9">
        <v>67.927000000000007</v>
      </c>
      <c r="HE31" s="9">
        <v>90.733999999999995</v>
      </c>
      <c r="HF31" s="9">
        <v>69.38</v>
      </c>
      <c r="HG31" s="9">
        <v>21.353999999999999</v>
      </c>
      <c r="HH31" s="9">
        <v>122.62</v>
      </c>
      <c r="HI31" s="9">
        <v>47.183999999999997</v>
      </c>
      <c r="HJ31" s="9">
        <v>75.436000000000007</v>
      </c>
      <c r="HK31" s="9">
        <v>119.42400000000001</v>
      </c>
      <c r="HL31" s="9">
        <v>50.8</v>
      </c>
      <c r="HM31" s="9">
        <v>68.623999999999995</v>
      </c>
      <c r="HN31" s="9">
        <v>238.93299999999999</v>
      </c>
      <c r="HO31" s="9">
        <v>127.601</v>
      </c>
      <c r="HP31" s="9">
        <v>111.33199999999999</v>
      </c>
      <c r="HQ31" s="9">
        <v>155.86500000000001</v>
      </c>
      <c r="HR31" s="9">
        <v>100.831</v>
      </c>
      <c r="HS31" s="9">
        <v>55.034999999999997</v>
      </c>
      <c r="HT31" s="9">
        <v>83.067999999999998</v>
      </c>
      <c r="HU31" s="9">
        <v>26.77</v>
      </c>
      <c r="HV31" s="9">
        <v>56.296999999999997</v>
      </c>
      <c r="HW31" s="9">
        <v>34.040999999999997</v>
      </c>
      <c r="HX31" s="9">
        <v>18.32</v>
      </c>
      <c r="HY31" s="9">
        <v>15.721</v>
      </c>
      <c r="HZ31" s="9">
        <v>8.1649999999999991</v>
      </c>
      <c r="IA31" s="9">
        <v>3.597</v>
      </c>
      <c r="IB31" s="9">
        <v>4.5679999999999996</v>
      </c>
      <c r="IC31" s="9">
        <v>2.4279999999999999</v>
      </c>
      <c r="ID31" s="9">
        <v>2.085</v>
      </c>
      <c r="IE31" s="9">
        <v>0.34300000000000003</v>
      </c>
      <c r="IF31" s="9">
        <v>1.988</v>
      </c>
      <c r="IG31" s="9">
        <v>1.645</v>
      </c>
      <c r="IH31" s="9">
        <v>0.34300000000000003</v>
      </c>
      <c r="II31" s="9">
        <v>0.44</v>
      </c>
      <c r="IJ31" s="9">
        <v>0.44</v>
      </c>
      <c r="IK31" s="9">
        <v>0</v>
      </c>
      <c r="IL31" s="9">
        <v>5.7370000000000001</v>
      </c>
      <c r="IM31" s="9">
        <v>1.512</v>
      </c>
      <c r="IN31" s="9">
        <v>4.2249999999999996</v>
      </c>
      <c r="IO31" s="9">
        <v>29.623000000000001</v>
      </c>
      <c r="IP31" s="9">
        <v>16.204000000000001</v>
      </c>
      <c r="IQ31" s="9">
        <v>13.42</v>
      </c>
    </row>
    <row r="32" spans="1:251">
      <c r="A32" s="10">
        <v>42461</v>
      </c>
      <c r="B32" s="9">
        <v>995.65599999999995</v>
      </c>
      <c r="C32" s="9">
        <v>1174.741</v>
      </c>
      <c r="D32" s="9">
        <v>381.94299999999998</v>
      </c>
      <c r="E32" s="9">
        <v>792.798</v>
      </c>
      <c r="F32" s="9">
        <v>519.08299999999997</v>
      </c>
      <c r="G32" s="9">
        <v>287.03800000000001</v>
      </c>
      <c r="H32" s="9">
        <v>232.04499999999999</v>
      </c>
      <c r="I32" s="9">
        <v>93.426000000000002</v>
      </c>
      <c r="J32" s="9">
        <v>53.423999999999999</v>
      </c>
      <c r="K32" s="9">
        <v>40.002000000000002</v>
      </c>
      <c r="L32" s="9">
        <v>37.209000000000003</v>
      </c>
      <c r="M32" s="9">
        <v>26.143999999999998</v>
      </c>
      <c r="N32" s="9">
        <v>11.065</v>
      </c>
      <c r="O32" s="9">
        <v>19.855</v>
      </c>
      <c r="P32" s="9">
        <v>13.141999999999999</v>
      </c>
      <c r="Q32" s="9">
        <v>6.7130000000000001</v>
      </c>
      <c r="R32" s="9">
        <v>17.353999999999999</v>
      </c>
      <c r="S32" s="9">
        <v>13.002000000000001</v>
      </c>
      <c r="T32" s="9">
        <v>4.3520000000000003</v>
      </c>
      <c r="U32" s="9">
        <v>56.216999999999999</v>
      </c>
      <c r="V32" s="9">
        <v>27.28</v>
      </c>
      <c r="W32" s="9">
        <v>28.937000000000001</v>
      </c>
      <c r="X32" s="9">
        <v>461.95100000000002</v>
      </c>
      <c r="Y32" s="9">
        <v>253.285</v>
      </c>
      <c r="Z32" s="9">
        <v>208.666</v>
      </c>
      <c r="AA32" s="9">
        <v>170.86799999999999</v>
      </c>
      <c r="AB32" s="9">
        <v>132.96600000000001</v>
      </c>
      <c r="AC32" s="9">
        <v>37.901000000000003</v>
      </c>
      <c r="AD32" s="9">
        <v>291.08300000000003</v>
      </c>
      <c r="AE32" s="9">
        <v>120.319</v>
      </c>
      <c r="AF32" s="9">
        <v>170.76400000000001</v>
      </c>
      <c r="AG32" s="9">
        <v>198.875</v>
      </c>
      <c r="AH32" s="9">
        <v>154.03299999999999</v>
      </c>
      <c r="AI32" s="9">
        <v>44.841999999999999</v>
      </c>
      <c r="AJ32" s="9">
        <v>320.20800000000003</v>
      </c>
      <c r="AK32" s="9">
        <v>133.005</v>
      </c>
      <c r="AL32" s="9">
        <v>187.203</v>
      </c>
      <c r="AM32" s="9">
        <v>310.93799999999999</v>
      </c>
      <c r="AN32" s="9">
        <v>133.46199999999999</v>
      </c>
      <c r="AO32" s="9">
        <v>177.477</v>
      </c>
      <c r="AP32" s="9">
        <v>3063.482</v>
      </c>
      <c r="AQ32" s="9">
        <v>1668.434</v>
      </c>
      <c r="AR32" s="9">
        <v>1395.048</v>
      </c>
      <c r="AS32" s="9">
        <v>2044.931</v>
      </c>
      <c r="AT32" s="9">
        <v>1328.325</v>
      </c>
      <c r="AU32" s="9">
        <v>716.60599999999999</v>
      </c>
      <c r="AV32" s="9">
        <v>1018.552</v>
      </c>
      <c r="AW32" s="9">
        <v>340.11</v>
      </c>
      <c r="AX32" s="9">
        <v>678.44200000000001</v>
      </c>
      <c r="AY32" s="9">
        <v>488.72899999999998</v>
      </c>
      <c r="AZ32" s="9">
        <v>267.92599999999999</v>
      </c>
      <c r="BA32" s="9">
        <v>220.803</v>
      </c>
      <c r="BB32" s="9">
        <v>103.337</v>
      </c>
      <c r="BC32" s="9">
        <v>61.08</v>
      </c>
      <c r="BD32" s="9">
        <v>42.258000000000003</v>
      </c>
      <c r="BE32" s="9">
        <v>34.460999999999999</v>
      </c>
      <c r="BF32" s="9">
        <v>26.254000000000001</v>
      </c>
      <c r="BG32" s="9">
        <v>8.2070000000000007</v>
      </c>
      <c r="BH32" s="9">
        <v>17.896000000000001</v>
      </c>
      <c r="BI32" s="9">
        <v>12.907999999999999</v>
      </c>
      <c r="BJ32" s="9">
        <v>4.9880000000000004</v>
      </c>
      <c r="BK32" s="9">
        <v>16.565000000000001</v>
      </c>
      <c r="BL32" s="9">
        <v>13.345000000000001</v>
      </c>
      <c r="BM32" s="9">
        <v>3.22</v>
      </c>
      <c r="BN32" s="9">
        <v>68.876999999999995</v>
      </c>
      <c r="BO32" s="9">
        <v>34.826000000000001</v>
      </c>
      <c r="BP32" s="9">
        <v>34.051000000000002</v>
      </c>
      <c r="BQ32" s="9">
        <v>432.053</v>
      </c>
      <c r="BR32" s="9">
        <v>235.32499999999999</v>
      </c>
      <c r="BS32" s="9">
        <v>196.72800000000001</v>
      </c>
      <c r="BT32" s="9">
        <v>157.29599999999999</v>
      </c>
      <c r="BU32" s="9">
        <v>117.417</v>
      </c>
      <c r="BV32" s="9">
        <v>39.878999999999998</v>
      </c>
      <c r="BW32" s="9">
        <v>274.75700000000001</v>
      </c>
      <c r="BX32" s="9">
        <v>117.908</v>
      </c>
      <c r="BY32" s="9">
        <v>156.84899999999999</v>
      </c>
      <c r="BZ32" s="9">
        <v>180.721</v>
      </c>
      <c r="CA32" s="9">
        <v>135.209</v>
      </c>
      <c r="CB32" s="9">
        <v>45.512</v>
      </c>
      <c r="CC32" s="9">
        <v>308.00700000000001</v>
      </c>
      <c r="CD32" s="9">
        <v>132.71700000000001</v>
      </c>
      <c r="CE32" s="9">
        <v>175.29</v>
      </c>
      <c r="CF32" s="9">
        <v>292.65300000000002</v>
      </c>
      <c r="CG32" s="9">
        <v>130.81700000000001</v>
      </c>
      <c r="CH32" s="9">
        <v>161.83600000000001</v>
      </c>
      <c r="CI32" s="9">
        <v>2358.817</v>
      </c>
      <c r="CJ32" s="9">
        <v>1241.124</v>
      </c>
      <c r="CK32" s="9">
        <v>1117.693</v>
      </c>
      <c r="CL32" s="9">
        <v>1621.7909999999999</v>
      </c>
      <c r="CM32" s="9">
        <v>1016.27</v>
      </c>
      <c r="CN32" s="9">
        <v>605.52099999999996</v>
      </c>
      <c r="CO32" s="9">
        <v>737.02599999999995</v>
      </c>
      <c r="CP32" s="9">
        <v>224.85400000000001</v>
      </c>
      <c r="CQ32" s="9">
        <v>512.17200000000003</v>
      </c>
      <c r="CR32" s="9">
        <v>340.44400000000002</v>
      </c>
      <c r="CS32" s="9">
        <v>182.416</v>
      </c>
      <c r="CT32" s="9">
        <v>158.02799999999999</v>
      </c>
      <c r="CU32" s="9">
        <v>72.570999999999998</v>
      </c>
      <c r="CV32" s="9">
        <v>44.332999999999998</v>
      </c>
      <c r="CW32" s="9">
        <v>28.238</v>
      </c>
      <c r="CX32" s="9">
        <v>30.135999999999999</v>
      </c>
      <c r="CY32" s="9">
        <v>23.495000000000001</v>
      </c>
      <c r="CZ32" s="9">
        <v>6.6420000000000003</v>
      </c>
      <c r="DA32" s="9">
        <v>17.446999999999999</v>
      </c>
      <c r="DB32" s="9">
        <v>14.983000000000001</v>
      </c>
      <c r="DC32" s="9">
        <v>2.464</v>
      </c>
      <c r="DD32" s="9">
        <v>12.689</v>
      </c>
      <c r="DE32" s="9">
        <v>8.5109999999999992</v>
      </c>
      <c r="DF32" s="9">
        <v>4.1779999999999999</v>
      </c>
      <c r="DG32" s="9">
        <v>42.435000000000002</v>
      </c>
      <c r="DH32" s="9">
        <v>20.838000000000001</v>
      </c>
      <c r="DI32" s="9">
        <v>21.596</v>
      </c>
      <c r="DJ32" s="9">
        <v>297.04399999999998</v>
      </c>
      <c r="DK32" s="9">
        <v>155.512</v>
      </c>
      <c r="DL32" s="9">
        <v>141.53200000000001</v>
      </c>
      <c r="DM32" s="9">
        <v>103.614</v>
      </c>
      <c r="DN32" s="9">
        <v>78.628</v>
      </c>
      <c r="DO32" s="9">
        <v>24.986000000000001</v>
      </c>
      <c r="DP32" s="9">
        <v>193.43100000000001</v>
      </c>
      <c r="DQ32" s="9">
        <v>76.885000000000005</v>
      </c>
      <c r="DR32" s="9">
        <v>116.54600000000001</v>
      </c>
      <c r="DS32" s="9">
        <v>126.854</v>
      </c>
      <c r="DT32" s="9">
        <v>97.191999999999993</v>
      </c>
      <c r="DU32" s="9">
        <v>29.661999999999999</v>
      </c>
      <c r="DV32" s="9">
        <v>213.59</v>
      </c>
      <c r="DW32" s="9">
        <v>85.224000000000004</v>
      </c>
      <c r="DX32" s="9">
        <v>128.36500000000001</v>
      </c>
      <c r="DY32" s="9">
        <v>210.87799999999999</v>
      </c>
      <c r="DZ32" s="9">
        <v>91.867999999999995</v>
      </c>
      <c r="EA32" s="9">
        <v>119.009</v>
      </c>
      <c r="EB32" s="9">
        <v>821.99400000000003</v>
      </c>
      <c r="EC32" s="9">
        <v>433.95699999999999</v>
      </c>
      <c r="ED32" s="9">
        <v>388.03699999999998</v>
      </c>
      <c r="EE32" s="9">
        <v>525.16399999999999</v>
      </c>
      <c r="EF32" s="9">
        <v>338.423</v>
      </c>
      <c r="EG32" s="9">
        <v>186.74100000000001</v>
      </c>
      <c r="EH32" s="9">
        <v>296.83</v>
      </c>
      <c r="EI32" s="9">
        <v>95.534000000000006</v>
      </c>
      <c r="EJ32" s="9">
        <v>201.29599999999999</v>
      </c>
      <c r="EK32" s="9">
        <v>136.21199999999999</v>
      </c>
      <c r="EL32" s="9">
        <v>71.203999999999994</v>
      </c>
      <c r="EM32" s="9">
        <v>65.007999999999996</v>
      </c>
      <c r="EN32" s="9">
        <v>27.204000000000001</v>
      </c>
      <c r="EO32" s="9">
        <v>16.477</v>
      </c>
      <c r="EP32" s="9">
        <v>10.727</v>
      </c>
      <c r="EQ32" s="9">
        <v>9.1379999999999999</v>
      </c>
      <c r="ER32" s="9">
        <v>7.0049999999999999</v>
      </c>
      <c r="ES32" s="9">
        <v>2.133</v>
      </c>
      <c r="ET32" s="9">
        <v>6.0990000000000002</v>
      </c>
      <c r="EU32" s="9">
        <v>3.9660000000000002</v>
      </c>
      <c r="EV32" s="9">
        <v>2.133</v>
      </c>
      <c r="EW32" s="9">
        <v>3.0390000000000001</v>
      </c>
      <c r="EX32" s="9">
        <v>3.0390000000000001</v>
      </c>
      <c r="EY32" s="9">
        <v>0</v>
      </c>
      <c r="EZ32" s="9">
        <v>18.065999999999999</v>
      </c>
      <c r="FA32" s="9">
        <v>9.4719999999999995</v>
      </c>
      <c r="FB32" s="9">
        <v>8.5939999999999994</v>
      </c>
      <c r="FC32" s="9">
        <v>119.32899999999999</v>
      </c>
      <c r="FD32" s="9">
        <v>61.779000000000003</v>
      </c>
      <c r="FE32" s="9">
        <v>57.55</v>
      </c>
      <c r="FF32" s="9">
        <v>34.287999999999997</v>
      </c>
      <c r="FG32" s="9">
        <v>24.201000000000001</v>
      </c>
      <c r="FH32" s="9">
        <v>10.087999999999999</v>
      </c>
      <c r="FI32" s="9">
        <v>85.040999999999997</v>
      </c>
      <c r="FJ32" s="9">
        <v>37.578000000000003</v>
      </c>
      <c r="FK32" s="9">
        <v>47.462000000000003</v>
      </c>
      <c r="FL32" s="9">
        <v>41.155999999999999</v>
      </c>
      <c r="FM32" s="9">
        <v>29.477</v>
      </c>
      <c r="FN32" s="9">
        <v>11.68</v>
      </c>
      <c r="FO32" s="9">
        <v>95.055000000000007</v>
      </c>
      <c r="FP32" s="9">
        <v>41.726999999999997</v>
      </c>
      <c r="FQ32" s="9">
        <v>53.329000000000001</v>
      </c>
      <c r="FR32" s="9">
        <v>91.14</v>
      </c>
      <c r="FS32" s="9">
        <v>41.545000000000002</v>
      </c>
      <c r="FT32" s="9">
        <v>49.594999999999999</v>
      </c>
      <c r="FU32" s="9">
        <v>1314.104</v>
      </c>
      <c r="FV32" s="9">
        <v>719.02800000000002</v>
      </c>
      <c r="FW32" s="9">
        <v>595.07500000000005</v>
      </c>
      <c r="FX32" s="9">
        <v>886.08900000000006</v>
      </c>
      <c r="FY32" s="9">
        <v>582.48599999999999</v>
      </c>
      <c r="FZ32" s="9">
        <v>303.60300000000001</v>
      </c>
      <c r="GA32" s="9">
        <v>428.01400000000001</v>
      </c>
      <c r="GB32" s="9">
        <v>136.542</v>
      </c>
      <c r="GC32" s="9">
        <v>291.47199999999998</v>
      </c>
      <c r="GD32" s="9">
        <v>210.964</v>
      </c>
      <c r="GE32" s="9">
        <v>124.631</v>
      </c>
      <c r="GF32" s="9">
        <v>86.332999999999998</v>
      </c>
      <c r="GG32" s="9">
        <v>45.625</v>
      </c>
      <c r="GH32" s="9">
        <v>31.081</v>
      </c>
      <c r="GI32" s="9">
        <v>14.544</v>
      </c>
      <c r="GJ32" s="9">
        <v>19.245999999999999</v>
      </c>
      <c r="GK32" s="9">
        <v>17.327999999999999</v>
      </c>
      <c r="GL32" s="9">
        <v>1.9179999999999999</v>
      </c>
      <c r="GM32" s="9">
        <v>10.632999999999999</v>
      </c>
      <c r="GN32" s="9">
        <v>9.4689999999999994</v>
      </c>
      <c r="GO32" s="9">
        <v>1.1639999999999999</v>
      </c>
      <c r="GP32" s="9">
        <v>8.6129999999999995</v>
      </c>
      <c r="GQ32" s="9">
        <v>7.859</v>
      </c>
      <c r="GR32" s="9">
        <v>0.754</v>
      </c>
      <c r="GS32" s="9">
        <v>26.379000000000001</v>
      </c>
      <c r="GT32" s="9">
        <v>13.753</v>
      </c>
      <c r="GU32" s="9">
        <v>12.625999999999999</v>
      </c>
      <c r="GV32" s="9">
        <v>189.673</v>
      </c>
      <c r="GW32" s="9">
        <v>108.636</v>
      </c>
      <c r="GX32" s="9">
        <v>81.037000000000006</v>
      </c>
      <c r="GY32" s="9">
        <v>78.628</v>
      </c>
      <c r="GZ32" s="9">
        <v>61.331000000000003</v>
      </c>
      <c r="HA32" s="9">
        <v>17.297000000000001</v>
      </c>
      <c r="HB32" s="9">
        <v>111.045</v>
      </c>
      <c r="HC32" s="9">
        <v>47.304000000000002</v>
      </c>
      <c r="HD32" s="9">
        <v>63.74</v>
      </c>
      <c r="HE32" s="9">
        <v>90.475999999999999</v>
      </c>
      <c r="HF32" s="9">
        <v>72.14</v>
      </c>
      <c r="HG32" s="9">
        <v>18.335999999999999</v>
      </c>
      <c r="HH32" s="9">
        <v>120.489</v>
      </c>
      <c r="HI32" s="9">
        <v>52.491999999999997</v>
      </c>
      <c r="HJ32" s="9">
        <v>67.997</v>
      </c>
      <c r="HK32" s="9">
        <v>121.678</v>
      </c>
      <c r="HL32" s="9">
        <v>56.774000000000001</v>
      </c>
      <c r="HM32" s="9">
        <v>64.903999999999996</v>
      </c>
      <c r="HN32" s="9">
        <v>239.34800000000001</v>
      </c>
      <c r="HO32" s="9">
        <v>127.012</v>
      </c>
      <c r="HP32" s="9">
        <v>112.336</v>
      </c>
      <c r="HQ32" s="9">
        <v>156.977</v>
      </c>
      <c r="HR32" s="9">
        <v>102.04900000000001</v>
      </c>
      <c r="HS32" s="9">
        <v>54.927999999999997</v>
      </c>
      <c r="HT32" s="9">
        <v>82.370999999999995</v>
      </c>
      <c r="HU32" s="9">
        <v>24.963000000000001</v>
      </c>
      <c r="HV32" s="9">
        <v>57.408000000000001</v>
      </c>
      <c r="HW32" s="9">
        <v>36.26</v>
      </c>
      <c r="HX32" s="9">
        <v>19.140999999999998</v>
      </c>
      <c r="HY32" s="9">
        <v>17.119</v>
      </c>
      <c r="HZ32" s="9">
        <v>5.2789999999999999</v>
      </c>
      <c r="IA32" s="9">
        <v>2.8719999999999999</v>
      </c>
      <c r="IB32" s="9">
        <v>2.407</v>
      </c>
      <c r="IC32" s="9">
        <v>2.1989999999999998</v>
      </c>
      <c r="ID32" s="9">
        <v>1.88</v>
      </c>
      <c r="IE32" s="9">
        <v>0.32</v>
      </c>
      <c r="IF32" s="9">
        <v>0.81699999999999995</v>
      </c>
      <c r="IG32" s="9">
        <v>0.57799999999999996</v>
      </c>
      <c r="IH32" s="9">
        <v>0.23899999999999999</v>
      </c>
      <c r="II32" s="9">
        <v>1.3819999999999999</v>
      </c>
      <c r="IJ32" s="9">
        <v>1.302</v>
      </c>
      <c r="IK32" s="9">
        <v>0.08</v>
      </c>
      <c r="IL32" s="9">
        <v>3.08</v>
      </c>
      <c r="IM32" s="9">
        <v>0.99299999999999999</v>
      </c>
      <c r="IN32" s="9">
        <v>2.0870000000000002</v>
      </c>
      <c r="IO32" s="9">
        <v>32.914000000000001</v>
      </c>
      <c r="IP32" s="9">
        <v>17.100000000000001</v>
      </c>
      <c r="IQ32" s="9">
        <v>15.814</v>
      </c>
    </row>
    <row r="33" spans="1:251">
      <c r="A33" s="10">
        <v>42491</v>
      </c>
      <c r="B33" s="9">
        <v>981.798</v>
      </c>
      <c r="C33" s="9">
        <v>1195.9860000000001</v>
      </c>
      <c r="D33" s="9">
        <v>391.42599999999999</v>
      </c>
      <c r="E33" s="9">
        <v>804.56</v>
      </c>
      <c r="F33" s="9">
        <v>530.74</v>
      </c>
      <c r="G33" s="9">
        <v>293.24299999999999</v>
      </c>
      <c r="H33" s="9">
        <v>237.49700000000001</v>
      </c>
      <c r="I33" s="9">
        <v>95.79</v>
      </c>
      <c r="J33" s="9">
        <v>60.072000000000003</v>
      </c>
      <c r="K33" s="9">
        <v>35.718000000000004</v>
      </c>
      <c r="L33" s="9">
        <v>37.341999999999999</v>
      </c>
      <c r="M33" s="9">
        <v>29.24</v>
      </c>
      <c r="N33" s="9">
        <v>8.1029999999999998</v>
      </c>
      <c r="O33" s="9">
        <v>14.901999999999999</v>
      </c>
      <c r="P33" s="9">
        <v>11.005000000000001</v>
      </c>
      <c r="Q33" s="9">
        <v>3.8969999999999998</v>
      </c>
      <c r="R33" s="9">
        <v>22.44</v>
      </c>
      <c r="S33" s="9">
        <v>18.234999999999999</v>
      </c>
      <c r="T33" s="9">
        <v>4.2050000000000001</v>
      </c>
      <c r="U33" s="9">
        <v>58.448</v>
      </c>
      <c r="V33" s="9">
        <v>30.832999999999998</v>
      </c>
      <c r="W33" s="9">
        <v>27.614999999999998</v>
      </c>
      <c r="X33" s="9">
        <v>476.916</v>
      </c>
      <c r="Y33" s="9">
        <v>259.24200000000002</v>
      </c>
      <c r="Z33" s="9">
        <v>217.67400000000001</v>
      </c>
      <c r="AA33" s="9">
        <v>179.774</v>
      </c>
      <c r="AB33" s="9">
        <v>135.101</v>
      </c>
      <c r="AC33" s="9">
        <v>44.673000000000002</v>
      </c>
      <c r="AD33" s="9">
        <v>297.142</v>
      </c>
      <c r="AE33" s="9">
        <v>124.14100000000001</v>
      </c>
      <c r="AF33" s="9">
        <v>173.001</v>
      </c>
      <c r="AG33" s="9">
        <v>207.13800000000001</v>
      </c>
      <c r="AH33" s="9">
        <v>156.83000000000001</v>
      </c>
      <c r="AI33" s="9">
        <v>50.308</v>
      </c>
      <c r="AJ33" s="9">
        <v>323.60199999999998</v>
      </c>
      <c r="AK33" s="9">
        <v>136.41300000000001</v>
      </c>
      <c r="AL33" s="9">
        <v>187.18899999999999</v>
      </c>
      <c r="AM33" s="9">
        <v>312.04399999999998</v>
      </c>
      <c r="AN33" s="9">
        <v>135.14599999999999</v>
      </c>
      <c r="AO33" s="9">
        <v>176.898</v>
      </c>
      <c r="AP33" s="9">
        <v>3084.0390000000002</v>
      </c>
      <c r="AQ33" s="9">
        <v>1676.91</v>
      </c>
      <c r="AR33" s="9">
        <v>1407.1289999999999</v>
      </c>
      <c r="AS33" s="9">
        <v>2078.7179999999998</v>
      </c>
      <c r="AT33" s="9">
        <v>1339.17</v>
      </c>
      <c r="AU33" s="9">
        <v>739.548</v>
      </c>
      <c r="AV33" s="9">
        <v>1005.32</v>
      </c>
      <c r="AW33" s="9">
        <v>337.73899999999998</v>
      </c>
      <c r="AX33" s="9">
        <v>667.58100000000002</v>
      </c>
      <c r="AY33" s="9">
        <v>482.77300000000002</v>
      </c>
      <c r="AZ33" s="9">
        <v>260.79300000000001</v>
      </c>
      <c r="BA33" s="9">
        <v>221.98</v>
      </c>
      <c r="BB33" s="9">
        <v>93.171000000000006</v>
      </c>
      <c r="BC33" s="9">
        <v>52.848999999999997</v>
      </c>
      <c r="BD33" s="9">
        <v>40.323</v>
      </c>
      <c r="BE33" s="9">
        <v>36.171999999999997</v>
      </c>
      <c r="BF33" s="9">
        <v>26.225000000000001</v>
      </c>
      <c r="BG33" s="9">
        <v>9.9469999999999992</v>
      </c>
      <c r="BH33" s="9">
        <v>19.783999999999999</v>
      </c>
      <c r="BI33" s="9">
        <v>14.725</v>
      </c>
      <c r="BJ33" s="9">
        <v>5.0590000000000002</v>
      </c>
      <c r="BK33" s="9">
        <v>16.388000000000002</v>
      </c>
      <c r="BL33" s="9">
        <v>11.5</v>
      </c>
      <c r="BM33" s="9">
        <v>4.8879999999999999</v>
      </c>
      <c r="BN33" s="9">
        <v>57</v>
      </c>
      <c r="BO33" s="9">
        <v>26.623999999999999</v>
      </c>
      <c r="BP33" s="9">
        <v>30.375</v>
      </c>
      <c r="BQ33" s="9">
        <v>424.96699999999998</v>
      </c>
      <c r="BR33" s="9">
        <v>229.786</v>
      </c>
      <c r="BS33" s="9">
        <v>195.18</v>
      </c>
      <c r="BT33" s="9">
        <v>171.297</v>
      </c>
      <c r="BU33" s="9">
        <v>129.27699999999999</v>
      </c>
      <c r="BV33" s="9">
        <v>42.02</v>
      </c>
      <c r="BW33" s="9">
        <v>253.66900000000001</v>
      </c>
      <c r="BX33" s="9">
        <v>100.509</v>
      </c>
      <c r="BY33" s="9">
        <v>153.16</v>
      </c>
      <c r="BZ33" s="9">
        <v>197.90799999999999</v>
      </c>
      <c r="CA33" s="9">
        <v>147.75899999999999</v>
      </c>
      <c r="CB33" s="9">
        <v>50.149000000000001</v>
      </c>
      <c r="CC33" s="9">
        <v>284.86500000000001</v>
      </c>
      <c r="CD33" s="9">
        <v>113.03400000000001</v>
      </c>
      <c r="CE33" s="9">
        <v>171.83099999999999</v>
      </c>
      <c r="CF33" s="9">
        <v>273.45299999999997</v>
      </c>
      <c r="CG33" s="9">
        <v>115.23399999999999</v>
      </c>
      <c r="CH33" s="9">
        <v>158.21899999999999</v>
      </c>
      <c r="CI33" s="9">
        <v>2359.2040000000002</v>
      </c>
      <c r="CJ33" s="9">
        <v>1241.6110000000001</v>
      </c>
      <c r="CK33" s="9">
        <v>1117.5930000000001</v>
      </c>
      <c r="CL33" s="9">
        <v>1629.039</v>
      </c>
      <c r="CM33" s="9">
        <v>1017.573</v>
      </c>
      <c r="CN33" s="9">
        <v>611.46600000000001</v>
      </c>
      <c r="CO33" s="9">
        <v>730.16499999999996</v>
      </c>
      <c r="CP33" s="9">
        <v>224.03800000000001</v>
      </c>
      <c r="CQ33" s="9">
        <v>506.12799999999999</v>
      </c>
      <c r="CR33" s="9">
        <v>318.93200000000002</v>
      </c>
      <c r="CS33" s="9">
        <v>172.48500000000001</v>
      </c>
      <c r="CT33" s="9">
        <v>146.44800000000001</v>
      </c>
      <c r="CU33" s="9">
        <v>59.197000000000003</v>
      </c>
      <c r="CV33" s="9">
        <v>31.881</v>
      </c>
      <c r="CW33" s="9">
        <v>27.315999999999999</v>
      </c>
      <c r="CX33" s="9">
        <v>24.844999999999999</v>
      </c>
      <c r="CY33" s="9">
        <v>18.91</v>
      </c>
      <c r="CZ33" s="9">
        <v>5.9349999999999996</v>
      </c>
      <c r="DA33" s="9">
        <v>16.113</v>
      </c>
      <c r="DB33" s="9">
        <v>11.842000000000001</v>
      </c>
      <c r="DC33" s="9">
        <v>4.2709999999999999</v>
      </c>
      <c r="DD33" s="9">
        <v>8.7330000000000005</v>
      </c>
      <c r="DE33" s="9">
        <v>7.0679999999999996</v>
      </c>
      <c r="DF33" s="9">
        <v>1.665</v>
      </c>
      <c r="DG33" s="9">
        <v>34.350999999999999</v>
      </c>
      <c r="DH33" s="9">
        <v>12.971</v>
      </c>
      <c r="DI33" s="9">
        <v>21.38</v>
      </c>
      <c r="DJ33" s="9">
        <v>284.68</v>
      </c>
      <c r="DK33" s="9">
        <v>153.82900000000001</v>
      </c>
      <c r="DL33" s="9">
        <v>130.851</v>
      </c>
      <c r="DM33" s="9">
        <v>102.94199999999999</v>
      </c>
      <c r="DN33" s="9">
        <v>77.61</v>
      </c>
      <c r="DO33" s="9">
        <v>25.332000000000001</v>
      </c>
      <c r="DP33" s="9">
        <v>181.738</v>
      </c>
      <c r="DQ33" s="9">
        <v>76.218999999999994</v>
      </c>
      <c r="DR33" s="9">
        <v>105.51900000000001</v>
      </c>
      <c r="DS33" s="9">
        <v>121.68899999999999</v>
      </c>
      <c r="DT33" s="9">
        <v>91.676000000000002</v>
      </c>
      <c r="DU33" s="9">
        <v>30.013000000000002</v>
      </c>
      <c r="DV33" s="9">
        <v>197.244</v>
      </c>
      <c r="DW33" s="9">
        <v>80.808999999999997</v>
      </c>
      <c r="DX33" s="9">
        <v>116.435</v>
      </c>
      <c r="DY33" s="9">
        <v>197.851</v>
      </c>
      <c r="DZ33" s="9">
        <v>88.061000000000007</v>
      </c>
      <c r="EA33" s="9">
        <v>109.79</v>
      </c>
      <c r="EB33" s="9">
        <v>806.82500000000005</v>
      </c>
      <c r="EC33" s="9">
        <v>425.94</v>
      </c>
      <c r="ED33" s="9">
        <v>380.88499999999999</v>
      </c>
      <c r="EE33" s="9">
        <v>522.66099999999994</v>
      </c>
      <c r="EF33" s="9">
        <v>335.90199999999999</v>
      </c>
      <c r="EG33" s="9">
        <v>186.75899999999999</v>
      </c>
      <c r="EH33" s="9">
        <v>284.16300000000001</v>
      </c>
      <c r="EI33" s="9">
        <v>90.037999999999997</v>
      </c>
      <c r="EJ33" s="9">
        <v>194.126</v>
      </c>
      <c r="EK33" s="9">
        <v>137.22499999999999</v>
      </c>
      <c r="EL33" s="9">
        <v>74.364000000000004</v>
      </c>
      <c r="EM33" s="9">
        <v>62.860999999999997</v>
      </c>
      <c r="EN33" s="9">
        <v>29.405999999999999</v>
      </c>
      <c r="EO33" s="9">
        <v>16.882000000000001</v>
      </c>
      <c r="EP33" s="9">
        <v>12.525</v>
      </c>
      <c r="EQ33" s="9">
        <v>12.271000000000001</v>
      </c>
      <c r="ER33" s="9">
        <v>9.3719999999999999</v>
      </c>
      <c r="ES33" s="9">
        <v>2.899</v>
      </c>
      <c r="ET33" s="9">
        <v>6.9950000000000001</v>
      </c>
      <c r="EU33" s="9">
        <v>4.6130000000000004</v>
      </c>
      <c r="EV33" s="9">
        <v>2.3820000000000001</v>
      </c>
      <c r="EW33" s="9">
        <v>5.2759999999999998</v>
      </c>
      <c r="EX33" s="9">
        <v>4.76</v>
      </c>
      <c r="EY33" s="9">
        <v>0.51700000000000002</v>
      </c>
      <c r="EZ33" s="9">
        <v>17.135000000000002</v>
      </c>
      <c r="FA33" s="9">
        <v>7.5090000000000003</v>
      </c>
      <c r="FB33" s="9">
        <v>9.6259999999999994</v>
      </c>
      <c r="FC33" s="9">
        <v>118.639</v>
      </c>
      <c r="FD33" s="9">
        <v>63.158999999999999</v>
      </c>
      <c r="FE33" s="9">
        <v>55.48</v>
      </c>
      <c r="FF33" s="9">
        <v>35.716000000000001</v>
      </c>
      <c r="FG33" s="9">
        <v>26.126000000000001</v>
      </c>
      <c r="FH33" s="9">
        <v>9.59</v>
      </c>
      <c r="FI33" s="9">
        <v>82.923000000000002</v>
      </c>
      <c r="FJ33" s="9">
        <v>37.033000000000001</v>
      </c>
      <c r="FK33" s="9">
        <v>45.89</v>
      </c>
      <c r="FL33" s="9">
        <v>45.465000000000003</v>
      </c>
      <c r="FM33" s="9">
        <v>33.866</v>
      </c>
      <c r="FN33" s="9">
        <v>11.599</v>
      </c>
      <c r="FO33" s="9">
        <v>91.760999999999996</v>
      </c>
      <c r="FP33" s="9">
        <v>40.497999999999998</v>
      </c>
      <c r="FQ33" s="9">
        <v>51.262</v>
      </c>
      <c r="FR33" s="9">
        <v>89.918000000000006</v>
      </c>
      <c r="FS33" s="9">
        <v>41.646000000000001</v>
      </c>
      <c r="FT33" s="9">
        <v>48.271999999999998</v>
      </c>
      <c r="FU33" s="9">
        <v>1321.9570000000001</v>
      </c>
      <c r="FV33" s="9">
        <v>719.26400000000001</v>
      </c>
      <c r="FW33" s="9">
        <v>602.69299999999998</v>
      </c>
      <c r="FX33" s="9">
        <v>879.15800000000002</v>
      </c>
      <c r="FY33" s="9">
        <v>590.79499999999996</v>
      </c>
      <c r="FZ33" s="9">
        <v>288.36200000000002</v>
      </c>
      <c r="GA33" s="9">
        <v>442.79899999999998</v>
      </c>
      <c r="GB33" s="9">
        <v>128.46899999999999</v>
      </c>
      <c r="GC33" s="9">
        <v>314.33</v>
      </c>
      <c r="GD33" s="9">
        <v>229.82300000000001</v>
      </c>
      <c r="GE33" s="9">
        <v>127.813</v>
      </c>
      <c r="GF33" s="9">
        <v>102.009</v>
      </c>
      <c r="GG33" s="9">
        <v>49.701999999999998</v>
      </c>
      <c r="GH33" s="9">
        <v>29.004999999999999</v>
      </c>
      <c r="GI33" s="9">
        <v>20.698</v>
      </c>
      <c r="GJ33" s="9">
        <v>21.518999999999998</v>
      </c>
      <c r="GK33" s="9">
        <v>17.329999999999998</v>
      </c>
      <c r="GL33" s="9">
        <v>4.1890000000000001</v>
      </c>
      <c r="GM33" s="9">
        <v>11.943</v>
      </c>
      <c r="GN33" s="9">
        <v>10.023999999999999</v>
      </c>
      <c r="GO33" s="9">
        <v>1.919</v>
      </c>
      <c r="GP33" s="9">
        <v>9.5760000000000005</v>
      </c>
      <c r="GQ33" s="9">
        <v>7.306</v>
      </c>
      <c r="GR33" s="9">
        <v>2.2709999999999999</v>
      </c>
      <c r="GS33" s="9">
        <v>28.183</v>
      </c>
      <c r="GT33" s="9">
        <v>11.675000000000001</v>
      </c>
      <c r="GU33" s="9">
        <v>16.507999999999999</v>
      </c>
      <c r="GV33" s="9">
        <v>201.74600000000001</v>
      </c>
      <c r="GW33" s="9">
        <v>111.866</v>
      </c>
      <c r="GX33" s="9">
        <v>89.88</v>
      </c>
      <c r="GY33" s="9">
        <v>88.305999999999997</v>
      </c>
      <c r="GZ33" s="9">
        <v>69.790999999999997</v>
      </c>
      <c r="HA33" s="9">
        <v>18.515000000000001</v>
      </c>
      <c r="HB33" s="9">
        <v>113.44</v>
      </c>
      <c r="HC33" s="9">
        <v>42.075000000000003</v>
      </c>
      <c r="HD33" s="9">
        <v>71.364999999999995</v>
      </c>
      <c r="HE33" s="9">
        <v>100.69799999999999</v>
      </c>
      <c r="HF33" s="9">
        <v>79.488</v>
      </c>
      <c r="HG33" s="9">
        <v>21.21</v>
      </c>
      <c r="HH33" s="9">
        <v>129.125</v>
      </c>
      <c r="HI33" s="9">
        <v>48.326000000000001</v>
      </c>
      <c r="HJ33" s="9">
        <v>80.799000000000007</v>
      </c>
      <c r="HK33" s="9">
        <v>125.383</v>
      </c>
      <c r="HL33" s="9">
        <v>52.098999999999997</v>
      </c>
      <c r="HM33" s="9">
        <v>73.284000000000006</v>
      </c>
      <c r="HN33" s="9">
        <v>237.57900000000001</v>
      </c>
      <c r="HO33" s="9">
        <v>125.426</v>
      </c>
      <c r="HP33" s="9">
        <v>112.152</v>
      </c>
      <c r="HQ33" s="9">
        <v>155.101</v>
      </c>
      <c r="HR33" s="9">
        <v>100.398</v>
      </c>
      <c r="HS33" s="9">
        <v>54.703000000000003</v>
      </c>
      <c r="HT33" s="9">
        <v>82.477999999999994</v>
      </c>
      <c r="HU33" s="9">
        <v>25.029</v>
      </c>
      <c r="HV33" s="9">
        <v>57.448999999999998</v>
      </c>
      <c r="HW33" s="9">
        <v>37.473999999999997</v>
      </c>
      <c r="HX33" s="9">
        <v>18.484000000000002</v>
      </c>
      <c r="HY33" s="9">
        <v>18.989999999999998</v>
      </c>
      <c r="HZ33" s="9">
        <v>7.6859999999999999</v>
      </c>
      <c r="IA33" s="9">
        <v>4.01</v>
      </c>
      <c r="IB33" s="9">
        <v>3.6760000000000002</v>
      </c>
      <c r="IC33" s="9">
        <v>1.8620000000000001</v>
      </c>
      <c r="ID33" s="9">
        <v>1.45</v>
      </c>
      <c r="IE33" s="9">
        <v>0.41199999999999998</v>
      </c>
      <c r="IF33" s="9">
        <v>1.119</v>
      </c>
      <c r="IG33" s="9">
        <v>0.70699999999999996</v>
      </c>
      <c r="IH33" s="9">
        <v>0.41199999999999998</v>
      </c>
      <c r="II33" s="9">
        <v>0.74299999999999999</v>
      </c>
      <c r="IJ33" s="9">
        <v>0.74299999999999999</v>
      </c>
      <c r="IK33" s="9">
        <v>0</v>
      </c>
      <c r="IL33" s="9">
        <v>5.8230000000000004</v>
      </c>
      <c r="IM33" s="9">
        <v>2.56</v>
      </c>
      <c r="IN33" s="9">
        <v>3.2639999999999998</v>
      </c>
      <c r="IO33" s="9">
        <v>32.667999999999999</v>
      </c>
      <c r="IP33" s="9">
        <v>15.939</v>
      </c>
      <c r="IQ33" s="9">
        <v>16.728999999999999</v>
      </c>
    </row>
    <row r="34" spans="1:251">
      <c r="A34" s="10">
        <v>42522</v>
      </c>
      <c r="B34" s="9">
        <v>983.41700000000003</v>
      </c>
      <c r="C34" s="9">
        <v>1189.779</v>
      </c>
      <c r="D34" s="9">
        <v>386.21899999999999</v>
      </c>
      <c r="E34" s="9">
        <v>803.55899999999997</v>
      </c>
      <c r="F34" s="9">
        <v>558.90599999999995</v>
      </c>
      <c r="G34" s="9">
        <v>302.87099999999998</v>
      </c>
      <c r="H34" s="9">
        <v>256.036</v>
      </c>
      <c r="I34" s="9">
        <v>109.057</v>
      </c>
      <c r="J34" s="9">
        <v>60.354999999999997</v>
      </c>
      <c r="K34" s="9">
        <v>48.701999999999998</v>
      </c>
      <c r="L34" s="9">
        <v>40.704999999999998</v>
      </c>
      <c r="M34" s="9">
        <v>28.103999999999999</v>
      </c>
      <c r="N34" s="9">
        <v>12.601000000000001</v>
      </c>
      <c r="O34" s="9">
        <v>18.853000000000002</v>
      </c>
      <c r="P34" s="9">
        <v>10.933</v>
      </c>
      <c r="Q34" s="9">
        <v>7.9189999999999996</v>
      </c>
      <c r="R34" s="9">
        <v>21.852</v>
      </c>
      <c r="S34" s="9">
        <v>17.170000000000002</v>
      </c>
      <c r="T34" s="9">
        <v>4.6820000000000004</v>
      </c>
      <c r="U34" s="9">
        <v>68.352000000000004</v>
      </c>
      <c r="V34" s="9">
        <v>32.250999999999998</v>
      </c>
      <c r="W34" s="9">
        <v>36.100999999999999</v>
      </c>
      <c r="X34" s="9">
        <v>499.86799999999999</v>
      </c>
      <c r="Y34" s="9">
        <v>273.26299999999998</v>
      </c>
      <c r="Z34" s="9">
        <v>226.60499999999999</v>
      </c>
      <c r="AA34" s="9">
        <v>188.41399999999999</v>
      </c>
      <c r="AB34" s="9">
        <v>138.977</v>
      </c>
      <c r="AC34" s="9">
        <v>49.436999999999998</v>
      </c>
      <c r="AD34" s="9">
        <v>311.45400000000001</v>
      </c>
      <c r="AE34" s="9">
        <v>134.286</v>
      </c>
      <c r="AF34" s="9">
        <v>177.16800000000001</v>
      </c>
      <c r="AG34" s="9">
        <v>216.00399999999999</v>
      </c>
      <c r="AH34" s="9">
        <v>158.322</v>
      </c>
      <c r="AI34" s="9">
        <v>57.682000000000002</v>
      </c>
      <c r="AJ34" s="9">
        <v>342.90199999999999</v>
      </c>
      <c r="AK34" s="9">
        <v>144.54900000000001</v>
      </c>
      <c r="AL34" s="9">
        <v>198.35300000000001</v>
      </c>
      <c r="AM34" s="9">
        <v>330.30599999999998</v>
      </c>
      <c r="AN34" s="9">
        <v>145.21899999999999</v>
      </c>
      <c r="AO34" s="9">
        <v>185.08799999999999</v>
      </c>
      <c r="AP34" s="9">
        <v>3108.5050000000001</v>
      </c>
      <c r="AQ34" s="9">
        <v>1686.4269999999999</v>
      </c>
      <c r="AR34" s="9">
        <v>1422.078</v>
      </c>
      <c r="AS34" s="9">
        <v>2094.451</v>
      </c>
      <c r="AT34" s="9">
        <v>1353.8879999999999</v>
      </c>
      <c r="AU34" s="9">
        <v>740.56299999999999</v>
      </c>
      <c r="AV34" s="9">
        <v>1014.054</v>
      </c>
      <c r="AW34" s="9">
        <v>332.53899999999999</v>
      </c>
      <c r="AX34" s="9">
        <v>681.51499999999999</v>
      </c>
      <c r="AY34" s="9">
        <v>521.90499999999997</v>
      </c>
      <c r="AZ34" s="9">
        <v>279.83300000000003</v>
      </c>
      <c r="BA34" s="9">
        <v>242.072</v>
      </c>
      <c r="BB34" s="9">
        <v>109.002</v>
      </c>
      <c r="BC34" s="9">
        <v>63.485999999999997</v>
      </c>
      <c r="BD34" s="9">
        <v>45.515999999999998</v>
      </c>
      <c r="BE34" s="9">
        <v>46.832000000000001</v>
      </c>
      <c r="BF34" s="9">
        <v>34.9</v>
      </c>
      <c r="BG34" s="9">
        <v>11.932</v>
      </c>
      <c r="BH34" s="9">
        <v>24.55</v>
      </c>
      <c r="BI34" s="9">
        <v>19.533999999999999</v>
      </c>
      <c r="BJ34" s="9">
        <v>5.016</v>
      </c>
      <c r="BK34" s="9">
        <v>22.282</v>
      </c>
      <c r="BL34" s="9">
        <v>15.366</v>
      </c>
      <c r="BM34" s="9">
        <v>6.9160000000000004</v>
      </c>
      <c r="BN34" s="9">
        <v>62.17</v>
      </c>
      <c r="BO34" s="9">
        <v>28.585999999999999</v>
      </c>
      <c r="BP34" s="9">
        <v>33.584000000000003</v>
      </c>
      <c r="BQ34" s="9">
        <v>460.65300000000002</v>
      </c>
      <c r="BR34" s="9">
        <v>244.36199999999999</v>
      </c>
      <c r="BS34" s="9">
        <v>216.291</v>
      </c>
      <c r="BT34" s="9">
        <v>175.94800000000001</v>
      </c>
      <c r="BU34" s="9">
        <v>134.43799999999999</v>
      </c>
      <c r="BV34" s="9">
        <v>41.509</v>
      </c>
      <c r="BW34" s="9">
        <v>284.70499999999998</v>
      </c>
      <c r="BX34" s="9">
        <v>109.92400000000001</v>
      </c>
      <c r="BY34" s="9">
        <v>174.78100000000001</v>
      </c>
      <c r="BZ34" s="9">
        <v>208.66900000000001</v>
      </c>
      <c r="CA34" s="9">
        <v>158.79900000000001</v>
      </c>
      <c r="CB34" s="9">
        <v>49.87</v>
      </c>
      <c r="CC34" s="9">
        <v>313.23599999999999</v>
      </c>
      <c r="CD34" s="9">
        <v>121.03400000000001</v>
      </c>
      <c r="CE34" s="9">
        <v>192.202</v>
      </c>
      <c r="CF34" s="9">
        <v>309.255</v>
      </c>
      <c r="CG34" s="9">
        <v>129.458</v>
      </c>
      <c r="CH34" s="9">
        <v>179.797</v>
      </c>
      <c r="CI34" s="9">
        <v>2350.5619999999999</v>
      </c>
      <c r="CJ34" s="9">
        <v>1241.627</v>
      </c>
      <c r="CK34" s="9">
        <v>1108.934</v>
      </c>
      <c r="CL34" s="9">
        <v>1635.4680000000001</v>
      </c>
      <c r="CM34" s="9">
        <v>1028.5219999999999</v>
      </c>
      <c r="CN34" s="9">
        <v>606.94600000000003</v>
      </c>
      <c r="CO34" s="9">
        <v>715.09400000000005</v>
      </c>
      <c r="CP34" s="9">
        <v>213.10599999999999</v>
      </c>
      <c r="CQ34" s="9">
        <v>501.988</v>
      </c>
      <c r="CR34" s="9">
        <v>361.13</v>
      </c>
      <c r="CS34" s="9">
        <v>191.26900000000001</v>
      </c>
      <c r="CT34" s="9">
        <v>169.86099999999999</v>
      </c>
      <c r="CU34" s="9">
        <v>77.825999999999993</v>
      </c>
      <c r="CV34" s="9">
        <v>48.213999999999999</v>
      </c>
      <c r="CW34" s="9">
        <v>29.611999999999998</v>
      </c>
      <c r="CX34" s="9">
        <v>34.683999999999997</v>
      </c>
      <c r="CY34" s="9">
        <v>27.806999999999999</v>
      </c>
      <c r="CZ34" s="9">
        <v>6.8769999999999998</v>
      </c>
      <c r="DA34" s="9">
        <v>17.384</v>
      </c>
      <c r="DB34" s="9">
        <v>13.699</v>
      </c>
      <c r="DC34" s="9">
        <v>3.6850000000000001</v>
      </c>
      <c r="DD34" s="9">
        <v>17.3</v>
      </c>
      <c r="DE34" s="9">
        <v>14.108000000000001</v>
      </c>
      <c r="DF34" s="9">
        <v>3.1920000000000002</v>
      </c>
      <c r="DG34" s="9">
        <v>43.142000000000003</v>
      </c>
      <c r="DH34" s="9">
        <v>20.407</v>
      </c>
      <c r="DI34" s="9">
        <v>22.734999999999999</v>
      </c>
      <c r="DJ34" s="9">
        <v>314.88099999999997</v>
      </c>
      <c r="DK34" s="9">
        <v>162.51</v>
      </c>
      <c r="DL34" s="9">
        <v>152.37100000000001</v>
      </c>
      <c r="DM34" s="9">
        <v>124.982</v>
      </c>
      <c r="DN34" s="9">
        <v>91.459000000000003</v>
      </c>
      <c r="DO34" s="9">
        <v>33.523000000000003</v>
      </c>
      <c r="DP34" s="9">
        <v>189.899</v>
      </c>
      <c r="DQ34" s="9">
        <v>71.051000000000002</v>
      </c>
      <c r="DR34" s="9">
        <v>118.848</v>
      </c>
      <c r="DS34" s="9">
        <v>149.52199999999999</v>
      </c>
      <c r="DT34" s="9">
        <v>111.002</v>
      </c>
      <c r="DU34" s="9">
        <v>38.518999999999998</v>
      </c>
      <c r="DV34" s="9">
        <v>211.608</v>
      </c>
      <c r="DW34" s="9">
        <v>80.266999999999996</v>
      </c>
      <c r="DX34" s="9">
        <v>131.34100000000001</v>
      </c>
      <c r="DY34" s="9">
        <v>207.28299999999999</v>
      </c>
      <c r="DZ34" s="9">
        <v>84.75</v>
      </c>
      <c r="EA34" s="9">
        <v>122.533</v>
      </c>
      <c r="EB34" s="9">
        <v>813.202</v>
      </c>
      <c r="EC34" s="9">
        <v>425.96899999999999</v>
      </c>
      <c r="ED34" s="9">
        <v>387.233</v>
      </c>
      <c r="EE34" s="9">
        <v>516.18600000000004</v>
      </c>
      <c r="EF34" s="9">
        <v>334.32299999999998</v>
      </c>
      <c r="EG34" s="9">
        <v>181.863</v>
      </c>
      <c r="EH34" s="9">
        <v>297.017</v>
      </c>
      <c r="EI34" s="9">
        <v>91.647000000000006</v>
      </c>
      <c r="EJ34" s="9">
        <v>205.37</v>
      </c>
      <c r="EK34" s="9">
        <v>134.77600000000001</v>
      </c>
      <c r="EL34" s="9">
        <v>70.938000000000002</v>
      </c>
      <c r="EM34" s="9">
        <v>63.838000000000001</v>
      </c>
      <c r="EN34" s="9">
        <v>26.236000000000001</v>
      </c>
      <c r="EO34" s="9">
        <v>14.108000000000001</v>
      </c>
      <c r="EP34" s="9">
        <v>12.128</v>
      </c>
      <c r="EQ34" s="9">
        <v>8.8230000000000004</v>
      </c>
      <c r="ER34" s="9">
        <v>6.4109999999999996</v>
      </c>
      <c r="ES34" s="9">
        <v>2.411</v>
      </c>
      <c r="ET34" s="9">
        <v>4.1319999999999997</v>
      </c>
      <c r="EU34" s="9">
        <v>2.6930000000000001</v>
      </c>
      <c r="EV34" s="9">
        <v>1.4390000000000001</v>
      </c>
      <c r="EW34" s="9">
        <v>4.6909999999999998</v>
      </c>
      <c r="EX34" s="9">
        <v>3.7189999999999999</v>
      </c>
      <c r="EY34" s="9">
        <v>0.97199999999999998</v>
      </c>
      <c r="EZ34" s="9">
        <v>17.414000000000001</v>
      </c>
      <c r="FA34" s="9">
        <v>7.6970000000000001</v>
      </c>
      <c r="FB34" s="9">
        <v>9.7170000000000005</v>
      </c>
      <c r="FC34" s="9">
        <v>121.295</v>
      </c>
      <c r="FD34" s="9">
        <v>62.984999999999999</v>
      </c>
      <c r="FE34" s="9">
        <v>58.31</v>
      </c>
      <c r="FF34" s="9">
        <v>35.665999999999997</v>
      </c>
      <c r="FG34" s="9">
        <v>26.706</v>
      </c>
      <c r="FH34" s="9">
        <v>8.9600000000000009</v>
      </c>
      <c r="FI34" s="9">
        <v>85.629000000000005</v>
      </c>
      <c r="FJ34" s="9">
        <v>36.279000000000003</v>
      </c>
      <c r="FK34" s="9">
        <v>49.35</v>
      </c>
      <c r="FL34" s="9">
        <v>41.826999999999998</v>
      </c>
      <c r="FM34" s="9">
        <v>31.385999999999999</v>
      </c>
      <c r="FN34" s="9">
        <v>10.442</v>
      </c>
      <c r="FO34" s="9">
        <v>92.948999999999998</v>
      </c>
      <c r="FP34" s="9">
        <v>39.552999999999997</v>
      </c>
      <c r="FQ34" s="9">
        <v>53.396000000000001</v>
      </c>
      <c r="FR34" s="9">
        <v>89.760999999999996</v>
      </c>
      <c r="FS34" s="9">
        <v>38.970999999999997</v>
      </c>
      <c r="FT34" s="9">
        <v>50.79</v>
      </c>
      <c r="FU34" s="9">
        <v>1304.4639999999999</v>
      </c>
      <c r="FV34" s="9">
        <v>707.29600000000005</v>
      </c>
      <c r="FW34" s="9">
        <v>597.16800000000001</v>
      </c>
      <c r="FX34" s="9">
        <v>885.93399999999997</v>
      </c>
      <c r="FY34" s="9">
        <v>584.83600000000001</v>
      </c>
      <c r="FZ34" s="9">
        <v>301.09800000000001</v>
      </c>
      <c r="GA34" s="9">
        <v>418.53</v>
      </c>
      <c r="GB34" s="9">
        <v>122.46</v>
      </c>
      <c r="GC34" s="9">
        <v>296.07</v>
      </c>
      <c r="GD34" s="9">
        <v>231.892</v>
      </c>
      <c r="GE34" s="9">
        <v>126.473</v>
      </c>
      <c r="GF34" s="9">
        <v>105.419</v>
      </c>
      <c r="GG34" s="9">
        <v>47.917999999999999</v>
      </c>
      <c r="GH34" s="9">
        <v>31.890999999999998</v>
      </c>
      <c r="GI34" s="9">
        <v>16.027000000000001</v>
      </c>
      <c r="GJ34" s="9">
        <v>20.105</v>
      </c>
      <c r="GK34" s="9">
        <v>16.274000000000001</v>
      </c>
      <c r="GL34" s="9">
        <v>3.831</v>
      </c>
      <c r="GM34" s="9">
        <v>11.766999999999999</v>
      </c>
      <c r="GN34" s="9">
        <v>9.6709999999999994</v>
      </c>
      <c r="GO34" s="9">
        <v>2.0950000000000002</v>
      </c>
      <c r="GP34" s="9">
        <v>8.3390000000000004</v>
      </c>
      <c r="GQ34" s="9">
        <v>6.6029999999999998</v>
      </c>
      <c r="GR34" s="9">
        <v>1.736</v>
      </c>
      <c r="GS34" s="9">
        <v>27.812999999999999</v>
      </c>
      <c r="GT34" s="9">
        <v>15.616</v>
      </c>
      <c r="GU34" s="9">
        <v>12.196</v>
      </c>
      <c r="GV34" s="9">
        <v>207.12200000000001</v>
      </c>
      <c r="GW34" s="9">
        <v>109.22</v>
      </c>
      <c r="GX34" s="9">
        <v>97.902000000000001</v>
      </c>
      <c r="GY34" s="9">
        <v>86.26</v>
      </c>
      <c r="GZ34" s="9">
        <v>65.474000000000004</v>
      </c>
      <c r="HA34" s="9">
        <v>20.786000000000001</v>
      </c>
      <c r="HB34" s="9">
        <v>120.86199999999999</v>
      </c>
      <c r="HC34" s="9">
        <v>43.746000000000002</v>
      </c>
      <c r="HD34" s="9">
        <v>77.116</v>
      </c>
      <c r="HE34" s="9">
        <v>101.157</v>
      </c>
      <c r="HF34" s="9">
        <v>78.105999999999995</v>
      </c>
      <c r="HG34" s="9">
        <v>23.050999999999998</v>
      </c>
      <c r="HH34" s="9">
        <v>130.73599999999999</v>
      </c>
      <c r="HI34" s="9">
        <v>48.366999999999997</v>
      </c>
      <c r="HJ34" s="9">
        <v>82.369</v>
      </c>
      <c r="HK34" s="9">
        <v>132.62899999999999</v>
      </c>
      <c r="HL34" s="9">
        <v>53.417999999999999</v>
      </c>
      <c r="HM34" s="9">
        <v>79.210999999999999</v>
      </c>
      <c r="HN34" s="9">
        <v>235.86699999999999</v>
      </c>
      <c r="HO34" s="9">
        <v>124.502</v>
      </c>
      <c r="HP34" s="9">
        <v>111.364</v>
      </c>
      <c r="HQ34" s="9">
        <v>153.21799999999999</v>
      </c>
      <c r="HR34" s="9">
        <v>100.703</v>
      </c>
      <c r="HS34" s="9">
        <v>52.515999999999998</v>
      </c>
      <c r="HT34" s="9">
        <v>82.647999999999996</v>
      </c>
      <c r="HU34" s="9">
        <v>23.8</v>
      </c>
      <c r="HV34" s="9">
        <v>58.847999999999999</v>
      </c>
      <c r="HW34" s="9">
        <v>39.658000000000001</v>
      </c>
      <c r="HX34" s="9">
        <v>20.701000000000001</v>
      </c>
      <c r="HY34" s="9">
        <v>18.957000000000001</v>
      </c>
      <c r="HZ34" s="9">
        <v>7.8680000000000003</v>
      </c>
      <c r="IA34" s="9">
        <v>3.855</v>
      </c>
      <c r="IB34" s="9">
        <v>4.0129999999999999</v>
      </c>
      <c r="IC34" s="9">
        <v>2.6520000000000001</v>
      </c>
      <c r="ID34" s="9">
        <v>2.08</v>
      </c>
      <c r="IE34" s="9">
        <v>0.57199999999999995</v>
      </c>
      <c r="IF34" s="9">
        <v>1.363</v>
      </c>
      <c r="IG34" s="9">
        <v>0.79100000000000004</v>
      </c>
      <c r="IH34" s="9">
        <v>0.57199999999999995</v>
      </c>
      <c r="II34" s="9">
        <v>1.2889999999999999</v>
      </c>
      <c r="IJ34" s="9">
        <v>1.2889999999999999</v>
      </c>
      <c r="IK34" s="9">
        <v>0</v>
      </c>
      <c r="IL34" s="9">
        <v>5.2160000000000002</v>
      </c>
      <c r="IM34" s="9">
        <v>1.7749999999999999</v>
      </c>
      <c r="IN34" s="9">
        <v>3.4409999999999998</v>
      </c>
      <c r="IO34" s="9">
        <v>35.29</v>
      </c>
      <c r="IP34" s="9">
        <v>17.782</v>
      </c>
      <c r="IQ34" s="9">
        <v>17.507999999999999</v>
      </c>
    </row>
    <row r="35" spans="1:251">
      <c r="A35" s="10">
        <v>42552</v>
      </c>
      <c r="B35" s="9">
        <v>968.95699999999999</v>
      </c>
      <c r="C35" s="9">
        <v>1204.386</v>
      </c>
      <c r="D35" s="9">
        <v>393.37200000000001</v>
      </c>
      <c r="E35" s="9">
        <v>811.01300000000003</v>
      </c>
      <c r="F35" s="9">
        <v>543.13599999999997</v>
      </c>
      <c r="G35" s="9">
        <v>285.05200000000002</v>
      </c>
      <c r="H35" s="9">
        <v>258.08300000000003</v>
      </c>
      <c r="I35" s="9">
        <v>99.527000000000001</v>
      </c>
      <c r="J35" s="9">
        <v>56.945</v>
      </c>
      <c r="K35" s="9">
        <v>42.582999999999998</v>
      </c>
      <c r="L35" s="9">
        <v>44.637</v>
      </c>
      <c r="M35" s="9">
        <v>33.51</v>
      </c>
      <c r="N35" s="9">
        <v>11.125999999999999</v>
      </c>
      <c r="O35" s="9">
        <v>24.481000000000002</v>
      </c>
      <c r="P35" s="9">
        <v>17.23</v>
      </c>
      <c r="Q35" s="9">
        <v>7.2510000000000003</v>
      </c>
      <c r="R35" s="9">
        <v>20.155000000000001</v>
      </c>
      <c r="S35" s="9">
        <v>16.280999999999999</v>
      </c>
      <c r="T35" s="9">
        <v>3.875</v>
      </c>
      <c r="U35" s="9">
        <v>54.890999999999998</v>
      </c>
      <c r="V35" s="9">
        <v>23.434999999999999</v>
      </c>
      <c r="W35" s="9">
        <v>31.456</v>
      </c>
      <c r="X35" s="9">
        <v>485.67200000000003</v>
      </c>
      <c r="Y35" s="9">
        <v>251.995</v>
      </c>
      <c r="Z35" s="9">
        <v>233.67699999999999</v>
      </c>
      <c r="AA35" s="9">
        <v>171.423</v>
      </c>
      <c r="AB35" s="9">
        <v>126.633</v>
      </c>
      <c r="AC35" s="9">
        <v>44.79</v>
      </c>
      <c r="AD35" s="9">
        <v>314.25</v>
      </c>
      <c r="AE35" s="9">
        <v>125.36199999999999</v>
      </c>
      <c r="AF35" s="9">
        <v>188.887</v>
      </c>
      <c r="AG35" s="9">
        <v>204.95599999999999</v>
      </c>
      <c r="AH35" s="9">
        <v>151.893</v>
      </c>
      <c r="AI35" s="9">
        <v>53.063000000000002</v>
      </c>
      <c r="AJ35" s="9">
        <v>338.18</v>
      </c>
      <c r="AK35" s="9">
        <v>133.16</v>
      </c>
      <c r="AL35" s="9">
        <v>205.02</v>
      </c>
      <c r="AM35" s="9">
        <v>338.73099999999999</v>
      </c>
      <c r="AN35" s="9">
        <v>142.59200000000001</v>
      </c>
      <c r="AO35" s="9">
        <v>196.13900000000001</v>
      </c>
      <c r="AP35" s="9">
        <v>3103.6489999999999</v>
      </c>
      <c r="AQ35" s="9">
        <v>1676.104</v>
      </c>
      <c r="AR35" s="9">
        <v>1427.5450000000001</v>
      </c>
      <c r="AS35" s="9">
        <v>2099.4250000000002</v>
      </c>
      <c r="AT35" s="9">
        <v>1350.502</v>
      </c>
      <c r="AU35" s="9">
        <v>748.923</v>
      </c>
      <c r="AV35" s="9">
        <v>1004.224</v>
      </c>
      <c r="AW35" s="9">
        <v>325.60199999999998</v>
      </c>
      <c r="AX35" s="9">
        <v>678.62199999999996</v>
      </c>
      <c r="AY35" s="9">
        <v>524.88400000000001</v>
      </c>
      <c r="AZ35" s="9">
        <v>288.928</v>
      </c>
      <c r="BA35" s="9">
        <v>235.95599999999999</v>
      </c>
      <c r="BB35" s="9">
        <v>85.552000000000007</v>
      </c>
      <c r="BC35" s="9">
        <v>53.21</v>
      </c>
      <c r="BD35" s="9">
        <v>32.341000000000001</v>
      </c>
      <c r="BE35" s="9">
        <v>30.478999999999999</v>
      </c>
      <c r="BF35" s="9">
        <v>26.324999999999999</v>
      </c>
      <c r="BG35" s="9">
        <v>4.1550000000000002</v>
      </c>
      <c r="BH35" s="9">
        <v>13.375</v>
      </c>
      <c r="BI35" s="9">
        <v>11.53</v>
      </c>
      <c r="BJ35" s="9">
        <v>1.845</v>
      </c>
      <c r="BK35" s="9">
        <v>17.103999999999999</v>
      </c>
      <c r="BL35" s="9">
        <v>14.795</v>
      </c>
      <c r="BM35" s="9">
        <v>2.31</v>
      </c>
      <c r="BN35" s="9">
        <v>55.072000000000003</v>
      </c>
      <c r="BO35" s="9">
        <v>26.885000000000002</v>
      </c>
      <c r="BP35" s="9">
        <v>28.187000000000001</v>
      </c>
      <c r="BQ35" s="9">
        <v>473.37400000000002</v>
      </c>
      <c r="BR35" s="9">
        <v>254.34100000000001</v>
      </c>
      <c r="BS35" s="9">
        <v>219.03299999999999</v>
      </c>
      <c r="BT35" s="9">
        <v>191.24199999999999</v>
      </c>
      <c r="BU35" s="9">
        <v>142.428</v>
      </c>
      <c r="BV35" s="9">
        <v>48.814</v>
      </c>
      <c r="BW35" s="9">
        <v>282.13200000000001</v>
      </c>
      <c r="BX35" s="9">
        <v>111.913</v>
      </c>
      <c r="BY35" s="9">
        <v>170.21899999999999</v>
      </c>
      <c r="BZ35" s="9">
        <v>216.68600000000001</v>
      </c>
      <c r="CA35" s="9">
        <v>164.13</v>
      </c>
      <c r="CB35" s="9">
        <v>52.555999999999997</v>
      </c>
      <c r="CC35" s="9">
        <v>308.19799999999998</v>
      </c>
      <c r="CD35" s="9">
        <v>124.79900000000001</v>
      </c>
      <c r="CE35" s="9">
        <v>183.4</v>
      </c>
      <c r="CF35" s="9">
        <v>295.50700000000001</v>
      </c>
      <c r="CG35" s="9">
        <v>123.444</v>
      </c>
      <c r="CH35" s="9">
        <v>172.06399999999999</v>
      </c>
      <c r="CI35" s="9">
        <v>2363.13</v>
      </c>
      <c r="CJ35" s="9">
        <v>1252.5630000000001</v>
      </c>
      <c r="CK35" s="9">
        <v>1110.566</v>
      </c>
      <c r="CL35" s="9">
        <v>1654.24</v>
      </c>
      <c r="CM35" s="9">
        <v>1036.6199999999999</v>
      </c>
      <c r="CN35" s="9">
        <v>617.62</v>
      </c>
      <c r="CO35" s="9">
        <v>708.89</v>
      </c>
      <c r="CP35" s="9">
        <v>215.94399999999999</v>
      </c>
      <c r="CQ35" s="9">
        <v>492.94600000000003</v>
      </c>
      <c r="CR35" s="9">
        <v>365.67200000000003</v>
      </c>
      <c r="CS35" s="9">
        <v>188.95400000000001</v>
      </c>
      <c r="CT35" s="9">
        <v>176.71799999999999</v>
      </c>
      <c r="CU35" s="9">
        <v>85.46</v>
      </c>
      <c r="CV35" s="9">
        <v>49.939</v>
      </c>
      <c r="CW35" s="9">
        <v>35.521000000000001</v>
      </c>
      <c r="CX35" s="9">
        <v>41.383000000000003</v>
      </c>
      <c r="CY35" s="9">
        <v>30.266999999999999</v>
      </c>
      <c r="CZ35" s="9">
        <v>11.116</v>
      </c>
      <c r="DA35" s="9">
        <v>25.492999999999999</v>
      </c>
      <c r="DB35" s="9">
        <v>19.631</v>
      </c>
      <c r="DC35" s="9">
        <v>5.8620000000000001</v>
      </c>
      <c r="DD35" s="9">
        <v>15.89</v>
      </c>
      <c r="DE35" s="9">
        <v>10.635</v>
      </c>
      <c r="DF35" s="9">
        <v>5.2539999999999996</v>
      </c>
      <c r="DG35" s="9">
        <v>44.078000000000003</v>
      </c>
      <c r="DH35" s="9">
        <v>19.672999999999998</v>
      </c>
      <c r="DI35" s="9">
        <v>24.405000000000001</v>
      </c>
      <c r="DJ35" s="9">
        <v>318.35500000000002</v>
      </c>
      <c r="DK35" s="9">
        <v>160.39500000000001</v>
      </c>
      <c r="DL35" s="9">
        <v>157.96</v>
      </c>
      <c r="DM35" s="9">
        <v>122.733</v>
      </c>
      <c r="DN35" s="9">
        <v>87.055000000000007</v>
      </c>
      <c r="DO35" s="9">
        <v>35.677</v>
      </c>
      <c r="DP35" s="9">
        <v>195.62200000000001</v>
      </c>
      <c r="DQ35" s="9">
        <v>73.34</v>
      </c>
      <c r="DR35" s="9">
        <v>122.282</v>
      </c>
      <c r="DS35" s="9">
        <v>151.75899999999999</v>
      </c>
      <c r="DT35" s="9">
        <v>108.32899999999999</v>
      </c>
      <c r="DU35" s="9">
        <v>43.43</v>
      </c>
      <c r="DV35" s="9">
        <v>213.91300000000001</v>
      </c>
      <c r="DW35" s="9">
        <v>80.625</v>
      </c>
      <c r="DX35" s="9">
        <v>133.28800000000001</v>
      </c>
      <c r="DY35" s="9">
        <v>221.11500000000001</v>
      </c>
      <c r="DZ35" s="9">
        <v>92.971000000000004</v>
      </c>
      <c r="EA35" s="9">
        <v>128.14400000000001</v>
      </c>
      <c r="EB35" s="9">
        <v>812.346</v>
      </c>
      <c r="EC35" s="9">
        <v>429.03399999999999</v>
      </c>
      <c r="ED35" s="9">
        <v>383.31200000000001</v>
      </c>
      <c r="EE35" s="9">
        <v>523.65899999999999</v>
      </c>
      <c r="EF35" s="9">
        <v>333.392</v>
      </c>
      <c r="EG35" s="9">
        <v>190.267</v>
      </c>
      <c r="EH35" s="9">
        <v>288.68700000000001</v>
      </c>
      <c r="EI35" s="9">
        <v>95.643000000000001</v>
      </c>
      <c r="EJ35" s="9">
        <v>193.04499999999999</v>
      </c>
      <c r="EK35" s="9">
        <v>138.18100000000001</v>
      </c>
      <c r="EL35" s="9">
        <v>72.301000000000002</v>
      </c>
      <c r="EM35" s="9">
        <v>65.881</v>
      </c>
      <c r="EN35" s="9">
        <v>29.972000000000001</v>
      </c>
      <c r="EO35" s="9">
        <v>16.748999999999999</v>
      </c>
      <c r="EP35" s="9">
        <v>13.223000000000001</v>
      </c>
      <c r="EQ35" s="9">
        <v>11.263999999999999</v>
      </c>
      <c r="ER35" s="9">
        <v>8.8390000000000004</v>
      </c>
      <c r="ES35" s="9">
        <v>2.4249999999999998</v>
      </c>
      <c r="ET35" s="9">
        <v>5.5389999999999997</v>
      </c>
      <c r="EU35" s="9">
        <v>4.0830000000000002</v>
      </c>
      <c r="EV35" s="9">
        <v>1.456</v>
      </c>
      <c r="EW35" s="9">
        <v>5.7240000000000002</v>
      </c>
      <c r="EX35" s="9">
        <v>4.7560000000000002</v>
      </c>
      <c r="EY35" s="9">
        <v>0.96899999999999997</v>
      </c>
      <c r="EZ35" s="9">
        <v>18.707999999999998</v>
      </c>
      <c r="FA35" s="9">
        <v>7.91</v>
      </c>
      <c r="FB35" s="9">
        <v>10.798</v>
      </c>
      <c r="FC35" s="9">
        <v>123.884</v>
      </c>
      <c r="FD35" s="9">
        <v>63.631999999999998</v>
      </c>
      <c r="FE35" s="9">
        <v>60.252000000000002</v>
      </c>
      <c r="FF35" s="9">
        <v>33.725000000000001</v>
      </c>
      <c r="FG35" s="9">
        <v>24.686</v>
      </c>
      <c r="FH35" s="9">
        <v>9.0389999999999997</v>
      </c>
      <c r="FI35" s="9">
        <v>90.158000000000001</v>
      </c>
      <c r="FJ35" s="9">
        <v>38.945999999999998</v>
      </c>
      <c r="FK35" s="9">
        <v>51.213000000000001</v>
      </c>
      <c r="FL35" s="9">
        <v>41.421999999999997</v>
      </c>
      <c r="FM35" s="9">
        <v>30.742999999999999</v>
      </c>
      <c r="FN35" s="9">
        <v>10.679</v>
      </c>
      <c r="FO35" s="9">
        <v>96.759</v>
      </c>
      <c r="FP35" s="9">
        <v>41.558</v>
      </c>
      <c r="FQ35" s="9">
        <v>55.201000000000001</v>
      </c>
      <c r="FR35" s="9">
        <v>95.697999999999993</v>
      </c>
      <c r="FS35" s="9">
        <v>43.029000000000003</v>
      </c>
      <c r="FT35" s="9">
        <v>52.668999999999997</v>
      </c>
      <c r="FU35" s="9">
        <v>1305.3399999999999</v>
      </c>
      <c r="FV35" s="9">
        <v>705.27200000000005</v>
      </c>
      <c r="FW35" s="9">
        <v>600.06799999999998</v>
      </c>
      <c r="FX35" s="9">
        <v>871.73099999999999</v>
      </c>
      <c r="FY35" s="9">
        <v>578.17200000000003</v>
      </c>
      <c r="FZ35" s="9">
        <v>293.55900000000003</v>
      </c>
      <c r="GA35" s="9">
        <v>433.60899999999998</v>
      </c>
      <c r="GB35" s="9">
        <v>127.1</v>
      </c>
      <c r="GC35" s="9">
        <v>306.50799999999998</v>
      </c>
      <c r="GD35" s="9">
        <v>242.036</v>
      </c>
      <c r="GE35" s="9">
        <v>130.797</v>
      </c>
      <c r="GF35" s="9">
        <v>111.239</v>
      </c>
      <c r="GG35" s="9">
        <v>53.844000000000001</v>
      </c>
      <c r="GH35" s="9">
        <v>31.327000000000002</v>
      </c>
      <c r="GI35" s="9">
        <v>22.516999999999999</v>
      </c>
      <c r="GJ35" s="9">
        <v>25.436</v>
      </c>
      <c r="GK35" s="9">
        <v>18.73</v>
      </c>
      <c r="GL35" s="9">
        <v>6.7069999999999999</v>
      </c>
      <c r="GM35" s="9">
        <v>13.798</v>
      </c>
      <c r="GN35" s="9">
        <v>9.4369999999999994</v>
      </c>
      <c r="GO35" s="9">
        <v>4.3600000000000003</v>
      </c>
      <c r="GP35" s="9">
        <v>11.638</v>
      </c>
      <c r="GQ35" s="9">
        <v>9.2919999999999998</v>
      </c>
      <c r="GR35" s="9">
        <v>2.3460000000000001</v>
      </c>
      <c r="GS35" s="9">
        <v>28.408000000000001</v>
      </c>
      <c r="GT35" s="9">
        <v>12.598000000000001</v>
      </c>
      <c r="GU35" s="9">
        <v>15.81</v>
      </c>
      <c r="GV35" s="9">
        <v>213.459</v>
      </c>
      <c r="GW35" s="9">
        <v>112.758</v>
      </c>
      <c r="GX35" s="9">
        <v>100.70099999999999</v>
      </c>
      <c r="GY35" s="9">
        <v>85.88</v>
      </c>
      <c r="GZ35" s="9">
        <v>65.641999999999996</v>
      </c>
      <c r="HA35" s="9">
        <v>20.238</v>
      </c>
      <c r="HB35" s="9">
        <v>127.57899999999999</v>
      </c>
      <c r="HC35" s="9">
        <v>47.116</v>
      </c>
      <c r="HD35" s="9">
        <v>80.462999999999994</v>
      </c>
      <c r="HE35" s="9">
        <v>102.91200000000001</v>
      </c>
      <c r="HF35" s="9">
        <v>77.525000000000006</v>
      </c>
      <c r="HG35" s="9">
        <v>25.387</v>
      </c>
      <c r="HH35" s="9">
        <v>139.124</v>
      </c>
      <c r="HI35" s="9">
        <v>53.271999999999998</v>
      </c>
      <c r="HJ35" s="9">
        <v>85.852000000000004</v>
      </c>
      <c r="HK35" s="9">
        <v>141.37700000000001</v>
      </c>
      <c r="HL35" s="9">
        <v>56.552999999999997</v>
      </c>
      <c r="HM35" s="9">
        <v>84.823999999999998</v>
      </c>
      <c r="HN35" s="9">
        <v>234.59800000000001</v>
      </c>
      <c r="HO35" s="9">
        <v>124.218</v>
      </c>
      <c r="HP35" s="9">
        <v>110.379</v>
      </c>
      <c r="HQ35" s="9">
        <v>153.25200000000001</v>
      </c>
      <c r="HR35" s="9">
        <v>101.46899999999999</v>
      </c>
      <c r="HS35" s="9">
        <v>51.783000000000001</v>
      </c>
      <c r="HT35" s="9">
        <v>81.344999999999999</v>
      </c>
      <c r="HU35" s="9">
        <v>22.748999999999999</v>
      </c>
      <c r="HV35" s="9">
        <v>58.595999999999997</v>
      </c>
      <c r="HW35" s="9">
        <v>41.576999999999998</v>
      </c>
      <c r="HX35" s="9">
        <v>20.803000000000001</v>
      </c>
      <c r="HY35" s="9">
        <v>20.774000000000001</v>
      </c>
      <c r="HZ35" s="9">
        <v>9.2129999999999992</v>
      </c>
      <c r="IA35" s="9">
        <v>5.2270000000000003</v>
      </c>
      <c r="IB35" s="9">
        <v>3.9860000000000002</v>
      </c>
      <c r="IC35" s="9">
        <v>3.7450000000000001</v>
      </c>
      <c r="ID35" s="9">
        <v>2.778</v>
      </c>
      <c r="IE35" s="9">
        <v>0.96799999999999997</v>
      </c>
      <c r="IF35" s="9">
        <v>1.4870000000000001</v>
      </c>
      <c r="IG35" s="9">
        <v>1.1120000000000001</v>
      </c>
      <c r="IH35" s="9">
        <v>0.375</v>
      </c>
      <c r="II35" s="9">
        <v>2.258</v>
      </c>
      <c r="IJ35" s="9">
        <v>1.6659999999999999</v>
      </c>
      <c r="IK35" s="9">
        <v>0.59199999999999997</v>
      </c>
      <c r="IL35" s="9">
        <v>5.468</v>
      </c>
      <c r="IM35" s="9">
        <v>2.4489999999999998</v>
      </c>
      <c r="IN35" s="9">
        <v>3.0190000000000001</v>
      </c>
      <c r="IO35" s="9">
        <v>35.024999999999999</v>
      </c>
      <c r="IP35" s="9">
        <v>17.18</v>
      </c>
      <c r="IQ35" s="9">
        <v>17.844999999999999</v>
      </c>
    </row>
    <row r="36" spans="1:251">
      <c r="A36" s="10">
        <v>42583</v>
      </c>
      <c r="B36" s="9">
        <v>956.63800000000003</v>
      </c>
      <c r="C36" s="9">
        <v>1193.221</v>
      </c>
      <c r="D36" s="9">
        <v>390.029</v>
      </c>
      <c r="E36" s="9">
        <v>803.19200000000001</v>
      </c>
      <c r="F36" s="9">
        <v>538.65300000000002</v>
      </c>
      <c r="G36" s="9">
        <v>298.70600000000002</v>
      </c>
      <c r="H36" s="9">
        <v>239.947</v>
      </c>
      <c r="I36" s="9">
        <v>103.10599999999999</v>
      </c>
      <c r="J36" s="9">
        <v>59.249000000000002</v>
      </c>
      <c r="K36" s="9">
        <v>43.856000000000002</v>
      </c>
      <c r="L36" s="9">
        <v>37.405999999999999</v>
      </c>
      <c r="M36" s="9">
        <v>29.966000000000001</v>
      </c>
      <c r="N36" s="9">
        <v>7.44</v>
      </c>
      <c r="O36" s="9">
        <v>15.587999999999999</v>
      </c>
      <c r="P36" s="9">
        <v>13.401999999999999</v>
      </c>
      <c r="Q36" s="9">
        <v>2.1859999999999999</v>
      </c>
      <c r="R36" s="9">
        <v>21.818000000000001</v>
      </c>
      <c r="S36" s="9">
        <v>16.564</v>
      </c>
      <c r="T36" s="9">
        <v>5.2539999999999996</v>
      </c>
      <c r="U36" s="9">
        <v>65.7</v>
      </c>
      <c r="V36" s="9">
        <v>29.283000000000001</v>
      </c>
      <c r="W36" s="9">
        <v>36.415999999999997</v>
      </c>
      <c r="X36" s="9">
        <v>480.66899999999998</v>
      </c>
      <c r="Y36" s="9">
        <v>264.71300000000002</v>
      </c>
      <c r="Z36" s="9">
        <v>215.95500000000001</v>
      </c>
      <c r="AA36" s="9">
        <v>177.91499999999999</v>
      </c>
      <c r="AB36" s="9">
        <v>136.34899999999999</v>
      </c>
      <c r="AC36" s="9">
        <v>41.567</v>
      </c>
      <c r="AD36" s="9">
        <v>302.75299999999999</v>
      </c>
      <c r="AE36" s="9">
        <v>128.36500000000001</v>
      </c>
      <c r="AF36" s="9">
        <v>174.38800000000001</v>
      </c>
      <c r="AG36" s="9">
        <v>207.44</v>
      </c>
      <c r="AH36" s="9">
        <v>159.96299999999999</v>
      </c>
      <c r="AI36" s="9">
        <v>47.476999999999997</v>
      </c>
      <c r="AJ36" s="9">
        <v>331.21300000000002</v>
      </c>
      <c r="AK36" s="9">
        <v>138.74299999999999</v>
      </c>
      <c r="AL36" s="9">
        <v>192.47</v>
      </c>
      <c r="AM36" s="9">
        <v>318.34100000000001</v>
      </c>
      <c r="AN36" s="9">
        <v>141.767</v>
      </c>
      <c r="AO36" s="9">
        <v>176.57400000000001</v>
      </c>
      <c r="AP36" s="9">
        <v>3098.8629999999998</v>
      </c>
      <c r="AQ36" s="9">
        <v>1670.7349999999999</v>
      </c>
      <c r="AR36" s="9">
        <v>1428.1279999999999</v>
      </c>
      <c r="AS36" s="9">
        <v>2080.38</v>
      </c>
      <c r="AT36" s="9">
        <v>1348.2909999999999</v>
      </c>
      <c r="AU36" s="9">
        <v>732.08900000000006</v>
      </c>
      <c r="AV36" s="9">
        <v>1018.4829999999999</v>
      </c>
      <c r="AW36" s="9">
        <v>322.44400000000002</v>
      </c>
      <c r="AX36" s="9">
        <v>696.03899999999999</v>
      </c>
      <c r="AY36" s="9">
        <v>506.65699999999998</v>
      </c>
      <c r="AZ36" s="9">
        <v>267.82</v>
      </c>
      <c r="BA36" s="9">
        <v>238.83699999999999</v>
      </c>
      <c r="BB36" s="9">
        <v>78.272999999999996</v>
      </c>
      <c r="BC36" s="9">
        <v>48.648000000000003</v>
      </c>
      <c r="BD36" s="9">
        <v>29.625</v>
      </c>
      <c r="BE36" s="9">
        <v>32.366</v>
      </c>
      <c r="BF36" s="9">
        <v>23.896999999999998</v>
      </c>
      <c r="BG36" s="9">
        <v>8.4689999999999994</v>
      </c>
      <c r="BH36" s="9">
        <v>14.287000000000001</v>
      </c>
      <c r="BI36" s="9">
        <v>10.103999999999999</v>
      </c>
      <c r="BJ36" s="9">
        <v>4.1829999999999998</v>
      </c>
      <c r="BK36" s="9">
        <v>18.079000000000001</v>
      </c>
      <c r="BL36" s="9">
        <v>13.792999999999999</v>
      </c>
      <c r="BM36" s="9">
        <v>4.2859999999999996</v>
      </c>
      <c r="BN36" s="9">
        <v>45.906999999999996</v>
      </c>
      <c r="BO36" s="9">
        <v>24.751000000000001</v>
      </c>
      <c r="BP36" s="9">
        <v>21.155000000000001</v>
      </c>
      <c r="BQ36" s="9">
        <v>465.68299999999999</v>
      </c>
      <c r="BR36" s="9">
        <v>243.28299999999999</v>
      </c>
      <c r="BS36" s="9">
        <v>222.399</v>
      </c>
      <c r="BT36" s="9">
        <v>176.047</v>
      </c>
      <c r="BU36" s="9">
        <v>132.041</v>
      </c>
      <c r="BV36" s="9">
        <v>44.006</v>
      </c>
      <c r="BW36" s="9">
        <v>289.63600000000002</v>
      </c>
      <c r="BX36" s="9">
        <v>111.242</v>
      </c>
      <c r="BY36" s="9">
        <v>178.39400000000001</v>
      </c>
      <c r="BZ36" s="9">
        <v>199.19499999999999</v>
      </c>
      <c r="CA36" s="9">
        <v>147.696</v>
      </c>
      <c r="CB36" s="9">
        <v>51.5</v>
      </c>
      <c r="CC36" s="9">
        <v>307.46199999999999</v>
      </c>
      <c r="CD36" s="9">
        <v>120.124</v>
      </c>
      <c r="CE36" s="9">
        <v>187.33699999999999</v>
      </c>
      <c r="CF36" s="9">
        <v>303.923</v>
      </c>
      <c r="CG36" s="9">
        <v>121.34699999999999</v>
      </c>
      <c r="CH36" s="9">
        <v>182.577</v>
      </c>
      <c r="CI36" s="9">
        <v>2339.855</v>
      </c>
      <c r="CJ36" s="9">
        <v>1239.67</v>
      </c>
      <c r="CK36" s="9">
        <v>1100.1849999999999</v>
      </c>
      <c r="CL36" s="9">
        <v>1634.33</v>
      </c>
      <c r="CM36" s="9">
        <v>1024.4110000000001</v>
      </c>
      <c r="CN36" s="9">
        <v>609.91899999999998</v>
      </c>
      <c r="CO36" s="9">
        <v>705.52499999999998</v>
      </c>
      <c r="CP36" s="9">
        <v>215.26</v>
      </c>
      <c r="CQ36" s="9">
        <v>490.26600000000002</v>
      </c>
      <c r="CR36" s="9">
        <v>352.05500000000001</v>
      </c>
      <c r="CS36" s="9">
        <v>194.381</v>
      </c>
      <c r="CT36" s="9">
        <v>157.67400000000001</v>
      </c>
      <c r="CU36" s="9">
        <v>72.790999999999997</v>
      </c>
      <c r="CV36" s="9">
        <v>42.970999999999997</v>
      </c>
      <c r="CW36" s="9">
        <v>29.821000000000002</v>
      </c>
      <c r="CX36" s="9">
        <v>31.818000000000001</v>
      </c>
      <c r="CY36" s="9">
        <v>25.518000000000001</v>
      </c>
      <c r="CZ36" s="9">
        <v>6.3010000000000002</v>
      </c>
      <c r="DA36" s="9">
        <v>20.686</v>
      </c>
      <c r="DB36" s="9">
        <v>16.547000000000001</v>
      </c>
      <c r="DC36" s="9">
        <v>4.1390000000000002</v>
      </c>
      <c r="DD36" s="9">
        <v>11.132</v>
      </c>
      <c r="DE36" s="9">
        <v>8.9700000000000006</v>
      </c>
      <c r="DF36" s="9">
        <v>2.1619999999999999</v>
      </c>
      <c r="DG36" s="9">
        <v>40.972999999999999</v>
      </c>
      <c r="DH36" s="9">
        <v>17.452999999999999</v>
      </c>
      <c r="DI36" s="9">
        <v>23.52</v>
      </c>
      <c r="DJ36" s="9">
        <v>306.185</v>
      </c>
      <c r="DK36" s="9">
        <v>167.46799999999999</v>
      </c>
      <c r="DL36" s="9">
        <v>138.71700000000001</v>
      </c>
      <c r="DM36" s="9">
        <v>122.006</v>
      </c>
      <c r="DN36" s="9">
        <v>91.781000000000006</v>
      </c>
      <c r="DO36" s="9">
        <v>30.225000000000001</v>
      </c>
      <c r="DP36" s="9">
        <v>184.179</v>
      </c>
      <c r="DQ36" s="9">
        <v>75.688000000000002</v>
      </c>
      <c r="DR36" s="9">
        <v>108.492</v>
      </c>
      <c r="DS36" s="9">
        <v>144.88999999999999</v>
      </c>
      <c r="DT36" s="9">
        <v>110.79300000000001</v>
      </c>
      <c r="DU36" s="9">
        <v>34.097000000000001</v>
      </c>
      <c r="DV36" s="9">
        <v>207.16499999999999</v>
      </c>
      <c r="DW36" s="9">
        <v>83.587999999999994</v>
      </c>
      <c r="DX36" s="9">
        <v>123.577</v>
      </c>
      <c r="DY36" s="9">
        <v>204.86600000000001</v>
      </c>
      <c r="DZ36" s="9">
        <v>92.234999999999999</v>
      </c>
      <c r="EA36" s="9">
        <v>112.631</v>
      </c>
      <c r="EB36" s="9">
        <v>806.49400000000003</v>
      </c>
      <c r="EC36" s="9">
        <v>424.65600000000001</v>
      </c>
      <c r="ED36" s="9">
        <v>381.83800000000002</v>
      </c>
      <c r="EE36" s="9">
        <v>519.92399999999998</v>
      </c>
      <c r="EF36" s="9">
        <v>333.04199999999997</v>
      </c>
      <c r="EG36" s="9">
        <v>186.88200000000001</v>
      </c>
      <c r="EH36" s="9">
        <v>286.57</v>
      </c>
      <c r="EI36" s="9">
        <v>91.614999999999995</v>
      </c>
      <c r="EJ36" s="9">
        <v>194.95500000000001</v>
      </c>
      <c r="EK36" s="9">
        <v>133.40199999999999</v>
      </c>
      <c r="EL36" s="9">
        <v>68.674999999999997</v>
      </c>
      <c r="EM36" s="9">
        <v>64.727000000000004</v>
      </c>
      <c r="EN36" s="9">
        <v>26.311</v>
      </c>
      <c r="EO36" s="9">
        <v>15.432</v>
      </c>
      <c r="EP36" s="9">
        <v>10.879</v>
      </c>
      <c r="EQ36" s="9">
        <v>8.9689999999999994</v>
      </c>
      <c r="ER36" s="9">
        <v>6.8419999999999996</v>
      </c>
      <c r="ES36" s="9">
        <v>2.1269999999999998</v>
      </c>
      <c r="ET36" s="9">
        <v>4.6820000000000004</v>
      </c>
      <c r="EU36" s="9">
        <v>3.7490000000000001</v>
      </c>
      <c r="EV36" s="9">
        <v>0.93200000000000005</v>
      </c>
      <c r="EW36" s="9">
        <v>4.2869999999999999</v>
      </c>
      <c r="EX36" s="9">
        <v>3.093</v>
      </c>
      <c r="EY36" s="9">
        <v>1.194</v>
      </c>
      <c r="EZ36" s="9">
        <v>17.341999999999999</v>
      </c>
      <c r="FA36" s="9">
        <v>8.59</v>
      </c>
      <c r="FB36" s="9">
        <v>8.7520000000000007</v>
      </c>
      <c r="FC36" s="9">
        <v>117.68</v>
      </c>
      <c r="FD36" s="9">
        <v>60.162999999999997</v>
      </c>
      <c r="FE36" s="9">
        <v>57.517000000000003</v>
      </c>
      <c r="FF36" s="9">
        <v>35.341000000000001</v>
      </c>
      <c r="FG36" s="9">
        <v>26.85</v>
      </c>
      <c r="FH36" s="9">
        <v>8.4909999999999997</v>
      </c>
      <c r="FI36" s="9">
        <v>82.338999999999999</v>
      </c>
      <c r="FJ36" s="9">
        <v>33.313000000000002</v>
      </c>
      <c r="FK36" s="9">
        <v>49.026000000000003</v>
      </c>
      <c r="FL36" s="9">
        <v>41.823999999999998</v>
      </c>
      <c r="FM36" s="9">
        <v>31.431000000000001</v>
      </c>
      <c r="FN36" s="9">
        <v>10.393000000000001</v>
      </c>
      <c r="FO36" s="9">
        <v>91.578000000000003</v>
      </c>
      <c r="FP36" s="9">
        <v>37.244999999999997</v>
      </c>
      <c r="FQ36" s="9">
        <v>54.334000000000003</v>
      </c>
      <c r="FR36" s="9">
        <v>87.021000000000001</v>
      </c>
      <c r="FS36" s="9">
        <v>37.061999999999998</v>
      </c>
      <c r="FT36" s="9">
        <v>49.957999999999998</v>
      </c>
      <c r="FU36" s="9">
        <v>1283.6579999999999</v>
      </c>
      <c r="FV36" s="9">
        <v>696.197</v>
      </c>
      <c r="FW36" s="9">
        <v>587.46199999999999</v>
      </c>
      <c r="FX36" s="9">
        <v>863.05799999999999</v>
      </c>
      <c r="FY36" s="9">
        <v>572.51900000000001</v>
      </c>
      <c r="FZ36" s="9">
        <v>290.53899999999999</v>
      </c>
      <c r="GA36" s="9">
        <v>420.601</v>
      </c>
      <c r="GB36" s="9">
        <v>123.678</v>
      </c>
      <c r="GC36" s="9">
        <v>296.923</v>
      </c>
      <c r="GD36" s="9">
        <v>214.066</v>
      </c>
      <c r="GE36" s="9">
        <v>120.628</v>
      </c>
      <c r="GF36" s="9">
        <v>93.438000000000002</v>
      </c>
      <c r="GG36" s="9">
        <v>48.314999999999998</v>
      </c>
      <c r="GH36" s="9">
        <v>28.63</v>
      </c>
      <c r="GI36" s="9">
        <v>19.684999999999999</v>
      </c>
      <c r="GJ36" s="9">
        <v>19.658000000000001</v>
      </c>
      <c r="GK36" s="9">
        <v>16.056000000000001</v>
      </c>
      <c r="GL36" s="9">
        <v>3.601</v>
      </c>
      <c r="GM36" s="9">
        <v>13.074999999999999</v>
      </c>
      <c r="GN36" s="9">
        <v>10.66</v>
      </c>
      <c r="GO36" s="9">
        <v>2.415</v>
      </c>
      <c r="GP36" s="9">
        <v>6.5830000000000002</v>
      </c>
      <c r="GQ36" s="9">
        <v>5.3959999999999999</v>
      </c>
      <c r="GR36" s="9">
        <v>1.1859999999999999</v>
      </c>
      <c r="GS36" s="9">
        <v>28.657</v>
      </c>
      <c r="GT36" s="9">
        <v>12.574</v>
      </c>
      <c r="GU36" s="9">
        <v>16.082999999999998</v>
      </c>
      <c r="GV36" s="9">
        <v>190.84200000000001</v>
      </c>
      <c r="GW36" s="9">
        <v>105.66500000000001</v>
      </c>
      <c r="GX36" s="9">
        <v>85.177000000000007</v>
      </c>
      <c r="GY36" s="9">
        <v>81.168000000000006</v>
      </c>
      <c r="GZ36" s="9">
        <v>62.084000000000003</v>
      </c>
      <c r="HA36" s="9">
        <v>19.084</v>
      </c>
      <c r="HB36" s="9">
        <v>109.67400000000001</v>
      </c>
      <c r="HC36" s="9">
        <v>43.581000000000003</v>
      </c>
      <c r="HD36" s="9">
        <v>66.091999999999999</v>
      </c>
      <c r="HE36" s="9">
        <v>94.668000000000006</v>
      </c>
      <c r="HF36" s="9">
        <v>72.831000000000003</v>
      </c>
      <c r="HG36" s="9">
        <v>21.837</v>
      </c>
      <c r="HH36" s="9">
        <v>119.398</v>
      </c>
      <c r="HI36" s="9">
        <v>47.796999999999997</v>
      </c>
      <c r="HJ36" s="9">
        <v>71.600999999999999</v>
      </c>
      <c r="HK36" s="9">
        <v>122.748</v>
      </c>
      <c r="HL36" s="9">
        <v>54.241</v>
      </c>
      <c r="HM36" s="9">
        <v>68.507000000000005</v>
      </c>
      <c r="HN36" s="9">
        <v>235.71199999999999</v>
      </c>
      <c r="HO36" s="9">
        <v>124.607</v>
      </c>
      <c r="HP36" s="9">
        <v>111.10599999999999</v>
      </c>
      <c r="HQ36" s="9">
        <v>152.49799999999999</v>
      </c>
      <c r="HR36" s="9">
        <v>101.163</v>
      </c>
      <c r="HS36" s="9">
        <v>51.335999999999999</v>
      </c>
      <c r="HT36" s="9">
        <v>83.213999999999999</v>
      </c>
      <c r="HU36" s="9">
        <v>23.443999999999999</v>
      </c>
      <c r="HV36" s="9">
        <v>59.77</v>
      </c>
      <c r="HW36" s="9">
        <v>41.146000000000001</v>
      </c>
      <c r="HX36" s="9">
        <v>19.933</v>
      </c>
      <c r="HY36" s="9">
        <v>21.213999999999999</v>
      </c>
      <c r="HZ36" s="9">
        <v>7.3929999999999998</v>
      </c>
      <c r="IA36" s="9">
        <v>4.2480000000000002</v>
      </c>
      <c r="IB36" s="9">
        <v>3.145</v>
      </c>
      <c r="IC36" s="9">
        <v>2.3109999999999999</v>
      </c>
      <c r="ID36" s="9">
        <v>1.768</v>
      </c>
      <c r="IE36" s="9">
        <v>0.54300000000000004</v>
      </c>
      <c r="IF36" s="9">
        <v>0.90500000000000003</v>
      </c>
      <c r="IG36" s="9">
        <v>0.57299999999999995</v>
      </c>
      <c r="IH36" s="9">
        <v>0.33300000000000002</v>
      </c>
      <c r="II36" s="9">
        <v>1.4059999999999999</v>
      </c>
      <c r="IJ36" s="9">
        <v>1.196</v>
      </c>
      <c r="IK36" s="9">
        <v>0.21</v>
      </c>
      <c r="IL36" s="9">
        <v>5.0819999999999999</v>
      </c>
      <c r="IM36" s="9">
        <v>2.48</v>
      </c>
      <c r="IN36" s="9">
        <v>2.6019999999999999</v>
      </c>
      <c r="IO36" s="9">
        <v>36.476999999999997</v>
      </c>
      <c r="IP36" s="9">
        <v>17.196999999999999</v>
      </c>
      <c r="IQ36" s="9">
        <v>19.279</v>
      </c>
    </row>
    <row r="37" spans="1:251">
      <c r="A37" s="10">
        <v>42614</v>
      </c>
      <c r="B37" s="9">
        <v>975.005</v>
      </c>
      <c r="C37" s="9">
        <v>1211.498</v>
      </c>
      <c r="D37" s="9">
        <v>407.74099999999999</v>
      </c>
      <c r="E37" s="9">
        <v>803.75699999999995</v>
      </c>
      <c r="F37" s="9">
        <v>533.18200000000002</v>
      </c>
      <c r="G37" s="9">
        <v>286.41399999999999</v>
      </c>
      <c r="H37" s="9">
        <v>246.768</v>
      </c>
      <c r="I37" s="9">
        <v>103.223</v>
      </c>
      <c r="J37" s="9">
        <v>59.610999999999997</v>
      </c>
      <c r="K37" s="9">
        <v>43.612000000000002</v>
      </c>
      <c r="L37" s="9">
        <v>43.804000000000002</v>
      </c>
      <c r="M37" s="9">
        <v>31.893999999999998</v>
      </c>
      <c r="N37" s="9">
        <v>11.91</v>
      </c>
      <c r="O37" s="9">
        <v>20.312000000000001</v>
      </c>
      <c r="P37" s="9">
        <v>14.599</v>
      </c>
      <c r="Q37" s="9">
        <v>5.7130000000000001</v>
      </c>
      <c r="R37" s="9">
        <v>23.492000000000001</v>
      </c>
      <c r="S37" s="9">
        <v>17.295000000000002</v>
      </c>
      <c r="T37" s="9">
        <v>6.1970000000000001</v>
      </c>
      <c r="U37" s="9">
        <v>59.418999999999997</v>
      </c>
      <c r="V37" s="9">
        <v>27.716999999999999</v>
      </c>
      <c r="W37" s="9">
        <v>31.702000000000002</v>
      </c>
      <c r="X37" s="9">
        <v>473.09699999999998</v>
      </c>
      <c r="Y37" s="9">
        <v>248.733</v>
      </c>
      <c r="Z37" s="9">
        <v>224.364</v>
      </c>
      <c r="AA37" s="9">
        <v>180.70099999999999</v>
      </c>
      <c r="AB37" s="9">
        <v>123.38800000000001</v>
      </c>
      <c r="AC37" s="9">
        <v>57.313000000000002</v>
      </c>
      <c r="AD37" s="9">
        <v>292.39600000000002</v>
      </c>
      <c r="AE37" s="9">
        <v>125.345</v>
      </c>
      <c r="AF37" s="9">
        <v>167.05099999999999</v>
      </c>
      <c r="AG37" s="9">
        <v>212.90199999999999</v>
      </c>
      <c r="AH37" s="9">
        <v>148.636</v>
      </c>
      <c r="AI37" s="9">
        <v>64.266000000000005</v>
      </c>
      <c r="AJ37" s="9">
        <v>320.27999999999997</v>
      </c>
      <c r="AK37" s="9">
        <v>137.77799999999999</v>
      </c>
      <c r="AL37" s="9">
        <v>182.50200000000001</v>
      </c>
      <c r="AM37" s="9">
        <v>312.70800000000003</v>
      </c>
      <c r="AN37" s="9">
        <v>139.94399999999999</v>
      </c>
      <c r="AO37" s="9">
        <v>172.76400000000001</v>
      </c>
      <c r="AP37" s="9">
        <v>3099.4740000000002</v>
      </c>
      <c r="AQ37" s="9">
        <v>1669.71</v>
      </c>
      <c r="AR37" s="9">
        <v>1429.7639999999999</v>
      </c>
      <c r="AS37" s="9">
        <v>2066.558</v>
      </c>
      <c r="AT37" s="9">
        <v>1337.2249999999999</v>
      </c>
      <c r="AU37" s="9">
        <v>729.33299999999997</v>
      </c>
      <c r="AV37" s="9">
        <v>1032.915</v>
      </c>
      <c r="AW37" s="9">
        <v>332.48500000000001</v>
      </c>
      <c r="AX37" s="9">
        <v>700.43100000000004</v>
      </c>
      <c r="AY37" s="9">
        <v>494.05900000000003</v>
      </c>
      <c r="AZ37" s="9">
        <v>254.43100000000001</v>
      </c>
      <c r="BA37" s="9">
        <v>239.62799999999999</v>
      </c>
      <c r="BB37" s="9">
        <v>91.796000000000006</v>
      </c>
      <c r="BC37" s="9">
        <v>53.692999999999998</v>
      </c>
      <c r="BD37" s="9">
        <v>38.103000000000002</v>
      </c>
      <c r="BE37" s="9">
        <v>33.927999999999997</v>
      </c>
      <c r="BF37" s="9">
        <v>28.498999999999999</v>
      </c>
      <c r="BG37" s="9">
        <v>5.4290000000000003</v>
      </c>
      <c r="BH37" s="9">
        <v>14.827</v>
      </c>
      <c r="BI37" s="9">
        <v>12.898</v>
      </c>
      <c r="BJ37" s="9">
        <v>1.929</v>
      </c>
      <c r="BK37" s="9">
        <v>19.100999999999999</v>
      </c>
      <c r="BL37" s="9">
        <v>15.601000000000001</v>
      </c>
      <c r="BM37" s="9">
        <v>3.5009999999999999</v>
      </c>
      <c r="BN37" s="9">
        <v>57.868000000000002</v>
      </c>
      <c r="BO37" s="9">
        <v>25.193999999999999</v>
      </c>
      <c r="BP37" s="9">
        <v>32.673999999999999</v>
      </c>
      <c r="BQ37" s="9">
        <v>444.90899999999999</v>
      </c>
      <c r="BR37" s="9">
        <v>225.98099999999999</v>
      </c>
      <c r="BS37" s="9">
        <v>218.928</v>
      </c>
      <c r="BT37" s="9">
        <v>164.453</v>
      </c>
      <c r="BU37" s="9">
        <v>127.559</v>
      </c>
      <c r="BV37" s="9">
        <v>36.893999999999998</v>
      </c>
      <c r="BW37" s="9">
        <v>280.45699999999999</v>
      </c>
      <c r="BX37" s="9">
        <v>98.421999999999997</v>
      </c>
      <c r="BY37" s="9">
        <v>182.035</v>
      </c>
      <c r="BZ37" s="9">
        <v>188.577</v>
      </c>
      <c r="CA37" s="9">
        <v>146.81800000000001</v>
      </c>
      <c r="CB37" s="9">
        <v>41.76</v>
      </c>
      <c r="CC37" s="9">
        <v>305.48200000000003</v>
      </c>
      <c r="CD37" s="9">
        <v>107.613</v>
      </c>
      <c r="CE37" s="9">
        <v>197.86799999999999</v>
      </c>
      <c r="CF37" s="9">
        <v>295.28300000000002</v>
      </c>
      <c r="CG37" s="9">
        <v>111.32</v>
      </c>
      <c r="CH37" s="9">
        <v>183.96299999999999</v>
      </c>
      <c r="CI37" s="9">
        <v>2338.4870000000001</v>
      </c>
      <c r="CJ37" s="9">
        <v>1237.1980000000001</v>
      </c>
      <c r="CK37" s="9">
        <v>1101.29</v>
      </c>
      <c r="CL37" s="9">
        <v>1605.489</v>
      </c>
      <c r="CM37" s="9">
        <v>1010.2190000000001</v>
      </c>
      <c r="CN37" s="9">
        <v>595.27</v>
      </c>
      <c r="CO37" s="9">
        <v>732.99800000000005</v>
      </c>
      <c r="CP37" s="9">
        <v>226.97900000000001</v>
      </c>
      <c r="CQ37" s="9">
        <v>506.01900000000001</v>
      </c>
      <c r="CR37" s="9">
        <v>326.041</v>
      </c>
      <c r="CS37" s="9">
        <v>172.70400000000001</v>
      </c>
      <c r="CT37" s="9">
        <v>153.33699999999999</v>
      </c>
      <c r="CU37" s="9">
        <v>70.704999999999998</v>
      </c>
      <c r="CV37" s="9">
        <v>42.798000000000002</v>
      </c>
      <c r="CW37" s="9">
        <v>27.907</v>
      </c>
      <c r="CX37" s="9">
        <v>32.463999999999999</v>
      </c>
      <c r="CY37" s="9">
        <v>26.077000000000002</v>
      </c>
      <c r="CZ37" s="9">
        <v>6.3869999999999996</v>
      </c>
      <c r="DA37" s="9">
        <v>19.742000000000001</v>
      </c>
      <c r="DB37" s="9">
        <v>15.874000000000001</v>
      </c>
      <c r="DC37" s="9">
        <v>3.8679999999999999</v>
      </c>
      <c r="DD37" s="9">
        <v>12.722</v>
      </c>
      <c r="DE37" s="9">
        <v>10.202999999999999</v>
      </c>
      <c r="DF37" s="9">
        <v>2.52</v>
      </c>
      <c r="DG37" s="9">
        <v>38.24</v>
      </c>
      <c r="DH37" s="9">
        <v>16.721</v>
      </c>
      <c r="DI37" s="9">
        <v>21.518999999999998</v>
      </c>
      <c r="DJ37" s="9">
        <v>291.8</v>
      </c>
      <c r="DK37" s="9">
        <v>152.06899999999999</v>
      </c>
      <c r="DL37" s="9">
        <v>139.73099999999999</v>
      </c>
      <c r="DM37" s="9">
        <v>109.44799999999999</v>
      </c>
      <c r="DN37" s="9">
        <v>84.653999999999996</v>
      </c>
      <c r="DO37" s="9">
        <v>24.794</v>
      </c>
      <c r="DP37" s="9">
        <v>182.352</v>
      </c>
      <c r="DQ37" s="9">
        <v>67.415000000000006</v>
      </c>
      <c r="DR37" s="9">
        <v>114.937</v>
      </c>
      <c r="DS37" s="9">
        <v>129.185</v>
      </c>
      <c r="DT37" s="9">
        <v>99.626999999999995</v>
      </c>
      <c r="DU37" s="9">
        <v>29.558</v>
      </c>
      <c r="DV37" s="9">
        <v>196.85599999999999</v>
      </c>
      <c r="DW37" s="9">
        <v>73.076999999999998</v>
      </c>
      <c r="DX37" s="9">
        <v>123.779</v>
      </c>
      <c r="DY37" s="9">
        <v>202.09399999999999</v>
      </c>
      <c r="DZ37" s="9">
        <v>83.289000000000001</v>
      </c>
      <c r="EA37" s="9">
        <v>118.80500000000001</v>
      </c>
      <c r="EB37" s="9">
        <v>810.33199999999999</v>
      </c>
      <c r="EC37" s="9">
        <v>420.84500000000003</v>
      </c>
      <c r="ED37" s="9">
        <v>389.48700000000002</v>
      </c>
      <c r="EE37" s="9">
        <v>520.36199999999997</v>
      </c>
      <c r="EF37" s="9">
        <v>330.661</v>
      </c>
      <c r="EG37" s="9">
        <v>189.7</v>
      </c>
      <c r="EH37" s="9">
        <v>289.971</v>
      </c>
      <c r="EI37" s="9">
        <v>90.183999999999997</v>
      </c>
      <c r="EJ37" s="9">
        <v>199.786</v>
      </c>
      <c r="EK37" s="9">
        <v>136.482</v>
      </c>
      <c r="EL37" s="9">
        <v>70.825000000000003</v>
      </c>
      <c r="EM37" s="9">
        <v>65.656999999999996</v>
      </c>
      <c r="EN37" s="9">
        <v>30.417000000000002</v>
      </c>
      <c r="EO37" s="9">
        <v>17.436</v>
      </c>
      <c r="EP37" s="9">
        <v>12.981</v>
      </c>
      <c r="EQ37" s="9">
        <v>12.381</v>
      </c>
      <c r="ER37" s="9">
        <v>9.6519999999999992</v>
      </c>
      <c r="ES37" s="9">
        <v>2.7290000000000001</v>
      </c>
      <c r="ET37" s="9">
        <v>5.8360000000000003</v>
      </c>
      <c r="EU37" s="9">
        <v>4.2969999999999997</v>
      </c>
      <c r="EV37" s="9">
        <v>1.5389999999999999</v>
      </c>
      <c r="EW37" s="9">
        <v>6.5449999999999999</v>
      </c>
      <c r="EX37" s="9">
        <v>5.3550000000000004</v>
      </c>
      <c r="EY37" s="9">
        <v>1.19</v>
      </c>
      <c r="EZ37" s="9">
        <v>18.036000000000001</v>
      </c>
      <c r="FA37" s="9">
        <v>7.7839999999999998</v>
      </c>
      <c r="FB37" s="9">
        <v>10.252000000000001</v>
      </c>
      <c r="FC37" s="9">
        <v>119.10299999999999</v>
      </c>
      <c r="FD37" s="9">
        <v>61.502000000000002</v>
      </c>
      <c r="FE37" s="9">
        <v>57.600999999999999</v>
      </c>
      <c r="FF37" s="9">
        <v>39.603999999999999</v>
      </c>
      <c r="FG37" s="9">
        <v>28.138000000000002</v>
      </c>
      <c r="FH37" s="9">
        <v>11.465999999999999</v>
      </c>
      <c r="FI37" s="9">
        <v>79.498999999999995</v>
      </c>
      <c r="FJ37" s="9">
        <v>33.363999999999997</v>
      </c>
      <c r="FK37" s="9">
        <v>46.134999999999998</v>
      </c>
      <c r="FL37" s="9">
        <v>48.765000000000001</v>
      </c>
      <c r="FM37" s="9">
        <v>35.039000000000001</v>
      </c>
      <c r="FN37" s="9">
        <v>13.726000000000001</v>
      </c>
      <c r="FO37" s="9">
        <v>87.716999999999999</v>
      </c>
      <c r="FP37" s="9">
        <v>35.786000000000001</v>
      </c>
      <c r="FQ37" s="9">
        <v>51.930999999999997</v>
      </c>
      <c r="FR37" s="9">
        <v>85.334999999999994</v>
      </c>
      <c r="FS37" s="9">
        <v>37.661000000000001</v>
      </c>
      <c r="FT37" s="9">
        <v>47.673000000000002</v>
      </c>
      <c r="FU37" s="9">
        <v>1279.6510000000001</v>
      </c>
      <c r="FV37" s="9">
        <v>691.23400000000004</v>
      </c>
      <c r="FW37" s="9">
        <v>588.41700000000003</v>
      </c>
      <c r="FX37" s="9">
        <v>857.22799999999995</v>
      </c>
      <c r="FY37" s="9">
        <v>566.61599999999999</v>
      </c>
      <c r="FZ37" s="9">
        <v>290.61200000000002</v>
      </c>
      <c r="GA37" s="9">
        <v>422.423</v>
      </c>
      <c r="GB37" s="9">
        <v>124.61799999999999</v>
      </c>
      <c r="GC37" s="9">
        <v>297.80500000000001</v>
      </c>
      <c r="GD37" s="9">
        <v>205.8</v>
      </c>
      <c r="GE37" s="9">
        <v>115.863</v>
      </c>
      <c r="GF37" s="9">
        <v>89.936999999999998</v>
      </c>
      <c r="GG37" s="9">
        <v>50.591999999999999</v>
      </c>
      <c r="GH37" s="9">
        <v>29.135000000000002</v>
      </c>
      <c r="GI37" s="9">
        <v>21.457999999999998</v>
      </c>
      <c r="GJ37" s="9">
        <v>18.853999999999999</v>
      </c>
      <c r="GK37" s="9">
        <v>15.834</v>
      </c>
      <c r="GL37" s="9">
        <v>3.02</v>
      </c>
      <c r="GM37" s="9">
        <v>12.651</v>
      </c>
      <c r="GN37" s="9">
        <v>10.988</v>
      </c>
      <c r="GO37" s="9">
        <v>1.663</v>
      </c>
      <c r="GP37" s="9">
        <v>6.2030000000000003</v>
      </c>
      <c r="GQ37" s="9">
        <v>4.8460000000000001</v>
      </c>
      <c r="GR37" s="9">
        <v>1.357</v>
      </c>
      <c r="GS37" s="9">
        <v>31.738</v>
      </c>
      <c r="GT37" s="9">
        <v>13.3</v>
      </c>
      <c r="GU37" s="9">
        <v>18.437999999999999</v>
      </c>
      <c r="GV37" s="9">
        <v>177.048</v>
      </c>
      <c r="GW37" s="9">
        <v>98.078999999999994</v>
      </c>
      <c r="GX37" s="9">
        <v>78.968000000000004</v>
      </c>
      <c r="GY37" s="9">
        <v>68.388999999999996</v>
      </c>
      <c r="GZ37" s="9">
        <v>56.689</v>
      </c>
      <c r="HA37" s="9">
        <v>11.699</v>
      </c>
      <c r="HB37" s="9">
        <v>108.65900000000001</v>
      </c>
      <c r="HC37" s="9">
        <v>41.39</v>
      </c>
      <c r="HD37" s="9">
        <v>67.269000000000005</v>
      </c>
      <c r="HE37" s="9">
        <v>83.43</v>
      </c>
      <c r="HF37" s="9">
        <v>69.736000000000004</v>
      </c>
      <c r="HG37" s="9">
        <v>13.694000000000001</v>
      </c>
      <c r="HH37" s="9">
        <v>122.37</v>
      </c>
      <c r="HI37" s="9">
        <v>46.127000000000002</v>
      </c>
      <c r="HJ37" s="9">
        <v>76.242999999999995</v>
      </c>
      <c r="HK37" s="9">
        <v>121.31</v>
      </c>
      <c r="HL37" s="9">
        <v>52.378</v>
      </c>
      <c r="HM37" s="9">
        <v>68.932000000000002</v>
      </c>
      <c r="HN37" s="9">
        <v>239.536</v>
      </c>
      <c r="HO37" s="9">
        <v>126.848</v>
      </c>
      <c r="HP37" s="9">
        <v>112.688</v>
      </c>
      <c r="HQ37" s="9">
        <v>153.72999999999999</v>
      </c>
      <c r="HR37" s="9">
        <v>102.068</v>
      </c>
      <c r="HS37" s="9">
        <v>51.661999999999999</v>
      </c>
      <c r="HT37" s="9">
        <v>85.805999999999997</v>
      </c>
      <c r="HU37" s="9">
        <v>24.78</v>
      </c>
      <c r="HV37" s="9">
        <v>61.026000000000003</v>
      </c>
      <c r="HW37" s="9">
        <v>37.165999999999997</v>
      </c>
      <c r="HX37" s="9">
        <v>19.454000000000001</v>
      </c>
      <c r="HY37" s="9">
        <v>17.712</v>
      </c>
      <c r="HZ37" s="9">
        <v>7.899</v>
      </c>
      <c r="IA37" s="9">
        <v>4.6130000000000004</v>
      </c>
      <c r="IB37" s="9">
        <v>3.286</v>
      </c>
      <c r="IC37" s="9">
        <v>2.665</v>
      </c>
      <c r="ID37" s="9">
        <v>1.9319999999999999</v>
      </c>
      <c r="IE37" s="9">
        <v>0.73299999999999998</v>
      </c>
      <c r="IF37" s="9">
        <v>0.751</v>
      </c>
      <c r="IG37" s="9">
        <v>0.61599999999999999</v>
      </c>
      <c r="IH37" s="9">
        <v>0.13500000000000001</v>
      </c>
      <c r="II37" s="9">
        <v>1.9139999999999999</v>
      </c>
      <c r="IJ37" s="9">
        <v>1.3160000000000001</v>
      </c>
      <c r="IK37" s="9">
        <v>0.59699999999999998</v>
      </c>
      <c r="IL37" s="9">
        <v>5.2350000000000003</v>
      </c>
      <c r="IM37" s="9">
        <v>2.681</v>
      </c>
      <c r="IN37" s="9">
        <v>2.5539999999999998</v>
      </c>
      <c r="IO37" s="9">
        <v>33.575000000000003</v>
      </c>
      <c r="IP37" s="9">
        <v>17.201000000000001</v>
      </c>
      <c r="IQ37" s="9">
        <v>16.373999999999999</v>
      </c>
    </row>
    <row r="38" spans="1:251">
      <c r="A38" s="10">
        <v>42644</v>
      </c>
      <c r="B38" s="9">
        <v>976.63300000000004</v>
      </c>
      <c r="C38" s="9">
        <v>1178.8420000000001</v>
      </c>
      <c r="D38" s="9">
        <v>389.20100000000002</v>
      </c>
      <c r="E38" s="9">
        <v>789.64200000000005</v>
      </c>
      <c r="F38" s="9">
        <v>493.63299999999998</v>
      </c>
      <c r="G38" s="9">
        <v>264.25900000000001</v>
      </c>
      <c r="H38" s="9">
        <v>229.374</v>
      </c>
      <c r="I38" s="9">
        <v>81.992000000000004</v>
      </c>
      <c r="J38" s="9">
        <v>50.075000000000003</v>
      </c>
      <c r="K38" s="9">
        <v>31.916</v>
      </c>
      <c r="L38" s="9">
        <v>29.827000000000002</v>
      </c>
      <c r="M38" s="9">
        <v>22.73</v>
      </c>
      <c r="N38" s="9">
        <v>7.0970000000000004</v>
      </c>
      <c r="O38" s="9">
        <v>17.329999999999998</v>
      </c>
      <c r="P38" s="9">
        <v>12.728999999999999</v>
      </c>
      <c r="Q38" s="9">
        <v>4.601</v>
      </c>
      <c r="R38" s="9">
        <v>12.497</v>
      </c>
      <c r="S38" s="9">
        <v>10.000999999999999</v>
      </c>
      <c r="T38" s="9">
        <v>2.496</v>
      </c>
      <c r="U38" s="9">
        <v>52.164999999999999</v>
      </c>
      <c r="V38" s="9">
        <v>27.344999999999999</v>
      </c>
      <c r="W38" s="9">
        <v>24.818999999999999</v>
      </c>
      <c r="X38" s="9">
        <v>444.28800000000001</v>
      </c>
      <c r="Y38" s="9">
        <v>235.19300000000001</v>
      </c>
      <c r="Z38" s="9">
        <v>209.095</v>
      </c>
      <c r="AA38" s="9">
        <v>175.459</v>
      </c>
      <c r="AB38" s="9">
        <v>123.962</v>
      </c>
      <c r="AC38" s="9">
        <v>51.497</v>
      </c>
      <c r="AD38" s="9">
        <v>268.82900000000001</v>
      </c>
      <c r="AE38" s="9">
        <v>111.23099999999999</v>
      </c>
      <c r="AF38" s="9">
        <v>157.59800000000001</v>
      </c>
      <c r="AG38" s="9">
        <v>195.517</v>
      </c>
      <c r="AH38" s="9">
        <v>139.84800000000001</v>
      </c>
      <c r="AI38" s="9">
        <v>55.67</v>
      </c>
      <c r="AJ38" s="9">
        <v>298.11599999999999</v>
      </c>
      <c r="AK38" s="9">
        <v>124.411</v>
      </c>
      <c r="AL38" s="9">
        <v>173.70500000000001</v>
      </c>
      <c r="AM38" s="9">
        <v>286.15899999999999</v>
      </c>
      <c r="AN38" s="9">
        <v>123.96</v>
      </c>
      <c r="AO38" s="9">
        <v>162.19900000000001</v>
      </c>
      <c r="AP38" s="9">
        <v>3134.2550000000001</v>
      </c>
      <c r="AQ38" s="9">
        <v>1688.14</v>
      </c>
      <c r="AR38" s="9">
        <v>1446.115</v>
      </c>
      <c r="AS38" s="9">
        <v>2075.326</v>
      </c>
      <c r="AT38" s="9">
        <v>1351.6579999999999</v>
      </c>
      <c r="AU38" s="9">
        <v>723.66800000000001</v>
      </c>
      <c r="AV38" s="9">
        <v>1058.9290000000001</v>
      </c>
      <c r="AW38" s="9">
        <v>336.48200000000003</v>
      </c>
      <c r="AX38" s="9">
        <v>722.447</v>
      </c>
      <c r="AY38" s="9">
        <v>508.03800000000001</v>
      </c>
      <c r="AZ38" s="9">
        <v>271.76600000000002</v>
      </c>
      <c r="BA38" s="9">
        <v>236.27199999999999</v>
      </c>
      <c r="BB38" s="9">
        <v>84.194999999999993</v>
      </c>
      <c r="BC38" s="9">
        <v>47.936999999999998</v>
      </c>
      <c r="BD38" s="9">
        <v>36.258000000000003</v>
      </c>
      <c r="BE38" s="9">
        <v>31.831</v>
      </c>
      <c r="BF38" s="9">
        <v>22.452999999999999</v>
      </c>
      <c r="BG38" s="9">
        <v>9.3789999999999996</v>
      </c>
      <c r="BH38" s="9">
        <v>12.477</v>
      </c>
      <c r="BI38" s="9">
        <v>9.2669999999999995</v>
      </c>
      <c r="BJ38" s="9">
        <v>3.21</v>
      </c>
      <c r="BK38" s="9">
        <v>19.355</v>
      </c>
      <c r="BL38" s="9">
        <v>13.186</v>
      </c>
      <c r="BM38" s="9">
        <v>6.1680000000000001</v>
      </c>
      <c r="BN38" s="9">
        <v>52.363</v>
      </c>
      <c r="BO38" s="9">
        <v>25.484000000000002</v>
      </c>
      <c r="BP38" s="9">
        <v>26.879000000000001</v>
      </c>
      <c r="BQ38" s="9">
        <v>456.21</v>
      </c>
      <c r="BR38" s="9">
        <v>242.792</v>
      </c>
      <c r="BS38" s="9">
        <v>213.41800000000001</v>
      </c>
      <c r="BT38" s="9">
        <v>163.172</v>
      </c>
      <c r="BU38" s="9">
        <v>129.01499999999999</v>
      </c>
      <c r="BV38" s="9">
        <v>34.156999999999996</v>
      </c>
      <c r="BW38" s="9">
        <v>293.03800000000001</v>
      </c>
      <c r="BX38" s="9">
        <v>113.776</v>
      </c>
      <c r="BY38" s="9">
        <v>179.261</v>
      </c>
      <c r="BZ38" s="9">
        <v>190.392</v>
      </c>
      <c r="CA38" s="9">
        <v>148.01300000000001</v>
      </c>
      <c r="CB38" s="9">
        <v>42.378999999999998</v>
      </c>
      <c r="CC38" s="9">
        <v>317.64600000000002</v>
      </c>
      <c r="CD38" s="9">
        <v>123.753</v>
      </c>
      <c r="CE38" s="9">
        <v>193.893</v>
      </c>
      <c r="CF38" s="9">
        <v>305.51400000000001</v>
      </c>
      <c r="CG38" s="9">
        <v>123.04300000000001</v>
      </c>
      <c r="CH38" s="9">
        <v>182.47200000000001</v>
      </c>
      <c r="CI38" s="9">
        <v>2338.7579999999998</v>
      </c>
      <c r="CJ38" s="9">
        <v>1233.76</v>
      </c>
      <c r="CK38" s="9">
        <v>1104.998</v>
      </c>
      <c r="CL38" s="9">
        <v>1614.463</v>
      </c>
      <c r="CM38" s="9">
        <v>1013.292</v>
      </c>
      <c r="CN38" s="9">
        <v>601.16999999999996</v>
      </c>
      <c r="CO38" s="9">
        <v>724.29499999999996</v>
      </c>
      <c r="CP38" s="9">
        <v>220.46799999999999</v>
      </c>
      <c r="CQ38" s="9">
        <v>503.827</v>
      </c>
      <c r="CR38" s="9">
        <v>323.553</v>
      </c>
      <c r="CS38" s="9">
        <v>177.47</v>
      </c>
      <c r="CT38" s="9">
        <v>146.08199999999999</v>
      </c>
      <c r="CU38" s="9">
        <v>68.819000000000003</v>
      </c>
      <c r="CV38" s="9">
        <v>40.006</v>
      </c>
      <c r="CW38" s="9">
        <v>28.812999999999999</v>
      </c>
      <c r="CX38" s="9">
        <v>25.306000000000001</v>
      </c>
      <c r="CY38" s="9">
        <v>21.523</v>
      </c>
      <c r="CZ38" s="9">
        <v>3.7829999999999999</v>
      </c>
      <c r="DA38" s="9">
        <v>14.458</v>
      </c>
      <c r="DB38" s="9">
        <v>12.99</v>
      </c>
      <c r="DC38" s="9">
        <v>1.468</v>
      </c>
      <c r="DD38" s="9">
        <v>10.848000000000001</v>
      </c>
      <c r="DE38" s="9">
        <v>8.5329999999999995</v>
      </c>
      <c r="DF38" s="9">
        <v>2.3149999999999999</v>
      </c>
      <c r="DG38" s="9">
        <v>43.512999999999998</v>
      </c>
      <c r="DH38" s="9">
        <v>18.483000000000001</v>
      </c>
      <c r="DI38" s="9">
        <v>25.03</v>
      </c>
      <c r="DJ38" s="9">
        <v>290.43</v>
      </c>
      <c r="DK38" s="9">
        <v>159.423</v>
      </c>
      <c r="DL38" s="9">
        <v>131.00800000000001</v>
      </c>
      <c r="DM38" s="9">
        <v>106.614</v>
      </c>
      <c r="DN38" s="9">
        <v>84.89</v>
      </c>
      <c r="DO38" s="9">
        <v>21.724</v>
      </c>
      <c r="DP38" s="9">
        <v>183.816</v>
      </c>
      <c r="DQ38" s="9">
        <v>74.533000000000001</v>
      </c>
      <c r="DR38" s="9">
        <v>109.28400000000001</v>
      </c>
      <c r="DS38" s="9">
        <v>124.852</v>
      </c>
      <c r="DT38" s="9">
        <v>99.757000000000005</v>
      </c>
      <c r="DU38" s="9">
        <v>25.094999999999999</v>
      </c>
      <c r="DV38" s="9">
        <v>198.70099999999999</v>
      </c>
      <c r="DW38" s="9">
        <v>77.713999999999999</v>
      </c>
      <c r="DX38" s="9">
        <v>120.98699999999999</v>
      </c>
      <c r="DY38" s="9">
        <v>198.274</v>
      </c>
      <c r="DZ38" s="9">
        <v>87.522999999999996</v>
      </c>
      <c r="EA38" s="9">
        <v>110.751</v>
      </c>
      <c r="EB38" s="9">
        <v>811.01800000000003</v>
      </c>
      <c r="EC38" s="9">
        <v>423.57900000000001</v>
      </c>
      <c r="ED38" s="9">
        <v>387.43799999999999</v>
      </c>
      <c r="EE38" s="9">
        <v>515.85799999999995</v>
      </c>
      <c r="EF38" s="9">
        <v>330.46199999999999</v>
      </c>
      <c r="EG38" s="9">
        <v>185.39599999999999</v>
      </c>
      <c r="EH38" s="9">
        <v>295.16000000000003</v>
      </c>
      <c r="EI38" s="9">
        <v>93.117000000000004</v>
      </c>
      <c r="EJ38" s="9">
        <v>202.042</v>
      </c>
      <c r="EK38" s="9">
        <v>127.998</v>
      </c>
      <c r="EL38" s="9">
        <v>69.551000000000002</v>
      </c>
      <c r="EM38" s="9">
        <v>58.447000000000003</v>
      </c>
      <c r="EN38" s="9">
        <v>23.513000000000002</v>
      </c>
      <c r="EO38" s="9">
        <v>13.615</v>
      </c>
      <c r="EP38" s="9">
        <v>9.8979999999999997</v>
      </c>
      <c r="EQ38" s="9">
        <v>6.6470000000000002</v>
      </c>
      <c r="ER38" s="9">
        <v>4.54</v>
      </c>
      <c r="ES38" s="9">
        <v>2.1080000000000001</v>
      </c>
      <c r="ET38" s="9">
        <v>4.008</v>
      </c>
      <c r="EU38" s="9">
        <v>2.8439999999999999</v>
      </c>
      <c r="EV38" s="9">
        <v>1.1639999999999999</v>
      </c>
      <c r="EW38" s="9">
        <v>2.6389999999999998</v>
      </c>
      <c r="EX38" s="9">
        <v>1.696</v>
      </c>
      <c r="EY38" s="9">
        <v>0.94399999999999995</v>
      </c>
      <c r="EZ38" s="9">
        <v>16.866</v>
      </c>
      <c r="FA38" s="9">
        <v>9.0749999999999993</v>
      </c>
      <c r="FB38" s="9">
        <v>7.79</v>
      </c>
      <c r="FC38" s="9">
        <v>116.752</v>
      </c>
      <c r="FD38" s="9">
        <v>62.628</v>
      </c>
      <c r="FE38" s="9">
        <v>54.124000000000002</v>
      </c>
      <c r="FF38" s="9">
        <v>37.35</v>
      </c>
      <c r="FG38" s="9">
        <v>28.244</v>
      </c>
      <c r="FH38" s="9">
        <v>9.1059999999999999</v>
      </c>
      <c r="FI38" s="9">
        <v>79.402000000000001</v>
      </c>
      <c r="FJ38" s="9">
        <v>34.384</v>
      </c>
      <c r="FK38" s="9">
        <v>45.018000000000001</v>
      </c>
      <c r="FL38" s="9">
        <v>41.79</v>
      </c>
      <c r="FM38" s="9">
        <v>31.76</v>
      </c>
      <c r="FN38" s="9">
        <v>10.029999999999999</v>
      </c>
      <c r="FO38" s="9">
        <v>86.206999999999994</v>
      </c>
      <c r="FP38" s="9">
        <v>37.790999999999997</v>
      </c>
      <c r="FQ38" s="9">
        <v>48.417000000000002</v>
      </c>
      <c r="FR38" s="9">
        <v>83.41</v>
      </c>
      <c r="FS38" s="9">
        <v>37.228999999999999</v>
      </c>
      <c r="FT38" s="9">
        <v>46.182000000000002</v>
      </c>
      <c r="FU38" s="9">
        <v>1287.298</v>
      </c>
      <c r="FV38" s="9">
        <v>696.61900000000003</v>
      </c>
      <c r="FW38" s="9">
        <v>590.67899999999997</v>
      </c>
      <c r="FX38" s="9">
        <v>863.93700000000001</v>
      </c>
      <c r="FY38" s="9">
        <v>569.73599999999999</v>
      </c>
      <c r="FZ38" s="9">
        <v>294.20100000000002</v>
      </c>
      <c r="GA38" s="9">
        <v>423.36200000000002</v>
      </c>
      <c r="GB38" s="9">
        <v>126.883</v>
      </c>
      <c r="GC38" s="9">
        <v>296.47800000000001</v>
      </c>
      <c r="GD38" s="9">
        <v>203.86699999999999</v>
      </c>
      <c r="GE38" s="9">
        <v>111.6</v>
      </c>
      <c r="GF38" s="9">
        <v>92.266999999999996</v>
      </c>
      <c r="GG38" s="9">
        <v>43.317999999999998</v>
      </c>
      <c r="GH38" s="9">
        <v>23.835000000000001</v>
      </c>
      <c r="GI38" s="9">
        <v>19.483000000000001</v>
      </c>
      <c r="GJ38" s="9">
        <v>18.053999999999998</v>
      </c>
      <c r="GK38" s="9">
        <v>15.324999999999999</v>
      </c>
      <c r="GL38" s="9">
        <v>2.7290000000000001</v>
      </c>
      <c r="GM38" s="9">
        <v>9.9359999999999999</v>
      </c>
      <c r="GN38" s="9">
        <v>7.681</v>
      </c>
      <c r="GO38" s="9">
        <v>2.254</v>
      </c>
      <c r="GP38" s="9">
        <v>8.1189999999999998</v>
      </c>
      <c r="GQ38" s="9">
        <v>7.6440000000000001</v>
      </c>
      <c r="GR38" s="9">
        <v>0.47499999999999998</v>
      </c>
      <c r="GS38" s="9">
        <v>25.263000000000002</v>
      </c>
      <c r="GT38" s="9">
        <v>8.51</v>
      </c>
      <c r="GU38" s="9">
        <v>16.754000000000001</v>
      </c>
      <c r="GV38" s="9">
        <v>179.10900000000001</v>
      </c>
      <c r="GW38" s="9">
        <v>96.772000000000006</v>
      </c>
      <c r="GX38" s="9">
        <v>82.337000000000003</v>
      </c>
      <c r="GY38" s="9">
        <v>74.084000000000003</v>
      </c>
      <c r="GZ38" s="9">
        <v>57.179000000000002</v>
      </c>
      <c r="HA38" s="9">
        <v>16.905000000000001</v>
      </c>
      <c r="HB38" s="9">
        <v>105.026</v>
      </c>
      <c r="HC38" s="9">
        <v>39.593000000000004</v>
      </c>
      <c r="HD38" s="9">
        <v>65.433000000000007</v>
      </c>
      <c r="HE38" s="9">
        <v>85.850999999999999</v>
      </c>
      <c r="HF38" s="9">
        <v>67.539000000000001</v>
      </c>
      <c r="HG38" s="9">
        <v>18.312000000000001</v>
      </c>
      <c r="HH38" s="9">
        <v>118.017</v>
      </c>
      <c r="HI38" s="9">
        <v>44.061</v>
      </c>
      <c r="HJ38" s="9">
        <v>73.954999999999998</v>
      </c>
      <c r="HK38" s="9">
        <v>114.961</v>
      </c>
      <c r="HL38" s="9">
        <v>47.274000000000001</v>
      </c>
      <c r="HM38" s="9">
        <v>67.686999999999998</v>
      </c>
      <c r="HN38" s="9">
        <v>236.94300000000001</v>
      </c>
      <c r="HO38" s="9">
        <v>125.434</v>
      </c>
      <c r="HP38" s="9">
        <v>111.51</v>
      </c>
      <c r="HQ38" s="9">
        <v>149.48099999999999</v>
      </c>
      <c r="HR38" s="9">
        <v>100.08499999999999</v>
      </c>
      <c r="HS38" s="9">
        <v>49.396000000000001</v>
      </c>
      <c r="HT38" s="9">
        <v>87.462999999999994</v>
      </c>
      <c r="HU38" s="9">
        <v>25.349</v>
      </c>
      <c r="HV38" s="9">
        <v>62.113999999999997</v>
      </c>
      <c r="HW38" s="9">
        <v>37.445999999999998</v>
      </c>
      <c r="HX38" s="9">
        <v>18.52</v>
      </c>
      <c r="HY38" s="9">
        <v>18.925999999999998</v>
      </c>
      <c r="HZ38" s="9">
        <v>7.218</v>
      </c>
      <c r="IA38" s="9">
        <v>4.2939999999999996</v>
      </c>
      <c r="IB38" s="9">
        <v>2.9239999999999999</v>
      </c>
      <c r="IC38" s="9">
        <v>3.0830000000000002</v>
      </c>
      <c r="ID38" s="9">
        <v>2.282</v>
      </c>
      <c r="IE38" s="9">
        <v>0.80100000000000005</v>
      </c>
      <c r="IF38" s="9">
        <v>1.2330000000000001</v>
      </c>
      <c r="IG38" s="9">
        <v>0.73899999999999999</v>
      </c>
      <c r="IH38" s="9">
        <v>0.495</v>
      </c>
      <c r="II38" s="9">
        <v>1.849</v>
      </c>
      <c r="IJ38" s="9">
        <v>1.544</v>
      </c>
      <c r="IK38" s="9">
        <v>0.30599999999999999</v>
      </c>
      <c r="IL38" s="9">
        <v>4.1349999999999998</v>
      </c>
      <c r="IM38" s="9">
        <v>2.0110000000000001</v>
      </c>
      <c r="IN38" s="9">
        <v>2.1240000000000001</v>
      </c>
      <c r="IO38" s="9">
        <v>33.716999999999999</v>
      </c>
      <c r="IP38" s="9">
        <v>16.431000000000001</v>
      </c>
      <c r="IQ38" s="9">
        <v>17.286999999999999</v>
      </c>
    </row>
    <row r="39" spans="1:251">
      <c r="A39" s="10">
        <v>42675</v>
      </c>
      <c r="B39" s="9">
        <v>973.47500000000002</v>
      </c>
      <c r="C39" s="9">
        <v>1183.576</v>
      </c>
      <c r="D39" s="9">
        <v>387.95299999999997</v>
      </c>
      <c r="E39" s="9">
        <v>795.62300000000005</v>
      </c>
      <c r="F39" s="9">
        <v>543.07000000000005</v>
      </c>
      <c r="G39" s="9">
        <v>302.45299999999997</v>
      </c>
      <c r="H39" s="9">
        <v>240.61699999999999</v>
      </c>
      <c r="I39" s="9">
        <v>80.427999999999997</v>
      </c>
      <c r="J39" s="9">
        <v>47.646000000000001</v>
      </c>
      <c r="K39" s="9">
        <v>32.781999999999996</v>
      </c>
      <c r="L39" s="9">
        <v>30.478999999999999</v>
      </c>
      <c r="M39" s="9">
        <v>22.65</v>
      </c>
      <c r="N39" s="9">
        <v>7.8289999999999997</v>
      </c>
      <c r="O39" s="9">
        <v>18.395</v>
      </c>
      <c r="P39" s="9">
        <v>12.420999999999999</v>
      </c>
      <c r="Q39" s="9">
        <v>5.9749999999999996</v>
      </c>
      <c r="R39" s="9">
        <v>12.084</v>
      </c>
      <c r="S39" s="9">
        <v>10.23</v>
      </c>
      <c r="T39" s="9">
        <v>1.855</v>
      </c>
      <c r="U39" s="9">
        <v>49.948</v>
      </c>
      <c r="V39" s="9">
        <v>24.995999999999999</v>
      </c>
      <c r="W39" s="9">
        <v>24.952000000000002</v>
      </c>
      <c r="X39" s="9">
        <v>500.59500000000003</v>
      </c>
      <c r="Y39" s="9">
        <v>276.12</v>
      </c>
      <c r="Z39" s="9">
        <v>224.47499999999999</v>
      </c>
      <c r="AA39" s="9">
        <v>194.03299999999999</v>
      </c>
      <c r="AB39" s="9">
        <v>144.596</v>
      </c>
      <c r="AC39" s="9">
        <v>49.436999999999998</v>
      </c>
      <c r="AD39" s="9">
        <v>306.56200000000001</v>
      </c>
      <c r="AE39" s="9">
        <v>131.52500000000001</v>
      </c>
      <c r="AF39" s="9">
        <v>175.03800000000001</v>
      </c>
      <c r="AG39" s="9">
        <v>218.13499999999999</v>
      </c>
      <c r="AH39" s="9">
        <v>162.84800000000001</v>
      </c>
      <c r="AI39" s="9">
        <v>55.286999999999999</v>
      </c>
      <c r="AJ39" s="9">
        <v>324.935</v>
      </c>
      <c r="AK39" s="9">
        <v>139.60499999999999</v>
      </c>
      <c r="AL39" s="9">
        <v>185.33</v>
      </c>
      <c r="AM39" s="9">
        <v>324.95699999999999</v>
      </c>
      <c r="AN39" s="9">
        <v>143.94499999999999</v>
      </c>
      <c r="AO39" s="9">
        <v>181.012</v>
      </c>
      <c r="AP39" s="9">
        <v>3137.9009999999998</v>
      </c>
      <c r="AQ39" s="9">
        <v>1685.412</v>
      </c>
      <c r="AR39" s="9">
        <v>1452.489</v>
      </c>
      <c r="AS39" s="9">
        <v>2110.0819999999999</v>
      </c>
      <c r="AT39" s="9">
        <v>1367.585</v>
      </c>
      <c r="AU39" s="9">
        <v>742.49699999999996</v>
      </c>
      <c r="AV39" s="9">
        <v>1027.819</v>
      </c>
      <c r="AW39" s="9">
        <v>317.827</v>
      </c>
      <c r="AX39" s="9">
        <v>709.99199999999996</v>
      </c>
      <c r="AY39" s="9">
        <v>491.09800000000001</v>
      </c>
      <c r="AZ39" s="9">
        <v>252.226</v>
      </c>
      <c r="BA39" s="9">
        <v>238.87200000000001</v>
      </c>
      <c r="BB39" s="9">
        <v>72.769000000000005</v>
      </c>
      <c r="BC39" s="9">
        <v>42.816000000000003</v>
      </c>
      <c r="BD39" s="9">
        <v>29.952999999999999</v>
      </c>
      <c r="BE39" s="9">
        <v>28.844999999999999</v>
      </c>
      <c r="BF39" s="9">
        <v>19.645</v>
      </c>
      <c r="BG39" s="9">
        <v>9.2010000000000005</v>
      </c>
      <c r="BH39" s="9">
        <v>16.669</v>
      </c>
      <c r="BI39" s="9">
        <v>9.84</v>
      </c>
      <c r="BJ39" s="9">
        <v>6.8289999999999997</v>
      </c>
      <c r="BK39" s="9">
        <v>12.177</v>
      </c>
      <c r="BL39" s="9">
        <v>9.8049999999999997</v>
      </c>
      <c r="BM39" s="9">
        <v>2.3719999999999999</v>
      </c>
      <c r="BN39" s="9">
        <v>43.923999999999999</v>
      </c>
      <c r="BO39" s="9">
        <v>23.170999999999999</v>
      </c>
      <c r="BP39" s="9">
        <v>20.753</v>
      </c>
      <c r="BQ39" s="9">
        <v>447.94600000000003</v>
      </c>
      <c r="BR39" s="9">
        <v>227.221</v>
      </c>
      <c r="BS39" s="9">
        <v>220.72499999999999</v>
      </c>
      <c r="BT39" s="9">
        <v>158.875</v>
      </c>
      <c r="BU39" s="9">
        <v>118.97499999999999</v>
      </c>
      <c r="BV39" s="9">
        <v>39.899000000000001</v>
      </c>
      <c r="BW39" s="9">
        <v>289.072</v>
      </c>
      <c r="BX39" s="9">
        <v>108.246</v>
      </c>
      <c r="BY39" s="9">
        <v>180.82599999999999</v>
      </c>
      <c r="BZ39" s="9">
        <v>181.584</v>
      </c>
      <c r="CA39" s="9">
        <v>133.92400000000001</v>
      </c>
      <c r="CB39" s="9">
        <v>47.661000000000001</v>
      </c>
      <c r="CC39" s="9">
        <v>309.51299999999998</v>
      </c>
      <c r="CD39" s="9">
        <v>118.30200000000001</v>
      </c>
      <c r="CE39" s="9">
        <v>191.21100000000001</v>
      </c>
      <c r="CF39" s="9">
        <v>305.74</v>
      </c>
      <c r="CG39" s="9">
        <v>118.086</v>
      </c>
      <c r="CH39" s="9">
        <v>187.655</v>
      </c>
      <c r="CI39" s="9">
        <v>2377.7660000000001</v>
      </c>
      <c r="CJ39" s="9">
        <v>1251.9690000000001</v>
      </c>
      <c r="CK39" s="9">
        <v>1125.798</v>
      </c>
      <c r="CL39" s="9">
        <v>1652.9</v>
      </c>
      <c r="CM39" s="9">
        <v>1034.6949999999999</v>
      </c>
      <c r="CN39" s="9">
        <v>618.20500000000004</v>
      </c>
      <c r="CO39" s="9">
        <v>724.86599999999999</v>
      </c>
      <c r="CP39" s="9">
        <v>217.274</v>
      </c>
      <c r="CQ39" s="9">
        <v>507.59199999999998</v>
      </c>
      <c r="CR39" s="9">
        <v>336.82100000000003</v>
      </c>
      <c r="CS39" s="9">
        <v>181.98400000000001</v>
      </c>
      <c r="CT39" s="9">
        <v>154.83799999999999</v>
      </c>
      <c r="CU39" s="9">
        <v>73.394000000000005</v>
      </c>
      <c r="CV39" s="9">
        <v>45.088000000000001</v>
      </c>
      <c r="CW39" s="9">
        <v>28.306000000000001</v>
      </c>
      <c r="CX39" s="9">
        <v>33.781999999999996</v>
      </c>
      <c r="CY39" s="9">
        <v>28.545000000000002</v>
      </c>
      <c r="CZ39" s="9">
        <v>5.2380000000000004</v>
      </c>
      <c r="DA39" s="9">
        <v>19.645</v>
      </c>
      <c r="DB39" s="9">
        <v>16.957000000000001</v>
      </c>
      <c r="DC39" s="9">
        <v>2.6890000000000001</v>
      </c>
      <c r="DD39" s="9">
        <v>14.137</v>
      </c>
      <c r="DE39" s="9">
        <v>11.587999999999999</v>
      </c>
      <c r="DF39" s="9">
        <v>2.5489999999999999</v>
      </c>
      <c r="DG39" s="9">
        <v>39.610999999999997</v>
      </c>
      <c r="DH39" s="9">
        <v>16.542999999999999</v>
      </c>
      <c r="DI39" s="9">
        <v>23.068000000000001</v>
      </c>
      <c r="DJ39" s="9">
        <v>290.77800000000002</v>
      </c>
      <c r="DK39" s="9">
        <v>151.82599999999999</v>
      </c>
      <c r="DL39" s="9">
        <v>138.953</v>
      </c>
      <c r="DM39" s="9">
        <v>108.59</v>
      </c>
      <c r="DN39" s="9">
        <v>79.144999999999996</v>
      </c>
      <c r="DO39" s="9">
        <v>29.445</v>
      </c>
      <c r="DP39" s="9">
        <v>182.18899999999999</v>
      </c>
      <c r="DQ39" s="9">
        <v>72.680999999999997</v>
      </c>
      <c r="DR39" s="9">
        <v>109.508</v>
      </c>
      <c r="DS39" s="9">
        <v>134.9</v>
      </c>
      <c r="DT39" s="9">
        <v>102.152</v>
      </c>
      <c r="DU39" s="9">
        <v>32.747999999999998</v>
      </c>
      <c r="DV39" s="9">
        <v>201.92099999999999</v>
      </c>
      <c r="DW39" s="9">
        <v>79.831000000000003</v>
      </c>
      <c r="DX39" s="9">
        <v>122.09</v>
      </c>
      <c r="DY39" s="9">
        <v>201.834</v>
      </c>
      <c r="DZ39" s="9">
        <v>89.638000000000005</v>
      </c>
      <c r="EA39" s="9">
        <v>112.196</v>
      </c>
      <c r="EB39" s="9">
        <v>816.32399999999996</v>
      </c>
      <c r="EC39" s="9">
        <v>424.392</v>
      </c>
      <c r="ED39" s="9">
        <v>391.93200000000002</v>
      </c>
      <c r="EE39" s="9">
        <v>530.29700000000003</v>
      </c>
      <c r="EF39" s="9">
        <v>338.94099999999997</v>
      </c>
      <c r="EG39" s="9">
        <v>191.357</v>
      </c>
      <c r="EH39" s="9">
        <v>286.02699999999999</v>
      </c>
      <c r="EI39" s="9">
        <v>85.451999999999998</v>
      </c>
      <c r="EJ39" s="9">
        <v>200.57499999999999</v>
      </c>
      <c r="EK39" s="9">
        <v>128.18799999999999</v>
      </c>
      <c r="EL39" s="9">
        <v>65.591999999999999</v>
      </c>
      <c r="EM39" s="9">
        <v>62.595999999999997</v>
      </c>
      <c r="EN39" s="9">
        <v>25.462</v>
      </c>
      <c r="EO39" s="9">
        <v>16.321999999999999</v>
      </c>
      <c r="EP39" s="9">
        <v>9.14</v>
      </c>
      <c r="EQ39" s="9">
        <v>9.0519999999999996</v>
      </c>
      <c r="ER39" s="9">
        <v>7.83</v>
      </c>
      <c r="ES39" s="9">
        <v>1.222</v>
      </c>
      <c r="ET39" s="9">
        <v>5.2039999999999997</v>
      </c>
      <c r="EU39" s="9">
        <v>4.7060000000000004</v>
      </c>
      <c r="EV39" s="9">
        <v>0.498</v>
      </c>
      <c r="EW39" s="9">
        <v>3.8479999999999999</v>
      </c>
      <c r="EX39" s="9">
        <v>3.1230000000000002</v>
      </c>
      <c r="EY39" s="9">
        <v>0.72499999999999998</v>
      </c>
      <c r="EZ39" s="9">
        <v>16.41</v>
      </c>
      <c r="FA39" s="9">
        <v>8.4920000000000009</v>
      </c>
      <c r="FB39" s="9">
        <v>7.9180000000000001</v>
      </c>
      <c r="FC39" s="9">
        <v>114.07599999999999</v>
      </c>
      <c r="FD39" s="9">
        <v>57.113</v>
      </c>
      <c r="FE39" s="9">
        <v>56.963000000000001</v>
      </c>
      <c r="FF39" s="9">
        <v>35.58</v>
      </c>
      <c r="FG39" s="9">
        <v>27.713999999999999</v>
      </c>
      <c r="FH39" s="9">
        <v>7.8650000000000002</v>
      </c>
      <c r="FI39" s="9">
        <v>78.495999999999995</v>
      </c>
      <c r="FJ39" s="9">
        <v>29.398</v>
      </c>
      <c r="FK39" s="9">
        <v>49.097999999999999</v>
      </c>
      <c r="FL39" s="9">
        <v>41.622</v>
      </c>
      <c r="FM39" s="9">
        <v>32.786000000000001</v>
      </c>
      <c r="FN39" s="9">
        <v>8.8369999999999997</v>
      </c>
      <c r="FO39" s="9">
        <v>86.566000000000003</v>
      </c>
      <c r="FP39" s="9">
        <v>32.805999999999997</v>
      </c>
      <c r="FQ39" s="9">
        <v>53.76</v>
      </c>
      <c r="FR39" s="9">
        <v>83.7</v>
      </c>
      <c r="FS39" s="9">
        <v>34.103999999999999</v>
      </c>
      <c r="FT39" s="9">
        <v>49.595999999999997</v>
      </c>
      <c r="FU39" s="9">
        <v>1296.23</v>
      </c>
      <c r="FV39" s="9">
        <v>700.78</v>
      </c>
      <c r="FW39" s="9">
        <v>595.45100000000002</v>
      </c>
      <c r="FX39" s="9">
        <v>878.28599999999994</v>
      </c>
      <c r="FY39" s="9">
        <v>577.75800000000004</v>
      </c>
      <c r="FZ39" s="9">
        <v>300.52800000000002</v>
      </c>
      <c r="GA39" s="9">
        <v>417.94499999999999</v>
      </c>
      <c r="GB39" s="9">
        <v>123.021</v>
      </c>
      <c r="GC39" s="9">
        <v>294.923</v>
      </c>
      <c r="GD39" s="9">
        <v>212.511</v>
      </c>
      <c r="GE39" s="9">
        <v>112.60299999999999</v>
      </c>
      <c r="GF39" s="9">
        <v>99.908000000000001</v>
      </c>
      <c r="GG39" s="9">
        <v>43.220999999999997</v>
      </c>
      <c r="GH39" s="9">
        <v>24.190999999999999</v>
      </c>
      <c r="GI39" s="9">
        <v>19.030999999999999</v>
      </c>
      <c r="GJ39" s="9">
        <v>19.004000000000001</v>
      </c>
      <c r="GK39" s="9">
        <v>14.981999999999999</v>
      </c>
      <c r="GL39" s="9">
        <v>4.0220000000000002</v>
      </c>
      <c r="GM39" s="9">
        <v>9.5380000000000003</v>
      </c>
      <c r="GN39" s="9">
        <v>7.0860000000000003</v>
      </c>
      <c r="GO39" s="9">
        <v>2.452</v>
      </c>
      <c r="GP39" s="9">
        <v>9.4659999999999993</v>
      </c>
      <c r="GQ39" s="9">
        <v>7.8959999999999999</v>
      </c>
      <c r="GR39" s="9">
        <v>1.569</v>
      </c>
      <c r="GS39" s="9">
        <v>24.216999999999999</v>
      </c>
      <c r="GT39" s="9">
        <v>9.2089999999999996</v>
      </c>
      <c r="GU39" s="9">
        <v>15.009</v>
      </c>
      <c r="GV39" s="9">
        <v>188.74</v>
      </c>
      <c r="GW39" s="9">
        <v>97.555999999999997</v>
      </c>
      <c r="GX39" s="9">
        <v>91.183999999999997</v>
      </c>
      <c r="GY39" s="9">
        <v>75.022000000000006</v>
      </c>
      <c r="GZ39" s="9">
        <v>55.88</v>
      </c>
      <c r="HA39" s="9">
        <v>19.141999999999999</v>
      </c>
      <c r="HB39" s="9">
        <v>113.717</v>
      </c>
      <c r="HC39" s="9">
        <v>41.674999999999997</v>
      </c>
      <c r="HD39" s="9">
        <v>72.042000000000002</v>
      </c>
      <c r="HE39" s="9">
        <v>88.483000000000004</v>
      </c>
      <c r="HF39" s="9">
        <v>66.674999999999997</v>
      </c>
      <c r="HG39" s="9">
        <v>21.808</v>
      </c>
      <c r="HH39" s="9">
        <v>124.02800000000001</v>
      </c>
      <c r="HI39" s="9">
        <v>45.927</v>
      </c>
      <c r="HJ39" s="9">
        <v>78.099999999999994</v>
      </c>
      <c r="HK39" s="9">
        <v>123.255</v>
      </c>
      <c r="HL39" s="9">
        <v>48.761000000000003</v>
      </c>
      <c r="HM39" s="9">
        <v>74.494</v>
      </c>
      <c r="HN39" s="9">
        <v>240.31899999999999</v>
      </c>
      <c r="HO39" s="9">
        <v>127.952</v>
      </c>
      <c r="HP39" s="9">
        <v>112.367</v>
      </c>
      <c r="HQ39" s="9">
        <v>149.76400000000001</v>
      </c>
      <c r="HR39" s="9">
        <v>100.21599999999999</v>
      </c>
      <c r="HS39" s="9">
        <v>49.548000000000002</v>
      </c>
      <c r="HT39" s="9">
        <v>90.555000000000007</v>
      </c>
      <c r="HU39" s="9">
        <v>27.736000000000001</v>
      </c>
      <c r="HV39" s="9">
        <v>62.817999999999998</v>
      </c>
      <c r="HW39" s="9">
        <v>40.055999999999997</v>
      </c>
      <c r="HX39" s="9">
        <v>20.238</v>
      </c>
      <c r="HY39" s="9">
        <v>19.818000000000001</v>
      </c>
      <c r="HZ39" s="9">
        <v>7.1070000000000002</v>
      </c>
      <c r="IA39" s="9">
        <v>3.3250000000000002</v>
      </c>
      <c r="IB39" s="9">
        <v>3.782</v>
      </c>
      <c r="IC39" s="9">
        <v>2.9870000000000001</v>
      </c>
      <c r="ID39" s="9">
        <v>1.8580000000000001</v>
      </c>
      <c r="IE39" s="9">
        <v>1.129</v>
      </c>
      <c r="IF39" s="9">
        <v>1.6319999999999999</v>
      </c>
      <c r="IG39" s="9">
        <v>0.86</v>
      </c>
      <c r="IH39" s="9">
        <v>0.77200000000000002</v>
      </c>
      <c r="II39" s="9">
        <v>1.355</v>
      </c>
      <c r="IJ39" s="9">
        <v>0.998</v>
      </c>
      <c r="IK39" s="9">
        <v>0.35699999999999998</v>
      </c>
      <c r="IL39" s="9">
        <v>4.1210000000000004</v>
      </c>
      <c r="IM39" s="9">
        <v>1.4670000000000001</v>
      </c>
      <c r="IN39" s="9">
        <v>2.653</v>
      </c>
      <c r="IO39" s="9">
        <v>36.494</v>
      </c>
      <c r="IP39" s="9">
        <v>18.201000000000001</v>
      </c>
      <c r="IQ39" s="9">
        <v>18.292999999999999</v>
      </c>
    </row>
    <row r="40" spans="1:251">
      <c r="A40" s="10">
        <v>42705</v>
      </c>
      <c r="B40" s="9">
        <v>989.77200000000005</v>
      </c>
      <c r="C40" s="9">
        <v>1177.403</v>
      </c>
      <c r="D40" s="9">
        <v>378.40800000000002</v>
      </c>
      <c r="E40" s="9">
        <v>798.995</v>
      </c>
      <c r="F40" s="9">
        <v>556.60400000000004</v>
      </c>
      <c r="G40" s="9">
        <v>301.226</v>
      </c>
      <c r="H40" s="9">
        <v>255.37799999999999</v>
      </c>
      <c r="I40" s="9">
        <v>97.55</v>
      </c>
      <c r="J40" s="9">
        <v>52.811999999999998</v>
      </c>
      <c r="K40" s="9">
        <v>44.738</v>
      </c>
      <c r="L40" s="9">
        <v>34.156999999999996</v>
      </c>
      <c r="M40" s="9">
        <v>25.539000000000001</v>
      </c>
      <c r="N40" s="9">
        <v>8.6180000000000003</v>
      </c>
      <c r="O40" s="9">
        <v>16.710999999999999</v>
      </c>
      <c r="P40" s="9">
        <v>12.723000000000001</v>
      </c>
      <c r="Q40" s="9">
        <v>3.988</v>
      </c>
      <c r="R40" s="9">
        <v>17.446000000000002</v>
      </c>
      <c r="S40" s="9">
        <v>12.817</v>
      </c>
      <c r="T40" s="9">
        <v>4.6289999999999996</v>
      </c>
      <c r="U40" s="9">
        <v>63.393000000000001</v>
      </c>
      <c r="V40" s="9">
        <v>27.273</v>
      </c>
      <c r="W40" s="9">
        <v>36.119999999999997</v>
      </c>
      <c r="X40" s="9">
        <v>503.24599999999998</v>
      </c>
      <c r="Y40" s="9">
        <v>273.01499999999999</v>
      </c>
      <c r="Z40" s="9">
        <v>230.23099999999999</v>
      </c>
      <c r="AA40" s="9">
        <v>188.72200000000001</v>
      </c>
      <c r="AB40" s="9">
        <v>139.839</v>
      </c>
      <c r="AC40" s="9">
        <v>48.883000000000003</v>
      </c>
      <c r="AD40" s="9">
        <v>314.524</v>
      </c>
      <c r="AE40" s="9">
        <v>133.17500000000001</v>
      </c>
      <c r="AF40" s="9">
        <v>181.34800000000001</v>
      </c>
      <c r="AG40" s="9">
        <v>215.27199999999999</v>
      </c>
      <c r="AH40" s="9">
        <v>159.851</v>
      </c>
      <c r="AI40" s="9">
        <v>55.420999999999999</v>
      </c>
      <c r="AJ40" s="9">
        <v>341.33199999999999</v>
      </c>
      <c r="AK40" s="9">
        <v>141.375</v>
      </c>
      <c r="AL40" s="9">
        <v>199.95699999999999</v>
      </c>
      <c r="AM40" s="9">
        <v>331.23500000000001</v>
      </c>
      <c r="AN40" s="9">
        <v>145.898</v>
      </c>
      <c r="AO40" s="9">
        <v>185.33699999999999</v>
      </c>
      <c r="AP40" s="9">
        <v>3179.4690000000001</v>
      </c>
      <c r="AQ40" s="9">
        <v>1710.2360000000001</v>
      </c>
      <c r="AR40" s="9">
        <v>1469.2329999999999</v>
      </c>
      <c r="AS40" s="9">
        <v>2156.337</v>
      </c>
      <c r="AT40" s="9">
        <v>1391.579</v>
      </c>
      <c r="AU40" s="9">
        <v>764.75800000000004</v>
      </c>
      <c r="AV40" s="9">
        <v>1023.1319999999999</v>
      </c>
      <c r="AW40" s="9">
        <v>318.65699999999998</v>
      </c>
      <c r="AX40" s="9">
        <v>704.47500000000002</v>
      </c>
      <c r="AY40" s="9">
        <v>540.86599999999999</v>
      </c>
      <c r="AZ40" s="9">
        <v>280.327</v>
      </c>
      <c r="BA40" s="9">
        <v>260.53899999999999</v>
      </c>
      <c r="BB40" s="9">
        <v>84.805999999999997</v>
      </c>
      <c r="BC40" s="9">
        <v>49.706000000000003</v>
      </c>
      <c r="BD40" s="9">
        <v>35.1</v>
      </c>
      <c r="BE40" s="9">
        <v>32.000999999999998</v>
      </c>
      <c r="BF40" s="9">
        <v>27.024000000000001</v>
      </c>
      <c r="BG40" s="9">
        <v>4.9770000000000003</v>
      </c>
      <c r="BH40" s="9">
        <v>16.552</v>
      </c>
      <c r="BI40" s="9">
        <v>14.531000000000001</v>
      </c>
      <c r="BJ40" s="9">
        <v>2.0209999999999999</v>
      </c>
      <c r="BK40" s="9">
        <v>15.448</v>
      </c>
      <c r="BL40" s="9">
        <v>12.493</v>
      </c>
      <c r="BM40" s="9">
        <v>2.956</v>
      </c>
      <c r="BN40" s="9">
        <v>52.805999999999997</v>
      </c>
      <c r="BO40" s="9">
        <v>22.681999999999999</v>
      </c>
      <c r="BP40" s="9">
        <v>30.123000000000001</v>
      </c>
      <c r="BQ40" s="9">
        <v>493.40100000000001</v>
      </c>
      <c r="BR40" s="9">
        <v>251.91</v>
      </c>
      <c r="BS40" s="9">
        <v>241.49100000000001</v>
      </c>
      <c r="BT40" s="9">
        <v>170.309</v>
      </c>
      <c r="BU40" s="9">
        <v>125.371</v>
      </c>
      <c r="BV40" s="9">
        <v>44.936999999999998</v>
      </c>
      <c r="BW40" s="9">
        <v>323.09199999999998</v>
      </c>
      <c r="BX40" s="9">
        <v>126.538</v>
      </c>
      <c r="BY40" s="9">
        <v>196.554</v>
      </c>
      <c r="BZ40" s="9">
        <v>195.71600000000001</v>
      </c>
      <c r="CA40" s="9">
        <v>146.88</v>
      </c>
      <c r="CB40" s="9">
        <v>48.837000000000003</v>
      </c>
      <c r="CC40" s="9">
        <v>345.15</v>
      </c>
      <c r="CD40" s="9">
        <v>133.44800000000001</v>
      </c>
      <c r="CE40" s="9">
        <v>211.702</v>
      </c>
      <c r="CF40" s="9">
        <v>339.64400000000001</v>
      </c>
      <c r="CG40" s="9">
        <v>141.06899999999999</v>
      </c>
      <c r="CH40" s="9">
        <v>198.57499999999999</v>
      </c>
      <c r="CI40" s="9">
        <v>2382.009</v>
      </c>
      <c r="CJ40" s="9">
        <v>1259.527</v>
      </c>
      <c r="CK40" s="9">
        <v>1122.482</v>
      </c>
      <c r="CL40" s="9">
        <v>1658.5719999999999</v>
      </c>
      <c r="CM40" s="9">
        <v>1047.3699999999999</v>
      </c>
      <c r="CN40" s="9">
        <v>611.202</v>
      </c>
      <c r="CO40" s="9">
        <v>723.43600000000004</v>
      </c>
      <c r="CP40" s="9">
        <v>212.15600000000001</v>
      </c>
      <c r="CQ40" s="9">
        <v>511.28</v>
      </c>
      <c r="CR40" s="9">
        <v>339.12900000000002</v>
      </c>
      <c r="CS40" s="9">
        <v>176.786</v>
      </c>
      <c r="CT40" s="9">
        <v>162.34399999999999</v>
      </c>
      <c r="CU40" s="9">
        <v>59.191000000000003</v>
      </c>
      <c r="CV40" s="9">
        <v>31.346</v>
      </c>
      <c r="CW40" s="9">
        <v>27.846</v>
      </c>
      <c r="CX40" s="9">
        <v>21.266999999999999</v>
      </c>
      <c r="CY40" s="9">
        <v>17.106000000000002</v>
      </c>
      <c r="CZ40" s="9">
        <v>4.1609999999999996</v>
      </c>
      <c r="DA40" s="9">
        <v>15.548</v>
      </c>
      <c r="DB40" s="9">
        <v>12.313000000000001</v>
      </c>
      <c r="DC40" s="9">
        <v>3.234</v>
      </c>
      <c r="DD40" s="9">
        <v>5.7190000000000003</v>
      </c>
      <c r="DE40" s="9">
        <v>4.7919999999999998</v>
      </c>
      <c r="DF40" s="9">
        <v>0.92700000000000005</v>
      </c>
      <c r="DG40" s="9">
        <v>37.924999999999997</v>
      </c>
      <c r="DH40" s="9">
        <v>14.24</v>
      </c>
      <c r="DI40" s="9">
        <v>23.684999999999999</v>
      </c>
      <c r="DJ40" s="9">
        <v>306.05399999999997</v>
      </c>
      <c r="DK40" s="9">
        <v>158.68100000000001</v>
      </c>
      <c r="DL40" s="9">
        <v>147.37299999999999</v>
      </c>
      <c r="DM40" s="9">
        <v>105.24299999999999</v>
      </c>
      <c r="DN40" s="9">
        <v>81.411000000000001</v>
      </c>
      <c r="DO40" s="9">
        <v>23.832000000000001</v>
      </c>
      <c r="DP40" s="9">
        <v>200.81100000000001</v>
      </c>
      <c r="DQ40" s="9">
        <v>77.27</v>
      </c>
      <c r="DR40" s="9">
        <v>123.541</v>
      </c>
      <c r="DS40" s="9">
        <v>121.636</v>
      </c>
      <c r="DT40" s="9">
        <v>94.486000000000004</v>
      </c>
      <c r="DU40" s="9">
        <v>27.15</v>
      </c>
      <c r="DV40" s="9">
        <v>217.49299999999999</v>
      </c>
      <c r="DW40" s="9">
        <v>82.299000000000007</v>
      </c>
      <c r="DX40" s="9">
        <v>135.19399999999999</v>
      </c>
      <c r="DY40" s="9">
        <v>216.35900000000001</v>
      </c>
      <c r="DZ40" s="9">
        <v>89.582999999999998</v>
      </c>
      <c r="EA40" s="9">
        <v>126.77500000000001</v>
      </c>
      <c r="EB40" s="9">
        <v>822.16200000000003</v>
      </c>
      <c r="EC40" s="9">
        <v>428.10899999999998</v>
      </c>
      <c r="ED40" s="9">
        <v>394.05399999999997</v>
      </c>
      <c r="EE40" s="9">
        <v>535.39599999999996</v>
      </c>
      <c r="EF40" s="9">
        <v>343.10599999999999</v>
      </c>
      <c r="EG40" s="9">
        <v>192.29</v>
      </c>
      <c r="EH40" s="9">
        <v>286.76600000000002</v>
      </c>
      <c r="EI40" s="9">
        <v>85.001999999999995</v>
      </c>
      <c r="EJ40" s="9">
        <v>201.76400000000001</v>
      </c>
      <c r="EK40" s="9">
        <v>121.661</v>
      </c>
      <c r="EL40" s="9">
        <v>57.341000000000001</v>
      </c>
      <c r="EM40" s="9">
        <v>64.319999999999993</v>
      </c>
      <c r="EN40" s="9">
        <v>19.827999999999999</v>
      </c>
      <c r="EO40" s="9">
        <v>11.111000000000001</v>
      </c>
      <c r="EP40" s="9">
        <v>8.7170000000000005</v>
      </c>
      <c r="EQ40" s="9">
        <v>9.0540000000000003</v>
      </c>
      <c r="ER40" s="9">
        <v>6.2240000000000002</v>
      </c>
      <c r="ES40" s="9">
        <v>2.83</v>
      </c>
      <c r="ET40" s="9">
        <v>5.12</v>
      </c>
      <c r="EU40" s="9">
        <v>4.0620000000000003</v>
      </c>
      <c r="EV40" s="9">
        <v>1.0589999999999999</v>
      </c>
      <c r="EW40" s="9">
        <v>3.9329999999999998</v>
      </c>
      <c r="EX40" s="9">
        <v>2.1619999999999999</v>
      </c>
      <c r="EY40" s="9">
        <v>1.7709999999999999</v>
      </c>
      <c r="EZ40" s="9">
        <v>10.773999999999999</v>
      </c>
      <c r="FA40" s="9">
        <v>4.8869999999999996</v>
      </c>
      <c r="FB40" s="9">
        <v>5.8869999999999996</v>
      </c>
      <c r="FC40" s="9">
        <v>111.354</v>
      </c>
      <c r="FD40" s="9">
        <v>51.587000000000003</v>
      </c>
      <c r="FE40" s="9">
        <v>59.767000000000003</v>
      </c>
      <c r="FF40" s="9">
        <v>29.631</v>
      </c>
      <c r="FG40" s="9">
        <v>20.260999999999999</v>
      </c>
      <c r="FH40" s="9">
        <v>9.3699999999999992</v>
      </c>
      <c r="FI40" s="9">
        <v>81.722999999999999</v>
      </c>
      <c r="FJ40" s="9">
        <v>31.326000000000001</v>
      </c>
      <c r="FK40" s="9">
        <v>50.396999999999998</v>
      </c>
      <c r="FL40" s="9">
        <v>36.057000000000002</v>
      </c>
      <c r="FM40" s="9">
        <v>24.321000000000002</v>
      </c>
      <c r="FN40" s="9">
        <v>11.736000000000001</v>
      </c>
      <c r="FO40" s="9">
        <v>85.603999999999999</v>
      </c>
      <c r="FP40" s="9">
        <v>33.020000000000003</v>
      </c>
      <c r="FQ40" s="9">
        <v>52.584000000000003</v>
      </c>
      <c r="FR40" s="9">
        <v>86.843000000000004</v>
      </c>
      <c r="FS40" s="9">
        <v>35.387</v>
      </c>
      <c r="FT40" s="9">
        <v>51.456000000000003</v>
      </c>
      <c r="FU40" s="9">
        <v>1305.307</v>
      </c>
      <c r="FV40" s="9">
        <v>708.13499999999999</v>
      </c>
      <c r="FW40" s="9">
        <v>597.173</v>
      </c>
      <c r="FX40" s="9">
        <v>891.99199999999996</v>
      </c>
      <c r="FY40" s="9">
        <v>582.54999999999995</v>
      </c>
      <c r="FZ40" s="9">
        <v>309.44200000000001</v>
      </c>
      <c r="GA40" s="9">
        <v>413.31599999999997</v>
      </c>
      <c r="GB40" s="9">
        <v>125.58499999999999</v>
      </c>
      <c r="GC40" s="9">
        <v>287.73</v>
      </c>
      <c r="GD40" s="9">
        <v>243.54</v>
      </c>
      <c r="GE40" s="9">
        <v>132.358</v>
      </c>
      <c r="GF40" s="9">
        <v>111.182</v>
      </c>
      <c r="GG40" s="9">
        <v>41.960999999999999</v>
      </c>
      <c r="GH40" s="9">
        <v>21.725000000000001</v>
      </c>
      <c r="GI40" s="9">
        <v>20.236000000000001</v>
      </c>
      <c r="GJ40" s="9">
        <v>18.024000000000001</v>
      </c>
      <c r="GK40" s="9">
        <v>12.88</v>
      </c>
      <c r="GL40" s="9">
        <v>5.1440000000000001</v>
      </c>
      <c r="GM40" s="9">
        <v>11.303000000000001</v>
      </c>
      <c r="GN40" s="9">
        <v>7.2619999999999996</v>
      </c>
      <c r="GO40" s="9">
        <v>4.0419999999999998</v>
      </c>
      <c r="GP40" s="9">
        <v>6.7210000000000001</v>
      </c>
      <c r="GQ40" s="9">
        <v>5.6189999999999998</v>
      </c>
      <c r="GR40" s="9">
        <v>1.1020000000000001</v>
      </c>
      <c r="GS40" s="9">
        <v>23.937000000000001</v>
      </c>
      <c r="GT40" s="9">
        <v>8.8450000000000006</v>
      </c>
      <c r="GU40" s="9">
        <v>15.092000000000001</v>
      </c>
      <c r="GV40" s="9">
        <v>222.601</v>
      </c>
      <c r="GW40" s="9">
        <v>120.59399999999999</v>
      </c>
      <c r="GX40" s="9">
        <v>102.00700000000001</v>
      </c>
      <c r="GY40" s="9">
        <v>95.927999999999997</v>
      </c>
      <c r="GZ40" s="9">
        <v>71.335999999999999</v>
      </c>
      <c r="HA40" s="9">
        <v>24.591999999999999</v>
      </c>
      <c r="HB40" s="9">
        <v>126.673</v>
      </c>
      <c r="HC40" s="9">
        <v>49.258000000000003</v>
      </c>
      <c r="HD40" s="9">
        <v>77.415000000000006</v>
      </c>
      <c r="HE40" s="9">
        <v>106.72499999999999</v>
      </c>
      <c r="HF40" s="9">
        <v>78.680000000000007</v>
      </c>
      <c r="HG40" s="9">
        <v>28.044</v>
      </c>
      <c r="HH40" s="9">
        <v>136.815</v>
      </c>
      <c r="HI40" s="9">
        <v>53.677999999999997</v>
      </c>
      <c r="HJ40" s="9">
        <v>83.137</v>
      </c>
      <c r="HK40" s="9">
        <v>137.976</v>
      </c>
      <c r="HL40" s="9">
        <v>56.52</v>
      </c>
      <c r="HM40" s="9">
        <v>81.456000000000003</v>
      </c>
      <c r="HN40" s="9">
        <v>242.745</v>
      </c>
      <c r="HO40" s="9">
        <v>129.137</v>
      </c>
      <c r="HP40" s="9">
        <v>113.60899999999999</v>
      </c>
      <c r="HQ40" s="9">
        <v>155.24199999999999</v>
      </c>
      <c r="HR40" s="9">
        <v>103.217</v>
      </c>
      <c r="HS40" s="9">
        <v>52.024999999999999</v>
      </c>
      <c r="HT40" s="9">
        <v>87.503</v>
      </c>
      <c r="HU40" s="9">
        <v>25.92</v>
      </c>
      <c r="HV40" s="9">
        <v>61.582999999999998</v>
      </c>
      <c r="HW40" s="9">
        <v>38.701999999999998</v>
      </c>
      <c r="HX40" s="9">
        <v>18.207999999999998</v>
      </c>
      <c r="HY40" s="9">
        <v>20.495000000000001</v>
      </c>
      <c r="HZ40" s="9">
        <v>6.5750000000000002</v>
      </c>
      <c r="IA40" s="9">
        <v>3.1920000000000002</v>
      </c>
      <c r="IB40" s="9">
        <v>3.383</v>
      </c>
      <c r="IC40" s="9">
        <v>2.0569999999999999</v>
      </c>
      <c r="ID40" s="9">
        <v>1.077</v>
      </c>
      <c r="IE40" s="9">
        <v>0.98</v>
      </c>
      <c r="IF40" s="9">
        <v>0.96899999999999997</v>
      </c>
      <c r="IG40" s="9">
        <v>0.47299999999999998</v>
      </c>
      <c r="IH40" s="9">
        <v>0.496</v>
      </c>
      <c r="II40" s="9">
        <v>1.0880000000000001</v>
      </c>
      <c r="IJ40" s="9">
        <v>0.60399999999999998</v>
      </c>
      <c r="IK40" s="9">
        <v>0.48399999999999999</v>
      </c>
      <c r="IL40" s="9">
        <v>4.5170000000000003</v>
      </c>
      <c r="IM40" s="9">
        <v>2.1150000000000002</v>
      </c>
      <c r="IN40" s="9">
        <v>2.403</v>
      </c>
      <c r="IO40" s="9">
        <v>34.621000000000002</v>
      </c>
      <c r="IP40" s="9">
        <v>16.36</v>
      </c>
      <c r="IQ40" s="9">
        <v>18.260999999999999</v>
      </c>
    </row>
    <row r="41" spans="1:251">
      <c r="A41" s="10">
        <v>42736</v>
      </c>
      <c r="B41" s="9">
        <v>951.17399999999998</v>
      </c>
      <c r="C41" s="9">
        <v>1136.2940000000001</v>
      </c>
      <c r="D41" s="9">
        <v>355.596</v>
      </c>
      <c r="E41" s="9">
        <v>780.69799999999998</v>
      </c>
      <c r="F41" s="9">
        <v>523.13699999999994</v>
      </c>
      <c r="G41" s="9">
        <v>274.03199999999998</v>
      </c>
      <c r="H41" s="9">
        <v>249.10499999999999</v>
      </c>
      <c r="I41" s="9">
        <v>97.369</v>
      </c>
      <c r="J41" s="9">
        <v>54.134</v>
      </c>
      <c r="K41" s="9">
        <v>43.234999999999999</v>
      </c>
      <c r="L41" s="9">
        <v>40.53</v>
      </c>
      <c r="M41" s="9">
        <v>26.442</v>
      </c>
      <c r="N41" s="9">
        <v>14.087999999999999</v>
      </c>
      <c r="O41" s="9">
        <v>21.95</v>
      </c>
      <c r="P41" s="9">
        <v>13.295</v>
      </c>
      <c r="Q41" s="9">
        <v>8.6549999999999994</v>
      </c>
      <c r="R41" s="9">
        <v>18.579999999999998</v>
      </c>
      <c r="S41" s="9">
        <v>13.146000000000001</v>
      </c>
      <c r="T41" s="9">
        <v>5.4329999999999998</v>
      </c>
      <c r="U41" s="9">
        <v>56.838999999999999</v>
      </c>
      <c r="V41" s="9">
        <v>27.693000000000001</v>
      </c>
      <c r="W41" s="9">
        <v>29.146999999999998</v>
      </c>
      <c r="X41" s="9">
        <v>468.89600000000002</v>
      </c>
      <c r="Y41" s="9">
        <v>242.52799999999999</v>
      </c>
      <c r="Z41" s="9">
        <v>226.36799999999999</v>
      </c>
      <c r="AA41" s="9">
        <v>163.506</v>
      </c>
      <c r="AB41" s="9">
        <v>113.36499999999999</v>
      </c>
      <c r="AC41" s="9">
        <v>50.140999999999998</v>
      </c>
      <c r="AD41" s="9">
        <v>305.39</v>
      </c>
      <c r="AE41" s="9">
        <v>129.16300000000001</v>
      </c>
      <c r="AF41" s="9">
        <v>176.227</v>
      </c>
      <c r="AG41" s="9">
        <v>196.18600000000001</v>
      </c>
      <c r="AH41" s="9">
        <v>136.11500000000001</v>
      </c>
      <c r="AI41" s="9">
        <v>60.07</v>
      </c>
      <c r="AJ41" s="9">
        <v>326.95100000000002</v>
      </c>
      <c r="AK41" s="9">
        <v>137.917</v>
      </c>
      <c r="AL41" s="9">
        <v>189.035</v>
      </c>
      <c r="AM41" s="9">
        <v>327.33999999999997</v>
      </c>
      <c r="AN41" s="9">
        <v>142.458</v>
      </c>
      <c r="AO41" s="9">
        <v>184.88200000000001</v>
      </c>
      <c r="AP41" s="9">
        <v>3101.3339999999998</v>
      </c>
      <c r="AQ41" s="9">
        <v>1667.3630000000001</v>
      </c>
      <c r="AR41" s="9">
        <v>1433.971</v>
      </c>
      <c r="AS41" s="9">
        <v>2088.5430000000001</v>
      </c>
      <c r="AT41" s="9">
        <v>1358.68</v>
      </c>
      <c r="AU41" s="9">
        <v>729.86300000000006</v>
      </c>
      <c r="AV41" s="9">
        <v>1012.7910000000001</v>
      </c>
      <c r="AW41" s="9">
        <v>308.68299999999999</v>
      </c>
      <c r="AX41" s="9">
        <v>704.10699999999997</v>
      </c>
      <c r="AY41" s="9">
        <v>523.99300000000005</v>
      </c>
      <c r="AZ41" s="9">
        <v>269.04700000000003</v>
      </c>
      <c r="BA41" s="9">
        <v>254.946</v>
      </c>
      <c r="BB41" s="9">
        <v>103.72</v>
      </c>
      <c r="BC41" s="9">
        <v>55.412999999999997</v>
      </c>
      <c r="BD41" s="9">
        <v>48.308</v>
      </c>
      <c r="BE41" s="9">
        <v>46.965000000000003</v>
      </c>
      <c r="BF41" s="9">
        <v>34.058999999999997</v>
      </c>
      <c r="BG41" s="9">
        <v>12.904999999999999</v>
      </c>
      <c r="BH41" s="9">
        <v>25.244</v>
      </c>
      <c r="BI41" s="9">
        <v>17.029</v>
      </c>
      <c r="BJ41" s="9">
        <v>8.2149999999999999</v>
      </c>
      <c r="BK41" s="9">
        <v>21.721</v>
      </c>
      <c r="BL41" s="9">
        <v>17.03</v>
      </c>
      <c r="BM41" s="9">
        <v>4.6909999999999998</v>
      </c>
      <c r="BN41" s="9">
        <v>56.756</v>
      </c>
      <c r="BO41" s="9">
        <v>21.353000000000002</v>
      </c>
      <c r="BP41" s="9">
        <v>35.402000000000001</v>
      </c>
      <c r="BQ41" s="9">
        <v>460.87299999999999</v>
      </c>
      <c r="BR41" s="9">
        <v>230.34100000000001</v>
      </c>
      <c r="BS41" s="9">
        <v>230.53200000000001</v>
      </c>
      <c r="BT41" s="9">
        <v>172.23400000000001</v>
      </c>
      <c r="BU41" s="9">
        <v>127.17700000000001</v>
      </c>
      <c r="BV41" s="9">
        <v>45.057000000000002</v>
      </c>
      <c r="BW41" s="9">
        <v>288.63900000000001</v>
      </c>
      <c r="BX41" s="9">
        <v>103.163</v>
      </c>
      <c r="BY41" s="9">
        <v>185.47499999999999</v>
      </c>
      <c r="BZ41" s="9">
        <v>208.34100000000001</v>
      </c>
      <c r="CA41" s="9">
        <v>154.06100000000001</v>
      </c>
      <c r="CB41" s="9">
        <v>54.28</v>
      </c>
      <c r="CC41" s="9">
        <v>315.65199999999999</v>
      </c>
      <c r="CD41" s="9">
        <v>114.98699999999999</v>
      </c>
      <c r="CE41" s="9">
        <v>200.66499999999999</v>
      </c>
      <c r="CF41" s="9">
        <v>313.88299999999998</v>
      </c>
      <c r="CG41" s="9">
        <v>120.193</v>
      </c>
      <c r="CH41" s="9">
        <v>193.69</v>
      </c>
      <c r="CI41" s="9">
        <v>2336.7959999999998</v>
      </c>
      <c r="CJ41" s="9">
        <v>1238.933</v>
      </c>
      <c r="CK41" s="9">
        <v>1097.8630000000001</v>
      </c>
      <c r="CL41" s="9">
        <v>1591.6289999999999</v>
      </c>
      <c r="CM41" s="9">
        <v>1009.472</v>
      </c>
      <c r="CN41" s="9">
        <v>582.15700000000004</v>
      </c>
      <c r="CO41" s="9">
        <v>745.16700000000003</v>
      </c>
      <c r="CP41" s="9">
        <v>229.46100000000001</v>
      </c>
      <c r="CQ41" s="9">
        <v>515.70600000000002</v>
      </c>
      <c r="CR41" s="9">
        <v>342.20100000000002</v>
      </c>
      <c r="CS41" s="9">
        <v>176.416</v>
      </c>
      <c r="CT41" s="9">
        <v>165.785</v>
      </c>
      <c r="CU41" s="9">
        <v>69.010000000000005</v>
      </c>
      <c r="CV41" s="9">
        <v>43.790999999999997</v>
      </c>
      <c r="CW41" s="9">
        <v>25.219000000000001</v>
      </c>
      <c r="CX41" s="9">
        <v>29.756</v>
      </c>
      <c r="CY41" s="9">
        <v>23.582000000000001</v>
      </c>
      <c r="CZ41" s="9">
        <v>6.1740000000000004</v>
      </c>
      <c r="DA41" s="9">
        <v>17.567</v>
      </c>
      <c r="DB41" s="9">
        <v>12.819000000000001</v>
      </c>
      <c r="DC41" s="9">
        <v>4.7480000000000002</v>
      </c>
      <c r="DD41" s="9">
        <v>12.189</v>
      </c>
      <c r="DE41" s="9">
        <v>10.763</v>
      </c>
      <c r="DF41" s="9">
        <v>1.4259999999999999</v>
      </c>
      <c r="DG41" s="9">
        <v>39.253999999999998</v>
      </c>
      <c r="DH41" s="9">
        <v>20.209</v>
      </c>
      <c r="DI41" s="9">
        <v>19.045000000000002</v>
      </c>
      <c r="DJ41" s="9">
        <v>302.274</v>
      </c>
      <c r="DK41" s="9">
        <v>150.03299999999999</v>
      </c>
      <c r="DL41" s="9">
        <v>152.24100000000001</v>
      </c>
      <c r="DM41" s="9">
        <v>93.917000000000002</v>
      </c>
      <c r="DN41" s="9">
        <v>64.489999999999995</v>
      </c>
      <c r="DO41" s="9">
        <v>29.425999999999998</v>
      </c>
      <c r="DP41" s="9">
        <v>208.357</v>
      </c>
      <c r="DQ41" s="9">
        <v>85.542000000000002</v>
      </c>
      <c r="DR41" s="9">
        <v>122.815</v>
      </c>
      <c r="DS41" s="9">
        <v>117.453</v>
      </c>
      <c r="DT41" s="9">
        <v>83.481999999999999</v>
      </c>
      <c r="DU41" s="9">
        <v>33.970999999999997</v>
      </c>
      <c r="DV41" s="9">
        <v>224.74799999999999</v>
      </c>
      <c r="DW41" s="9">
        <v>92.933999999999997</v>
      </c>
      <c r="DX41" s="9">
        <v>131.81399999999999</v>
      </c>
      <c r="DY41" s="9">
        <v>225.92400000000001</v>
      </c>
      <c r="DZ41" s="9">
        <v>98.361000000000004</v>
      </c>
      <c r="EA41" s="9">
        <v>127.563</v>
      </c>
      <c r="EB41" s="9">
        <v>809.46100000000001</v>
      </c>
      <c r="EC41" s="9">
        <v>423.00200000000001</v>
      </c>
      <c r="ED41" s="9">
        <v>386.459</v>
      </c>
      <c r="EE41" s="9">
        <v>526.59199999999998</v>
      </c>
      <c r="EF41" s="9">
        <v>335.43200000000002</v>
      </c>
      <c r="EG41" s="9">
        <v>191.16</v>
      </c>
      <c r="EH41" s="9">
        <v>282.86900000000003</v>
      </c>
      <c r="EI41" s="9">
        <v>87.57</v>
      </c>
      <c r="EJ41" s="9">
        <v>195.298</v>
      </c>
      <c r="EK41" s="9">
        <v>134.61799999999999</v>
      </c>
      <c r="EL41" s="9">
        <v>66.668000000000006</v>
      </c>
      <c r="EM41" s="9">
        <v>67.95</v>
      </c>
      <c r="EN41" s="9">
        <v>23.483000000000001</v>
      </c>
      <c r="EO41" s="9">
        <v>12.663</v>
      </c>
      <c r="EP41" s="9">
        <v>10.819000000000001</v>
      </c>
      <c r="EQ41" s="9">
        <v>8.5069999999999997</v>
      </c>
      <c r="ER41" s="9">
        <v>5.8840000000000003</v>
      </c>
      <c r="ES41" s="9">
        <v>2.6219999999999999</v>
      </c>
      <c r="ET41" s="9">
        <v>5.4820000000000002</v>
      </c>
      <c r="EU41" s="9">
        <v>3.9020000000000001</v>
      </c>
      <c r="EV41" s="9">
        <v>1.58</v>
      </c>
      <c r="EW41" s="9">
        <v>3.0249999999999999</v>
      </c>
      <c r="EX41" s="9">
        <v>1.9830000000000001</v>
      </c>
      <c r="EY41" s="9">
        <v>1.0429999999999999</v>
      </c>
      <c r="EZ41" s="9">
        <v>14.976000000000001</v>
      </c>
      <c r="FA41" s="9">
        <v>6.7789999999999999</v>
      </c>
      <c r="FB41" s="9">
        <v>8.1969999999999992</v>
      </c>
      <c r="FC41" s="9">
        <v>121.563</v>
      </c>
      <c r="FD41" s="9">
        <v>59.164999999999999</v>
      </c>
      <c r="FE41" s="9">
        <v>62.398000000000003</v>
      </c>
      <c r="FF41" s="9">
        <v>36.451000000000001</v>
      </c>
      <c r="FG41" s="9">
        <v>26.838000000000001</v>
      </c>
      <c r="FH41" s="9">
        <v>9.6129999999999995</v>
      </c>
      <c r="FI41" s="9">
        <v>85.111999999999995</v>
      </c>
      <c r="FJ41" s="9">
        <v>32.326999999999998</v>
      </c>
      <c r="FK41" s="9">
        <v>52.783999999999999</v>
      </c>
      <c r="FL41" s="9">
        <v>43.085999999999999</v>
      </c>
      <c r="FM41" s="9">
        <v>31.082000000000001</v>
      </c>
      <c r="FN41" s="9">
        <v>12.003</v>
      </c>
      <c r="FO41" s="9">
        <v>91.531999999999996</v>
      </c>
      <c r="FP41" s="9">
        <v>35.585999999999999</v>
      </c>
      <c r="FQ41" s="9">
        <v>55.945999999999998</v>
      </c>
      <c r="FR41" s="9">
        <v>90.593000000000004</v>
      </c>
      <c r="FS41" s="9">
        <v>36.228999999999999</v>
      </c>
      <c r="FT41" s="9">
        <v>54.363999999999997</v>
      </c>
      <c r="FU41" s="9">
        <v>1294.9280000000001</v>
      </c>
      <c r="FV41" s="9">
        <v>701.44100000000003</v>
      </c>
      <c r="FW41" s="9">
        <v>593.48699999999997</v>
      </c>
      <c r="FX41" s="9">
        <v>876.68600000000004</v>
      </c>
      <c r="FY41" s="9">
        <v>577.774</v>
      </c>
      <c r="FZ41" s="9">
        <v>298.91199999999998</v>
      </c>
      <c r="GA41" s="9">
        <v>418.24200000000002</v>
      </c>
      <c r="GB41" s="9">
        <v>123.667</v>
      </c>
      <c r="GC41" s="9">
        <v>294.57499999999999</v>
      </c>
      <c r="GD41" s="9">
        <v>229.517</v>
      </c>
      <c r="GE41" s="9">
        <v>125.997</v>
      </c>
      <c r="GF41" s="9">
        <v>103.521</v>
      </c>
      <c r="GG41" s="9">
        <v>40.972999999999999</v>
      </c>
      <c r="GH41" s="9">
        <v>25.221</v>
      </c>
      <c r="GI41" s="9">
        <v>15.750999999999999</v>
      </c>
      <c r="GJ41" s="9">
        <v>16.760999999999999</v>
      </c>
      <c r="GK41" s="9">
        <v>14.314</v>
      </c>
      <c r="GL41" s="9">
        <v>2.4470000000000001</v>
      </c>
      <c r="GM41" s="9">
        <v>11.016999999999999</v>
      </c>
      <c r="GN41" s="9">
        <v>8.782</v>
      </c>
      <c r="GO41" s="9">
        <v>2.2349999999999999</v>
      </c>
      <c r="GP41" s="9">
        <v>5.7439999999999998</v>
      </c>
      <c r="GQ41" s="9">
        <v>5.532</v>
      </c>
      <c r="GR41" s="9">
        <v>0.21199999999999999</v>
      </c>
      <c r="GS41" s="9">
        <v>24.212</v>
      </c>
      <c r="GT41" s="9">
        <v>10.907</v>
      </c>
      <c r="GU41" s="9">
        <v>13.305</v>
      </c>
      <c r="GV41" s="9">
        <v>211.73500000000001</v>
      </c>
      <c r="GW41" s="9">
        <v>112.89400000000001</v>
      </c>
      <c r="GX41" s="9">
        <v>98.840999999999994</v>
      </c>
      <c r="GY41" s="9">
        <v>81.16</v>
      </c>
      <c r="GZ41" s="9">
        <v>63.936</v>
      </c>
      <c r="HA41" s="9">
        <v>17.224</v>
      </c>
      <c r="HB41" s="9">
        <v>130.57499999999999</v>
      </c>
      <c r="HC41" s="9">
        <v>48.957999999999998</v>
      </c>
      <c r="HD41" s="9">
        <v>81.617000000000004</v>
      </c>
      <c r="HE41" s="9">
        <v>91.799000000000007</v>
      </c>
      <c r="HF41" s="9">
        <v>73.040000000000006</v>
      </c>
      <c r="HG41" s="9">
        <v>18.759</v>
      </c>
      <c r="HH41" s="9">
        <v>137.71899999999999</v>
      </c>
      <c r="HI41" s="9">
        <v>52.957000000000001</v>
      </c>
      <c r="HJ41" s="9">
        <v>84.762</v>
      </c>
      <c r="HK41" s="9">
        <v>141.59200000000001</v>
      </c>
      <c r="HL41" s="9">
        <v>57.74</v>
      </c>
      <c r="HM41" s="9">
        <v>83.852000000000004</v>
      </c>
      <c r="HN41" s="9">
        <v>240.00299999999999</v>
      </c>
      <c r="HO41" s="9">
        <v>128.61799999999999</v>
      </c>
      <c r="HP41" s="9">
        <v>111.384</v>
      </c>
      <c r="HQ41" s="9">
        <v>152.22200000000001</v>
      </c>
      <c r="HR41" s="9">
        <v>103.23099999999999</v>
      </c>
      <c r="HS41" s="9">
        <v>48.991</v>
      </c>
      <c r="HT41" s="9">
        <v>87.78</v>
      </c>
      <c r="HU41" s="9">
        <v>25.387</v>
      </c>
      <c r="HV41" s="9">
        <v>62.393999999999998</v>
      </c>
      <c r="HW41" s="9">
        <v>36.567999999999998</v>
      </c>
      <c r="HX41" s="9">
        <v>19.170999999999999</v>
      </c>
      <c r="HY41" s="9">
        <v>17.396999999999998</v>
      </c>
      <c r="HZ41" s="9">
        <v>5.907</v>
      </c>
      <c r="IA41" s="9">
        <v>3.0880000000000001</v>
      </c>
      <c r="IB41" s="9">
        <v>2.819</v>
      </c>
      <c r="IC41" s="9">
        <v>1.94</v>
      </c>
      <c r="ID41" s="9">
        <v>1.3620000000000001</v>
      </c>
      <c r="IE41" s="9">
        <v>0.57799999999999996</v>
      </c>
      <c r="IF41" s="9">
        <v>1.1519999999999999</v>
      </c>
      <c r="IG41" s="9">
        <v>0.93200000000000005</v>
      </c>
      <c r="IH41" s="9">
        <v>0.22</v>
      </c>
      <c r="II41" s="9">
        <v>0.78800000000000003</v>
      </c>
      <c r="IJ41" s="9">
        <v>0.43</v>
      </c>
      <c r="IK41" s="9">
        <v>0.35799999999999998</v>
      </c>
      <c r="IL41" s="9">
        <v>3.9670000000000001</v>
      </c>
      <c r="IM41" s="9">
        <v>1.7270000000000001</v>
      </c>
      <c r="IN41" s="9">
        <v>2.2410000000000001</v>
      </c>
      <c r="IO41" s="9">
        <v>33.415999999999997</v>
      </c>
      <c r="IP41" s="9">
        <v>17.431999999999999</v>
      </c>
      <c r="IQ41" s="9">
        <v>15.984</v>
      </c>
    </row>
    <row r="42" spans="1:251">
      <c r="A42" s="10">
        <v>42767</v>
      </c>
      <c r="B42" s="9">
        <v>974.36699999999996</v>
      </c>
      <c r="C42" s="9">
        <v>1136.9580000000001</v>
      </c>
      <c r="D42" s="9">
        <v>357.98099999999999</v>
      </c>
      <c r="E42" s="9">
        <v>778.97699999999998</v>
      </c>
      <c r="F42" s="9">
        <v>522.03399999999999</v>
      </c>
      <c r="G42" s="9">
        <v>269.12599999999998</v>
      </c>
      <c r="H42" s="9">
        <v>252.90799999999999</v>
      </c>
      <c r="I42" s="9">
        <v>102.169</v>
      </c>
      <c r="J42" s="9">
        <v>52.468000000000004</v>
      </c>
      <c r="K42" s="9">
        <v>49.701000000000001</v>
      </c>
      <c r="L42" s="9">
        <v>39.378</v>
      </c>
      <c r="M42" s="9">
        <v>26.242000000000001</v>
      </c>
      <c r="N42" s="9">
        <v>13.135999999999999</v>
      </c>
      <c r="O42" s="9">
        <v>19.79</v>
      </c>
      <c r="P42" s="9">
        <v>11.590999999999999</v>
      </c>
      <c r="Q42" s="9">
        <v>8.1980000000000004</v>
      </c>
      <c r="R42" s="9">
        <v>19.588000000000001</v>
      </c>
      <c r="S42" s="9">
        <v>14.65</v>
      </c>
      <c r="T42" s="9">
        <v>4.9379999999999997</v>
      </c>
      <c r="U42" s="9">
        <v>62.790999999999997</v>
      </c>
      <c r="V42" s="9">
        <v>26.227</v>
      </c>
      <c r="W42" s="9">
        <v>36.564</v>
      </c>
      <c r="X42" s="9">
        <v>467.76799999999997</v>
      </c>
      <c r="Y42" s="9">
        <v>240.16300000000001</v>
      </c>
      <c r="Z42" s="9">
        <v>227.60499999999999</v>
      </c>
      <c r="AA42" s="9">
        <v>178.43</v>
      </c>
      <c r="AB42" s="9">
        <v>132.411</v>
      </c>
      <c r="AC42" s="9">
        <v>46.018999999999998</v>
      </c>
      <c r="AD42" s="9">
        <v>289.33800000000002</v>
      </c>
      <c r="AE42" s="9">
        <v>107.752</v>
      </c>
      <c r="AF42" s="9">
        <v>181.58600000000001</v>
      </c>
      <c r="AG42" s="9">
        <v>206.006</v>
      </c>
      <c r="AH42" s="9">
        <v>151.173</v>
      </c>
      <c r="AI42" s="9">
        <v>54.832999999999998</v>
      </c>
      <c r="AJ42" s="9">
        <v>316.02699999999999</v>
      </c>
      <c r="AK42" s="9">
        <v>117.953</v>
      </c>
      <c r="AL42" s="9">
        <v>198.07499999999999</v>
      </c>
      <c r="AM42" s="9">
        <v>309.12799999999999</v>
      </c>
      <c r="AN42" s="9">
        <v>119.34399999999999</v>
      </c>
      <c r="AO42" s="9">
        <v>189.78399999999999</v>
      </c>
      <c r="AP42" s="9">
        <v>3182.931</v>
      </c>
      <c r="AQ42" s="9">
        <v>1709.0219999999999</v>
      </c>
      <c r="AR42" s="9">
        <v>1473.9079999999999</v>
      </c>
      <c r="AS42" s="9">
        <v>2141.8980000000001</v>
      </c>
      <c r="AT42" s="9">
        <v>1385.7460000000001</v>
      </c>
      <c r="AU42" s="9">
        <v>756.15099999999995</v>
      </c>
      <c r="AV42" s="9">
        <v>1041.0329999999999</v>
      </c>
      <c r="AW42" s="9">
        <v>323.27600000000001</v>
      </c>
      <c r="AX42" s="9">
        <v>717.75699999999995</v>
      </c>
      <c r="AY42" s="9">
        <v>501.73</v>
      </c>
      <c r="AZ42" s="9">
        <v>265.63900000000001</v>
      </c>
      <c r="BA42" s="9">
        <v>236.09100000000001</v>
      </c>
      <c r="BB42" s="9">
        <v>94.832999999999998</v>
      </c>
      <c r="BC42" s="9">
        <v>51.031999999999996</v>
      </c>
      <c r="BD42" s="9">
        <v>43.801000000000002</v>
      </c>
      <c r="BE42" s="9">
        <v>37.155999999999999</v>
      </c>
      <c r="BF42" s="9">
        <v>26.18</v>
      </c>
      <c r="BG42" s="9">
        <v>10.976000000000001</v>
      </c>
      <c r="BH42" s="9">
        <v>17.202999999999999</v>
      </c>
      <c r="BI42" s="9">
        <v>10.569000000000001</v>
      </c>
      <c r="BJ42" s="9">
        <v>6.6340000000000003</v>
      </c>
      <c r="BK42" s="9">
        <v>19.952999999999999</v>
      </c>
      <c r="BL42" s="9">
        <v>15.612</v>
      </c>
      <c r="BM42" s="9">
        <v>4.3419999999999996</v>
      </c>
      <c r="BN42" s="9">
        <v>57.677</v>
      </c>
      <c r="BO42" s="9">
        <v>24.850999999999999</v>
      </c>
      <c r="BP42" s="9">
        <v>32.826000000000001</v>
      </c>
      <c r="BQ42" s="9">
        <v>446.35500000000002</v>
      </c>
      <c r="BR42" s="9">
        <v>235.614</v>
      </c>
      <c r="BS42" s="9">
        <v>210.74100000000001</v>
      </c>
      <c r="BT42" s="9">
        <v>165.36</v>
      </c>
      <c r="BU42" s="9">
        <v>123.271</v>
      </c>
      <c r="BV42" s="9">
        <v>42.088999999999999</v>
      </c>
      <c r="BW42" s="9">
        <v>280.995</v>
      </c>
      <c r="BX42" s="9">
        <v>112.342</v>
      </c>
      <c r="BY42" s="9">
        <v>168.65299999999999</v>
      </c>
      <c r="BZ42" s="9">
        <v>195.47</v>
      </c>
      <c r="CA42" s="9">
        <v>144.12</v>
      </c>
      <c r="CB42" s="9">
        <v>51.35</v>
      </c>
      <c r="CC42" s="9">
        <v>306.26</v>
      </c>
      <c r="CD42" s="9">
        <v>121.51900000000001</v>
      </c>
      <c r="CE42" s="9">
        <v>184.74100000000001</v>
      </c>
      <c r="CF42" s="9">
        <v>298.19799999999998</v>
      </c>
      <c r="CG42" s="9">
        <v>122.911</v>
      </c>
      <c r="CH42" s="9">
        <v>175.28700000000001</v>
      </c>
      <c r="CI42" s="9">
        <v>2364.364</v>
      </c>
      <c r="CJ42" s="9">
        <v>1246.57</v>
      </c>
      <c r="CK42" s="9">
        <v>1117.7940000000001</v>
      </c>
      <c r="CL42" s="9">
        <v>1622.4970000000001</v>
      </c>
      <c r="CM42" s="9">
        <v>1020.033</v>
      </c>
      <c r="CN42" s="9">
        <v>602.46400000000006</v>
      </c>
      <c r="CO42" s="9">
        <v>741.86699999999996</v>
      </c>
      <c r="CP42" s="9">
        <v>226.53700000000001</v>
      </c>
      <c r="CQ42" s="9">
        <v>515.33100000000002</v>
      </c>
      <c r="CR42" s="9">
        <v>365.411</v>
      </c>
      <c r="CS42" s="9">
        <v>196.28200000000001</v>
      </c>
      <c r="CT42" s="9">
        <v>169.13</v>
      </c>
      <c r="CU42" s="9">
        <v>88.722999999999999</v>
      </c>
      <c r="CV42" s="9">
        <v>52.259</v>
      </c>
      <c r="CW42" s="9">
        <v>36.463999999999999</v>
      </c>
      <c r="CX42" s="9">
        <v>42.064999999999998</v>
      </c>
      <c r="CY42" s="9">
        <v>28.925999999999998</v>
      </c>
      <c r="CZ42" s="9">
        <v>13.138999999999999</v>
      </c>
      <c r="DA42" s="9">
        <v>25.216999999999999</v>
      </c>
      <c r="DB42" s="9">
        <v>16.414000000000001</v>
      </c>
      <c r="DC42" s="9">
        <v>8.8040000000000003</v>
      </c>
      <c r="DD42" s="9">
        <v>16.847999999999999</v>
      </c>
      <c r="DE42" s="9">
        <v>12.512</v>
      </c>
      <c r="DF42" s="9">
        <v>4.3360000000000003</v>
      </c>
      <c r="DG42" s="9">
        <v>46.658000000000001</v>
      </c>
      <c r="DH42" s="9">
        <v>23.332999999999998</v>
      </c>
      <c r="DI42" s="9">
        <v>23.324999999999999</v>
      </c>
      <c r="DJ42" s="9">
        <v>318.38099999999997</v>
      </c>
      <c r="DK42" s="9">
        <v>169.88900000000001</v>
      </c>
      <c r="DL42" s="9">
        <v>148.49199999999999</v>
      </c>
      <c r="DM42" s="9">
        <v>108.85899999999999</v>
      </c>
      <c r="DN42" s="9">
        <v>80.126999999999995</v>
      </c>
      <c r="DO42" s="9">
        <v>28.731999999999999</v>
      </c>
      <c r="DP42" s="9">
        <v>209.52199999999999</v>
      </c>
      <c r="DQ42" s="9">
        <v>89.762</v>
      </c>
      <c r="DR42" s="9">
        <v>119.76</v>
      </c>
      <c r="DS42" s="9">
        <v>140.27099999999999</v>
      </c>
      <c r="DT42" s="9">
        <v>100.998</v>
      </c>
      <c r="DU42" s="9">
        <v>39.273000000000003</v>
      </c>
      <c r="DV42" s="9">
        <v>225.14</v>
      </c>
      <c r="DW42" s="9">
        <v>95.284000000000006</v>
      </c>
      <c r="DX42" s="9">
        <v>129.857</v>
      </c>
      <c r="DY42" s="9">
        <v>234.739</v>
      </c>
      <c r="DZ42" s="9">
        <v>106.175</v>
      </c>
      <c r="EA42" s="9">
        <v>128.56399999999999</v>
      </c>
      <c r="EB42" s="9">
        <v>822.48199999999997</v>
      </c>
      <c r="EC42" s="9">
        <v>430.03399999999999</v>
      </c>
      <c r="ED42" s="9">
        <v>392.447</v>
      </c>
      <c r="EE42" s="9">
        <v>527.39599999999996</v>
      </c>
      <c r="EF42" s="9">
        <v>340.41500000000002</v>
      </c>
      <c r="EG42" s="9">
        <v>186.98099999999999</v>
      </c>
      <c r="EH42" s="9">
        <v>295.08499999999998</v>
      </c>
      <c r="EI42" s="9">
        <v>89.619</v>
      </c>
      <c r="EJ42" s="9">
        <v>205.46700000000001</v>
      </c>
      <c r="EK42" s="9">
        <v>140.50200000000001</v>
      </c>
      <c r="EL42" s="9">
        <v>69.266999999999996</v>
      </c>
      <c r="EM42" s="9">
        <v>71.234999999999999</v>
      </c>
      <c r="EN42" s="9">
        <v>25.553999999999998</v>
      </c>
      <c r="EO42" s="9">
        <v>12.785</v>
      </c>
      <c r="EP42" s="9">
        <v>12.769</v>
      </c>
      <c r="EQ42" s="9">
        <v>8.4280000000000008</v>
      </c>
      <c r="ER42" s="9">
        <v>6.5709999999999997</v>
      </c>
      <c r="ES42" s="9">
        <v>1.857</v>
      </c>
      <c r="ET42" s="9">
        <v>4.6500000000000004</v>
      </c>
      <c r="EU42" s="9">
        <v>3.8570000000000002</v>
      </c>
      <c r="EV42" s="9">
        <v>0.79300000000000004</v>
      </c>
      <c r="EW42" s="9">
        <v>3.778</v>
      </c>
      <c r="EX42" s="9">
        <v>2.714</v>
      </c>
      <c r="EY42" s="9">
        <v>1.0640000000000001</v>
      </c>
      <c r="EZ42" s="9">
        <v>17.126999999999999</v>
      </c>
      <c r="FA42" s="9">
        <v>6.2140000000000004</v>
      </c>
      <c r="FB42" s="9">
        <v>10.913</v>
      </c>
      <c r="FC42" s="9">
        <v>124.779</v>
      </c>
      <c r="FD42" s="9">
        <v>60.746000000000002</v>
      </c>
      <c r="FE42" s="9">
        <v>64.033000000000001</v>
      </c>
      <c r="FF42" s="9">
        <v>36.023000000000003</v>
      </c>
      <c r="FG42" s="9">
        <v>26.335999999999999</v>
      </c>
      <c r="FH42" s="9">
        <v>9.6869999999999994</v>
      </c>
      <c r="FI42" s="9">
        <v>88.756</v>
      </c>
      <c r="FJ42" s="9">
        <v>34.408999999999999</v>
      </c>
      <c r="FK42" s="9">
        <v>54.347000000000001</v>
      </c>
      <c r="FL42" s="9">
        <v>43.255000000000003</v>
      </c>
      <c r="FM42" s="9">
        <v>31.972999999999999</v>
      </c>
      <c r="FN42" s="9">
        <v>11.282</v>
      </c>
      <c r="FO42" s="9">
        <v>97.247</v>
      </c>
      <c r="FP42" s="9">
        <v>37.293999999999997</v>
      </c>
      <c r="FQ42" s="9">
        <v>59.953000000000003</v>
      </c>
      <c r="FR42" s="9">
        <v>93.406000000000006</v>
      </c>
      <c r="FS42" s="9">
        <v>38.267000000000003</v>
      </c>
      <c r="FT42" s="9">
        <v>55.139000000000003</v>
      </c>
      <c r="FU42" s="9">
        <v>1304.3430000000001</v>
      </c>
      <c r="FV42" s="9">
        <v>713.83600000000001</v>
      </c>
      <c r="FW42" s="9">
        <v>590.50699999999995</v>
      </c>
      <c r="FX42" s="9">
        <v>896.71799999999996</v>
      </c>
      <c r="FY42" s="9">
        <v>591.29700000000003</v>
      </c>
      <c r="FZ42" s="9">
        <v>305.42</v>
      </c>
      <c r="GA42" s="9">
        <v>407.62599999999998</v>
      </c>
      <c r="GB42" s="9">
        <v>122.539</v>
      </c>
      <c r="GC42" s="9">
        <v>285.08600000000001</v>
      </c>
      <c r="GD42" s="9">
        <v>241.858</v>
      </c>
      <c r="GE42" s="9">
        <v>136.13499999999999</v>
      </c>
      <c r="GF42" s="9">
        <v>105.723</v>
      </c>
      <c r="GG42" s="9">
        <v>55.158000000000001</v>
      </c>
      <c r="GH42" s="9">
        <v>34.067999999999998</v>
      </c>
      <c r="GI42" s="9">
        <v>21.09</v>
      </c>
      <c r="GJ42" s="9">
        <v>25.803000000000001</v>
      </c>
      <c r="GK42" s="9">
        <v>21.382999999999999</v>
      </c>
      <c r="GL42" s="9">
        <v>4.4210000000000003</v>
      </c>
      <c r="GM42" s="9">
        <v>14.329000000000001</v>
      </c>
      <c r="GN42" s="9">
        <v>11.512</v>
      </c>
      <c r="GO42" s="9">
        <v>2.8180000000000001</v>
      </c>
      <c r="GP42" s="9">
        <v>11.474</v>
      </c>
      <c r="GQ42" s="9">
        <v>9.8710000000000004</v>
      </c>
      <c r="GR42" s="9">
        <v>1.603</v>
      </c>
      <c r="GS42" s="9">
        <v>29.353999999999999</v>
      </c>
      <c r="GT42" s="9">
        <v>12.685</v>
      </c>
      <c r="GU42" s="9">
        <v>16.669</v>
      </c>
      <c r="GV42" s="9">
        <v>214.81100000000001</v>
      </c>
      <c r="GW42" s="9">
        <v>118.322</v>
      </c>
      <c r="GX42" s="9">
        <v>96.489000000000004</v>
      </c>
      <c r="GY42" s="9">
        <v>84.138999999999996</v>
      </c>
      <c r="GZ42" s="9">
        <v>64.492000000000004</v>
      </c>
      <c r="HA42" s="9">
        <v>19.646999999999998</v>
      </c>
      <c r="HB42" s="9">
        <v>130.672</v>
      </c>
      <c r="HC42" s="9">
        <v>53.83</v>
      </c>
      <c r="HD42" s="9">
        <v>76.841999999999999</v>
      </c>
      <c r="HE42" s="9">
        <v>100.57899999999999</v>
      </c>
      <c r="HF42" s="9">
        <v>78.165999999999997</v>
      </c>
      <c r="HG42" s="9">
        <v>22.413</v>
      </c>
      <c r="HH42" s="9">
        <v>141.279</v>
      </c>
      <c r="HI42" s="9">
        <v>57.969000000000001</v>
      </c>
      <c r="HJ42" s="9">
        <v>83.31</v>
      </c>
      <c r="HK42" s="9">
        <v>145.001</v>
      </c>
      <c r="HL42" s="9">
        <v>65.340999999999994</v>
      </c>
      <c r="HM42" s="9">
        <v>79.66</v>
      </c>
      <c r="HN42" s="9">
        <v>242.31</v>
      </c>
      <c r="HO42" s="9">
        <v>129.19999999999999</v>
      </c>
      <c r="HP42" s="9">
        <v>113.111</v>
      </c>
      <c r="HQ42" s="9">
        <v>155.63999999999999</v>
      </c>
      <c r="HR42" s="9">
        <v>103.739</v>
      </c>
      <c r="HS42" s="9">
        <v>51.9</v>
      </c>
      <c r="HT42" s="9">
        <v>86.671000000000006</v>
      </c>
      <c r="HU42" s="9">
        <v>25.46</v>
      </c>
      <c r="HV42" s="9">
        <v>61.21</v>
      </c>
      <c r="HW42" s="9">
        <v>37.616</v>
      </c>
      <c r="HX42" s="9">
        <v>19.344999999999999</v>
      </c>
      <c r="HY42" s="9">
        <v>18.271000000000001</v>
      </c>
      <c r="HZ42" s="9">
        <v>7.2370000000000001</v>
      </c>
      <c r="IA42" s="9">
        <v>4.2119999999999997</v>
      </c>
      <c r="IB42" s="9">
        <v>3.024</v>
      </c>
      <c r="IC42" s="9">
        <v>2.6920000000000002</v>
      </c>
      <c r="ID42" s="9">
        <v>2.0339999999999998</v>
      </c>
      <c r="IE42" s="9">
        <v>0.65900000000000003</v>
      </c>
      <c r="IF42" s="9">
        <v>1.2010000000000001</v>
      </c>
      <c r="IG42" s="9">
        <v>0.90200000000000002</v>
      </c>
      <c r="IH42" s="9">
        <v>0.29899999999999999</v>
      </c>
      <c r="II42" s="9">
        <v>1.4910000000000001</v>
      </c>
      <c r="IJ42" s="9">
        <v>1.131</v>
      </c>
      <c r="IK42" s="9">
        <v>0.36</v>
      </c>
      <c r="IL42" s="9">
        <v>4.5449999999999999</v>
      </c>
      <c r="IM42" s="9">
        <v>2.1789999999999998</v>
      </c>
      <c r="IN42" s="9">
        <v>2.3660000000000001</v>
      </c>
      <c r="IO42" s="9">
        <v>32.774999999999999</v>
      </c>
      <c r="IP42" s="9">
        <v>16.38</v>
      </c>
      <c r="IQ42" s="9">
        <v>16.395</v>
      </c>
    </row>
    <row r="43" spans="1:251">
      <c r="A43" s="10">
        <v>42795</v>
      </c>
      <c r="B43" s="9">
        <v>961.88099999999997</v>
      </c>
      <c r="C43" s="9">
        <v>1186.078</v>
      </c>
      <c r="D43" s="9">
        <v>375.245</v>
      </c>
      <c r="E43" s="9">
        <v>810.83299999999997</v>
      </c>
      <c r="F43" s="9">
        <v>507.291</v>
      </c>
      <c r="G43" s="9">
        <v>268.63099999999997</v>
      </c>
      <c r="H43" s="9">
        <v>238.66</v>
      </c>
      <c r="I43" s="9">
        <v>97.519000000000005</v>
      </c>
      <c r="J43" s="9">
        <v>53.933999999999997</v>
      </c>
      <c r="K43" s="9">
        <v>43.585000000000001</v>
      </c>
      <c r="L43" s="9">
        <v>34.826000000000001</v>
      </c>
      <c r="M43" s="9">
        <v>27.826000000000001</v>
      </c>
      <c r="N43" s="9">
        <v>7</v>
      </c>
      <c r="O43" s="9">
        <v>17.57</v>
      </c>
      <c r="P43" s="9">
        <v>13.06</v>
      </c>
      <c r="Q43" s="9">
        <v>4.51</v>
      </c>
      <c r="R43" s="9">
        <v>17.256</v>
      </c>
      <c r="S43" s="9">
        <v>14.766</v>
      </c>
      <c r="T43" s="9">
        <v>2.4900000000000002</v>
      </c>
      <c r="U43" s="9">
        <v>62.692999999999998</v>
      </c>
      <c r="V43" s="9">
        <v>26.109000000000002</v>
      </c>
      <c r="W43" s="9">
        <v>36.585000000000001</v>
      </c>
      <c r="X43" s="9">
        <v>441.89699999999999</v>
      </c>
      <c r="Y43" s="9">
        <v>233.41499999999999</v>
      </c>
      <c r="Z43" s="9">
        <v>208.482</v>
      </c>
      <c r="AA43" s="9">
        <v>160.625</v>
      </c>
      <c r="AB43" s="9">
        <v>121.164</v>
      </c>
      <c r="AC43" s="9">
        <v>39.460999999999999</v>
      </c>
      <c r="AD43" s="9">
        <v>281.27100000000002</v>
      </c>
      <c r="AE43" s="9">
        <v>112.251</v>
      </c>
      <c r="AF43" s="9">
        <v>169.02099999999999</v>
      </c>
      <c r="AG43" s="9">
        <v>188.25200000000001</v>
      </c>
      <c r="AH43" s="9">
        <v>142.828</v>
      </c>
      <c r="AI43" s="9">
        <v>45.423999999999999</v>
      </c>
      <c r="AJ43" s="9">
        <v>319.03899999999999</v>
      </c>
      <c r="AK43" s="9">
        <v>125.803</v>
      </c>
      <c r="AL43" s="9">
        <v>193.23599999999999</v>
      </c>
      <c r="AM43" s="9">
        <v>298.84100000000001</v>
      </c>
      <c r="AN43" s="9">
        <v>125.31</v>
      </c>
      <c r="AO43" s="9">
        <v>173.53100000000001</v>
      </c>
      <c r="AP43" s="9">
        <v>3163.0430000000001</v>
      </c>
      <c r="AQ43" s="9">
        <v>1694.0060000000001</v>
      </c>
      <c r="AR43" s="9">
        <v>1469.037</v>
      </c>
      <c r="AS43" s="9">
        <v>2131.1390000000001</v>
      </c>
      <c r="AT43" s="9">
        <v>1367.778</v>
      </c>
      <c r="AU43" s="9">
        <v>763.36099999999999</v>
      </c>
      <c r="AV43" s="9">
        <v>1031.904</v>
      </c>
      <c r="AW43" s="9">
        <v>326.22800000000001</v>
      </c>
      <c r="AX43" s="9">
        <v>705.67499999999995</v>
      </c>
      <c r="AY43" s="9">
        <v>492.47199999999998</v>
      </c>
      <c r="AZ43" s="9">
        <v>261.26400000000001</v>
      </c>
      <c r="BA43" s="9">
        <v>231.20699999999999</v>
      </c>
      <c r="BB43" s="9">
        <v>93.28</v>
      </c>
      <c r="BC43" s="9">
        <v>53.381</v>
      </c>
      <c r="BD43" s="9">
        <v>39.899000000000001</v>
      </c>
      <c r="BE43" s="9">
        <v>30.907</v>
      </c>
      <c r="BF43" s="9">
        <v>23.608000000000001</v>
      </c>
      <c r="BG43" s="9">
        <v>7.2990000000000004</v>
      </c>
      <c r="BH43" s="9">
        <v>15.814</v>
      </c>
      <c r="BI43" s="9">
        <v>12.468</v>
      </c>
      <c r="BJ43" s="9">
        <v>3.3460000000000001</v>
      </c>
      <c r="BK43" s="9">
        <v>15.093</v>
      </c>
      <c r="BL43" s="9">
        <v>11.14</v>
      </c>
      <c r="BM43" s="9">
        <v>3.952</v>
      </c>
      <c r="BN43" s="9">
        <v>62.372999999999998</v>
      </c>
      <c r="BO43" s="9">
        <v>29.773</v>
      </c>
      <c r="BP43" s="9">
        <v>32.6</v>
      </c>
      <c r="BQ43" s="9">
        <v>438.04500000000002</v>
      </c>
      <c r="BR43" s="9">
        <v>230.727</v>
      </c>
      <c r="BS43" s="9">
        <v>207.31700000000001</v>
      </c>
      <c r="BT43" s="9">
        <v>163.10499999999999</v>
      </c>
      <c r="BU43" s="9">
        <v>123.574</v>
      </c>
      <c r="BV43" s="9">
        <v>39.530999999999999</v>
      </c>
      <c r="BW43" s="9">
        <v>274.94</v>
      </c>
      <c r="BX43" s="9">
        <v>107.154</v>
      </c>
      <c r="BY43" s="9">
        <v>167.786</v>
      </c>
      <c r="BZ43" s="9">
        <v>188.53899999999999</v>
      </c>
      <c r="CA43" s="9">
        <v>142.54</v>
      </c>
      <c r="CB43" s="9">
        <v>45.999000000000002</v>
      </c>
      <c r="CC43" s="9">
        <v>303.93299999999999</v>
      </c>
      <c r="CD43" s="9">
        <v>118.724</v>
      </c>
      <c r="CE43" s="9">
        <v>185.208</v>
      </c>
      <c r="CF43" s="9">
        <v>290.75400000000002</v>
      </c>
      <c r="CG43" s="9">
        <v>119.622</v>
      </c>
      <c r="CH43" s="9">
        <v>171.13200000000001</v>
      </c>
      <c r="CI43" s="9">
        <v>2383.8449999999998</v>
      </c>
      <c r="CJ43" s="9">
        <v>1251.1199999999999</v>
      </c>
      <c r="CK43" s="9">
        <v>1132.7249999999999</v>
      </c>
      <c r="CL43" s="9">
        <v>1634.941</v>
      </c>
      <c r="CM43" s="9">
        <v>1019.6130000000001</v>
      </c>
      <c r="CN43" s="9">
        <v>615.32799999999997</v>
      </c>
      <c r="CO43" s="9">
        <v>748.904</v>
      </c>
      <c r="CP43" s="9">
        <v>231.50700000000001</v>
      </c>
      <c r="CQ43" s="9">
        <v>517.39700000000005</v>
      </c>
      <c r="CR43" s="9">
        <v>344.791</v>
      </c>
      <c r="CS43" s="9">
        <v>183.97300000000001</v>
      </c>
      <c r="CT43" s="9">
        <v>160.81800000000001</v>
      </c>
      <c r="CU43" s="9">
        <v>86.91</v>
      </c>
      <c r="CV43" s="9">
        <v>53.805999999999997</v>
      </c>
      <c r="CW43" s="9">
        <v>33.103999999999999</v>
      </c>
      <c r="CX43" s="9">
        <v>32.798999999999999</v>
      </c>
      <c r="CY43" s="9">
        <v>26.824999999999999</v>
      </c>
      <c r="CZ43" s="9">
        <v>5.9749999999999996</v>
      </c>
      <c r="DA43" s="9">
        <v>22.501000000000001</v>
      </c>
      <c r="DB43" s="9">
        <v>17.363</v>
      </c>
      <c r="DC43" s="9">
        <v>5.1379999999999999</v>
      </c>
      <c r="DD43" s="9">
        <v>10.298</v>
      </c>
      <c r="DE43" s="9">
        <v>9.4619999999999997</v>
      </c>
      <c r="DF43" s="9">
        <v>0.83599999999999997</v>
      </c>
      <c r="DG43" s="9">
        <v>54.11</v>
      </c>
      <c r="DH43" s="9">
        <v>26.981999999999999</v>
      </c>
      <c r="DI43" s="9">
        <v>27.129000000000001</v>
      </c>
      <c r="DJ43" s="9">
        <v>303.928</v>
      </c>
      <c r="DK43" s="9">
        <v>159.066</v>
      </c>
      <c r="DL43" s="9">
        <v>144.86099999999999</v>
      </c>
      <c r="DM43" s="9">
        <v>107.81100000000001</v>
      </c>
      <c r="DN43" s="9">
        <v>80.39</v>
      </c>
      <c r="DO43" s="9">
        <v>27.420999999999999</v>
      </c>
      <c r="DP43" s="9">
        <v>196.11699999999999</v>
      </c>
      <c r="DQ43" s="9">
        <v>78.677000000000007</v>
      </c>
      <c r="DR43" s="9">
        <v>117.44</v>
      </c>
      <c r="DS43" s="9">
        <v>128.60599999999999</v>
      </c>
      <c r="DT43" s="9">
        <v>96.566999999999993</v>
      </c>
      <c r="DU43" s="9">
        <v>32.037999999999997</v>
      </c>
      <c r="DV43" s="9">
        <v>216.18600000000001</v>
      </c>
      <c r="DW43" s="9">
        <v>87.406000000000006</v>
      </c>
      <c r="DX43" s="9">
        <v>128.78</v>
      </c>
      <c r="DY43" s="9">
        <v>218.61799999999999</v>
      </c>
      <c r="DZ43" s="9">
        <v>96.04</v>
      </c>
      <c r="EA43" s="9">
        <v>122.578</v>
      </c>
      <c r="EB43" s="9">
        <v>820.56600000000003</v>
      </c>
      <c r="EC43" s="9">
        <v>432.74200000000002</v>
      </c>
      <c r="ED43" s="9">
        <v>387.82299999999998</v>
      </c>
      <c r="EE43" s="9">
        <v>527.10599999999999</v>
      </c>
      <c r="EF43" s="9">
        <v>344.79700000000003</v>
      </c>
      <c r="EG43" s="9">
        <v>182.309</v>
      </c>
      <c r="EH43" s="9">
        <v>293.459</v>
      </c>
      <c r="EI43" s="9">
        <v>87.944999999999993</v>
      </c>
      <c r="EJ43" s="9">
        <v>205.51400000000001</v>
      </c>
      <c r="EK43" s="9">
        <v>135.50299999999999</v>
      </c>
      <c r="EL43" s="9">
        <v>65.634</v>
      </c>
      <c r="EM43" s="9">
        <v>69.87</v>
      </c>
      <c r="EN43" s="9">
        <v>29.893000000000001</v>
      </c>
      <c r="EO43" s="9">
        <v>16.114000000000001</v>
      </c>
      <c r="EP43" s="9">
        <v>13.779</v>
      </c>
      <c r="EQ43" s="9">
        <v>9.8350000000000009</v>
      </c>
      <c r="ER43" s="9">
        <v>7.9989999999999997</v>
      </c>
      <c r="ES43" s="9">
        <v>1.8360000000000001</v>
      </c>
      <c r="ET43" s="9">
        <v>5.5819999999999999</v>
      </c>
      <c r="EU43" s="9">
        <v>4.0629999999999997</v>
      </c>
      <c r="EV43" s="9">
        <v>1.52</v>
      </c>
      <c r="EW43" s="9">
        <v>4.2530000000000001</v>
      </c>
      <c r="EX43" s="9">
        <v>3.9369999999999998</v>
      </c>
      <c r="EY43" s="9">
        <v>0.316</v>
      </c>
      <c r="EZ43" s="9">
        <v>20.056999999999999</v>
      </c>
      <c r="FA43" s="9">
        <v>8.1140000000000008</v>
      </c>
      <c r="FB43" s="9">
        <v>11.943</v>
      </c>
      <c r="FC43" s="9">
        <v>117.68600000000001</v>
      </c>
      <c r="FD43" s="9">
        <v>54.969000000000001</v>
      </c>
      <c r="FE43" s="9">
        <v>62.716999999999999</v>
      </c>
      <c r="FF43" s="9">
        <v>34.994999999999997</v>
      </c>
      <c r="FG43" s="9">
        <v>26.622</v>
      </c>
      <c r="FH43" s="9">
        <v>8.3729999999999993</v>
      </c>
      <c r="FI43" s="9">
        <v>82.691000000000003</v>
      </c>
      <c r="FJ43" s="9">
        <v>28.347000000000001</v>
      </c>
      <c r="FK43" s="9">
        <v>54.343000000000004</v>
      </c>
      <c r="FL43" s="9">
        <v>42.499000000000002</v>
      </c>
      <c r="FM43" s="9">
        <v>32.744</v>
      </c>
      <c r="FN43" s="9">
        <v>9.7550000000000008</v>
      </c>
      <c r="FO43" s="9">
        <v>93.004999999999995</v>
      </c>
      <c r="FP43" s="9">
        <v>32.89</v>
      </c>
      <c r="FQ43" s="9">
        <v>60.115000000000002</v>
      </c>
      <c r="FR43" s="9">
        <v>88.272999999999996</v>
      </c>
      <c r="FS43" s="9">
        <v>32.409999999999997</v>
      </c>
      <c r="FT43" s="9">
        <v>55.863</v>
      </c>
      <c r="FU43" s="9">
        <v>1301.2860000000001</v>
      </c>
      <c r="FV43" s="9">
        <v>714.68600000000004</v>
      </c>
      <c r="FW43" s="9">
        <v>586.601</v>
      </c>
      <c r="FX43" s="9">
        <v>890.93499999999995</v>
      </c>
      <c r="FY43" s="9">
        <v>585.697</v>
      </c>
      <c r="FZ43" s="9">
        <v>305.238</v>
      </c>
      <c r="GA43" s="9">
        <v>410.351</v>
      </c>
      <c r="GB43" s="9">
        <v>128.989</v>
      </c>
      <c r="GC43" s="9">
        <v>281.363</v>
      </c>
      <c r="GD43" s="9">
        <v>233.12299999999999</v>
      </c>
      <c r="GE43" s="9">
        <v>126.712</v>
      </c>
      <c r="GF43" s="9">
        <v>106.411</v>
      </c>
      <c r="GG43" s="9">
        <v>44.898000000000003</v>
      </c>
      <c r="GH43" s="9">
        <v>27.824999999999999</v>
      </c>
      <c r="GI43" s="9">
        <v>17.074000000000002</v>
      </c>
      <c r="GJ43" s="9">
        <v>20.148</v>
      </c>
      <c r="GK43" s="9">
        <v>18.07</v>
      </c>
      <c r="GL43" s="9">
        <v>2.0779999999999998</v>
      </c>
      <c r="GM43" s="9">
        <v>12.287000000000001</v>
      </c>
      <c r="GN43" s="9">
        <v>11.47</v>
      </c>
      <c r="GO43" s="9">
        <v>0.81699999999999995</v>
      </c>
      <c r="GP43" s="9">
        <v>7.8620000000000001</v>
      </c>
      <c r="GQ43" s="9">
        <v>6.6</v>
      </c>
      <c r="GR43" s="9">
        <v>1.262</v>
      </c>
      <c r="GS43" s="9">
        <v>24.75</v>
      </c>
      <c r="GT43" s="9">
        <v>9.7550000000000008</v>
      </c>
      <c r="GU43" s="9">
        <v>14.994999999999999</v>
      </c>
      <c r="GV43" s="9">
        <v>211.399</v>
      </c>
      <c r="GW43" s="9">
        <v>113.69799999999999</v>
      </c>
      <c r="GX43" s="9">
        <v>97.700999999999993</v>
      </c>
      <c r="GY43" s="9">
        <v>82.778000000000006</v>
      </c>
      <c r="GZ43" s="9">
        <v>62.709000000000003</v>
      </c>
      <c r="HA43" s="9">
        <v>20.068999999999999</v>
      </c>
      <c r="HB43" s="9">
        <v>128.62100000000001</v>
      </c>
      <c r="HC43" s="9">
        <v>50.988999999999997</v>
      </c>
      <c r="HD43" s="9">
        <v>77.632000000000005</v>
      </c>
      <c r="HE43" s="9">
        <v>93.364999999999995</v>
      </c>
      <c r="HF43" s="9">
        <v>72.197000000000003</v>
      </c>
      <c r="HG43" s="9">
        <v>21.169</v>
      </c>
      <c r="HH43" s="9">
        <v>139.75700000000001</v>
      </c>
      <c r="HI43" s="9">
        <v>54.515000000000001</v>
      </c>
      <c r="HJ43" s="9">
        <v>85.242000000000004</v>
      </c>
      <c r="HK43" s="9">
        <v>140.90700000000001</v>
      </c>
      <c r="HL43" s="9">
        <v>62.459000000000003</v>
      </c>
      <c r="HM43" s="9">
        <v>78.448999999999998</v>
      </c>
      <c r="HN43" s="9">
        <v>244.489</v>
      </c>
      <c r="HO43" s="9">
        <v>128.14099999999999</v>
      </c>
      <c r="HP43" s="9">
        <v>116.349</v>
      </c>
      <c r="HQ43" s="9">
        <v>155.03700000000001</v>
      </c>
      <c r="HR43" s="9">
        <v>101.764</v>
      </c>
      <c r="HS43" s="9">
        <v>53.273000000000003</v>
      </c>
      <c r="HT43" s="9">
        <v>89.451999999999998</v>
      </c>
      <c r="HU43" s="9">
        <v>26.376999999999999</v>
      </c>
      <c r="HV43" s="9">
        <v>63.075000000000003</v>
      </c>
      <c r="HW43" s="9">
        <v>37.661000000000001</v>
      </c>
      <c r="HX43" s="9">
        <v>17.561</v>
      </c>
      <c r="HY43" s="9">
        <v>20.099</v>
      </c>
      <c r="HZ43" s="9">
        <v>6.7249999999999996</v>
      </c>
      <c r="IA43" s="9">
        <v>2.8140000000000001</v>
      </c>
      <c r="IB43" s="9">
        <v>3.911</v>
      </c>
      <c r="IC43" s="9">
        <v>1.7909999999999999</v>
      </c>
      <c r="ID43" s="9">
        <v>1</v>
      </c>
      <c r="IE43" s="9">
        <v>0.79100000000000004</v>
      </c>
      <c r="IF43" s="9">
        <v>0.64100000000000001</v>
      </c>
      <c r="IG43" s="9">
        <v>0.53600000000000003</v>
      </c>
      <c r="IH43" s="9">
        <v>0.104</v>
      </c>
      <c r="II43" s="9">
        <v>1.151</v>
      </c>
      <c r="IJ43" s="9">
        <v>0.46400000000000002</v>
      </c>
      <c r="IK43" s="9">
        <v>0.68700000000000006</v>
      </c>
      <c r="IL43" s="9">
        <v>4.9340000000000002</v>
      </c>
      <c r="IM43" s="9">
        <v>1.8140000000000001</v>
      </c>
      <c r="IN43" s="9">
        <v>3.12</v>
      </c>
      <c r="IO43" s="9">
        <v>34.088999999999999</v>
      </c>
      <c r="IP43" s="9">
        <v>15.898</v>
      </c>
      <c r="IQ43" s="9">
        <v>18.190999999999999</v>
      </c>
    </row>
    <row r="44" spans="1:251">
      <c r="A44" s="10">
        <v>42826</v>
      </c>
      <c r="B44" s="9">
        <v>957.67200000000003</v>
      </c>
      <c r="C44" s="9">
        <v>1211.9670000000001</v>
      </c>
      <c r="D44" s="9">
        <v>399.35300000000001</v>
      </c>
      <c r="E44" s="9">
        <v>812.61400000000003</v>
      </c>
      <c r="F44" s="9">
        <v>538.55499999999995</v>
      </c>
      <c r="G44" s="9">
        <v>275.47399999999999</v>
      </c>
      <c r="H44" s="9">
        <v>263.08100000000002</v>
      </c>
      <c r="I44" s="9">
        <v>81.802999999999997</v>
      </c>
      <c r="J44" s="9">
        <v>42.701000000000001</v>
      </c>
      <c r="K44" s="9">
        <v>39.101999999999997</v>
      </c>
      <c r="L44" s="9">
        <v>24.975999999999999</v>
      </c>
      <c r="M44" s="9">
        <v>17.181000000000001</v>
      </c>
      <c r="N44" s="9">
        <v>7.7949999999999999</v>
      </c>
      <c r="O44" s="9">
        <v>16.643000000000001</v>
      </c>
      <c r="P44" s="9">
        <v>12.005000000000001</v>
      </c>
      <c r="Q44" s="9">
        <v>4.6379999999999999</v>
      </c>
      <c r="R44" s="9">
        <v>8.3330000000000002</v>
      </c>
      <c r="S44" s="9">
        <v>5.1760000000000002</v>
      </c>
      <c r="T44" s="9">
        <v>3.157</v>
      </c>
      <c r="U44" s="9">
        <v>56.826999999999998</v>
      </c>
      <c r="V44" s="9">
        <v>25.521000000000001</v>
      </c>
      <c r="W44" s="9">
        <v>31.306999999999999</v>
      </c>
      <c r="X44" s="9">
        <v>490.79700000000003</v>
      </c>
      <c r="Y44" s="9">
        <v>250.16300000000001</v>
      </c>
      <c r="Z44" s="9">
        <v>240.63399999999999</v>
      </c>
      <c r="AA44" s="9">
        <v>164.68299999999999</v>
      </c>
      <c r="AB44" s="9">
        <v>125.72199999999999</v>
      </c>
      <c r="AC44" s="9">
        <v>38.960999999999999</v>
      </c>
      <c r="AD44" s="9">
        <v>326.11399999999998</v>
      </c>
      <c r="AE44" s="9">
        <v>124.44199999999999</v>
      </c>
      <c r="AF44" s="9">
        <v>201.673</v>
      </c>
      <c r="AG44" s="9">
        <v>183.614</v>
      </c>
      <c r="AH44" s="9">
        <v>137.88200000000001</v>
      </c>
      <c r="AI44" s="9">
        <v>45.731999999999999</v>
      </c>
      <c r="AJ44" s="9">
        <v>354.94</v>
      </c>
      <c r="AK44" s="9">
        <v>137.59200000000001</v>
      </c>
      <c r="AL44" s="9">
        <v>217.34800000000001</v>
      </c>
      <c r="AM44" s="9">
        <v>342.75799999999998</v>
      </c>
      <c r="AN44" s="9">
        <v>136.447</v>
      </c>
      <c r="AO44" s="9">
        <v>206.31100000000001</v>
      </c>
      <c r="AP44" s="9">
        <v>3178.9560000000001</v>
      </c>
      <c r="AQ44" s="9">
        <v>1704.8520000000001</v>
      </c>
      <c r="AR44" s="9">
        <v>1474.104</v>
      </c>
      <c r="AS44" s="9">
        <v>2110.7939999999999</v>
      </c>
      <c r="AT44" s="9">
        <v>1359.4380000000001</v>
      </c>
      <c r="AU44" s="9">
        <v>751.35599999999999</v>
      </c>
      <c r="AV44" s="9">
        <v>1068.162</v>
      </c>
      <c r="AW44" s="9">
        <v>345.41399999999999</v>
      </c>
      <c r="AX44" s="9">
        <v>722.74800000000005</v>
      </c>
      <c r="AY44" s="9">
        <v>475.42599999999999</v>
      </c>
      <c r="AZ44" s="9">
        <v>243.56299999999999</v>
      </c>
      <c r="BA44" s="9">
        <v>231.864</v>
      </c>
      <c r="BB44" s="9">
        <v>80.453000000000003</v>
      </c>
      <c r="BC44" s="9">
        <v>41.469000000000001</v>
      </c>
      <c r="BD44" s="9">
        <v>38.984000000000002</v>
      </c>
      <c r="BE44" s="9">
        <v>26.622</v>
      </c>
      <c r="BF44" s="9">
        <v>18.739999999999998</v>
      </c>
      <c r="BG44" s="9">
        <v>7.883</v>
      </c>
      <c r="BH44" s="9">
        <v>13.89</v>
      </c>
      <c r="BI44" s="9">
        <v>10.616</v>
      </c>
      <c r="BJ44" s="9">
        <v>3.2730000000000001</v>
      </c>
      <c r="BK44" s="9">
        <v>12.733000000000001</v>
      </c>
      <c r="BL44" s="9">
        <v>8.1229999999999993</v>
      </c>
      <c r="BM44" s="9">
        <v>4.609</v>
      </c>
      <c r="BN44" s="9">
        <v>53.831000000000003</v>
      </c>
      <c r="BO44" s="9">
        <v>22.73</v>
      </c>
      <c r="BP44" s="9">
        <v>31.100999999999999</v>
      </c>
      <c r="BQ44" s="9">
        <v>433.65699999999998</v>
      </c>
      <c r="BR44" s="9">
        <v>223.72499999999999</v>
      </c>
      <c r="BS44" s="9">
        <v>209.93299999999999</v>
      </c>
      <c r="BT44" s="9">
        <v>157.262</v>
      </c>
      <c r="BU44" s="9">
        <v>110.876</v>
      </c>
      <c r="BV44" s="9">
        <v>46.386000000000003</v>
      </c>
      <c r="BW44" s="9">
        <v>276.39499999999998</v>
      </c>
      <c r="BX44" s="9">
        <v>112.849</v>
      </c>
      <c r="BY44" s="9">
        <v>163.547</v>
      </c>
      <c r="BZ44" s="9">
        <v>177.05500000000001</v>
      </c>
      <c r="CA44" s="9">
        <v>124.679</v>
      </c>
      <c r="CB44" s="9">
        <v>52.375999999999998</v>
      </c>
      <c r="CC44" s="9">
        <v>298.37099999999998</v>
      </c>
      <c r="CD44" s="9">
        <v>118.884</v>
      </c>
      <c r="CE44" s="9">
        <v>179.48699999999999</v>
      </c>
      <c r="CF44" s="9">
        <v>290.28500000000003</v>
      </c>
      <c r="CG44" s="9">
        <v>123.465</v>
      </c>
      <c r="CH44" s="9">
        <v>166.82</v>
      </c>
      <c r="CI44" s="9">
        <v>2409.13</v>
      </c>
      <c r="CJ44" s="9">
        <v>1275.0989999999999</v>
      </c>
      <c r="CK44" s="9">
        <v>1134.0309999999999</v>
      </c>
      <c r="CL44" s="9">
        <v>1658.316</v>
      </c>
      <c r="CM44" s="9">
        <v>1044.326</v>
      </c>
      <c r="CN44" s="9">
        <v>613.99099999999999</v>
      </c>
      <c r="CO44" s="9">
        <v>750.81399999999996</v>
      </c>
      <c r="CP44" s="9">
        <v>230.774</v>
      </c>
      <c r="CQ44" s="9">
        <v>520.04</v>
      </c>
      <c r="CR44" s="9">
        <v>344.13299999999998</v>
      </c>
      <c r="CS44" s="9">
        <v>185.489</v>
      </c>
      <c r="CT44" s="9">
        <v>158.64400000000001</v>
      </c>
      <c r="CU44" s="9">
        <v>61.962000000000003</v>
      </c>
      <c r="CV44" s="9">
        <v>34.649000000000001</v>
      </c>
      <c r="CW44" s="9">
        <v>27.312999999999999</v>
      </c>
      <c r="CX44" s="9">
        <v>20.489000000000001</v>
      </c>
      <c r="CY44" s="9">
        <v>15.195</v>
      </c>
      <c r="CZ44" s="9">
        <v>5.2930000000000001</v>
      </c>
      <c r="DA44" s="9">
        <v>10.742000000000001</v>
      </c>
      <c r="DB44" s="9">
        <v>7.069</v>
      </c>
      <c r="DC44" s="9">
        <v>3.673</v>
      </c>
      <c r="DD44" s="9">
        <v>9.7469999999999999</v>
      </c>
      <c r="DE44" s="9">
        <v>8.1259999999999994</v>
      </c>
      <c r="DF44" s="9">
        <v>1.621</v>
      </c>
      <c r="DG44" s="9">
        <v>41.472999999999999</v>
      </c>
      <c r="DH44" s="9">
        <v>19.452999999999999</v>
      </c>
      <c r="DI44" s="9">
        <v>22.02</v>
      </c>
      <c r="DJ44" s="9">
        <v>308.53300000000002</v>
      </c>
      <c r="DK44" s="9">
        <v>166.667</v>
      </c>
      <c r="DL44" s="9">
        <v>141.86600000000001</v>
      </c>
      <c r="DM44" s="9">
        <v>122.07299999999999</v>
      </c>
      <c r="DN44" s="9">
        <v>92.790999999999997</v>
      </c>
      <c r="DO44" s="9">
        <v>29.282</v>
      </c>
      <c r="DP44" s="9">
        <v>186.46</v>
      </c>
      <c r="DQ44" s="9">
        <v>73.876000000000005</v>
      </c>
      <c r="DR44" s="9">
        <v>112.584</v>
      </c>
      <c r="DS44" s="9">
        <v>137.655</v>
      </c>
      <c r="DT44" s="9">
        <v>103.53700000000001</v>
      </c>
      <c r="DU44" s="9">
        <v>34.118000000000002</v>
      </c>
      <c r="DV44" s="9">
        <v>206.47900000000001</v>
      </c>
      <c r="DW44" s="9">
        <v>81.951999999999998</v>
      </c>
      <c r="DX44" s="9">
        <v>124.527</v>
      </c>
      <c r="DY44" s="9">
        <v>197.20099999999999</v>
      </c>
      <c r="DZ44" s="9">
        <v>80.944999999999993</v>
      </c>
      <c r="EA44" s="9">
        <v>116.256</v>
      </c>
      <c r="EB44" s="9">
        <v>818.58</v>
      </c>
      <c r="EC44" s="9">
        <v>436.30099999999999</v>
      </c>
      <c r="ED44" s="9">
        <v>382.279</v>
      </c>
      <c r="EE44" s="9">
        <v>532.43899999999996</v>
      </c>
      <c r="EF44" s="9">
        <v>348.6</v>
      </c>
      <c r="EG44" s="9">
        <v>183.839</v>
      </c>
      <c r="EH44" s="9">
        <v>286.142</v>
      </c>
      <c r="EI44" s="9">
        <v>87.701999999999998</v>
      </c>
      <c r="EJ44" s="9">
        <v>198.44</v>
      </c>
      <c r="EK44" s="9">
        <v>130.255</v>
      </c>
      <c r="EL44" s="9">
        <v>62.600999999999999</v>
      </c>
      <c r="EM44" s="9">
        <v>67.653999999999996</v>
      </c>
      <c r="EN44" s="9">
        <v>25.056999999999999</v>
      </c>
      <c r="EO44" s="9">
        <v>14.443</v>
      </c>
      <c r="EP44" s="9">
        <v>10.615</v>
      </c>
      <c r="EQ44" s="9">
        <v>7.79</v>
      </c>
      <c r="ER44" s="9">
        <v>6.2080000000000002</v>
      </c>
      <c r="ES44" s="9">
        <v>1.5820000000000001</v>
      </c>
      <c r="ET44" s="9">
        <v>4.907</v>
      </c>
      <c r="EU44" s="9">
        <v>3.59</v>
      </c>
      <c r="EV44" s="9">
        <v>1.3169999999999999</v>
      </c>
      <c r="EW44" s="9">
        <v>2.883</v>
      </c>
      <c r="EX44" s="9">
        <v>2.6179999999999999</v>
      </c>
      <c r="EY44" s="9">
        <v>0.26500000000000001</v>
      </c>
      <c r="EZ44" s="9">
        <v>17.268000000000001</v>
      </c>
      <c r="FA44" s="9">
        <v>8.2349999999999994</v>
      </c>
      <c r="FB44" s="9">
        <v>9.0329999999999995</v>
      </c>
      <c r="FC44" s="9">
        <v>116.773</v>
      </c>
      <c r="FD44" s="9">
        <v>53.656999999999996</v>
      </c>
      <c r="FE44" s="9">
        <v>63.116</v>
      </c>
      <c r="FF44" s="9">
        <v>36.055</v>
      </c>
      <c r="FG44" s="9">
        <v>25.431000000000001</v>
      </c>
      <c r="FH44" s="9">
        <v>10.622999999999999</v>
      </c>
      <c r="FI44" s="9">
        <v>80.718999999999994</v>
      </c>
      <c r="FJ44" s="9">
        <v>28.225999999999999</v>
      </c>
      <c r="FK44" s="9">
        <v>52.493000000000002</v>
      </c>
      <c r="FL44" s="9">
        <v>42.262999999999998</v>
      </c>
      <c r="FM44" s="9">
        <v>30.766999999999999</v>
      </c>
      <c r="FN44" s="9">
        <v>11.496</v>
      </c>
      <c r="FO44" s="9">
        <v>87.992000000000004</v>
      </c>
      <c r="FP44" s="9">
        <v>31.834</v>
      </c>
      <c r="FQ44" s="9">
        <v>56.156999999999996</v>
      </c>
      <c r="FR44" s="9">
        <v>85.626000000000005</v>
      </c>
      <c r="FS44" s="9">
        <v>31.815999999999999</v>
      </c>
      <c r="FT44" s="9">
        <v>53.81</v>
      </c>
      <c r="FU44" s="9">
        <v>1312.3219999999999</v>
      </c>
      <c r="FV44" s="9">
        <v>716.12</v>
      </c>
      <c r="FW44" s="9">
        <v>596.202</v>
      </c>
      <c r="FX44" s="9">
        <v>897.04300000000001</v>
      </c>
      <c r="FY44" s="9">
        <v>586.69399999999996</v>
      </c>
      <c r="FZ44" s="9">
        <v>310.34899999999999</v>
      </c>
      <c r="GA44" s="9">
        <v>415.279</v>
      </c>
      <c r="GB44" s="9">
        <v>129.42599999999999</v>
      </c>
      <c r="GC44" s="9">
        <v>285.85300000000001</v>
      </c>
      <c r="GD44" s="9">
        <v>226.511</v>
      </c>
      <c r="GE44" s="9">
        <v>119.678</v>
      </c>
      <c r="GF44" s="9">
        <v>106.833</v>
      </c>
      <c r="GG44" s="9">
        <v>32.109000000000002</v>
      </c>
      <c r="GH44" s="9">
        <v>18.690999999999999</v>
      </c>
      <c r="GI44" s="9">
        <v>13.417999999999999</v>
      </c>
      <c r="GJ44" s="9">
        <v>13.537000000000001</v>
      </c>
      <c r="GK44" s="9">
        <v>11.083</v>
      </c>
      <c r="GL44" s="9">
        <v>2.4529999999999998</v>
      </c>
      <c r="GM44" s="9">
        <v>9.5719999999999992</v>
      </c>
      <c r="GN44" s="9">
        <v>8.1620000000000008</v>
      </c>
      <c r="GO44" s="9">
        <v>1.411</v>
      </c>
      <c r="GP44" s="9">
        <v>3.964</v>
      </c>
      <c r="GQ44" s="9">
        <v>2.9220000000000002</v>
      </c>
      <c r="GR44" s="9">
        <v>1.0429999999999999</v>
      </c>
      <c r="GS44" s="9">
        <v>18.571999999999999</v>
      </c>
      <c r="GT44" s="9">
        <v>7.6079999999999997</v>
      </c>
      <c r="GU44" s="9">
        <v>10.964</v>
      </c>
      <c r="GV44" s="9">
        <v>214.16300000000001</v>
      </c>
      <c r="GW44" s="9">
        <v>112.31699999999999</v>
      </c>
      <c r="GX44" s="9">
        <v>101.84699999999999</v>
      </c>
      <c r="GY44" s="9">
        <v>83.891000000000005</v>
      </c>
      <c r="GZ44" s="9">
        <v>61.755000000000003</v>
      </c>
      <c r="HA44" s="9">
        <v>22.135000000000002</v>
      </c>
      <c r="HB44" s="9">
        <v>130.273</v>
      </c>
      <c r="HC44" s="9">
        <v>50.561</v>
      </c>
      <c r="HD44" s="9">
        <v>79.710999999999999</v>
      </c>
      <c r="HE44" s="9">
        <v>90.546000000000006</v>
      </c>
      <c r="HF44" s="9">
        <v>67.191000000000003</v>
      </c>
      <c r="HG44" s="9">
        <v>23.356000000000002</v>
      </c>
      <c r="HH44" s="9">
        <v>135.965</v>
      </c>
      <c r="HI44" s="9">
        <v>52.487000000000002</v>
      </c>
      <c r="HJ44" s="9">
        <v>83.477000000000004</v>
      </c>
      <c r="HK44" s="9">
        <v>139.845</v>
      </c>
      <c r="HL44" s="9">
        <v>58.722999999999999</v>
      </c>
      <c r="HM44" s="9">
        <v>81.122</v>
      </c>
      <c r="HN44" s="9">
        <v>246.58</v>
      </c>
      <c r="HO44" s="9">
        <v>129.96700000000001</v>
      </c>
      <c r="HP44" s="9">
        <v>116.613</v>
      </c>
      <c r="HQ44" s="9">
        <v>154.566</v>
      </c>
      <c r="HR44" s="9">
        <v>104.47499999999999</v>
      </c>
      <c r="HS44" s="9">
        <v>50.09</v>
      </c>
      <c r="HT44" s="9">
        <v>92.013999999999996</v>
      </c>
      <c r="HU44" s="9">
        <v>25.492000000000001</v>
      </c>
      <c r="HV44" s="9">
        <v>66.522000000000006</v>
      </c>
      <c r="HW44" s="9">
        <v>39.512999999999998</v>
      </c>
      <c r="HX44" s="9">
        <v>18.257000000000001</v>
      </c>
      <c r="HY44" s="9">
        <v>21.256</v>
      </c>
      <c r="HZ44" s="9">
        <v>6.6340000000000003</v>
      </c>
      <c r="IA44" s="9">
        <v>3.3260000000000001</v>
      </c>
      <c r="IB44" s="9">
        <v>3.3079999999999998</v>
      </c>
      <c r="IC44" s="9">
        <v>2.141</v>
      </c>
      <c r="ID44" s="9">
        <v>1.8480000000000001</v>
      </c>
      <c r="IE44" s="9">
        <v>0.29299999999999998</v>
      </c>
      <c r="IF44" s="9">
        <v>1.389</v>
      </c>
      <c r="IG44" s="9">
        <v>1.389</v>
      </c>
      <c r="IH44" s="9">
        <v>0</v>
      </c>
      <c r="II44" s="9">
        <v>0.751</v>
      </c>
      <c r="IJ44" s="9">
        <v>0.45800000000000002</v>
      </c>
      <c r="IK44" s="9">
        <v>0.29299999999999998</v>
      </c>
      <c r="IL44" s="9">
        <v>4.4930000000000003</v>
      </c>
      <c r="IM44" s="9">
        <v>1.478</v>
      </c>
      <c r="IN44" s="9">
        <v>3.0150000000000001</v>
      </c>
      <c r="IO44" s="9">
        <v>35.274000000000001</v>
      </c>
      <c r="IP44" s="9">
        <v>15.958</v>
      </c>
      <c r="IQ44" s="9">
        <v>19.317</v>
      </c>
    </row>
    <row r="45" spans="1:251">
      <c r="A45" s="10">
        <v>42856</v>
      </c>
      <c r="B45" s="9">
        <v>998.54</v>
      </c>
      <c r="C45" s="9">
        <v>1179.1500000000001</v>
      </c>
      <c r="D45" s="9">
        <v>380.13400000000001</v>
      </c>
      <c r="E45" s="9">
        <v>799.01700000000005</v>
      </c>
      <c r="F45" s="9">
        <v>544.02800000000002</v>
      </c>
      <c r="G45" s="9">
        <v>282.30500000000001</v>
      </c>
      <c r="H45" s="9">
        <v>261.72399999999999</v>
      </c>
      <c r="I45" s="9">
        <v>104.259</v>
      </c>
      <c r="J45" s="9">
        <v>58.594000000000001</v>
      </c>
      <c r="K45" s="9">
        <v>45.664999999999999</v>
      </c>
      <c r="L45" s="9">
        <v>39.396999999999998</v>
      </c>
      <c r="M45" s="9">
        <v>29.102</v>
      </c>
      <c r="N45" s="9">
        <v>10.295</v>
      </c>
      <c r="O45" s="9">
        <v>18.902999999999999</v>
      </c>
      <c r="P45" s="9">
        <v>15.552</v>
      </c>
      <c r="Q45" s="9">
        <v>3.35</v>
      </c>
      <c r="R45" s="9">
        <v>20.494</v>
      </c>
      <c r="S45" s="9">
        <v>13.55</v>
      </c>
      <c r="T45" s="9">
        <v>6.9450000000000003</v>
      </c>
      <c r="U45" s="9">
        <v>64.861999999999995</v>
      </c>
      <c r="V45" s="9">
        <v>29.492999999999999</v>
      </c>
      <c r="W45" s="9">
        <v>35.369999999999997</v>
      </c>
      <c r="X45" s="9">
        <v>482.81400000000002</v>
      </c>
      <c r="Y45" s="9">
        <v>246.79400000000001</v>
      </c>
      <c r="Z45" s="9">
        <v>236.01900000000001</v>
      </c>
      <c r="AA45" s="9">
        <v>179.12299999999999</v>
      </c>
      <c r="AB45" s="9">
        <v>126.643</v>
      </c>
      <c r="AC45" s="9">
        <v>52.48</v>
      </c>
      <c r="AD45" s="9">
        <v>303.69099999999997</v>
      </c>
      <c r="AE45" s="9">
        <v>120.151</v>
      </c>
      <c r="AF45" s="9">
        <v>183.53899999999999</v>
      </c>
      <c r="AG45" s="9">
        <v>213.15299999999999</v>
      </c>
      <c r="AH45" s="9">
        <v>150.85400000000001</v>
      </c>
      <c r="AI45" s="9">
        <v>62.3</v>
      </c>
      <c r="AJ45" s="9">
        <v>330.875</v>
      </c>
      <c r="AK45" s="9">
        <v>131.45099999999999</v>
      </c>
      <c r="AL45" s="9">
        <v>199.42400000000001</v>
      </c>
      <c r="AM45" s="9">
        <v>322.59300000000002</v>
      </c>
      <c r="AN45" s="9">
        <v>135.70400000000001</v>
      </c>
      <c r="AO45" s="9">
        <v>186.89</v>
      </c>
      <c r="AP45" s="9">
        <v>3201.1109999999999</v>
      </c>
      <c r="AQ45" s="9">
        <v>1712.3530000000001</v>
      </c>
      <c r="AR45" s="9">
        <v>1488.758</v>
      </c>
      <c r="AS45" s="9">
        <v>2144.5540000000001</v>
      </c>
      <c r="AT45" s="9">
        <v>1381.4269999999999</v>
      </c>
      <c r="AU45" s="9">
        <v>763.12800000000004</v>
      </c>
      <c r="AV45" s="9">
        <v>1056.557</v>
      </c>
      <c r="AW45" s="9">
        <v>330.92700000000002</v>
      </c>
      <c r="AX45" s="9">
        <v>725.63</v>
      </c>
      <c r="AY45" s="9">
        <v>458.37599999999998</v>
      </c>
      <c r="AZ45" s="9">
        <v>241.19399999999999</v>
      </c>
      <c r="BA45" s="9">
        <v>217.18199999999999</v>
      </c>
      <c r="BB45" s="9">
        <v>94.29</v>
      </c>
      <c r="BC45" s="9">
        <v>51.363999999999997</v>
      </c>
      <c r="BD45" s="9">
        <v>42.926000000000002</v>
      </c>
      <c r="BE45" s="9">
        <v>32.664000000000001</v>
      </c>
      <c r="BF45" s="9">
        <v>24.582999999999998</v>
      </c>
      <c r="BG45" s="9">
        <v>8.0809999999999995</v>
      </c>
      <c r="BH45" s="9">
        <v>18.495000000000001</v>
      </c>
      <c r="BI45" s="9">
        <v>14.688000000000001</v>
      </c>
      <c r="BJ45" s="9">
        <v>3.8069999999999999</v>
      </c>
      <c r="BK45" s="9">
        <v>14.169</v>
      </c>
      <c r="BL45" s="9">
        <v>9.8960000000000008</v>
      </c>
      <c r="BM45" s="9">
        <v>4.274</v>
      </c>
      <c r="BN45" s="9">
        <v>61.625999999999998</v>
      </c>
      <c r="BO45" s="9">
        <v>26.78</v>
      </c>
      <c r="BP45" s="9">
        <v>34.844999999999999</v>
      </c>
      <c r="BQ45" s="9">
        <v>404.59699999999998</v>
      </c>
      <c r="BR45" s="9">
        <v>212.33699999999999</v>
      </c>
      <c r="BS45" s="9">
        <v>192.26</v>
      </c>
      <c r="BT45" s="9">
        <v>146.845</v>
      </c>
      <c r="BU45" s="9">
        <v>110.803</v>
      </c>
      <c r="BV45" s="9">
        <v>36.042000000000002</v>
      </c>
      <c r="BW45" s="9">
        <v>257.75200000000001</v>
      </c>
      <c r="BX45" s="9">
        <v>101.53400000000001</v>
      </c>
      <c r="BY45" s="9">
        <v>156.21799999999999</v>
      </c>
      <c r="BZ45" s="9">
        <v>173.26900000000001</v>
      </c>
      <c r="CA45" s="9">
        <v>129.53700000000001</v>
      </c>
      <c r="CB45" s="9">
        <v>43.731999999999999</v>
      </c>
      <c r="CC45" s="9">
        <v>285.10700000000003</v>
      </c>
      <c r="CD45" s="9">
        <v>111.657</v>
      </c>
      <c r="CE45" s="9">
        <v>173.45</v>
      </c>
      <c r="CF45" s="9">
        <v>276.24700000000001</v>
      </c>
      <c r="CG45" s="9">
        <v>116.22199999999999</v>
      </c>
      <c r="CH45" s="9">
        <v>160.02500000000001</v>
      </c>
      <c r="CI45" s="9">
        <v>2421.547</v>
      </c>
      <c r="CJ45" s="9">
        <v>1276.3240000000001</v>
      </c>
      <c r="CK45" s="9">
        <v>1145.223</v>
      </c>
      <c r="CL45" s="9">
        <v>1651.3489999999999</v>
      </c>
      <c r="CM45" s="9">
        <v>1043.4760000000001</v>
      </c>
      <c r="CN45" s="9">
        <v>607.87300000000005</v>
      </c>
      <c r="CO45" s="9">
        <v>770.19799999999998</v>
      </c>
      <c r="CP45" s="9">
        <v>232.84800000000001</v>
      </c>
      <c r="CQ45" s="9">
        <v>537.34900000000005</v>
      </c>
      <c r="CR45" s="9">
        <v>359.55900000000003</v>
      </c>
      <c r="CS45" s="9">
        <v>175.744</v>
      </c>
      <c r="CT45" s="9">
        <v>183.815</v>
      </c>
      <c r="CU45" s="9">
        <v>53.948999999999998</v>
      </c>
      <c r="CV45" s="9">
        <v>28.283000000000001</v>
      </c>
      <c r="CW45" s="9">
        <v>25.666</v>
      </c>
      <c r="CX45" s="9">
        <v>17.247</v>
      </c>
      <c r="CY45" s="9">
        <v>12.018000000000001</v>
      </c>
      <c r="CZ45" s="9">
        <v>5.2290000000000001</v>
      </c>
      <c r="DA45" s="9">
        <v>12.827999999999999</v>
      </c>
      <c r="DB45" s="9">
        <v>8.9830000000000005</v>
      </c>
      <c r="DC45" s="9">
        <v>3.8450000000000002</v>
      </c>
      <c r="DD45" s="9">
        <v>4.4189999999999996</v>
      </c>
      <c r="DE45" s="9">
        <v>3.0350000000000001</v>
      </c>
      <c r="DF45" s="9">
        <v>1.3839999999999999</v>
      </c>
      <c r="DG45" s="9">
        <v>36.703000000000003</v>
      </c>
      <c r="DH45" s="9">
        <v>16.265999999999998</v>
      </c>
      <c r="DI45" s="9">
        <v>20.437000000000001</v>
      </c>
      <c r="DJ45" s="9">
        <v>330.82</v>
      </c>
      <c r="DK45" s="9">
        <v>161.57900000000001</v>
      </c>
      <c r="DL45" s="9">
        <v>169.24100000000001</v>
      </c>
      <c r="DM45" s="9">
        <v>112.11199999999999</v>
      </c>
      <c r="DN45" s="9">
        <v>79.2</v>
      </c>
      <c r="DO45" s="9">
        <v>32.911999999999999</v>
      </c>
      <c r="DP45" s="9">
        <v>218.709</v>
      </c>
      <c r="DQ45" s="9">
        <v>82.38</v>
      </c>
      <c r="DR45" s="9">
        <v>136.32900000000001</v>
      </c>
      <c r="DS45" s="9">
        <v>125.249</v>
      </c>
      <c r="DT45" s="9">
        <v>87.546000000000006</v>
      </c>
      <c r="DU45" s="9">
        <v>37.703000000000003</v>
      </c>
      <c r="DV45" s="9">
        <v>234.31</v>
      </c>
      <c r="DW45" s="9">
        <v>88.197999999999993</v>
      </c>
      <c r="DX45" s="9">
        <v>146.11199999999999</v>
      </c>
      <c r="DY45" s="9">
        <v>231.536</v>
      </c>
      <c r="DZ45" s="9">
        <v>91.361999999999995</v>
      </c>
      <c r="EA45" s="9">
        <v>140.17400000000001</v>
      </c>
      <c r="EB45" s="9">
        <v>820.96400000000006</v>
      </c>
      <c r="EC45" s="9">
        <v>436.60399999999998</v>
      </c>
      <c r="ED45" s="9">
        <v>384.36</v>
      </c>
      <c r="EE45" s="9">
        <v>530.423</v>
      </c>
      <c r="EF45" s="9">
        <v>348.20699999999999</v>
      </c>
      <c r="EG45" s="9">
        <v>182.21600000000001</v>
      </c>
      <c r="EH45" s="9">
        <v>290.541</v>
      </c>
      <c r="EI45" s="9">
        <v>88.397000000000006</v>
      </c>
      <c r="EJ45" s="9">
        <v>202.14400000000001</v>
      </c>
      <c r="EK45" s="9">
        <v>130.499</v>
      </c>
      <c r="EL45" s="9">
        <v>62.176000000000002</v>
      </c>
      <c r="EM45" s="9">
        <v>68.322000000000003</v>
      </c>
      <c r="EN45" s="9">
        <v>29.332000000000001</v>
      </c>
      <c r="EO45" s="9">
        <v>15.484999999999999</v>
      </c>
      <c r="EP45" s="9">
        <v>13.847</v>
      </c>
      <c r="EQ45" s="9">
        <v>7.7619999999999996</v>
      </c>
      <c r="ER45" s="9">
        <v>6.0730000000000004</v>
      </c>
      <c r="ES45" s="9">
        <v>1.6890000000000001</v>
      </c>
      <c r="ET45" s="9">
        <v>3.782</v>
      </c>
      <c r="EU45" s="9">
        <v>2.593</v>
      </c>
      <c r="EV45" s="9">
        <v>1.1890000000000001</v>
      </c>
      <c r="EW45" s="9">
        <v>3.98</v>
      </c>
      <c r="EX45" s="9">
        <v>3.48</v>
      </c>
      <c r="EY45" s="9">
        <v>0.5</v>
      </c>
      <c r="EZ45" s="9">
        <v>21.57</v>
      </c>
      <c r="FA45" s="9">
        <v>9.4120000000000008</v>
      </c>
      <c r="FB45" s="9">
        <v>12.157999999999999</v>
      </c>
      <c r="FC45" s="9">
        <v>115.72799999999999</v>
      </c>
      <c r="FD45" s="9">
        <v>54.893000000000001</v>
      </c>
      <c r="FE45" s="9">
        <v>60.834000000000003</v>
      </c>
      <c r="FF45" s="9">
        <v>33.97</v>
      </c>
      <c r="FG45" s="9">
        <v>25.029</v>
      </c>
      <c r="FH45" s="9">
        <v>8.9410000000000007</v>
      </c>
      <c r="FI45" s="9">
        <v>81.757999999999996</v>
      </c>
      <c r="FJ45" s="9">
        <v>29.864000000000001</v>
      </c>
      <c r="FK45" s="9">
        <v>51.893999999999998</v>
      </c>
      <c r="FL45" s="9">
        <v>39.454000000000001</v>
      </c>
      <c r="FM45" s="9">
        <v>29.042000000000002</v>
      </c>
      <c r="FN45" s="9">
        <v>10.412000000000001</v>
      </c>
      <c r="FO45" s="9">
        <v>91.045000000000002</v>
      </c>
      <c r="FP45" s="9">
        <v>33.134</v>
      </c>
      <c r="FQ45" s="9">
        <v>57.91</v>
      </c>
      <c r="FR45" s="9">
        <v>85.539000000000001</v>
      </c>
      <c r="FS45" s="9">
        <v>32.457000000000001</v>
      </c>
      <c r="FT45" s="9">
        <v>53.082999999999998</v>
      </c>
      <c r="FU45" s="9">
        <v>1326.684</v>
      </c>
      <c r="FV45" s="9">
        <v>717.024</v>
      </c>
      <c r="FW45" s="9">
        <v>609.66</v>
      </c>
      <c r="FX45" s="9">
        <v>902.32100000000003</v>
      </c>
      <c r="FY45" s="9">
        <v>587.54300000000001</v>
      </c>
      <c r="FZ45" s="9">
        <v>314.77800000000002</v>
      </c>
      <c r="GA45" s="9">
        <v>424.363</v>
      </c>
      <c r="GB45" s="9">
        <v>129.48099999999999</v>
      </c>
      <c r="GC45" s="9">
        <v>294.88200000000001</v>
      </c>
      <c r="GD45" s="9">
        <v>240.636</v>
      </c>
      <c r="GE45" s="9">
        <v>133.42099999999999</v>
      </c>
      <c r="GF45" s="9">
        <v>107.215</v>
      </c>
      <c r="GG45" s="9">
        <v>49.744</v>
      </c>
      <c r="GH45" s="9">
        <v>33.722000000000001</v>
      </c>
      <c r="GI45" s="9">
        <v>16.023</v>
      </c>
      <c r="GJ45" s="9">
        <v>20.405000000000001</v>
      </c>
      <c r="GK45" s="9">
        <v>16.89</v>
      </c>
      <c r="GL45" s="9">
        <v>3.5139999999999998</v>
      </c>
      <c r="GM45" s="9">
        <v>11.553000000000001</v>
      </c>
      <c r="GN45" s="9">
        <v>9.5690000000000008</v>
      </c>
      <c r="GO45" s="9">
        <v>1.984</v>
      </c>
      <c r="GP45" s="9">
        <v>8.8520000000000003</v>
      </c>
      <c r="GQ45" s="9">
        <v>7.3220000000000001</v>
      </c>
      <c r="GR45" s="9">
        <v>1.53</v>
      </c>
      <c r="GS45" s="9">
        <v>29.34</v>
      </c>
      <c r="GT45" s="9">
        <v>16.831</v>
      </c>
      <c r="GU45" s="9">
        <v>12.507999999999999</v>
      </c>
      <c r="GV45" s="9">
        <v>217.21</v>
      </c>
      <c r="GW45" s="9">
        <v>118.119</v>
      </c>
      <c r="GX45" s="9">
        <v>99.090999999999994</v>
      </c>
      <c r="GY45" s="9">
        <v>85.804000000000002</v>
      </c>
      <c r="GZ45" s="9">
        <v>63.466000000000001</v>
      </c>
      <c r="HA45" s="9">
        <v>22.338999999999999</v>
      </c>
      <c r="HB45" s="9">
        <v>131.40600000000001</v>
      </c>
      <c r="HC45" s="9">
        <v>54.654000000000003</v>
      </c>
      <c r="HD45" s="9">
        <v>76.751999999999995</v>
      </c>
      <c r="HE45" s="9">
        <v>99.685000000000002</v>
      </c>
      <c r="HF45" s="9">
        <v>74.875</v>
      </c>
      <c r="HG45" s="9">
        <v>24.81</v>
      </c>
      <c r="HH45" s="9">
        <v>140.95099999999999</v>
      </c>
      <c r="HI45" s="9">
        <v>58.545999999999999</v>
      </c>
      <c r="HJ45" s="9">
        <v>82.405000000000001</v>
      </c>
      <c r="HK45" s="9">
        <v>142.958</v>
      </c>
      <c r="HL45" s="9">
        <v>64.221999999999994</v>
      </c>
      <c r="HM45" s="9">
        <v>78.736000000000004</v>
      </c>
      <c r="HN45" s="9">
        <v>250.13499999999999</v>
      </c>
      <c r="HO45" s="9">
        <v>130.40600000000001</v>
      </c>
      <c r="HP45" s="9">
        <v>119.73</v>
      </c>
      <c r="HQ45" s="9">
        <v>159.52099999999999</v>
      </c>
      <c r="HR45" s="9">
        <v>104.91200000000001</v>
      </c>
      <c r="HS45" s="9">
        <v>54.609000000000002</v>
      </c>
      <c r="HT45" s="9">
        <v>90.614000000000004</v>
      </c>
      <c r="HU45" s="9">
        <v>25.494</v>
      </c>
      <c r="HV45" s="9">
        <v>65.120999999999995</v>
      </c>
      <c r="HW45" s="9">
        <v>40.755000000000003</v>
      </c>
      <c r="HX45" s="9">
        <v>19.277999999999999</v>
      </c>
      <c r="HY45" s="9">
        <v>21.477</v>
      </c>
      <c r="HZ45" s="9">
        <v>10.222</v>
      </c>
      <c r="IA45" s="9">
        <v>4.3029999999999999</v>
      </c>
      <c r="IB45" s="9">
        <v>5.9180000000000001</v>
      </c>
      <c r="IC45" s="9">
        <v>2.5569999999999999</v>
      </c>
      <c r="ID45" s="9">
        <v>1.8919999999999999</v>
      </c>
      <c r="IE45" s="9">
        <v>0.66500000000000004</v>
      </c>
      <c r="IF45" s="9">
        <v>1.284</v>
      </c>
      <c r="IG45" s="9">
        <v>1.1879999999999999</v>
      </c>
      <c r="IH45" s="9">
        <v>9.6000000000000002E-2</v>
      </c>
      <c r="II45" s="9">
        <v>1.2729999999999999</v>
      </c>
      <c r="IJ45" s="9">
        <v>0.70399999999999996</v>
      </c>
      <c r="IK45" s="9">
        <v>0.56899999999999995</v>
      </c>
      <c r="IL45" s="9">
        <v>7.665</v>
      </c>
      <c r="IM45" s="9">
        <v>2.411</v>
      </c>
      <c r="IN45" s="9">
        <v>5.2530000000000001</v>
      </c>
      <c r="IO45" s="9">
        <v>35.229999999999997</v>
      </c>
      <c r="IP45" s="9">
        <v>16.986999999999998</v>
      </c>
      <c r="IQ45" s="9">
        <v>18.244</v>
      </c>
    </row>
    <row r="46" spans="1:251">
      <c r="A46" s="10">
        <v>42887</v>
      </c>
      <c r="B46" s="9">
        <v>1003.229</v>
      </c>
      <c r="C46" s="9">
        <v>1168.98</v>
      </c>
      <c r="D46" s="9">
        <v>357.48399999999998</v>
      </c>
      <c r="E46" s="9">
        <v>811.49599999999998</v>
      </c>
      <c r="F46" s="9">
        <v>508.47699999999998</v>
      </c>
      <c r="G46" s="9">
        <v>254.07400000000001</v>
      </c>
      <c r="H46" s="9">
        <v>254.40299999999999</v>
      </c>
      <c r="I46" s="9">
        <v>85.245000000000005</v>
      </c>
      <c r="J46" s="9">
        <v>43.447000000000003</v>
      </c>
      <c r="K46" s="9">
        <v>41.798000000000002</v>
      </c>
      <c r="L46" s="9">
        <v>30.17</v>
      </c>
      <c r="M46" s="9">
        <v>21.646000000000001</v>
      </c>
      <c r="N46" s="9">
        <v>8.5239999999999991</v>
      </c>
      <c r="O46" s="9">
        <v>12.254</v>
      </c>
      <c r="P46" s="9">
        <v>8.1509999999999998</v>
      </c>
      <c r="Q46" s="9">
        <v>4.1029999999999998</v>
      </c>
      <c r="R46" s="9">
        <v>17.916</v>
      </c>
      <c r="S46" s="9">
        <v>13.494999999999999</v>
      </c>
      <c r="T46" s="9">
        <v>4.4210000000000003</v>
      </c>
      <c r="U46" s="9">
        <v>55.075000000000003</v>
      </c>
      <c r="V46" s="9">
        <v>21.8</v>
      </c>
      <c r="W46" s="9">
        <v>33.274000000000001</v>
      </c>
      <c r="X46" s="9">
        <v>461.976</v>
      </c>
      <c r="Y46" s="9">
        <v>230.09700000000001</v>
      </c>
      <c r="Z46" s="9">
        <v>231.88</v>
      </c>
      <c r="AA46" s="9">
        <v>172.33699999999999</v>
      </c>
      <c r="AB46" s="9">
        <v>125.624</v>
      </c>
      <c r="AC46" s="9">
        <v>46.713000000000001</v>
      </c>
      <c r="AD46" s="9">
        <v>289.63900000000001</v>
      </c>
      <c r="AE46" s="9">
        <v>104.473</v>
      </c>
      <c r="AF46" s="9">
        <v>185.166</v>
      </c>
      <c r="AG46" s="9">
        <v>196.80199999999999</v>
      </c>
      <c r="AH46" s="9">
        <v>143.547</v>
      </c>
      <c r="AI46" s="9">
        <v>53.255000000000003</v>
      </c>
      <c r="AJ46" s="9">
        <v>311.67500000000001</v>
      </c>
      <c r="AK46" s="9">
        <v>110.527</v>
      </c>
      <c r="AL46" s="9">
        <v>201.148</v>
      </c>
      <c r="AM46" s="9">
        <v>301.89299999999997</v>
      </c>
      <c r="AN46" s="9">
        <v>112.624</v>
      </c>
      <c r="AO46" s="9">
        <v>189.26900000000001</v>
      </c>
      <c r="AP46" s="9">
        <v>3198.636</v>
      </c>
      <c r="AQ46" s="9">
        <v>1716.193</v>
      </c>
      <c r="AR46" s="9">
        <v>1482.443</v>
      </c>
      <c r="AS46" s="9">
        <v>2154.7489999999998</v>
      </c>
      <c r="AT46" s="9">
        <v>1392.64</v>
      </c>
      <c r="AU46" s="9">
        <v>762.11</v>
      </c>
      <c r="AV46" s="9">
        <v>1043.8869999999999</v>
      </c>
      <c r="AW46" s="9">
        <v>323.553</v>
      </c>
      <c r="AX46" s="9">
        <v>720.33299999999997</v>
      </c>
      <c r="AY46" s="9">
        <v>473.93200000000002</v>
      </c>
      <c r="AZ46" s="9">
        <v>260.11799999999999</v>
      </c>
      <c r="BA46" s="9">
        <v>213.81399999999999</v>
      </c>
      <c r="BB46" s="9">
        <v>87.370999999999995</v>
      </c>
      <c r="BC46" s="9">
        <v>45.576000000000001</v>
      </c>
      <c r="BD46" s="9">
        <v>41.795000000000002</v>
      </c>
      <c r="BE46" s="9">
        <v>33.707999999999998</v>
      </c>
      <c r="BF46" s="9">
        <v>23.474</v>
      </c>
      <c r="BG46" s="9">
        <v>10.234</v>
      </c>
      <c r="BH46" s="9">
        <v>17.815000000000001</v>
      </c>
      <c r="BI46" s="9">
        <v>12.733000000000001</v>
      </c>
      <c r="BJ46" s="9">
        <v>5.0819999999999999</v>
      </c>
      <c r="BK46" s="9">
        <v>15.893000000000001</v>
      </c>
      <c r="BL46" s="9">
        <v>10.741</v>
      </c>
      <c r="BM46" s="9">
        <v>5.1509999999999998</v>
      </c>
      <c r="BN46" s="9">
        <v>53.662999999999997</v>
      </c>
      <c r="BO46" s="9">
        <v>22.102</v>
      </c>
      <c r="BP46" s="9">
        <v>31.561</v>
      </c>
      <c r="BQ46" s="9">
        <v>425.07799999999997</v>
      </c>
      <c r="BR46" s="9">
        <v>235.93100000000001</v>
      </c>
      <c r="BS46" s="9">
        <v>189.14699999999999</v>
      </c>
      <c r="BT46" s="9">
        <v>162.81899999999999</v>
      </c>
      <c r="BU46" s="9">
        <v>124.339</v>
      </c>
      <c r="BV46" s="9">
        <v>38.479999999999997</v>
      </c>
      <c r="BW46" s="9">
        <v>262.25900000000001</v>
      </c>
      <c r="BX46" s="9">
        <v>111.592</v>
      </c>
      <c r="BY46" s="9">
        <v>150.666</v>
      </c>
      <c r="BZ46" s="9">
        <v>188.18</v>
      </c>
      <c r="CA46" s="9">
        <v>140.46700000000001</v>
      </c>
      <c r="CB46" s="9">
        <v>47.713000000000001</v>
      </c>
      <c r="CC46" s="9">
        <v>285.75299999999999</v>
      </c>
      <c r="CD46" s="9">
        <v>119.651</v>
      </c>
      <c r="CE46" s="9">
        <v>166.102</v>
      </c>
      <c r="CF46" s="9">
        <v>280.07400000000001</v>
      </c>
      <c r="CG46" s="9">
        <v>124.325</v>
      </c>
      <c r="CH46" s="9">
        <v>155.749</v>
      </c>
      <c r="CI46" s="9">
        <v>2409.7240000000002</v>
      </c>
      <c r="CJ46" s="9">
        <v>1269.789</v>
      </c>
      <c r="CK46" s="9">
        <v>1139.9349999999999</v>
      </c>
      <c r="CL46" s="9">
        <v>1659.652</v>
      </c>
      <c r="CM46" s="9">
        <v>1042.932</v>
      </c>
      <c r="CN46" s="9">
        <v>616.72</v>
      </c>
      <c r="CO46" s="9">
        <v>750.072</v>
      </c>
      <c r="CP46" s="9">
        <v>226.85599999999999</v>
      </c>
      <c r="CQ46" s="9">
        <v>523.21500000000003</v>
      </c>
      <c r="CR46" s="9">
        <v>365.91300000000001</v>
      </c>
      <c r="CS46" s="9">
        <v>187.64099999999999</v>
      </c>
      <c r="CT46" s="9">
        <v>178.27199999999999</v>
      </c>
      <c r="CU46" s="9">
        <v>65.959000000000003</v>
      </c>
      <c r="CV46" s="9">
        <v>39.755000000000003</v>
      </c>
      <c r="CW46" s="9">
        <v>26.204000000000001</v>
      </c>
      <c r="CX46" s="9">
        <v>25.096</v>
      </c>
      <c r="CY46" s="9">
        <v>21.126000000000001</v>
      </c>
      <c r="CZ46" s="9">
        <v>3.97</v>
      </c>
      <c r="DA46" s="9">
        <v>16.728000000000002</v>
      </c>
      <c r="DB46" s="9">
        <v>14.528</v>
      </c>
      <c r="DC46" s="9">
        <v>2.2000000000000002</v>
      </c>
      <c r="DD46" s="9">
        <v>8.3680000000000003</v>
      </c>
      <c r="DE46" s="9">
        <v>6.5979999999999999</v>
      </c>
      <c r="DF46" s="9">
        <v>1.77</v>
      </c>
      <c r="DG46" s="9">
        <v>40.862000000000002</v>
      </c>
      <c r="DH46" s="9">
        <v>18.628</v>
      </c>
      <c r="DI46" s="9">
        <v>22.234000000000002</v>
      </c>
      <c r="DJ46" s="9">
        <v>326.88900000000001</v>
      </c>
      <c r="DK46" s="9">
        <v>164.274</v>
      </c>
      <c r="DL46" s="9">
        <v>162.61500000000001</v>
      </c>
      <c r="DM46" s="9">
        <v>115.26</v>
      </c>
      <c r="DN46" s="9">
        <v>84.072999999999993</v>
      </c>
      <c r="DO46" s="9">
        <v>31.187000000000001</v>
      </c>
      <c r="DP46" s="9">
        <v>211.62899999999999</v>
      </c>
      <c r="DQ46" s="9">
        <v>80.200999999999993</v>
      </c>
      <c r="DR46" s="9">
        <v>131.428</v>
      </c>
      <c r="DS46" s="9">
        <v>136.75</v>
      </c>
      <c r="DT46" s="9">
        <v>102.104</v>
      </c>
      <c r="DU46" s="9">
        <v>34.646000000000001</v>
      </c>
      <c r="DV46" s="9">
        <v>229.16399999999999</v>
      </c>
      <c r="DW46" s="9">
        <v>85.537000000000006</v>
      </c>
      <c r="DX46" s="9">
        <v>143.626</v>
      </c>
      <c r="DY46" s="9">
        <v>228.357</v>
      </c>
      <c r="DZ46" s="9">
        <v>94.73</v>
      </c>
      <c r="EA46" s="9">
        <v>133.62799999999999</v>
      </c>
      <c r="EB46" s="9">
        <v>829.09699999999998</v>
      </c>
      <c r="EC46" s="9">
        <v>436.971</v>
      </c>
      <c r="ED46" s="9">
        <v>392.12599999999998</v>
      </c>
      <c r="EE46" s="9">
        <v>537.5</v>
      </c>
      <c r="EF46" s="9">
        <v>351.20299999999997</v>
      </c>
      <c r="EG46" s="9">
        <v>186.297</v>
      </c>
      <c r="EH46" s="9">
        <v>291.596</v>
      </c>
      <c r="EI46" s="9">
        <v>85.768000000000001</v>
      </c>
      <c r="EJ46" s="9">
        <v>205.82900000000001</v>
      </c>
      <c r="EK46" s="9">
        <v>131.405</v>
      </c>
      <c r="EL46" s="9">
        <v>62.847999999999999</v>
      </c>
      <c r="EM46" s="9">
        <v>68.557000000000002</v>
      </c>
      <c r="EN46" s="9">
        <v>26.742000000000001</v>
      </c>
      <c r="EO46" s="9">
        <v>12.237</v>
      </c>
      <c r="EP46" s="9">
        <v>14.504</v>
      </c>
      <c r="EQ46" s="9">
        <v>7.1319999999999997</v>
      </c>
      <c r="ER46" s="9">
        <v>5.6319999999999997</v>
      </c>
      <c r="ES46" s="9">
        <v>1.5</v>
      </c>
      <c r="ET46" s="9">
        <v>3.399</v>
      </c>
      <c r="EU46" s="9">
        <v>2.8370000000000002</v>
      </c>
      <c r="EV46" s="9">
        <v>0.56200000000000006</v>
      </c>
      <c r="EW46" s="9">
        <v>3.7330000000000001</v>
      </c>
      <c r="EX46" s="9">
        <v>2.7949999999999999</v>
      </c>
      <c r="EY46" s="9">
        <v>0.93799999999999994</v>
      </c>
      <c r="EZ46" s="9">
        <v>19.61</v>
      </c>
      <c r="FA46" s="9">
        <v>6.6059999999999999</v>
      </c>
      <c r="FB46" s="9">
        <v>13.004</v>
      </c>
      <c r="FC46" s="9">
        <v>117.89</v>
      </c>
      <c r="FD46" s="9">
        <v>56.225000000000001</v>
      </c>
      <c r="FE46" s="9">
        <v>61.664000000000001</v>
      </c>
      <c r="FF46" s="9">
        <v>38.029000000000003</v>
      </c>
      <c r="FG46" s="9">
        <v>26.576000000000001</v>
      </c>
      <c r="FH46" s="9">
        <v>11.452999999999999</v>
      </c>
      <c r="FI46" s="9">
        <v>79.86</v>
      </c>
      <c r="FJ46" s="9">
        <v>29.649000000000001</v>
      </c>
      <c r="FK46" s="9">
        <v>50.210999999999999</v>
      </c>
      <c r="FL46" s="9">
        <v>43.365000000000002</v>
      </c>
      <c r="FM46" s="9">
        <v>30.626000000000001</v>
      </c>
      <c r="FN46" s="9">
        <v>12.739000000000001</v>
      </c>
      <c r="FO46" s="9">
        <v>88.04</v>
      </c>
      <c r="FP46" s="9">
        <v>32.220999999999997</v>
      </c>
      <c r="FQ46" s="9">
        <v>55.817999999999998</v>
      </c>
      <c r="FR46" s="9">
        <v>83.259</v>
      </c>
      <c r="FS46" s="9">
        <v>32.485999999999997</v>
      </c>
      <c r="FT46" s="9">
        <v>50.773000000000003</v>
      </c>
      <c r="FU46" s="9">
        <v>1326.711</v>
      </c>
      <c r="FV46" s="9">
        <v>718.49</v>
      </c>
      <c r="FW46" s="9">
        <v>608.221</v>
      </c>
      <c r="FX46" s="9">
        <v>908.45799999999997</v>
      </c>
      <c r="FY46" s="9">
        <v>588.44399999999996</v>
      </c>
      <c r="FZ46" s="9">
        <v>320.01299999999998</v>
      </c>
      <c r="GA46" s="9">
        <v>418.25299999999999</v>
      </c>
      <c r="GB46" s="9">
        <v>130.04499999999999</v>
      </c>
      <c r="GC46" s="9">
        <v>288.20800000000003</v>
      </c>
      <c r="GD46" s="9">
        <v>237.33099999999999</v>
      </c>
      <c r="GE46" s="9">
        <v>131.565</v>
      </c>
      <c r="GF46" s="9">
        <v>105.76600000000001</v>
      </c>
      <c r="GG46" s="9">
        <v>45.488</v>
      </c>
      <c r="GH46" s="9">
        <v>29.673999999999999</v>
      </c>
      <c r="GI46" s="9">
        <v>15.814</v>
      </c>
      <c r="GJ46" s="9">
        <v>20.497</v>
      </c>
      <c r="GK46" s="9">
        <v>17.518999999999998</v>
      </c>
      <c r="GL46" s="9">
        <v>2.9780000000000002</v>
      </c>
      <c r="GM46" s="9">
        <v>11.603999999999999</v>
      </c>
      <c r="GN46" s="9">
        <v>9.9060000000000006</v>
      </c>
      <c r="GO46" s="9">
        <v>1.698</v>
      </c>
      <c r="GP46" s="9">
        <v>8.8930000000000007</v>
      </c>
      <c r="GQ46" s="9">
        <v>7.6130000000000004</v>
      </c>
      <c r="GR46" s="9">
        <v>1.28</v>
      </c>
      <c r="GS46" s="9">
        <v>24.991</v>
      </c>
      <c r="GT46" s="9">
        <v>12.154999999999999</v>
      </c>
      <c r="GU46" s="9">
        <v>12.836</v>
      </c>
      <c r="GV46" s="9">
        <v>214.292</v>
      </c>
      <c r="GW46" s="9">
        <v>115.432</v>
      </c>
      <c r="GX46" s="9">
        <v>98.86</v>
      </c>
      <c r="GY46" s="9">
        <v>83.489000000000004</v>
      </c>
      <c r="GZ46" s="9">
        <v>64.153000000000006</v>
      </c>
      <c r="HA46" s="9">
        <v>19.335999999999999</v>
      </c>
      <c r="HB46" s="9">
        <v>130.80199999999999</v>
      </c>
      <c r="HC46" s="9">
        <v>51.279000000000003</v>
      </c>
      <c r="HD46" s="9">
        <v>79.522999999999996</v>
      </c>
      <c r="HE46" s="9">
        <v>99.197000000000003</v>
      </c>
      <c r="HF46" s="9">
        <v>77.441999999999993</v>
      </c>
      <c r="HG46" s="9">
        <v>21.754000000000001</v>
      </c>
      <c r="HH46" s="9">
        <v>138.13499999999999</v>
      </c>
      <c r="HI46" s="9">
        <v>54.122999999999998</v>
      </c>
      <c r="HJ46" s="9">
        <v>84.012</v>
      </c>
      <c r="HK46" s="9">
        <v>142.40600000000001</v>
      </c>
      <c r="HL46" s="9">
        <v>61.185000000000002</v>
      </c>
      <c r="HM46" s="9">
        <v>81.221000000000004</v>
      </c>
      <c r="HN46" s="9">
        <v>250.74299999999999</v>
      </c>
      <c r="HO46" s="9">
        <v>130.072</v>
      </c>
      <c r="HP46" s="9">
        <v>120.67100000000001</v>
      </c>
      <c r="HQ46" s="9">
        <v>157.90600000000001</v>
      </c>
      <c r="HR46" s="9">
        <v>103.107</v>
      </c>
      <c r="HS46" s="9">
        <v>54.798999999999999</v>
      </c>
      <c r="HT46" s="9">
        <v>92.837000000000003</v>
      </c>
      <c r="HU46" s="9">
        <v>26.963999999999999</v>
      </c>
      <c r="HV46" s="9">
        <v>65.872</v>
      </c>
      <c r="HW46" s="9">
        <v>41.466999999999999</v>
      </c>
      <c r="HX46" s="9">
        <v>20.111999999999998</v>
      </c>
      <c r="HY46" s="9">
        <v>21.355</v>
      </c>
      <c r="HZ46" s="9">
        <v>8.5730000000000004</v>
      </c>
      <c r="IA46" s="9">
        <v>4.1189999999999998</v>
      </c>
      <c r="IB46" s="9">
        <v>4.4550000000000001</v>
      </c>
      <c r="IC46" s="9">
        <v>2.3380000000000001</v>
      </c>
      <c r="ID46" s="9">
        <v>1.5409999999999999</v>
      </c>
      <c r="IE46" s="9">
        <v>0.79700000000000004</v>
      </c>
      <c r="IF46" s="9">
        <v>0.86</v>
      </c>
      <c r="IG46" s="9">
        <v>0.35599999999999998</v>
      </c>
      <c r="IH46" s="9">
        <v>0.504</v>
      </c>
      <c r="II46" s="9">
        <v>1.478</v>
      </c>
      <c r="IJ46" s="9">
        <v>1.1850000000000001</v>
      </c>
      <c r="IK46" s="9">
        <v>0.29299999999999998</v>
      </c>
      <c r="IL46" s="9">
        <v>6.2350000000000003</v>
      </c>
      <c r="IM46" s="9">
        <v>2.5779999999999998</v>
      </c>
      <c r="IN46" s="9">
        <v>3.657</v>
      </c>
      <c r="IO46" s="9">
        <v>36.268999999999998</v>
      </c>
      <c r="IP46" s="9">
        <v>17.542999999999999</v>
      </c>
      <c r="IQ46" s="9">
        <v>18.727</v>
      </c>
    </row>
    <row r="47" spans="1:251">
      <c r="A47" s="10">
        <v>42917</v>
      </c>
      <c r="B47" s="9">
        <v>1005.212</v>
      </c>
      <c r="C47" s="9">
        <v>1156.633</v>
      </c>
      <c r="D47" s="9">
        <v>371.041</v>
      </c>
      <c r="E47" s="9">
        <v>785.59299999999996</v>
      </c>
      <c r="F47" s="9">
        <v>539.79300000000001</v>
      </c>
      <c r="G47" s="9">
        <v>289.17700000000002</v>
      </c>
      <c r="H47" s="9">
        <v>250.61600000000001</v>
      </c>
      <c r="I47" s="9">
        <v>110.834</v>
      </c>
      <c r="J47" s="9">
        <v>58.9</v>
      </c>
      <c r="K47" s="9">
        <v>51.933</v>
      </c>
      <c r="L47" s="9">
        <v>39.432000000000002</v>
      </c>
      <c r="M47" s="9">
        <v>27.762</v>
      </c>
      <c r="N47" s="9">
        <v>11.67</v>
      </c>
      <c r="O47" s="9">
        <v>24.469000000000001</v>
      </c>
      <c r="P47" s="9">
        <v>17.529</v>
      </c>
      <c r="Q47" s="9">
        <v>6.9409999999999998</v>
      </c>
      <c r="R47" s="9">
        <v>14.962</v>
      </c>
      <c r="S47" s="9">
        <v>10.233000000000001</v>
      </c>
      <c r="T47" s="9">
        <v>4.7290000000000001</v>
      </c>
      <c r="U47" s="9">
        <v>71.402000000000001</v>
      </c>
      <c r="V47" s="9">
        <v>31.138000000000002</v>
      </c>
      <c r="W47" s="9">
        <v>40.262999999999998</v>
      </c>
      <c r="X47" s="9">
        <v>476.947</v>
      </c>
      <c r="Y47" s="9">
        <v>255.21799999999999</v>
      </c>
      <c r="Z47" s="9">
        <v>221.72900000000001</v>
      </c>
      <c r="AA47" s="9">
        <v>183.10900000000001</v>
      </c>
      <c r="AB47" s="9">
        <v>135.34200000000001</v>
      </c>
      <c r="AC47" s="9">
        <v>47.767000000000003</v>
      </c>
      <c r="AD47" s="9">
        <v>293.83800000000002</v>
      </c>
      <c r="AE47" s="9">
        <v>119.876</v>
      </c>
      <c r="AF47" s="9">
        <v>173.96199999999999</v>
      </c>
      <c r="AG47" s="9">
        <v>213.642</v>
      </c>
      <c r="AH47" s="9">
        <v>156.56700000000001</v>
      </c>
      <c r="AI47" s="9">
        <v>57.076000000000001</v>
      </c>
      <c r="AJ47" s="9">
        <v>326.14999999999998</v>
      </c>
      <c r="AK47" s="9">
        <v>132.61000000000001</v>
      </c>
      <c r="AL47" s="9">
        <v>193.54</v>
      </c>
      <c r="AM47" s="9">
        <v>318.30799999999999</v>
      </c>
      <c r="AN47" s="9">
        <v>137.405</v>
      </c>
      <c r="AO47" s="9">
        <v>180.90299999999999</v>
      </c>
      <c r="AP47" s="9">
        <v>3185.2939999999999</v>
      </c>
      <c r="AQ47" s="9">
        <v>1706.7909999999999</v>
      </c>
      <c r="AR47" s="9">
        <v>1478.5029999999999</v>
      </c>
      <c r="AS47" s="9">
        <v>2149.3960000000002</v>
      </c>
      <c r="AT47" s="9">
        <v>1379.182</v>
      </c>
      <c r="AU47" s="9">
        <v>770.21400000000006</v>
      </c>
      <c r="AV47" s="9">
        <v>1035.8979999999999</v>
      </c>
      <c r="AW47" s="9">
        <v>327.61</v>
      </c>
      <c r="AX47" s="9">
        <v>708.28800000000001</v>
      </c>
      <c r="AY47" s="9">
        <v>484.262</v>
      </c>
      <c r="AZ47" s="9">
        <v>261.572</v>
      </c>
      <c r="BA47" s="9">
        <v>222.69</v>
      </c>
      <c r="BB47" s="9">
        <v>106.93600000000001</v>
      </c>
      <c r="BC47" s="9">
        <v>63.262</v>
      </c>
      <c r="BD47" s="9">
        <v>43.673000000000002</v>
      </c>
      <c r="BE47" s="9">
        <v>44.475000000000001</v>
      </c>
      <c r="BF47" s="9">
        <v>34.811</v>
      </c>
      <c r="BG47" s="9">
        <v>9.6639999999999997</v>
      </c>
      <c r="BH47" s="9">
        <v>26.228999999999999</v>
      </c>
      <c r="BI47" s="9">
        <v>21.475000000000001</v>
      </c>
      <c r="BJ47" s="9">
        <v>4.7539999999999996</v>
      </c>
      <c r="BK47" s="9">
        <v>18.245999999999999</v>
      </c>
      <c r="BL47" s="9">
        <v>13.335000000000001</v>
      </c>
      <c r="BM47" s="9">
        <v>4.91</v>
      </c>
      <c r="BN47" s="9">
        <v>62.460999999999999</v>
      </c>
      <c r="BO47" s="9">
        <v>28.452000000000002</v>
      </c>
      <c r="BP47" s="9">
        <v>34.009</v>
      </c>
      <c r="BQ47" s="9">
        <v>422.47</v>
      </c>
      <c r="BR47" s="9">
        <v>225.36799999999999</v>
      </c>
      <c r="BS47" s="9">
        <v>197.102</v>
      </c>
      <c r="BT47" s="9">
        <v>163.739</v>
      </c>
      <c r="BU47" s="9">
        <v>121.90600000000001</v>
      </c>
      <c r="BV47" s="9">
        <v>41.832000000000001</v>
      </c>
      <c r="BW47" s="9">
        <v>258.73099999999999</v>
      </c>
      <c r="BX47" s="9">
        <v>103.462</v>
      </c>
      <c r="BY47" s="9">
        <v>155.26900000000001</v>
      </c>
      <c r="BZ47" s="9">
        <v>197.49100000000001</v>
      </c>
      <c r="CA47" s="9">
        <v>146.947</v>
      </c>
      <c r="CB47" s="9">
        <v>50.543999999999997</v>
      </c>
      <c r="CC47" s="9">
        <v>286.77100000000002</v>
      </c>
      <c r="CD47" s="9">
        <v>114.625</v>
      </c>
      <c r="CE47" s="9">
        <v>172.14599999999999</v>
      </c>
      <c r="CF47" s="9">
        <v>284.96100000000001</v>
      </c>
      <c r="CG47" s="9">
        <v>124.937</v>
      </c>
      <c r="CH47" s="9">
        <v>160.023</v>
      </c>
      <c r="CI47" s="9">
        <v>2440.2150000000001</v>
      </c>
      <c r="CJ47" s="9">
        <v>1275.864</v>
      </c>
      <c r="CK47" s="9">
        <v>1164.3510000000001</v>
      </c>
      <c r="CL47" s="9">
        <v>1668.204</v>
      </c>
      <c r="CM47" s="9">
        <v>1042.3579999999999</v>
      </c>
      <c r="CN47" s="9">
        <v>625.846</v>
      </c>
      <c r="CO47" s="9">
        <v>772.01099999999997</v>
      </c>
      <c r="CP47" s="9">
        <v>233.506</v>
      </c>
      <c r="CQ47" s="9">
        <v>538.505</v>
      </c>
      <c r="CR47" s="9">
        <v>359.43</v>
      </c>
      <c r="CS47" s="9">
        <v>187.72399999999999</v>
      </c>
      <c r="CT47" s="9">
        <v>171.70599999999999</v>
      </c>
      <c r="CU47" s="9">
        <v>62.988</v>
      </c>
      <c r="CV47" s="9">
        <v>31.603000000000002</v>
      </c>
      <c r="CW47" s="9">
        <v>31.385000000000002</v>
      </c>
      <c r="CX47" s="9">
        <v>22.061</v>
      </c>
      <c r="CY47" s="9">
        <v>16.635999999999999</v>
      </c>
      <c r="CZ47" s="9">
        <v>5.4249999999999998</v>
      </c>
      <c r="DA47" s="9">
        <v>13.407</v>
      </c>
      <c r="DB47" s="9">
        <v>10.16</v>
      </c>
      <c r="DC47" s="9">
        <v>3.2480000000000002</v>
      </c>
      <c r="DD47" s="9">
        <v>8.6539999999999999</v>
      </c>
      <c r="DE47" s="9">
        <v>6.476</v>
      </c>
      <c r="DF47" s="9">
        <v>2.1779999999999999</v>
      </c>
      <c r="DG47" s="9">
        <v>40.927</v>
      </c>
      <c r="DH47" s="9">
        <v>14.968</v>
      </c>
      <c r="DI47" s="9">
        <v>25.96</v>
      </c>
      <c r="DJ47" s="9">
        <v>324.495</v>
      </c>
      <c r="DK47" s="9">
        <v>168.80199999999999</v>
      </c>
      <c r="DL47" s="9">
        <v>155.69399999999999</v>
      </c>
      <c r="DM47" s="9">
        <v>117.655</v>
      </c>
      <c r="DN47" s="9">
        <v>85.545000000000002</v>
      </c>
      <c r="DO47" s="9">
        <v>32.109000000000002</v>
      </c>
      <c r="DP47" s="9">
        <v>206.84100000000001</v>
      </c>
      <c r="DQ47" s="9">
        <v>83.256</v>
      </c>
      <c r="DR47" s="9">
        <v>123.584</v>
      </c>
      <c r="DS47" s="9">
        <v>136.42699999999999</v>
      </c>
      <c r="DT47" s="9">
        <v>99.894000000000005</v>
      </c>
      <c r="DU47" s="9">
        <v>36.533000000000001</v>
      </c>
      <c r="DV47" s="9">
        <v>223.00299999999999</v>
      </c>
      <c r="DW47" s="9">
        <v>87.83</v>
      </c>
      <c r="DX47" s="9">
        <v>135.173</v>
      </c>
      <c r="DY47" s="9">
        <v>220.24799999999999</v>
      </c>
      <c r="DZ47" s="9">
        <v>93.415999999999997</v>
      </c>
      <c r="EA47" s="9">
        <v>126.83199999999999</v>
      </c>
      <c r="EB47" s="9">
        <v>827.08299999999997</v>
      </c>
      <c r="EC47" s="9">
        <v>435.92599999999999</v>
      </c>
      <c r="ED47" s="9">
        <v>391.15699999999998</v>
      </c>
      <c r="EE47" s="9">
        <v>535.43700000000001</v>
      </c>
      <c r="EF47" s="9">
        <v>346.89800000000002</v>
      </c>
      <c r="EG47" s="9">
        <v>188.53800000000001</v>
      </c>
      <c r="EH47" s="9">
        <v>291.64699999999999</v>
      </c>
      <c r="EI47" s="9">
        <v>89.028000000000006</v>
      </c>
      <c r="EJ47" s="9">
        <v>202.619</v>
      </c>
      <c r="EK47" s="9">
        <v>137.35900000000001</v>
      </c>
      <c r="EL47" s="9">
        <v>65.897000000000006</v>
      </c>
      <c r="EM47" s="9">
        <v>71.462000000000003</v>
      </c>
      <c r="EN47" s="9">
        <v>23.085000000000001</v>
      </c>
      <c r="EO47" s="9">
        <v>13.82</v>
      </c>
      <c r="EP47" s="9">
        <v>9.2650000000000006</v>
      </c>
      <c r="EQ47" s="9">
        <v>8.9830000000000005</v>
      </c>
      <c r="ER47" s="9">
        <v>7.39</v>
      </c>
      <c r="ES47" s="9">
        <v>1.593</v>
      </c>
      <c r="ET47" s="9">
        <v>3.6659999999999999</v>
      </c>
      <c r="EU47" s="9">
        <v>2.8620000000000001</v>
      </c>
      <c r="EV47" s="9">
        <v>0.80400000000000005</v>
      </c>
      <c r="EW47" s="9">
        <v>5.3170000000000002</v>
      </c>
      <c r="EX47" s="9">
        <v>4.5289999999999999</v>
      </c>
      <c r="EY47" s="9">
        <v>0.78800000000000003</v>
      </c>
      <c r="EZ47" s="9">
        <v>14.102</v>
      </c>
      <c r="FA47" s="9">
        <v>6.4290000000000003</v>
      </c>
      <c r="FB47" s="9">
        <v>7.6719999999999997</v>
      </c>
      <c r="FC47" s="9">
        <v>125.554</v>
      </c>
      <c r="FD47" s="9">
        <v>58.326999999999998</v>
      </c>
      <c r="FE47" s="9">
        <v>67.227000000000004</v>
      </c>
      <c r="FF47" s="9">
        <v>41.165999999999997</v>
      </c>
      <c r="FG47" s="9">
        <v>27.204000000000001</v>
      </c>
      <c r="FH47" s="9">
        <v>13.962999999999999</v>
      </c>
      <c r="FI47" s="9">
        <v>84.387</v>
      </c>
      <c r="FJ47" s="9">
        <v>31.123000000000001</v>
      </c>
      <c r="FK47" s="9">
        <v>53.264000000000003</v>
      </c>
      <c r="FL47" s="9">
        <v>47.81</v>
      </c>
      <c r="FM47" s="9">
        <v>32.475000000000001</v>
      </c>
      <c r="FN47" s="9">
        <v>15.334</v>
      </c>
      <c r="FO47" s="9">
        <v>89.549000000000007</v>
      </c>
      <c r="FP47" s="9">
        <v>33.421999999999997</v>
      </c>
      <c r="FQ47" s="9">
        <v>56.127000000000002</v>
      </c>
      <c r="FR47" s="9">
        <v>88.052999999999997</v>
      </c>
      <c r="FS47" s="9">
        <v>33.984999999999999</v>
      </c>
      <c r="FT47" s="9">
        <v>54.067999999999998</v>
      </c>
      <c r="FU47" s="9">
        <v>1321.547</v>
      </c>
      <c r="FV47" s="9">
        <v>715.14700000000005</v>
      </c>
      <c r="FW47" s="9">
        <v>606.4</v>
      </c>
      <c r="FX47" s="9">
        <v>909.65099999999995</v>
      </c>
      <c r="FY47" s="9">
        <v>590.899</v>
      </c>
      <c r="FZ47" s="9">
        <v>318.75099999999998</v>
      </c>
      <c r="GA47" s="9">
        <v>411.89600000000002</v>
      </c>
      <c r="GB47" s="9">
        <v>124.248</v>
      </c>
      <c r="GC47" s="9">
        <v>287.649</v>
      </c>
      <c r="GD47" s="9">
        <v>214.09200000000001</v>
      </c>
      <c r="GE47" s="9">
        <v>119.47</v>
      </c>
      <c r="GF47" s="9">
        <v>94.622</v>
      </c>
      <c r="GG47" s="9">
        <v>38.683</v>
      </c>
      <c r="GH47" s="9">
        <v>23.734000000000002</v>
      </c>
      <c r="GI47" s="9">
        <v>14.949</v>
      </c>
      <c r="GJ47" s="9">
        <v>15.881</v>
      </c>
      <c r="GK47" s="9">
        <v>12.159000000000001</v>
      </c>
      <c r="GL47" s="9">
        <v>3.722</v>
      </c>
      <c r="GM47" s="9">
        <v>8.0679999999999996</v>
      </c>
      <c r="GN47" s="9">
        <v>5.931</v>
      </c>
      <c r="GO47" s="9">
        <v>2.137</v>
      </c>
      <c r="GP47" s="9">
        <v>7.8120000000000003</v>
      </c>
      <c r="GQ47" s="9">
        <v>6.2270000000000003</v>
      </c>
      <c r="GR47" s="9">
        <v>1.585</v>
      </c>
      <c r="GS47" s="9">
        <v>22.802</v>
      </c>
      <c r="GT47" s="9">
        <v>11.576000000000001</v>
      </c>
      <c r="GU47" s="9">
        <v>11.227</v>
      </c>
      <c r="GV47" s="9">
        <v>196.709</v>
      </c>
      <c r="GW47" s="9">
        <v>108.51600000000001</v>
      </c>
      <c r="GX47" s="9">
        <v>88.192999999999998</v>
      </c>
      <c r="GY47" s="9">
        <v>73.126000000000005</v>
      </c>
      <c r="GZ47" s="9">
        <v>55.856999999999999</v>
      </c>
      <c r="HA47" s="9">
        <v>17.268999999999998</v>
      </c>
      <c r="HB47" s="9">
        <v>123.583</v>
      </c>
      <c r="HC47" s="9">
        <v>52.658999999999999</v>
      </c>
      <c r="HD47" s="9">
        <v>70.924000000000007</v>
      </c>
      <c r="HE47" s="9">
        <v>83.518000000000001</v>
      </c>
      <c r="HF47" s="9">
        <v>63.823999999999998</v>
      </c>
      <c r="HG47" s="9">
        <v>19.693999999999999</v>
      </c>
      <c r="HH47" s="9">
        <v>130.57499999999999</v>
      </c>
      <c r="HI47" s="9">
        <v>55.646999999999998</v>
      </c>
      <c r="HJ47" s="9">
        <v>74.927999999999997</v>
      </c>
      <c r="HK47" s="9">
        <v>131.65199999999999</v>
      </c>
      <c r="HL47" s="9">
        <v>58.59</v>
      </c>
      <c r="HM47" s="9">
        <v>73.061999999999998</v>
      </c>
      <c r="HN47" s="9">
        <v>247.005</v>
      </c>
      <c r="HO47" s="9">
        <v>129.15299999999999</v>
      </c>
      <c r="HP47" s="9">
        <v>117.852</v>
      </c>
      <c r="HQ47" s="9">
        <v>155.88300000000001</v>
      </c>
      <c r="HR47" s="9">
        <v>103.06699999999999</v>
      </c>
      <c r="HS47" s="9">
        <v>52.816000000000003</v>
      </c>
      <c r="HT47" s="9">
        <v>91.122</v>
      </c>
      <c r="HU47" s="9">
        <v>26.085000000000001</v>
      </c>
      <c r="HV47" s="9">
        <v>65.037000000000006</v>
      </c>
      <c r="HW47" s="9">
        <v>41.25</v>
      </c>
      <c r="HX47" s="9">
        <v>20.757000000000001</v>
      </c>
      <c r="HY47" s="9">
        <v>20.492999999999999</v>
      </c>
      <c r="HZ47" s="9">
        <v>8.2759999999999998</v>
      </c>
      <c r="IA47" s="9">
        <v>4.63</v>
      </c>
      <c r="IB47" s="9">
        <v>3.6459999999999999</v>
      </c>
      <c r="IC47" s="9">
        <v>2.8940000000000001</v>
      </c>
      <c r="ID47" s="9">
        <v>2.4249999999999998</v>
      </c>
      <c r="IE47" s="9">
        <v>0.46899999999999997</v>
      </c>
      <c r="IF47" s="9">
        <v>0.73199999999999998</v>
      </c>
      <c r="IG47" s="9">
        <v>0.621</v>
      </c>
      <c r="IH47" s="9">
        <v>0.11</v>
      </c>
      <c r="II47" s="9">
        <v>2.1619999999999999</v>
      </c>
      <c r="IJ47" s="9">
        <v>1.8029999999999999</v>
      </c>
      <c r="IK47" s="9">
        <v>0.35899999999999999</v>
      </c>
      <c r="IL47" s="9">
        <v>5.3819999999999997</v>
      </c>
      <c r="IM47" s="9">
        <v>2.2050000000000001</v>
      </c>
      <c r="IN47" s="9">
        <v>3.1760000000000002</v>
      </c>
      <c r="IO47" s="9">
        <v>36.927</v>
      </c>
      <c r="IP47" s="9">
        <v>18.105</v>
      </c>
      <c r="IQ47" s="9">
        <v>18.821999999999999</v>
      </c>
    </row>
    <row r="48" spans="1:251">
      <c r="A48" s="10">
        <v>42948</v>
      </c>
      <c r="B48" s="9">
        <v>1017.801</v>
      </c>
      <c r="C48" s="9">
        <v>1152.751</v>
      </c>
      <c r="D48" s="9">
        <v>367.15800000000002</v>
      </c>
      <c r="E48" s="9">
        <v>785.59299999999996</v>
      </c>
      <c r="F48" s="9">
        <v>521.97</v>
      </c>
      <c r="G48" s="9">
        <v>272.73500000000001</v>
      </c>
      <c r="H48" s="9">
        <v>249.23599999999999</v>
      </c>
      <c r="I48" s="9">
        <v>86.582999999999998</v>
      </c>
      <c r="J48" s="9">
        <v>50.164000000000001</v>
      </c>
      <c r="K48" s="9">
        <v>36.418999999999997</v>
      </c>
      <c r="L48" s="9">
        <v>32.843000000000004</v>
      </c>
      <c r="M48" s="9">
        <v>21.998000000000001</v>
      </c>
      <c r="N48" s="9">
        <v>10.845000000000001</v>
      </c>
      <c r="O48" s="9">
        <v>18.414000000000001</v>
      </c>
      <c r="P48" s="9">
        <v>13.874000000000001</v>
      </c>
      <c r="Q48" s="9">
        <v>4.5389999999999997</v>
      </c>
      <c r="R48" s="9">
        <v>14.43</v>
      </c>
      <c r="S48" s="9">
        <v>8.1240000000000006</v>
      </c>
      <c r="T48" s="9">
        <v>6.306</v>
      </c>
      <c r="U48" s="9">
        <v>53.738999999999997</v>
      </c>
      <c r="V48" s="9">
        <v>28.166</v>
      </c>
      <c r="W48" s="9">
        <v>25.573</v>
      </c>
      <c r="X48" s="9">
        <v>473.49799999999999</v>
      </c>
      <c r="Y48" s="9">
        <v>246.358</v>
      </c>
      <c r="Z48" s="9">
        <v>227.14</v>
      </c>
      <c r="AA48" s="9">
        <v>179.81100000000001</v>
      </c>
      <c r="AB48" s="9">
        <v>133.66999999999999</v>
      </c>
      <c r="AC48" s="9">
        <v>46.140999999999998</v>
      </c>
      <c r="AD48" s="9">
        <v>293.68599999999998</v>
      </c>
      <c r="AE48" s="9">
        <v>112.688</v>
      </c>
      <c r="AF48" s="9">
        <v>180.999</v>
      </c>
      <c r="AG48" s="9">
        <v>204.44399999999999</v>
      </c>
      <c r="AH48" s="9">
        <v>149.47800000000001</v>
      </c>
      <c r="AI48" s="9">
        <v>54.966000000000001</v>
      </c>
      <c r="AJ48" s="9">
        <v>317.52699999999999</v>
      </c>
      <c r="AK48" s="9">
        <v>123.25700000000001</v>
      </c>
      <c r="AL48" s="9">
        <v>194.26900000000001</v>
      </c>
      <c r="AM48" s="9">
        <v>312.10000000000002</v>
      </c>
      <c r="AN48" s="9">
        <v>126.562</v>
      </c>
      <c r="AO48" s="9">
        <v>185.53800000000001</v>
      </c>
      <c r="AP48" s="9">
        <v>3184.7689999999998</v>
      </c>
      <c r="AQ48" s="9">
        <v>1703.5419999999999</v>
      </c>
      <c r="AR48" s="9">
        <v>1481.2270000000001</v>
      </c>
      <c r="AS48" s="9">
        <v>2142.7800000000002</v>
      </c>
      <c r="AT48" s="9">
        <v>1378.3230000000001</v>
      </c>
      <c r="AU48" s="9">
        <v>764.45699999999999</v>
      </c>
      <c r="AV48" s="9">
        <v>1041.989</v>
      </c>
      <c r="AW48" s="9">
        <v>325.21899999999999</v>
      </c>
      <c r="AX48" s="9">
        <v>716.77</v>
      </c>
      <c r="AY48" s="9">
        <v>480.726</v>
      </c>
      <c r="AZ48" s="9">
        <v>261.89800000000002</v>
      </c>
      <c r="BA48" s="9">
        <v>218.828</v>
      </c>
      <c r="BB48" s="9">
        <v>102.696</v>
      </c>
      <c r="BC48" s="9">
        <v>60.012</v>
      </c>
      <c r="BD48" s="9">
        <v>42.683999999999997</v>
      </c>
      <c r="BE48" s="9">
        <v>39.417999999999999</v>
      </c>
      <c r="BF48" s="9">
        <v>31.533000000000001</v>
      </c>
      <c r="BG48" s="9">
        <v>7.8849999999999998</v>
      </c>
      <c r="BH48" s="9">
        <v>21.870999999999999</v>
      </c>
      <c r="BI48" s="9">
        <v>18.802</v>
      </c>
      <c r="BJ48" s="9">
        <v>3.07</v>
      </c>
      <c r="BK48" s="9">
        <v>17.547000000000001</v>
      </c>
      <c r="BL48" s="9">
        <v>12.731</v>
      </c>
      <c r="BM48" s="9">
        <v>4.8150000000000004</v>
      </c>
      <c r="BN48" s="9">
        <v>63.277999999999999</v>
      </c>
      <c r="BO48" s="9">
        <v>28.478999999999999</v>
      </c>
      <c r="BP48" s="9">
        <v>34.798999999999999</v>
      </c>
      <c r="BQ48" s="9">
        <v>415.39400000000001</v>
      </c>
      <c r="BR48" s="9">
        <v>224.209</v>
      </c>
      <c r="BS48" s="9">
        <v>191.185</v>
      </c>
      <c r="BT48" s="9">
        <v>148.76599999999999</v>
      </c>
      <c r="BU48" s="9">
        <v>116.084</v>
      </c>
      <c r="BV48" s="9">
        <v>32.682000000000002</v>
      </c>
      <c r="BW48" s="9">
        <v>266.62700000000001</v>
      </c>
      <c r="BX48" s="9">
        <v>108.125</v>
      </c>
      <c r="BY48" s="9">
        <v>158.50299999999999</v>
      </c>
      <c r="BZ48" s="9">
        <v>180.04900000000001</v>
      </c>
      <c r="CA48" s="9">
        <v>139.96</v>
      </c>
      <c r="CB48" s="9">
        <v>40.088999999999999</v>
      </c>
      <c r="CC48" s="9">
        <v>300.67599999999999</v>
      </c>
      <c r="CD48" s="9">
        <v>121.938</v>
      </c>
      <c r="CE48" s="9">
        <v>178.738</v>
      </c>
      <c r="CF48" s="9">
        <v>288.49799999999999</v>
      </c>
      <c r="CG48" s="9">
        <v>126.926</v>
      </c>
      <c r="CH48" s="9">
        <v>161.572</v>
      </c>
      <c r="CI48" s="9">
        <v>2449.5079999999998</v>
      </c>
      <c r="CJ48" s="9">
        <v>1287.9190000000001</v>
      </c>
      <c r="CK48" s="9">
        <v>1161.588</v>
      </c>
      <c r="CL48" s="9">
        <v>1661.106</v>
      </c>
      <c r="CM48" s="9">
        <v>1047.7809999999999</v>
      </c>
      <c r="CN48" s="9">
        <v>613.32500000000005</v>
      </c>
      <c r="CO48" s="9">
        <v>788.40099999999995</v>
      </c>
      <c r="CP48" s="9">
        <v>240.13800000000001</v>
      </c>
      <c r="CQ48" s="9">
        <v>548.26300000000003</v>
      </c>
      <c r="CR48" s="9">
        <v>350.28399999999999</v>
      </c>
      <c r="CS48" s="9">
        <v>182.94499999999999</v>
      </c>
      <c r="CT48" s="9">
        <v>167.339</v>
      </c>
      <c r="CU48" s="9">
        <v>65.355999999999995</v>
      </c>
      <c r="CV48" s="9">
        <v>38.201999999999998</v>
      </c>
      <c r="CW48" s="9">
        <v>27.154</v>
      </c>
      <c r="CX48" s="9">
        <v>30.901</v>
      </c>
      <c r="CY48" s="9">
        <v>21.863</v>
      </c>
      <c r="CZ48" s="9">
        <v>9.0370000000000008</v>
      </c>
      <c r="DA48" s="9">
        <v>18.292999999999999</v>
      </c>
      <c r="DB48" s="9">
        <v>12.726000000000001</v>
      </c>
      <c r="DC48" s="9">
        <v>5.5670000000000002</v>
      </c>
      <c r="DD48" s="9">
        <v>12.608000000000001</v>
      </c>
      <c r="DE48" s="9">
        <v>9.1370000000000005</v>
      </c>
      <c r="DF48" s="9">
        <v>3.4710000000000001</v>
      </c>
      <c r="DG48" s="9">
        <v>34.454999999999998</v>
      </c>
      <c r="DH48" s="9">
        <v>16.338999999999999</v>
      </c>
      <c r="DI48" s="9">
        <v>18.116</v>
      </c>
      <c r="DJ48" s="9">
        <v>315.78300000000002</v>
      </c>
      <c r="DK48" s="9">
        <v>159.52099999999999</v>
      </c>
      <c r="DL48" s="9">
        <v>156.26300000000001</v>
      </c>
      <c r="DM48" s="9">
        <v>107.497</v>
      </c>
      <c r="DN48" s="9">
        <v>79.572999999999993</v>
      </c>
      <c r="DO48" s="9">
        <v>27.923999999999999</v>
      </c>
      <c r="DP48" s="9">
        <v>208.28700000000001</v>
      </c>
      <c r="DQ48" s="9">
        <v>79.947999999999993</v>
      </c>
      <c r="DR48" s="9">
        <v>128.339</v>
      </c>
      <c r="DS48" s="9">
        <v>131.53200000000001</v>
      </c>
      <c r="DT48" s="9">
        <v>97.093000000000004</v>
      </c>
      <c r="DU48" s="9">
        <v>34.439</v>
      </c>
      <c r="DV48" s="9">
        <v>218.75200000000001</v>
      </c>
      <c r="DW48" s="9">
        <v>85.852999999999994</v>
      </c>
      <c r="DX48" s="9">
        <v>132.9</v>
      </c>
      <c r="DY48" s="9">
        <v>226.58</v>
      </c>
      <c r="DZ48" s="9">
        <v>92.674000000000007</v>
      </c>
      <c r="EA48" s="9">
        <v>133.90600000000001</v>
      </c>
      <c r="EB48" s="9">
        <v>826.26700000000005</v>
      </c>
      <c r="EC48" s="9">
        <v>439.13900000000001</v>
      </c>
      <c r="ED48" s="9">
        <v>387.12799999999999</v>
      </c>
      <c r="EE48" s="9">
        <v>531.13699999999994</v>
      </c>
      <c r="EF48" s="9">
        <v>345.86200000000002</v>
      </c>
      <c r="EG48" s="9">
        <v>185.27500000000001</v>
      </c>
      <c r="EH48" s="9">
        <v>295.13</v>
      </c>
      <c r="EI48" s="9">
        <v>93.277000000000001</v>
      </c>
      <c r="EJ48" s="9">
        <v>201.85300000000001</v>
      </c>
      <c r="EK48" s="9">
        <v>134.541</v>
      </c>
      <c r="EL48" s="9">
        <v>66.001999999999995</v>
      </c>
      <c r="EM48" s="9">
        <v>68.540000000000006</v>
      </c>
      <c r="EN48" s="9">
        <v>27.838999999999999</v>
      </c>
      <c r="EO48" s="9">
        <v>14.023999999999999</v>
      </c>
      <c r="EP48" s="9">
        <v>13.815</v>
      </c>
      <c r="EQ48" s="9">
        <v>9.8629999999999995</v>
      </c>
      <c r="ER48" s="9">
        <v>5.8680000000000003</v>
      </c>
      <c r="ES48" s="9">
        <v>3.9950000000000001</v>
      </c>
      <c r="ET48" s="9">
        <v>2.3450000000000002</v>
      </c>
      <c r="EU48" s="9">
        <v>1.4870000000000001</v>
      </c>
      <c r="EV48" s="9">
        <v>0.85799999999999998</v>
      </c>
      <c r="EW48" s="9">
        <v>7.5179999999999998</v>
      </c>
      <c r="EX48" s="9">
        <v>4.3810000000000002</v>
      </c>
      <c r="EY48" s="9">
        <v>3.137</v>
      </c>
      <c r="EZ48" s="9">
        <v>17.975999999999999</v>
      </c>
      <c r="FA48" s="9">
        <v>8.1560000000000006</v>
      </c>
      <c r="FB48" s="9">
        <v>9.82</v>
      </c>
      <c r="FC48" s="9">
        <v>118.27500000000001</v>
      </c>
      <c r="FD48" s="9">
        <v>58.662999999999997</v>
      </c>
      <c r="FE48" s="9">
        <v>59.610999999999997</v>
      </c>
      <c r="FF48" s="9">
        <v>36.491999999999997</v>
      </c>
      <c r="FG48" s="9">
        <v>26.683</v>
      </c>
      <c r="FH48" s="9">
        <v>9.8089999999999993</v>
      </c>
      <c r="FI48" s="9">
        <v>81.783000000000001</v>
      </c>
      <c r="FJ48" s="9">
        <v>31.98</v>
      </c>
      <c r="FK48" s="9">
        <v>49.802999999999997</v>
      </c>
      <c r="FL48" s="9">
        <v>44.768999999999998</v>
      </c>
      <c r="FM48" s="9">
        <v>31.213000000000001</v>
      </c>
      <c r="FN48" s="9">
        <v>13.555999999999999</v>
      </c>
      <c r="FO48" s="9">
        <v>89.772000000000006</v>
      </c>
      <c r="FP48" s="9">
        <v>34.787999999999997</v>
      </c>
      <c r="FQ48" s="9">
        <v>54.982999999999997</v>
      </c>
      <c r="FR48" s="9">
        <v>84.126999999999995</v>
      </c>
      <c r="FS48" s="9">
        <v>33.466999999999999</v>
      </c>
      <c r="FT48" s="9">
        <v>50.661000000000001</v>
      </c>
      <c r="FU48" s="9">
        <v>1309.3620000000001</v>
      </c>
      <c r="FV48" s="9">
        <v>704.65899999999999</v>
      </c>
      <c r="FW48" s="9">
        <v>604.70299999999997</v>
      </c>
      <c r="FX48" s="9">
        <v>895.12900000000002</v>
      </c>
      <c r="FY48" s="9">
        <v>582.87199999999996</v>
      </c>
      <c r="FZ48" s="9">
        <v>312.25799999999998</v>
      </c>
      <c r="GA48" s="9">
        <v>414.23200000000003</v>
      </c>
      <c r="GB48" s="9">
        <v>121.78700000000001</v>
      </c>
      <c r="GC48" s="9">
        <v>292.44499999999999</v>
      </c>
      <c r="GD48" s="9">
        <v>221.15799999999999</v>
      </c>
      <c r="GE48" s="9">
        <v>120.919</v>
      </c>
      <c r="GF48" s="9">
        <v>100.238</v>
      </c>
      <c r="GG48" s="9">
        <v>42.741</v>
      </c>
      <c r="GH48" s="9">
        <v>25.667000000000002</v>
      </c>
      <c r="GI48" s="9">
        <v>17.074000000000002</v>
      </c>
      <c r="GJ48" s="9">
        <v>20.431999999999999</v>
      </c>
      <c r="GK48" s="9">
        <v>15.992000000000001</v>
      </c>
      <c r="GL48" s="9">
        <v>4.4400000000000004</v>
      </c>
      <c r="GM48" s="9">
        <v>9.8780000000000001</v>
      </c>
      <c r="GN48" s="9">
        <v>7.91</v>
      </c>
      <c r="GO48" s="9">
        <v>1.968</v>
      </c>
      <c r="GP48" s="9">
        <v>10.554</v>
      </c>
      <c r="GQ48" s="9">
        <v>8.0820000000000007</v>
      </c>
      <c r="GR48" s="9">
        <v>2.472</v>
      </c>
      <c r="GS48" s="9">
        <v>22.309000000000001</v>
      </c>
      <c r="GT48" s="9">
        <v>9.6750000000000007</v>
      </c>
      <c r="GU48" s="9">
        <v>12.634</v>
      </c>
      <c r="GV48" s="9">
        <v>197.148</v>
      </c>
      <c r="GW48" s="9">
        <v>106.85599999999999</v>
      </c>
      <c r="GX48" s="9">
        <v>90.293000000000006</v>
      </c>
      <c r="GY48" s="9">
        <v>82.301000000000002</v>
      </c>
      <c r="GZ48" s="9">
        <v>60.466000000000001</v>
      </c>
      <c r="HA48" s="9">
        <v>21.835000000000001</v>
      </c>
      <c r="HB48" s="9">
        <v>114.84699999999999</v>
      </c>
      <c r="HC48" s="9">
        <v>46.39</v>
      </c>
      <c r="HD48" s="9">
        <v>68.456999999999994</v>
      </c>
      <c r="HE48" s="9">
        <v>95.534999999999997</v>
      </c>
      <c r="HF48" s="9">
        <v>69.760000000000005</v>
      </c>
      <c r="HG48" s="9">
        <v>25.774999999999999</v>
      </c>
      <c r="HH48" s="9">
        <v>125.623</v>
      </c>
      <c r="HI48" s="9">
        <v>51.158999999999999</v>
      </c>
      <c r="HJ48" s="9">
        <v>74.462999999999994</v>
      </c>
      <c r="HK48" s="9">
        <v>124.72499999999999</v>
      </c>
      <c r="HL48" s="9">
        <v>54.3</v>
      </c>
      <c r="HM48" s="9">
        <v>70.424999999999997</v>
      </c>
      <c r="HN48" s="9">
        <v>248.38399999999999</v>
      </c>
      <c r="HO48" s="9">
        <v>128.81200000000001</v>
      </c>
      <c r="HP48" s="9">
        <v>119.572</v>
      </c>
      <c r="HQ48" s="9">
        <v>155.40899999999999</v>
      </c>
      <c r="HR48" s="9">
        <v>100.67</v>
      </c>
      <c r="HS48" s="9">
        <v>54.738999999999997</v>
      </c>
      <c r="HT48" s="9">
        <v>92.974000000000004</v>
      </c>
      <c r="HU48" s="9">
        <v>28.141999999999999</v>
      </c>
      <c r="HV48" s="9">
        <v>64.832999999999998</v>
      </c>
      <c r="HW48" s="9">
        <v>42.673999999999999</v>
      </c>
      <c r="HX48" s="9">
        <v>19.992000000000001</v>
      </c>
      <c r="HY48" s="9">
        <v>22.681999999999999</v>
      </c>
      <c r="HZ48" s="9">
        <v>9.9049999999999994</v>
      </c>
      <c r="IA48" s="9">
        <v>5.0940000000000003</v>
      </c>
      <c r="IB48" s="9">
        <v>4.8109999999999999</v>
      </c>
      <c r="IC48" s="9">
        <v>3.1190000000000002</v>
      </c>
      <c r="ID48" s="9">
        <v>2.331</v>
      </c>
      <c r="IE48" s="9">
        <v>0.78800000000000003</v>
      </c>
      <c r="IF48" s="9">
        <v>1.3260000000000001</v>
      </c>
      <c r="IG48" s="9">
        <v>0.91400000000000003</v>
      </c>
      <c r="IH48" s="9">
        <v>0.41099999999999998</v>
      </c>
      <c r="II48" s="9">
        <v>1.794</v>
      </c>
      <c r="IJ48" s="9">
        <v>1.417</v>
      </c>
      <c r="IK48" s="9">
        <v>0.377</v>
      </c>
      <c r="IL48" s="9">
        <v>6.7850000000000001</v>
      </c>
      <c r="IM48" s="9">
        <v>2.7629999999999999</v>
      </c>
      <c r="IN48" s="9">
        <v>4.0229999999999997</v>
      </c>
      <c r="IO48" s="9">
        <v>36.843000000000004</v>
      </c>
      <c r="IP48" s="9">
        <v>16.678000000000001</v>
      </c>
      <c r="IQ48" s="9">
        <v>20.164999999999999</v>
      </c>
    </row>
    <row r="49" spans="1:251">
      <c r="A49" s="10">
        <v>42979</v>
      </c>
      <c r="B49" s="9">
        <v>1015.071</v>
      </c>
      <c r="C49" s="9">
        <v>1170.7</v>
      </c>
      <c r="D49" s="9">
        <v>363.81</v>
      </c>
      <c r="E49" s="9">
        <v>806.89</v>
      </c>
      <c r="F49" s="9">
        <v>523.77200000000005</v>
      </c>
      <c r="G49" s="9">
        <v>278.55399999999997</v>
      </c>
      <c r="H49" s="9">
        <v>245.21799999999999</v>
      </c>
      <c r="I49" s="9">
        <v>93.804000000000002</v>
      </c>
      <c r="J49" s="9">
        <v>49.69</v>
      </c>
      <c r="K49" s="9">
        <v>44.113999999999997</v>
      </c>
      <c r="L49" s="9">
        <v>33.706000000000003</v>
      </c>
      <c r="M49" s="9">
        <v>25.048999999999999</v>
      </c>
      <c r="N49" s="9">
        <v>8.657</v>
      </c>
      <c r="O49" s="9">
        <v>18.283999999999999</v>
      </c>
      <c r="P49" s="9">
        <v>13.673</v>
      </c>
      <c r="Q49" s="9">
        <v>4.6109999999999998</v>
      </c>
      <c r="R49" s="9">
        <v>15.422000000000001</v>
      </c>
      <c r="S49" s="9">
        <v>11.375999999999999</v>
      </c>
      <c r="T49" s="9">
        <v>4.0460000000000003</v>
      </c>
      <c r="U49" s="9">
        <v>60.097999999999999</v>
      </c>
      <c r="V49" s="9">
        <v>24.640999999999998</v>
      </c>
      <c r="W49" s="9">
        <v>35.457999999999998</v>
      </c>
      <c r="X49" s="9">
        <v>478.06</v>
      </c>
      <c r="Y49" s="9">
        <v>252.48400000000001</v>
      </c>
      <c r="Z49" s="9">
        <v>225.57499999999999</v>
      </c>
      <c r="AA49" s="9">
        <v>182.82400000000001</v>
      </c>
      <c r="AB49" s="9">
        <v>138.471</v>
      </c>
      <c r="AC49" s="9">
        <v>44.353000000000002</v>
      </c>
      <c r="AD49" s="9">
        <v>295.23500000000001</v>
      </c>
      <c r="AE49" s="9">
        <v>114.014</v>
      </c>
      <c r="AF49" s="9">
        <v>181.22200000000001</v>
      </c>
      <c r="AG49" s="9">
        <v>205.52199999999999</v>
      </c>
      <c r="AH49" s="9">
        <v>154.69999999999999</v>
      </c>
      <c r="AI49" s="9">
        <v>50.823</v>
      </c>
      <c r="AJ49" s="9">
        <v>318.25</v>
      </c>
      <c r="AK49" s="9">
        <v>123.854</v>
      </c>
      <c r="AL49" s="9">
        <v>194.39500000000001</v>
      </c>
      <c r="AM49" s="9">
        <v>313.51900000000001</v>
      </c>
      <c r="AN49" s="9">
        <v>127.687</v>
      </c>
      <c r="AO49" s="9">
        <v>185.83199999999999</v>
      </c>
      <c r="AP49" s="9">
        <v>3202.6170000000002</v>
      </c>
      <c r="AQ49" s="9">
        <v>1701.857</v>
      </c>
      <c r="AR49" s="9">
        <v>1500.759</v>
      </c>
      <c r="AS49" s="9">
        <v>2137.951</v>
      </c>
      <c r="AT49" s="9">
        <v>1370.6859999999999</v>
      </c>
      <c r="AU49" s="9">
        <v>767.26499999999999</v>
      </c>
      <c r="AV49" s="9">
        <v>1064.6659999999999</v>
      </c>
      <c r="AW49" s="9">
        <v>331.17099999999999</v>
      </c>
      <c r="AX49" s="9">
        <v>733.495</v>
      </c>
      <c r="AY49" s="9">
        <v>457.226</v>
      </c>
      <c r="AZ49" s="9">
        <v>239.83500000000001</v>
      </c>
      <c r="BA49" s="9">
        <v>217.39099999999999</v>
      </c>
      <c r="BB49" s="9">
        <v>86.92</v>
      </c>
      <c r="BC49" s="9">
        <v>51.01</v>
      </c>
      <c r="BD49" s="9">
        <v>35.909999999999997</v>
      </c>
      <c r="BE49" s="9">
        <v>34.442</v>
      </c>
      <c r="BF49" s="9">
        <v>28.48</v>
      </c>
      <c r="BG49" s="9">
        <v>5.9610000000000003</v>
      </c>
      <c r="BH49" s="9">
        <v>15.743</v>
      </c>
      <c r="BI49" s="9">
        <v>14.242000000000001</v>
      </c>
      <c r="BJ49" s="9">
        <v>1.502</v>
      </c>
      <c r="BK49" s="9">
        <v>18.698</v>
      </c>
      <c r="BL49" s="9">
        <v>14.239000000000001</v>
      </c>
      <c r="BM49" s="9">
        <v>4.46</v>
      </c>
      <c r="BN49" s="9">
        <v>52.478000000000002</v>
      </c>
      <c r="BO49" s="9">
        <v>22.53</v>
      </c>
      <c r="BP49" s="9">
        <v>29.948</v>
      </c>
      <c r="BQ49" s="9">
        <v>409.61</v>
      </c>
      <c r="BR49" s="9">
        <v>209.315</v>
      </c>
      <c r="BS49" s="9">
        <v>200.29499999999999</v>
      </c>
      <c r="BT49" s="9">
        <v>135.364</v>
      </c>
      <c r="BU49" s="9">
        <v>100.654</v>
      </c>
      <c r="BV49" s="9">
        <v>34.710999999999999</v>
      </c>
      <c r="BW49" s="9">
        <v>274.24599999999998</v>
      </c>
      <c r="BX49" s="9">
        <v>108.66200000000001</v>
      </c>
      <c r="BY49" s="9">
        <v>165.584</v>
      </c>
      <c r="BZ49" s="9">
        <v>163.84100000000001</v>
      </c>
      <c r="CA49" s="9">
        <v>123.13800000000001</v>
      </c>
      <c r="CB49" s="9">
        <v>40.704000000000001</v>
      </c>
      <c r="CC49" s="9">
        <v>293.38499999999999</v>
      </c>
      <c r="CD49" s="9">
        <v>116.697</v>
      </c>
      <c r="CE49" s="9">
        <v>176.68799999999999</v>
      </c>
      <c r="CF49" s="9">
        <v>289.98899999999998</v>
      </c>
      <c r="CG49" s="9">
        <v>122.90300000000001</v>
      </c>
      <c r="CH49" s="9">
        <v>167.08600000000001</v>
      </c>
      <c r="CI49" s="9">
        <v>2447.8789999999999</v>
      </c>
      <c r="CJ49" s="9">
        <v>1281.557</v>
      </c>
      <c r="CK49" s="9">
        <v>1166.3219999999999</v>
      </c>
      <c r="CL49" s="9">
        <v>1668.453</v>
      </c>
      <c r="CM49" s="9">
        <v>1048.2550000000001</v>
      </c>
      <c r="CN49" s="9">
        <v>620.19799999999998</v>
      </c>
      <c r="CO49" s="9">
        <v>779.42499999999995</v>
      </c>
      <c r="CP49" s="9">
        <v>233.30199999999999</v>
      </c>
      <c r="CQ49" s="9">
        <v>546.12400000000002</v>
      </c>
      <c r="CR49" s="9">
        <v>335.726</v>
      </c>
      <c r="CS49" s="9">
        <v>174.328</v>
      </c>
      <c r="CT49" s="9">
        <v>161.398</v>
      </c>
      <c r="CU49" s="9">
        <v>75.75</v>
      </c>
      <c r="CV49" s="9">
        <v>44.392000000000003</v>
      </c>
      <c r="CW49" s="9">
        <v>31.358000000000001</v>
      </c>
      <c r="CX49" s="9">
        <v>29.603000000000002</v>
      </c>
      <c r="CY49" s="9">
        <v>23.349</v>
      </c>
      <c r="CZ49" s="9">
        <v>6.2539999999999996</v>
      </c>
      <c r="DA49" s="9">
        <v>16.407</v>
      </c>
      <c r="DB49" s="9">
        <v>10.747</v>
      </c>
      <c r="DC49" s="9">
        <v>5.66</v>
      </c>
      <c r="DD49" s="9">
        <v>13.196</v>
      </c>
      <c r="DE49" s="9">
        <v>12.602</v>
      </c>
      <c r="DF49" s="9">
        <v>0.59399999999999997</v>
      </c>
      <c r="DG49" s="9">
        <v>46.146999999999998</v>
      </c>
      <c r="DH49" s="9">
        <v>21.042999999999999</v>
      </c>
      <c r="DI49" s="9">
        <v>25.103999999999999</v>
      </c>
      <c r="DJ49" s="9">
        <v>292.24700000000001</v>
      </c>
      <c r="DK49" s="9">
        <v>146.85</v>
      </c>
      <c r="DL49" s="9">
        <v>145.39599999999999</v>
      </c>
      <c r="DM49" s="9">
        <v>100.026</v>
      </c>
      <c r="DN49" s="9">
        <v>71.774000000000001</v>
      </c>
      <c r="DO49" s="9">
        <v>28.253</v>
      </c>
      <c r="DP49" s="9">
        <v>192.22</v>
      </c>
      <c r="DQ49" s="9">
        <v>75.076999999999998</v>
      </c>
      <c r="DR49" s="9">
        <v>117.14400000000001</v>
      </c>
      <c r="DS49" s="9">
        <v>123.155</v>
      </c>
      <c r="DT49" s="9">
        <v>90.486000000000004</v>
      </c>
      <c r="DU49" s="9">
        <v>32.67</v>
      </c>
      <c r="DV49" s="9">
        <v>212.571</v>
      </c>
      <c r="DW49" s="9">
        <v>83.843000000000004</v>
      </c>
      <c r="DX49" s="9">
        <v>128.72800000000001</v>
      </c>
      <c r="DY49" s="9">
        <v>208.62700000000001</v>
      </c>
      <c r="DZ49" s="9">
        <v>85.823999999999998</v>
      </c>
      <c r="EA49" s="9">
        <v>122.803</v>
      </c>
      <c r="EB49" s="9">
        <v>830.66499999999996</v>
      </c>
      <c r="EC49" s="9">
        <v>441.48200000000003</v>
      </c>
      <c r="ED49" s="9">
        <v>389.18400000000003</v>
      </c>
      <c r="EE49" s="9">
        <v>530.19299999999998</v>
      </c>
      <c r="EF49" s="9">
        <v>350.375</v>
      </c>
      <c r="EG49" s="9">
        <v>179.81800000000001</v>
      </c>
      <c r="EH49" s="9">
        <v>300.47199999999998</v>
      </c>
      <c r="EI49" s="9">
        <v>91.106999999999999</v>
      </c>
      <c r="EJ49" s="9">
        <v>209.36600000000001</v>
      </c>
      <c r="EK49" s="9">
        <v>125.134</v>
      </c>
      <c r="EL49" s="9">
        <v>57.957000000000001</v>
      </c>
      <c r="EM49" s="9">
        <v>67.177000000000007</v>
      </c>
      <c r="EN49" s="9">
        <v>24.295999999999999</v>
      </c>
      <c r="EO49" s="9">
        <v>13.234</v>
      </c>
      <c r="EP49" s="9">
        <v>11.061999999999999</v>
      </c>
      <c r="EQ49" s="9">
        <v>7.0990000000000002</v>
      </c>
      <c r="ER49" s="9">
        <v>6.569</v>
      </c>
      <c r="ES49" s="9">
        <v>0.53</v>
      </c>
      <c r="ET49" s="9">
        <v>3.056</v>
      </c>
      <c r="EU49" s="9">
        <v>2.786</v>
      </c>
      <c r="EV49" s="9">
        <v>0.27</v>
      </c>
      <c r="EW49" s="9">
        <v>4.0430000000000001</v>
      </c>
      <c r="EX49" s="9">
        <v>3.7839999999999998</v>
      </c>
      <c r="EY49" s="9">
        <v>0.25900000000000001</v>
      </c>
      <c r="EZ49" s="9">
        <v>17.196999999999999</v>
      </c>
      <c r="FA49" s="9">
        <v>6.665</v>
      </c>
      <c r="FB49" s="9">
        <v>10.532</v>
      </c>
      <c r="FC49" s="9">
        <v>110.989</v>
      </c>
      <c r="FD49" s="9">
        <v>50.594000000000001</v>
      </c>
      <c r="FE49" s="9">
        <v>60.395000000000003</v>
      </c>
      <c r="FF49" s="9">
        <v>32.779000000000003</v>
      </c>
      <c r="FG49" s="9">
        <v>23.838999999999999</v>
      </c>
      <c r="FH49" s="9">
        <v>8.9410000000000007</v>
      </c>
      <c r="FI49" s="9">
        <v>78.209000000000003</v>
      </c>
      <c r="FJ49" s="9">
        <v>26.754999999999999</v>
      </c>
      <c r="FK49" s="9">
        <v>51.454000000000001</v>
      </c>
      <c r="FL49" s="9">
        <v>38.045000000000002</v>
      </c>
      <c r="FM49" s="9">
        <v>28.564</v>
      </c>
      <c r="FN49" s="9">
        <v>9.4809999999999999</v>
      </c>
      <c r="FO49" s="9">
        <v>87.088999999999999</v>
      </c>
      <c r="FP49" s="9">
        <v>29.393000000000001</v>
      </c>
      <c r="FQ49" s="9">
        <v>57.695999999999998</v>
      </c>
      <c r="FR49" s="9">
        <v>81.265000000000001</v>
      </c>
      <c r="FS49" s="9">
        <v>29.541</v>
      </c>
      <c r="FT49" s="9">
        <v>51.725000000000001</v>
      </c>
      <c r="FU49" s="9">
        <v>1324.62</v>
      </c>
      <c r="FV49" s="9">
        <v>717.49300000000005</v>
      </c>
      <c r="FW49" s="9">
        <v>607.12699999999995</v>
      </c>
      <c r="FX49" s="9">
        <v>904.39099999999996</v>
      </c>
      <c r="FY49" s="9">
        <v>591.58299999999997</v>
      </c>
      <c r="FZ49" s="9">
        <v>312.80799999999999</v>
      </c>
      <c r="GA49" s="9">
        <v>420.22899999999998</v>
      </c>
      <c r="GB49" s="9">
        <v>125.911</v>
      </c>
      <c r="GC49" s="9">
        <v>294.31900000000002</v>
      </c>
      <c r="GD49" s="9">
        <v>208.756</v>
      </c>
      <c r="GE49" s="9">
        <v>114.157</v>
      </c>
      <c r="GF49" s="9">
        <v>94.597999999999999</v>
      </c>
      <c r="GG49" s="9">
        <v>36.921999999999997</v>
      </c>
      <c r="GH49" s="9">
        <v>21.974</v>
      </c>
      <c r="GI49" s="9">
        <v>14.948</v>
      </c>
      <c r="GJ49" s="9">
        <v>15.898</v>
      </c>
      <c r="GK49" s="9">
        <v>12.961</v>
      </c>
      <c r="GL49" s="9">
        <v>2.9369999999999998</v>
      </c>
      <c r="GM49" s="9">
        <v>9.4830000000000005</v>
      </c>
      <c r="GN49" s="9">
        <v>7.6319999999999997</v>
      </c>
      <c r="GO49" s="9">
        <v>1.8520000000000001</v>
      </c>
      <c r="GP49" s="9">
        <v>6.415</v>
      </c>
      <c r="GQ49" s="9">
        <v>5.3289999999999997</v>
      </c>
      <c r="GR49" s="9">
        <v>1.0860000000000001</v>
      </c>
      <c r="GS49" s="9">
        <v>21.024000000000001</v>
      </c>
      <c r="GT49" s="9">
        <v>9.0129999999999999</v>
      </c>
      <c r="GU49" s="9">
        <v>12.01</v>
      </c>
      <c r="GV49" s="9">
        <v>189.791</v>
      </c>
      <c r="GW49" s="9">
        <v>104.00700000000001</v>
      </c>
      <c r="GX49" s="9">
        <v>85.784000000000006</v>
      </c>
      <c r="GY49" s="9">
        <v>76.393000000000001</v>
      </c>
      <c r="GZ49" s="9">
        <v>57.895000000000003</v>
      </c>
      <c r="HA49" s="9">
        <v>18.498000000000001</v>
      </c>
      <c r="HB49" s="9">
        <v>113.398</v>
      </c>
      <c r="HC49" s="9">
        <v>46.113</v>
      </c>
      <c r="HD49" s="9">
        <v>67.286000000000001</v>
      </c>
      <c r="HE49" s="9">
        <v>84.885000000000005</v>
      </c>
      <c r="HF49" s="9">
        <v>64.671999999999997</v>
      </c>
      <c r="HG49" s="9">
        <v>20.213999999999999</v>
      </c>
      <c r="HH49" s="9">
        <v>123.87</v>
      </c>
      <c r="HI49" s="9">
        <v>49.485999999999997</v>
      </c>
      <c r="HJ49" s="9">
        <v>74.385000000000005</v>
      </c>
      <c r="HK49" s="9">
        <v>122.88200000000001</v>
      </c>
      <c r="HL49" s="9">
        <v>53.744</v>
      </c>
      <c r="HM49" s="9">
        <v>69.137</v>
      </c>
      <c r="HN49" s="9">
        <v>251.59800000000001</v>
      </c>
      <c r="HO49" s="9">
        <v>129.178</v>
      </c>
      <c r="HP49" s="9">
        <v>122.42</v>
      </c>
      <c r="HQ49" s="9">
        <v>154.375</v>
      </c>
      <c r="HR49" s="9">
        <v>100.401</v>
      </c>
      <c r="HS49" s="9">
        <v>53.973999999999997</v>
      </c>
      <c r="HT49" s="9">
        <v>97.222999999999999</v>
      </c>
      <c r="HU49" s="9">
        <v>28.777000000000001</v>
      </c>
      <c r="HV49" s="9">
        <v>68.445999999999998</v>
      </c>
      <c r="HW49" s="9">
        <v>40.69</v>
      </c>
      <c r="HX49" s="9">
        <v>18.059999999999999</v>
      </c>
      <c r="HY49" s="9">
        <v>22.63</v>
      </c>
      <c r="HZ49" s="9">
        <v>8.6929999999999996</v>
      </c>
      <c r="IA49" s="9">
        <v>4.274</v>
      </c>
      <c r="IB49" s="9">
        <v>4.4189999999999996</v>
      </c>
      <c r="IC49" s="9">
        <v>2.718</v>
      </c>
      <c r="ID49" s="9">
        <v>2.0270000000000001</v>
      </c>
      <c r="IE49" s="9">
        <v>0.69099999999999995</v>
      </c>
      <c r="IF49" s="9">
        <v>0.92800000000000005</v>
      </c>
      <c r="IG49" s="9">
        <v>0.60199999999999998</v>
      </c>
      <c r="IH49" s="9">
        <v>0.32600000000000001</v>
      </c>
      <c r="II49" s="9">
        <v>1.79</v>
      </c>
      <c r="IJ49" s="9">
        <v>1.425</v>
      </c>
      <c r="IK49" s="9">
        <v>0.36599999999999999</v>
      </c>
      <c r="IL49" s="9">
        <v>5.9749999999999996</v>
      </c>
      <c r="IM49" s="9">
        <v>2.2469999999999999</v>
      </c>
      <c r="IN49" s="9">
        <v>3.7280000000000002</v>
      </c>
      <c r="IO49" s="9">
        <v>36.036999999999999</v>
      </c>
      <c r="IP49" s="9">
        <v>15.318</v>
      </c>
      <c r="IQ49" s="9">
        <v>20.719000000000001</v>
      </c>
    </row>
    <row r="50" spans="1:251">
      <c r="A50" s="10">
        <v>43009</v>
      </c>
      <c r="B50" s="9">
        <v>1027.4179999999999</v>
      </c>
      <c r="C50" s="9">
        <v>1157.5419999999999</v>
      </c>
      <c r="D50" s="9">
        <v>364.35599999999999</v>
      </c>
      <c r="E50" s="9">
        <v>793.18600000000004</v>
      </c>
      <c r="F50" s="9">
        <v>522.34299999999996</v>
      </c>
      <c r="G50" s="9">
        <v>272.233</v>
      </c>
      <c r="H50" s="9">
        <v>250.10900000000001</v>
      </c>
      <c r="I50" s="9">
        <v>85.048000000000002</v>
      </c>
      <c r="J50" s="9">
        <v>47.253999999999998</v>
      </c>
      <c r="K50" s="9">
        <v>37.793999999999997</v>
      </c>
      <c r="L50" s="9">
        <v>28.35</v>
      </c>
      <c r="M50" s="9">
        <v>22.021999999999998</v>
      </c>
      <c r="N50" s="9">
        <v>6.3280000000000003</v>
      </c>
      <c r="O50" s="9">
        <v>12.638</v>
      </c>
      <c r="P50" s="9">
        <v>9.5860000000000003</v>
      </c>
      <c r="Q50" s="9">
        <v>3.052</v>
      </c>
      <c r="R50" s="9">
        <v>15.711</v>
      </c>
      <c r="S50" s="9">
        <v>12.436</v>
      </c>
      <c r="T50" s="9">
        <v>3.2759999999999998</v>
      </c>
      <c r="U50" s="9">
        <v>56.698</v>
      </c>
      <c r="V50" s="9">
        <v>25.231999999999999</v>
      </c>
      <c r="W50" s="9">
        <v>31.466000000000001</v>
      </c>
      <c r="X50" s="9">
        <v>477.64699999999999</v>
      </c>
      <c r="Y50" s="9">
        <v>248.89500000000001</v>
      </c>
      <c r="Z50" s="9">
        <v>228.75200000000001</v>
      </c>
      <c r="AA50" s="9">
        <v>180.70400000000001</v>
      </c>
      <c r="AB50" s="9">
        <v>135.75200000000001</v>
      </c>
      <c r="AC50" s="9">
        <v>44.951000000000001</v>
      </c>
      <c r="AD50" s="9">
        <v>296.94299999999998</v>
      </c>
      <c r="AE50" s="9">
        <v>113.142</v>
      </c>
      <c r="AF50" s="9">
        <v>183.80099999999999</v>
      </c>
      <c r="AG50" s="9">
        <v>200.20500000000001</v>
      </c>
      <c r="AH50" s="9">
        <v>149.98400000000001</v>
      </c>
      <c r="AI50" s="9">
        <v>50.220999999999997</v>
      </c>
      <c r="AJ50" s="9">
        <v>322.13799999999998</v>
      </c>
      <c r="AK50" s="9">
        <v>122.25</v>
      </c>
      <c r="AL50" s="9">
        <v>199.88800000000001</v>
      </c>
      <c r="AM50" s="9">
        <v>309.58199999999999</v>
      </c>
      <c r="AN50" s="9">
        <v>122.729</v>
      </c>
      <c r="AO50" s="9">
        <v>186.85300000000001</v>
      </c>
      <c r="AP50" s="9">
        <v>3200.2530000000002</v>
      </c>
      <c r="AQ50" s="9">
        <v>1707.596</v>
      </c>
      <c r="AR50" s="9">
        <v>1492.6559999999999</v>
      </c>
      <c r="AS50" s="9">
        <v>2147.674</v>
      </c>
      <c r="AT50" s="9">
        <v>1375.14</v>
      </c>
      <c r="AU50" s="9">
        <v>772.53399999999999</v>
      </c>
      <c r="AV50" s="9">
        <v>1052.579</v>
      </c>
      <c r="AW50" s="9">
        <v>332.45600000000002</v>
      </c>
      <c r="AX50" s="9">
        <v>720.12300000000005</v>
      </c>
      <c r="AY50" s="9">
        <v>448.18599999999998</v>
      </c>
      <c r="AZ50" s="9">
        <v>233.72800000000001</v>
      </c>
      <c r="BA50" s="9">
        <v>214.458</v>
      </c>
      <c r="BB50" s="9">
        <v>79.043000000000006</v>
      </c>
      <c r="BC50" s="9">
        <v>44.253</v>
      </c>
      <c r="BD50" s="9">
        <v>34.79</v>
      </c>
      <c r="BE50" s="9">
        <v>29.08</v>
      </c>
      <c r="BF50" s="9">
        <v>23.428999999999998</v>
      </c>
      <c r="BG50" s="9">
        <v>5.65</v>
      </c>
      <c r="BH50" s="9">
        <v>16.286999999999999</v>
      </c>
      <c r="BI50" s="9">
        <v>11.625</v>
      </c>
      <c r="BJ50" s="9">
        <v>4.6630000000000003</v>
      </c>
      <c r="BK50" s="9">
        <v>12.792</v>
      </c>
      <c r="BL50" s="9">
        <v>11.804</v>
      </c>
      <c r="BM50" s="9">
        <v>0.98799999999999999</v>
      </c>
      <c r="BN50" s="9">
        <v>49.963000000000001</v>
      </c>
      <c r="BO50" s="9">
        <v>20.823</v>
      </c>
      <c r="BP50" s="9">
        <v>29.14</v>
      </c>
      <c r="BQ50" s="9">
        <v>404.27</v>
      </c>
      <c r="BR50" s="9">
        <v>207.84700000000001</v>
      </c>
      <c r="BS50" s="9">
        <v>196.42400000000001</v>
      </c>
      <c r="BT50" s="9">
        <v>139.81700000000001</v>
      </c>
      <c r="BU50" s="9">
        <v>101.491</v>
      </c>
      <c r="BV50" s="9">
        <v>38.326000000000001</v>
      </c>
      <c r="BW50" s="9">
        <v>264.45299999999997</v>
      </c>
      <c r="BX50" s="9">
        <v>106.35599999999999</v>
      </c>
      <c r="BY50" s="9">
        <v>158.09700000000001</v>
      </c>
      <c r="BZ50" s="9">
        <v>162.31</v>
      </c>
      <c r="CA50" s="9">
        <v>119.369</v>
      </c>
      <c r="CB50" s="9">
        <v>42.941000000000003</v>
      </c>
      <c r="CC50" s="9">
        <v>285.87599999999998</v>
      </c>
      <c r="CD50" s="9">
        <v>114.35899999999999</v>
      </c>
      <c r="CE50" s="9">
        <v>171.517</v>
      </c>
      <c r="CF50" s="9">
        <v>280.74099999999999</v>
      </c>
      <c r="CG50" s="9">
        <v>117.98099999999999</v>
      </c>
      <c r="CH50" s="9">
        <v>162.76</v>
      </c>
      <c r="CI50" s="9">
        <v>2478.8719999999998</v>
      </c>
      <c r="CJ50" s="9">
        <v>1291.1130000000001</v>
      </c>
      <c r="CK50" s="9">
        <v>1187.759</v>
      </c>
      <c r="CL50" s="9">
        <v>1680.2</v>
      </c>
      <c r="CM50" s="9">
        <v>1051.606</v>
      </c>
      <c r="CN50" s="9">
        <v>628.59400000000005</v>
      </c>
      <c r="CO50" s="9">
        <v>798.67200000000003</v>
      </c>
      <c r="CP50" s="9">
        <v>239.50700000000001</v>
      </c>
      <c r="CQ50" s="9">
        <v>559.16499999999996</v>
      </c>
      <c r="CR50" s="9">
        <v>325.327</v>
      </c>
      <c r="CS50" s="9">
        <v>163.54300000000001</v>
      </c>
      <c r="CT50" s="9">
        <v>161.78299999999999</v>
      </c>
      <c r="CU50" s="9">
        <v>67.59</v>
      </c>
      <c r="CV50" s="9">
        <v>35.219000000000001</v>
      </c>
      <c r="CW50" s="9">
        <v>32.371000000000002</v>
      </c>
      <c r="CX50" s="9">
        <v>14.981</v>
      </c>
      <c r="CY50" s="9">
        <v>12.253</v>
      </c>
      <c r="CZ50" s="9">
        <v>2.7290000000000001</v>
      </c>
      <c r="DA50" s="9">
        <v>8.673</v>
      </c>
      <c r="DB50" s="9">
        <v>7.6440000000000001</v>
      </c>
      <c r="DC50" s="9">
        <v>1.03</v>
      </c>
      <c r="DD50" s="9">
        <v>6.3079999999999998</v>
      </c>
      <c r="DE50" s="9">
        <v>4.609</v>
      </c>
      <c r="DF50" s="9">
        <v>1.6990000000000001</v>
      </c>
      <c r="DG50" s="9">
        <v>52.607999999999997</v>
      </c>
      <c r="DH50" s="9">
        <v>22.966000000000001</v>
      </c>
      <c r="DI50" s="9">
        <v>29.641999999999999</v>
      </c>
      <c r="DJ50" s="9">
        <v>295.33100000000002</v>
      </c>
      <c r="DK50" s="9">
        <v>149.02500000000001</v>
      </c>
      <c r="DL50" s="9">
        <v>146.30500000000001</v>
      </c>
      <c r="DM50" s="9">
        <v>96.778999999999996</v>
      </c>
      <c r="DN50" s="9">
        <v>68.703000000000003</v>
      </c>
      <c r="DO50" s="9">
        <v>28.076000000000001</v>
      </c>
      <c r="DP50" s="9">
        <v>198.55099999999999</v>
      </c>
      <c r="DQ50" s="9">
        <v>80.322000000000003</v>
      </c>
      <c r="DR50" s="9">
        <v>118.229</v>
      </c>
      <c r="DS50" s="9">
        <v>106.79900000000001</v>
      </c>
      <c r="DT50" s="9">
        <v>76.069999999999993</v>
      </c>
      <c r="DU50" s="9">
        <v>30.728999999999999</v>
      </c>
      <c r="DV50" s="9">
        <v>218.52799999999999</v>
      </c>
      <c r="DW50" s="9">
        <v>87.474000000000004</v>
      </c>
      <c r="DX50" s="9">
        <v>131.054</v>
      </c>
      <c r="DY50" s="9">
        <v>207.22399999999999</v>
      </c>
      <c r="DZ50" s="9">
        <v>87.965999999999994</v>
      </c>
      <c r="EA50" s="9">
        <v>119.259</v>
      </c>
      <c r="EB50" s="9">
        <v>826.15099999999995</v>
      </c>
      <c r="EC50" s="9">
        <v>440.37900000000002</v>
      </c>
      <c r="ED50" s="9">
        <v>385.77199999999999</v>
      </c>
      <c r="EE50" s="9">
        <v>534.85299999999995</v>
      </c>
      <c r="EF50" s="9">
        <v>354.41199999999998</v>
      </c>
      <c r="EG50" s="9">
        <v>180.441</v>
      </c>
      <c r="EH50" s="9">
        <v>291.298</v>
      </c>
      <c r="EI50" s="9">
        <v>85.966999999999999</v>
      </c>
      <c r="EJ50" s="9">
        <v>205.33199999999999</v>
      </c>
      <c r="EK50" s="9">
        <v>126.768</v>
      </c>
      <c r="EL50" s="9">
        <v>62.125999999999998</v>
      </c>
      <c r="EM50" s="9">
        <v>64.641999999999996</v>
      </c>
      <c r="EN50" s="9">
        <v>25.695</v>
      </c>
      <c r="EO50" s="9">
        <v>11.933</v>
      </c>
      <c r="EP50" s="9">
        <v>13.762</v>
      </c>
      <c r="EQ50" s="9">
        <v>6.9390000000000001</v>
      </c>
      <c r="ER50" s="9">
        <v>4.6100000000000003</v>
      </c>
      <c r="ES50" s="9">
        <v>2.3290000000000002</v>
      </c>
      <c r="ET50" s="9">
        <v>2.6669999999999998</v>
      </c>
      <c r="EU50" s="9">
        <v>2.0110000000000001</v>
      </c>
      <c r="EV50" s="9">
        <v>0.65600000000000003</v>
      </c>
      <c r="EW50" s="9">
        <v>4.2720000000000002</v>
      </c>
      <c r="EX50" s="9">
        <v>2.5990000000000002</v>
      </c>
      <c r="EY50" s="9">
        <v>1.673</v>
      </c>
      <c r="EZ50" s="9">
        <v>18.756</v>
      </c>
      <c r="FA50" s="9">
        <v>7.3230000000000004</v>
      </c>
      <c r="FB50" s="9">
        <v>11.432</v>
      </c>
      <c r="FC50" s="9">
        <v>110.84699999999999</v>
      </c>
      <c r="FD50" s="9">
        <v>55.137999999999998</v>
      </c>
      <c r="FE50" s="9">
        <v>55.709000000000003</v>
      </c>
      <c r="FF50" s="9">
        <v>36.466000000000001</v>
      </c>
      <c r="FG50" s="9">
        <v>27.413</v>
      </c>
      <c r="FH50" s="9">
        <v>9.0530000000000008</v>
      </c>
      <c r="FI50" s="9">
        <v>74.381</v>
      </c>
      <c r="FJ50" s="9">
        <v>27.725000000000001</v>
      </c>
      <c r="FK50" s="9">
        <v>46.655999999999999</v>
      </c>
      <c r="FL50" s="9">
        <v>43.392000000000003</v>
      </c>
      <c r="FM50" s="9">
        <v>31.998999999999999</v>
      </c>
      <c r="FN50" s="9">
        <v>11.393000000000001</v>
      </c>
      <c r="FO50" s="9">
        <v>83.376999999999995</v>
      </c>
      <c r="FP50" s="9">
        <v>30.126999999999999</v>
      </c>
      <c r="FQ50" s="9">
        <v>53.249000000000002</v>
      </c>
      <c r="FR50" s="9">
        <v>77.048000000000002</v>
      </c>
      <c r="FS50" s="9">
        <v>29.736000000000001</v>
      </c>
      <c r="FT50" s="9">
        <v>47.311999999999998</v>
      </c>
      <c r="FU50" s="9">
        <v>1318.0440000000001</v>
      </c>
      <c r="FV50" s="9">
        <v>715.97299999999996</v>
      </c>
      <c r="FW50" s="9">
        <v>602.072</v>
      </c>
      <c r="FX50" s="9">
        <v>891.125</v>
      </c>
      <c r="FY50" s="9">
        <v>585.79999999999995</v>
      </c>
      <c r="FZ50" s="9">
        <v>305.32499999999999</v>
      </c>
      <c r="GA50" s="9">
        <v>426.92</v>
      </c>
      <c r="GB50" s="9">
        <v>130.173</v>
      </c>
      <c r="GC50" s="9">
        <v>296.74700000000001</v>
      </c>
      <c r="GD50" s="9">
        <v>223.58099999999999</v>
      </c>
      <c r="GE50" s="9">
        <v>118.688</v>
      </c>
      <c r="GF50" s="9">
        <v>104.893</v>
      </c>
      <c r="GG50" s="9">
        <v>34.658999999999999</v>
      </c>
      <c r="GH50" s="9">
        <v>22.72</v>
      </c>
      <c r="GI50" s="9">
        <v>11.939</v>
      </c>
      <c r="GJ50" s="9">
        <v>14.893000000000001</v>
      </c>
      <c r="GK50" s="9">
        <v>12.324</v>
      </c>
      <c r="GL50" s="9">
        <v>2.569</v>
      </c>
      <c r="GM50" s="9">
        <v>7.3310000000000004</v>
      </c>
      <c r="GN50" s="9">
        <v>6.5679999999999996</v>
      </c>
      <c r="GO50" s="9">
        <v>0.76200000000000001</v>
      </c>
      <c r="GP50" s="9">
        <v>7.5629999999999997</v>
      </c>
      <c r="GQ50" s="9">
        <v>5.7549999999999999</v>
      </c>
      <c r="GR50" s="9">
        <v>1.8069999999999999</v>
      </c>
      <c r="GS50" s="9">
        <v>19.765999999999998</v>
      </c>
      <c r="GT50" s="9">
        <v>10.396000000000001</v>
      </c>
      <c r="GU50" s="9">
        <v>9.3699999999999992</v>
      </c>
      <c r="GV50" s="9">
        <v>202.64</v>
      </c>
      <c r="GW50" s="9">
        <v>105.896</v>
      </c>
      <c r="GX50" s="9">
        <v>96.744</v>
      </c>
      <c r="GY50" s="9">
        <v>80.850999999999999</v>
      </c>
      <c r="GZ50" s="9">
        <v>59.591000000000001</v>
      </c>
      <c r="HA50" s="9">
        <v>21.26</v>
      </c>
      <c r="HB50" s="9">
        <v>121.789</v>
      </c>
      <c r="HC50" s="9">
        <v>46.305</v>
      </c>
      <c r="HD50" s="9">
        <v>75.483999999999995</v>
      </c>
      <c r="HE50" s="9">
        <v>91.097999999999999</v>
      </c>
      <c r="HF50" s="9">
        <v>67.775000000000006</v>
      </c>
      <c r="HG50" s="9">
        <v>23.323</v>
      </c>
      <c r="HH50" s="9">
        <v>132.483</v>
      </c>
      <c r="HI50" s="9">
        <v>50.912999999999997</v>
      </c>
      <c r="HJ50" s="9">
        <v>81.569999999999993</v>
      </c>
      <c r="HK50" s="9">
        <v>129.12</v>
      </c>
      <c r="HL50" s="9">
        <v>52.874000000000002</v>
      </c>
      <c r="HM50" s="9">
        <v>76.245999999999995</v>
      </c>
      <c r="HN50" s="9">
        <v>247.99299999999999</v>
      </c>
      <c r="HO50" s="9">
        <v>126.97199999999999</v>
      </c>
      <c r="HP50" s="9">
        <v>121.021</v>
      </c>
      <c r="HQ50" s="9">
        <v>151.95400000000001</v>
      </c>
      <c r="HR50" s="9">
        <v>99.1</v>
      </c>
      <c r="HS50" s="9">
        <v>52.853999999999999</v>
      </c>
      <c r="HT50" s="9">
        <v>96.039000000000001</v>
      </c>
      <c r="HU50" s="9">
        <v>27.873000000000001</v>
      </c>
      <c r="HV50" s="9">
        <v>68.167000000000002</v>
      </c>
      <c r="HW50" s="9">
        <v>42.344999999999999</v>
      </c>
      <c r="HX50" s="9">
        <v>18.777999999999999</v>
      </c>
      <c r="HY50" s="9">
        <v>23.567</v>
      </c>
      <c r="HZ50" s="9">
        <v>8.59</v>
      </c>
      <c r="IA50" s="9">
        <v>4.9269999999999996</v>
      </c>
      <c r="IB50" s="9">
        <v>3.6629999999999998</v>
      </c>
      <c r="IC50" s="9">
        <v>2.16</v>
      </c>
      <c r="ID50" s="9">
        <v>1.5289999999999999</v>
      </c>
      <c r="IE50" s="9">
        <v>0.63200000000000001</v>
      </c>
      <c r="IF50" s="9">
        <v>1.248</v>
      </c>
      <c r="IG50" s="9">
        <v>1.141</v>
      </c>
      <c r="IH50" s="9">
        <v>0.107</v>
      </c>
      <c r="II50" s="9">
        <v>0.91200000000000003</v>
      </c>
      <c r="IJ50" s="9">
        <v>0.38700000000000001</v>
      </c>
      <c r="IK50" s="9">
        <v>0.52400000000000002</v>
      </c>
      <c r="IL50" s="9">
        <v>6.43</v>
      </c>
      <c r="IM50" s="9">
        <v>3.3980000000000001</v>
      </c>
      <c r="IN50" s="9">
        <v>3.0310000000000001</v>
      </c>
      <c r="IO50" s="9">
        <v>37.569000000000003</v>
      </c>
      <c r="IP50" s="9">
        <v>16.082000000000001</v>
      </c>
      <c r="IQ50" s="9">
        <v>21.486999999999998</v>
      </c>
    </row>
    <row r="51" spans="1:251">
      <c r="A51" s="10">
        <v>43040</v>
      </c>
      <c r="B51" s="9">
        <v>1033.508</v>
      </c>
      <c r="C51" s="9">
        <v>1175.547</v>
      </c>
      <c r="D51" s="9">
        <v>365.58100000000002</v>
      </c>
      <c r="E51" s="9">
        <v>809.96699999999998</v>
      </c>
      <c r="F51" s="9">
        <v>556.77599999999995</v>
      </c>
      <c r="G51" s="9">
        <v>283.88499999999999</v>
      </c>
      <c r="H51" s="9">
        <v>272.89100000000002</v>
      </c>
      <c r="I51" s="9">
        <v>86.331000000000003</v>
      </c>
      <c r="J51" s="9">
        <v>44.174999999999997</v>
      </c>
      <c r="K51" s="9">
        <v>42.155999999999999</v>
      </c>
      <c r="L51" s="9">
        <v>29.533999999999999</v>
      </c>
      <c r="M51" s="9">
        <v>23.016999999999999</v>
      </c>
      <c r="N51" s="9">
        <v>6.516</v>
      </c>
      <c r="O51" s="9">
        <v>14.401</v>
      </c>
      <c r="P51" s="9">
        <v>11.749000000000001</v>
      </c>
      <c r="Q51" s="9">
        <v>2.6509999999999998</v>
      </c>
      <c r="R51" s="9">
        <v>15.132999999999999</v>
      </c>
      <c r="S51" s="9">
        <v>11.268000000000001</v>
      </c>
      <c r="T51" s="9">
        <v>3.8650000000000002</v>
      </c>
      <c r="U51" s="9">
        <v>56.796999999999997</v>
      </c>
      <c r="V51" s="9">
        <v>21.157</v>
      </c>
      <c r="W51" s="9">
        <v>35.64</v>
      </c>
      <c r="X51" s="9">
        <v>509.74900000000002</v>
      </c>
      <c r="Y51" s="9">
        <v>258.15300000000002</v>
      </c>
      <c r="Z51" s="9">
        <v>251.596</v>
      </c>
      <c r="AA51" s="9">
        <v>186.34200000000001</v>
      </c>
      <c r="AB51" s="9">
        <v>134.459</v>
      </c>
      <c r="AC51" s="9">
        <v>51.883000000000003</v>
      </c>
      <c r="AD51" s="9">
        <v>323.40600000000001</v>
      </c>
      <c r="AE51" s="9">
        <v>123.694</v>
      </c>
      <c r="AF51" s="9">
        <v>199.71199999999999</v>
      </c>
      <c r="AG51" s="9">
        <v>207.62100000000001</v>
      </c>
      <c r="AH51" s="9">
        <v>152.94499999999999</v>
      </c>
      <c r="AI51" s="9">
        <v>54.676000000000002</v>
      </c>
      <c r="AJ51" s="9">
        <v>349.15600000000001</v>
      </c>
      <c r="AK51" s="9">
        <v>130.94</v>
      </c>
      <c r="AL51" s="9">
        <v>218.215</v>
      </c>
      <c r="AM51" s="9">
        <v>337.80700000000002</v>
      </c>
      <c r="AN51" s="9">
        <v>135.44300000000001</v>
      </c>
      <c r="AO51" s="9">
        <v>202.364</v>
      </c>
      <c r="AP51" s="9">
        <v>3230.357</v>
      </c>
      <c r="AQ51" s="9">
        <v>1720.933</v>
      </c>
      <c r="AR51" s="9">
        <v>1509.424</v>
      </c>
      <c r="AS51" s="9">
        <v>2176.1579999999999</v>
      </c>
      <c r="AT51" s="9">
        <v>1390.2349999999999</v>
      </c>
      <c r="AU51" s="9">
        <v>785.92200000000003</v>
      </c>
      <c r="AV51" s="9">
        <v>1054.1990000000001</v>
      </c>
      <c r="AW51" s="9">
        <v>330.69799999999998</v>
      </c>
      <c r="AX51" s="9">
        <v>723.50099999999998</v>
      </c>
      <c r="AY51" s="9">
        <v>472.94900000000001</v>
      </c>
      <c r="AZ51" s="9">
        <v>258.22300000000001</v>
      </c>
      <c r="BA51" s="9">
        <v>214.726</v>
      </c>
      <c r="BB51" s="9">
        <v>83.784000000000006</v>
      </c>
      <c r="BC51" s="9">
        <v>48.08</v>
      </c>
      <c r="BD51" s="9">
        <v>35.704000000000001</v>
      </c>
      <c r="BE51" s="9">
        <v>31.696000000000002</v>
      </c>
      <c r="BF51" s="9">
        <v>25.916</v>
      </c>
      <c r="BG51" s="9">
        <v>5.78</v>
      </c>
      <c r="BH51" s="9">
        <v>12.885</v>
      </c>
      <c r="BI51" s="9">
        <v>8.0670000000000002</v>
      </c>
      <c r="BJ51" s="9">
        <v>4.8179999999999996</v>
      </c>
      <c r="BK51" s="9">
        <v>18.812000000000001</v>
      </c>
      <c r="BL51" s="9">
        <v>17.850000000000001</v>
      </c>
      <c r="BM51" s="9">
        <v>0.96199999999999997</v>
      </c>
      <c r="BN51" s="9">
        <v>52.088000000000001</v>
      </c>
      <c r="BO51" s="9">
        <v>22.164000000000001</v>
      </c>
      <c r="BP51" s="9">
        <v>29.925000000000001</v>
      </c>
      <c r="BQ51" s="9">
        <v>425.00299999999999</v>
      </c>
      <c r="BR51" s="9">
        <v>229.6</v>
      </c>
      <c r="BS51" s="9">
        <v>195.40299999999999</v>
      </c>
      <c r="BT51" s="9">
        <v>143.66800000000001</v>
      </c>
      <c r="BU51" s="9">
        <v>109.544</v>
      </c>
      <c r="BV51" s="9">
        <v>34.125</v>
      </c>
      <c r="BW51" s="9">
        <v>281.33499999999998</v>
      </c>
      <c r="BX51" s="9">
        <v>120.056</v>
      </c>
      <c r="BY51" s="9">
        <v>161.27799999999999</v>
      </c>
      <c r="BZ51" s="9">
        <v>169.55799999999999</v>
      </c>
      <c r="CA51" s="9">
        <v>130.57599999999999</v>
      </c>
      <c r="CB51" s="9">
        <v>38.981000000000002</v>
      </c>
      <c r="CC51" s="9">
        <v>303.39100000000002</v>
      </c>
      <c r="CD51" s="9">
        <v>127.646</v>
      </c>
      <c r="CE51" s="9">
        <v>175.744</v>
      </c>
      <c r="CF51" s="9">
        <v>294.21899999999999</v>
      </c>
      <c r="CG51" s="9">
        <v>128.12299999999999</v>
      </c>
      <c r="CH51" s="9">
        <v>166.096</v>
      </c>
      <c r="CI51" s="9">
        <v>2480.3690000000001</v>
      </c>
      <c r="CJ51" s="9">
        <v>1296.4739999999999</v>
      </c>
      <c r="CK51" s="9">
        <v>1183.895</v>
      </c>
      <c r="CL51" s="9">
        <v>1699.9169999999999</v>
      </c>
      <c r="CM51" s="9">
        <v>1063.4179999999999</v>
      </c>
      <c r="CN51" s="9">
        <v>636.49900000000002</v>
      </c>
      <c r="CO51" s="9">
        <v>780.452</v>
      </c>
      <c r="CP51" s="9">
        <v>233.05600000000001</v>
      </c>
      <c r="CQ51" s="9">
        <v>547.39599999999996</v>
      </c>
      <c r="CR51" s="9">
        <v>359.40100000000001</v>
      </c>
      <c r="CS51" s="9">
        <v>181.095</v>
      </c>
      <c r="CT51" s="9">
        <v>178.30600000000001</v>
      </c>
      <c r="CU51" s="9">
        <v>64.182000000000002</v>
      </c>
      <c r="CV51" s="9">
        <v>33.518000000000001</v>
      </c>
      <c r="CW51" s="9">
        <v>30.664000000000001</v>
      </c>
      <c r="CX51" s="9">
        <v>25.882000000000001</v>
      </c>
      <c r="CY51" s="9">
        <v>19.920000000000002</v>
      </c>
      <c r="CZ51" s="9">
        <v>5.9619999999999997</v>
      </c>
      <c r="DA51" s="9">
        <v>13.736000000000001</v>
      </c>
      <c r="DB51" s="9">
        <v>10.582000000000001</v>
      </c>
      <c r="DC51" s="9">
        <v>3.1539999999999999</v>
      </c>
      <c r="DD51" s="9">
        <v>12.146000000000001</v>
      </c>
      <c r="DE51" s="9">
        <v>9.3379999999999992</v>
      </c>
      <c r="DF51" s="9">
        <v>2.8079999999999998</v>
      </c>
      <c r="DG51" s="9">
        <v>38.299999999999997</v>
      </c>
      <c r="DH51" s="9">
        <v>13.597</v>
      </c>
      <c r="DI51" s="9">
        <v>24.702000000000002</v>
      </c>
      <c r="DJ51" s="9">
        <v>324.94299999999998</v>
      </c>
      <c r="DK51" s="9">
        <v>160.58799999999999</v>
      </c>
      <c r="DL51" s="9">
        <v>164.35499999999999</v>
      </c>
      <c r="DM51" s="9">
        <v>109.33499999999999</v>
      </c>
      <c r="DN51" s="9">
        <v>75.311999999999998</v>
      </c>
      <c r="DO51" s="9">
        <v>34.023000000000003</v>
      </c>
      <c r="DP51" s="9">
        <v>215.607</v>
      </c>
      <c r="DQ51" s="9">
        <v>85.275999999999996</v>
      </c>
      <c r="DR51" s="9">
        <v>130.33199999999999</v>
      </c>
      <c r="DS51" s="9">
        <v>128.22800000000001</v>
      </c>
      <c r="DT51" s="9">
        <v>89.706999999999994</v>
      </c>
      <c r="DU51" s="9">
        <v>38.521000000000001</v>
      </c>
      <c r="DV51" s="9">
        <v>231.173</v>
      </c>
      <c r="DW51" s="9">
        <v>91.388000000000005</v>
      </c>
      <c r="DX51" s="9">
        <v>139.785</v>
      </c>
      <c r="DY51" s="9">
        <v>229.34299999999999</v>
      </c>
      <c r="DZ51" s="9">
        <v>95.858000000000004</v>
      </c>
      <c r="EA51" s="9">
        <v>133.48500000000001</v>
      </c>
      <c r="EB51" s="9">
        <v>833.14400000000001</v>
      </c>
      <c r="EC51" s="9">
        <v>442.96</v>
      </c>
      <c r="ED51" s="9">
        <v>390.18400000000003</v>
      </c>
      <c r="EE51" s="9">
        <v>552.005</v>
      </c>
      <c r="EF51" s="9">
        <v>357.714</v>
      </c>
      <c r="EG51" s="9">
        <v>194.291</v>
      </c>
      <c r="EH51" s="9">
        <v>281.13900000000001</v>
      </c>
      <c r="EI51" s="9">
        <v>85.245999999999995</v>
      </c>
      <c r="EJ51" s="9">
        <v>195.893</v>
      </c>
      <c r="EK51" s="9">
        <v>121.495</v>
      </c>
      <c r="EL51" s="9">
        <v>59.06</v>
      </c>
      <c r="EM51" s="9">
        <v>62.433999999999997</v>
      </c>
      <c r="EN51" s="9">
        <v>25.172999999999998</v>
      </c>
      <c r="EO51" s="9">
        <v>13.315</v>
      </c>
      <c r="EP51" s="9">
        <v>11.858000000000001</v>
      </c>
      <c r="EQ51" s="9">
        <v>8.1739999999999995</v>
      </c>
      <c r="ER51" s="9">
        <v>5.4580000000000002</v>
      </c>
      <c r="ES51" s="9">
        <v>2.7149999999999999</v>
      </c>
      <c r="ET51" s="9">
        <v>2.6909999999999998</v>
      </c>
      <c r="EU51" s="9">
        <v>1.6859999999999999</v>
      </c>
      <c r="EV51" s="9">
        <v>1.0049999999999999</v>
      </c>
      <c r="EW51" s="9">
        <v>5.4820000000000002</v>
      </c>
      <c r="EX51" s="9">
        <v>3.7719999999999998</v>
      </c>
      <c r="EY51" s="9">
        <v>1.71</v>
      </c>
      <c r="EZ51" s="9">
        <v>17</v>
      </c>
      <c r="FA51" s="9">
        <v>7.8570000000000002</v>
      </c>
      <c r="FB51" s="9">
        <v>9.1430000000000007</v>
      </c>
      <c r="FC51" s="9">
        <v>107.476</v>
      </c>
      <c r="FD51" s="9">
        <v>51.262999999999998</v>
      </c>
      <c r="FE51" s="9">
        <v>56.213000000000001</v>
      </c>
      <c r="FF51" s="9">
        <v>33.286999999999999</v>
      </c>
      <c r="FG51" s="9">
        <v>22.169</v>
      </c>
      <c r="FH51" s="9">
        <v>11.118</v>
      </c>
      <c r="FI51" s="9">
        <v>74.188999999999993</v>
      </c>
      <c r="FJ51" s="9">
        <v>29.093</v>
      </c>
      <c r="FK51" s="9">
        <v>45.094999999999999</v>
      </c>
      <c r="FL51" s="9">
        <v>39.292999999999999</v>
      </c>
      <c r="FM51" s="9">
        <v>26.195</v>
      </c>
      <c r="FN51" s="9">
        <v>13.098000000000001</v>
      </c>
      <c r="FO51" s="9">
        <v>82.201999999999998</v>
      </c>
      <c r="FP51" s="9">
        <v>32.865000000000002</v>
      </c>
      <c r="FQ51" s="9">
        <v>49.335999999999999</v>
      </c>
      <c r="FR51" s="9">
        <v>76.88</v>
      </c>
      <c r="FS51" s="9">
        <v>30.779</v>
      </c>
      <c r="FT51" s="9">
        <v>46.100999999999999</v>
      </c>
      <c r="FU51" s="9">
        <v>1329.999</v>
      </c>
      <c r="FV51" s="9">
        <v>714.83299999999997</v>
      </c>
      <c r="FW51" s="9">
        <v>615.16700000000003</v>
      </c>
      <c r="FX51" s="9">
        <v>904.46199999999999</v>
      </c>
      <c r="FY51" s="9">
        <v>585.79100000000005</v>
      </c>
      <c r="FZ51" s="9">
        <v>318.67</v>
      </c>
      <c r="GA51" s="9">
        <v>425.53800000000001</v>
      </c>
      <c r="GB51" s="9">
        <v>129.041</v>
      </c>
      <c r="GC51" s="9">
        <v>296.49599999999998</v>
      </c>
      <c r="GD51" s="9">
        <v>218.327</v>
      </c>
      <c r="GE51" s="9">
        <v>120.72499999999999</v>
      </c>
      <c r="GF51" s="9">
        <v>97.602000000000004</v>
      </c>
      <c r="GG51" s="9">
        <v>31.654</v>
      </c>
      <c r="GH51" s="9">
        <v>22.427</v>
      </c>
      <c r="GI51" s="9">
        <v>9.2270000000000003</v>
      </c>
      <c r="GJ51" s="9">
        <v>13.516999999999999</v>
      </c>
      <c r="GK51" s="9">
        <v>11.773999999999999</v>
      </c>
      <c r="GL51" s="9">
        <v>1.7430000000000001</v>
      </c>
      <c r="GM51" s="9">
        <v>8.1059999999999999</v>
      </c>
      <c r="GN51" s="9">
        <v>7.04</v>
      </c>
      <c r="GO51" s="9">
        <v>1.0649999999999999</v>
      </c>
      <c r="GP51" s="9">
        <v>5.4109999999999996</v>
      </c>
      <c r="GQ51" s="9">
        <v>4.734</v>
      </c>
      <c r="GR51" s="9">
        <v>0.67800000000000005</v>
      </c>
      <c r="GS51" s="9">
        <v>18.137</v>
      </c>
      <c r="GT51" s="9">
        <v>10.653</v>
      </c>
      <c r="GU51" s="9">
        <v>7.484</v>
      </c>
      <c r="GV51" s="9">
        <v>204.05699999999999</v>
      </c>
      <c r="GW51" s="9">
        <v>110.729</v>
      </c>
      <c r="GX51" s="9">
        <v>93.328999999999994</v>
      </c>
      <c r="GY51" s="9">
        <v>83.275000000000006</v>
      </c>
      <c r="GZ51" s="9">
        <v>62.134999999999998</v>
      </c>
      <c r="HA51" s="9">
        <v>21.14</v>
      </c>
      <c r="HB51" s="9">
        <v>120.783</v>
      </c>
      <c r="HC51" s="9">
        <v>48.594000000000001</v>
      </c>
      <c r="HD51" s="9">
        <v>72.188999999999993</v>
      </c>
      <c r="HE51" s="9">
        <v>91.728999999999999</v>
      </c>
      <c r="HF51" s="9">
        <v>70.072999999999993</v>
      </c>
      <c r="HG51" s="9">
        <v>21.655999999999999</v>
      </c>
      <c r="HH51" s="9">
        <v>126.599</v>
      </c>
      <c r="HI51" s="9">
        <v>50.652999999999999</v>
      </c>
      <c r="HJ51" s="9">
        <v>75.945999999999998</v>
      </c>
      <c r="HK51" s="9">
        <v>128.88800000000001</v>
      </c>
      <c r="HL51" s="9">
        <v>55.634</v>
      </c>
      <c r="HM51" s="9">
        <v>73.254999999999995</v>
      </c>
      <c r="HN51" s="9">
        <v>252.28299999999999</v>
      </c>
      <c r="HO51" s="9">
        <v>129.32400000000001</v>
      </c>
      <c r="HP51" s="9">
        <v>122.959</v>
      </c>
      <c r="HQ51" s="9">
        <v>157.578</v>
      </c>
      <c r="HR51" s="9">
        <v>99.825999999999993</v>
      </c>
      <c r="HS51" s="9">
        <v>57.752000000000002</v>
      </c>
      <c r="HT51" s="9">
        <v>94.704999999999998</v>
      </c>
      <c r="HU51" s="9">
        <v>29.498000000000001</v>
      </c>
      <c r="HV51" s="9">
        <v>65.206999999999994</v>
      </c>
      <c r="HW51" s="9">
        <v>44.381</v>
      </c>
      <c r="HX51" s="9">
        <v>20.843</v>
      </c>
      <c r="HY51" s="9">
        <v>23.536999999999999</v>
      </c>
      <c r="HZ51" s="9">
        <v>8.4870000000000001</v>
      </c>
      <c r="IA51" s="9">
        <v>4.6900000000000004</v>
      </c>
      <c r="IB51" s="9">
        <v>3.7959999999999998</v>
      </c>
      <c r="IC51" s="9">
        <v>1.8069999999999999</v>
      </c>
      <c r="ID51" s="9">
        <v>1.4810000000000001</v>
      </c>
      <c r="IE51" s="9">
        <v>0.32700000000000001</v>
      </c>
      <c r="IF51" s="9">
        <v>0.94</v>
      </c>
      <c r="IG51" s="9">
        <v>0.94</v>
      </c>
      <c r="IH51" s="9">
        <v>0</v>
      </c>
      <c r="II51" s="9">
        <v>0.86699999999999999</v>
      </c>
      <c r="IJ51" s="9">
        <v>0.54</v>
      </c>
      <c r="IK51" s="9">
        <v>0.32700000000000001</v>
      </c>
      <c r="IL51" s="9">
        <v>6.68</v>
      </c>
      <c r="IM51" s="9">
        <v>3.21</v>
      </c>
      <c r="IN51" s="9">
        <v>3.47</v>
      </c>
      <c r="IO51" s="9">
        <v>40.252000000000002</v>
      </c>
      <c r="IP51" s="9">
        <v>18.544</v>
      </c>
      <c r="IQ51" s="9">
        <v>21.707999999999998</v>
      </c>
    </row>
    <row r="52" spans="1:251">
      <c r="A52" s="10">
        <v>43070</v>
      </c>
      <c r="B52" s="9">
        <v>1059.8679999999999</v>
      </c>
      <c r="C52" s="9">
        <v>1177.412</v>
      </c>
      <c r="D52" s="9">
        <v>363.51</v>
      </c>
      <c r="E52" s="9">
        <v>813.90200000000004</v>
      </c>
      <c r="F52" s="9">
        <v>612.98400000000004</v>
      </c>
      <c r="G52" s="9">
        <v>314.2</v>
      </c>
      <c r="H52" s="9">
        <v>298.78399999999999</v>
      </c>
      <c r="I52" s="9">
        <v>100.49</v>
      </c>
      <c r="J52" s="9">
        <v>59.411000000000001</v>
      </c>
      <c r="K52" s="9">
        <v>41.079000000000001</v>
      </c>
      <c r="L52" s="9">
        <v>36.369999999999997</v>
      </c>
      <c r="M52" s="9">
        <v>26.885999999999999</v>
      </c>
      <c r="N52" s="9">
        <v>9.484</v>
      </c>
      <c r="O52" s="9">
        <v>17.904</v>
      </c>
      <c r="P52" s="9">
        <v>13.523</v>
      </c>
      <c r="Q52" s="9">
        <v>4.3810000000000002</v>
      </c>
      <c r="R52" s="9">
        <v>18.466000000000001</v>
      </c>
      <c r="S52" s="9">
        <v>13.363</v>
      </c>
      <c r="T52" s="9">
        <v>5.1029999999999998</v>
      </c>
      <c r="U52" s="9">
        <v>64.12</v>
      </c>
      <c r="V52" s="9">
        <v>32.526000000000003</v>
      </c>
      <c r="W52" s="9">
        <v>31.594999999999999</v>
      </c>
      <c r="X52" s="9">
        <v>557.01700000000005</v>
      </c>
      <c r="Y52" s="9">
        <v>279.75299999999999</v>
      </c>
      <c r="Z52" s="9">
        <v>277.26299999999998</v>
      </c>
      <c r="AA52" s="9">
        <v>199.65199999999999</v>
      </c>
      <c r="AB52" s="9">
        <v>144.43899999999999</v>
      </c>
      <c r="AC52" s="9">
        <v>55.213000000000001</v>
      </c>
      <c r="AD52" s="9">
        <v>357.36500000000001</v>
      </c>
      <c r="AE52" s="9">
        <v>135.31399999999999</v>
      </c>
      <c r="AF52" s="9">
        <v>222.05099999999999</v>
      </c>
      <c r="AG52" s="9">
        <v>227.96700000000001</v>
      </c>
      <c r="AH52" s="9">
        <v>165.08500000000001</v>
      </c>
      <c r="AI52" s="9">
        <v>62.881999999999998</v>
      </c>
      <c r="AJ52" s="9">
        <v>385.017</v>
      </c>
      <c r="AK52" s="9">
        <v>149.11500000000001</v>
      </c>
      <c r="AL52" s="9">
        <v>235.90100000000001</v>
      </c>
      <c r="AM52" s="9">
        <v>375.26900000000001</v>
      </c>
      <c r="AN52" s="9">
        <v>148.83699999999999</v>
      </c>
      <c r="AO52" s="9">
        <v>226.43199999999999</v>
      </c>
      <c r="AP52" s="9">
        <v>3253.2640000000001</v>
      </c>
      <c r="AQ52" s="9">
        <v>1734.7080000000001</v>
      </c>
      <c r="AR52" s="9">
        <v>1518.557</v>
      </c>
      <c r="AS52" s="9">
        <v>2206.364</v>
      </c>
      <c r="AT52" s="9">
        <v>1406.607</v>
      </c>
      <c r="AU52" s="9">
        <v>799.75699999999995</v>
      </c>
      <c r="AV52" s="9">
        <v>1046.9010000000001</v>
      </c>
      <c r="AW52" s="9">
        <v>328.101</v>
      </c>
      <c r="AX52" s="9">
        <v>718.8</v>
      </c>
      <c r="AY52" s="9">
        <v>492.97300000000001</v>
      </c>
      <c r="AZ52" s="9">
        <v>254.791</v>
      </c>
      <c r="BA52" s="9">
        <v>238.18199999999999</v>
      </c>
      <c r="BB52" s="9">
        <v>85.159000000000006</v>
      </c>
      <c r="BC52" s="9">
        <v>48.570999999999998</v>
      </c>
      <c r="BD52" s="9">
        <v>36.588000000000001</v>
      </c>
      <c r="BE52" s="9">
        <v>33.892000000000003</v>
      </c>
      <c r="BF52" s="9">
        <v>25.972999999999999</v>
      </c>
      <c r="BG52" s="9">
        <v>7.9189999999999996</v>
      </c>
      <c r="BH52" s="9">
        <v>19.202000000000002</v>
      </c>
      <c r="BI52" s="9">
        <v>14.86</v>
      </c>
      <c r="BJ52" s="9">
        <v>4.3419999999999996</v>
      </c>
      <c r="BK52" s="9">
        <v>14.691000000000001</v>
      </c>
      <c r="BL52" s="9">
        <v>11.113</v>
      </c>
      <c r="BM52" s="9">
        <v>3.5779999999999998</v>
      </c>
      <c r="BN52" s="9">
        <v>51.267000000000003</v>
      </c>
      <c r="BO52" s="9">
        <v>22.597999999999999</v>
      </c>
      <c r="BP52" s="9">
        <v>28.669</v>
      </c>
      <c r="BQ52" s="9">
        <v>441.07100000000003</v>
      </c>
      <c r="BR52" s="9">
        <v>223.59399999999999</v>
      </c>
      <c r="BS52" s="9">
        <v>217.47800000000001</v>
      </c>
      <c r="BT52" s="9">
        <v>154.43600000000001</v>
      </c>
      <c r="BU52" s="9">
        <v>109.998</v>
      </c>
      <c r="BV52" s="9">
        <v>44.438000000000002</v>
      </c>
      <c r="BW52" s="9">
        <v>286.63499999999999</v>
      </c>
      <c r="BX52" s="9">
        <v>113.595</v>
      </c>
      <c r="BY52" s="9">
        <v>173.04</v>
      </c>
      <c r="BZ52" s="9">
        <v>182.16800000000001</v>
      </c>
      <c r="CA52" s="9">
        <v>131.35900000000001</v>
      </c>
      <c r="CB52" s="9">
        <v>50.808999999999997</v>
      </c>
      <c r="CC52" s="9">
        <v>310.80500000000001</v>
      </c>
      <c r="CD52" s="9">
        <v>123.432</v>
      </c>
      <c r="CE52" s="9">
        <v>187.37299999999999</v>
      </c>
      <c r="CF52" s="9">
        <v>305.83600000000001</v>
      </c>
      <c r="CG52" s="9">
        <v>128.45500000000001</v>
      </c>
      <c r="CH52" s="9">
        <v>177.381</v>
      </c>
      <c r="CI52" s="9">
        <v>2480.931</v>
      </c>
      <c r="CJ52" s="9">
        <v>1296.4100000000001</v>
      </c>
      <c r="CK52" s="9">
        <v>1184.521</v>
      </c>
      <c r="CL52" s="9">
        <v>1723.287</v>
      </c>
      <c r="CM52" s="9">
        <v>1071.5029999999999</v>
      </c>
      <c r="CN52" s="9">
        <v>651.78399999999999</v>
      </c>
      <c r="CO52" s="9">
        <v>757.64400000000001</v>
      </c>
      <c r="CP52" s="9">
        <v>224.90700000000001</v>
      </c>
      <c r="CQ52" s="9">
        <v>532.73699999999997</v>
      </c>
      <c r="CR52" s="9">
        <v>377.858</v>
      </c>
      <c r="CS52" s="9">
        <v>188.01</v>
      </c>
      <c r="CT52" s="9">
        <v>189.84800000000001</v>
      </c>
      <c r="CU52" s="9">
        <v>60.218000000000004</v>
      </c>
      <c r="CV52" s="9">
        <v>32.128</v>
      </c>
      <c r="CW52" s="9">
        <v>28.09</v>
      </c>
      <c r="CX52" s="9">
        <v>23.451000000000001</v>
      </c>
      <c r="CY52" s="9">
        <v>17.047000000000001</v>
      </c>
      <c r="CZ52" s="9">
        <v>6.4039999999999999</v>
      </c>
      <c r="DA52" s="9">
        <v>11.105</v>
      </c>
      <c r="DB52" s="9">
        <v>8.2609999999999992</v>
      </c>
      <c r="DC52" s="9">
        <v>2.8439999999999999</v>
      </c>
      <c r="DD52" s="9">
        <v>12.346</v>
      </c>
      <c r="DE52" s="9">
        <v>8.7870000000000008</v>
      </c>
      <c r="DF52" s="9">
        <v>3.5590000000000002</v>
      </c>
      <c r="DG52" s="9">
        <v>36.767000000000003</v>
      </c>
      <c r="DH52" s="9">
        <v>15.08</v>
      </c>
      <c r="DI52" s="9">
        <v>21.687000000000001</v>
      </c>
      <c r="DJ52" s="9">
        <v>340.42599999999999</v>
      </c>
      <c r="DK52" s="9">
        <v>167.19399999999999</v>
      </c>
      <c r="DL52" s="9">
        <v>173.232</v>
      </c>
      <c r="DM52" s="9">
        <v>122.393</v>
      </c>
      <c r="DN52" s="9">
        <v>89.277000000000001</v>
      </c>
      <c r="DO52" s="9">
        <v>33.115000000000002</v>
      </c>
      <c r="DP52" s="9">
        <v>218.03399999999999</v>
      </c>
      <c r="DQ52" s="9">
        <v>77.917000000000002</v>
      </c>
      <c r="DR52" s="9">
        <v>140.11699999999999</v>
      </c>
      <c r="DS52" s="9">
        <v>140.81</v>
      </c>
      <c r="DT52" s="9">
        <v>102.17400000000001</v>
      </c>
      <c r="DU52" s="9">
        <v>38.634999999999998</v>
      </c>
      <c r="DV52" s="9">
        <v>237.048</v>
      </c>
      <c r="DW52" s="9">
        <v>85.834999999999994</v>
      </c>
      <c r="DX52" s="9">
        <v>151.21299999999999</v>
      </c>
      <c r="DY52" s="9">
        <v>229.13900000000001</v>
      </c>
      <c r="DZ52" s="9">
        <v>86.177000000000007</v>
      </c>
      <c r="EA52" s="9">
        <v>142.96100000000001</v>
      </c>
      <c r="EB52" s="9">
        <v>838.33399999999995</v>
      </c>
      <c r="EC52" s="9">
        <v>442.971</v>
      </c>
      <c r="ED52" s="9">
        <v>395.36200000000002</v>
      </c>
      <c r="EE52" s="9">
        <v>546.35900000000004</v>
      </c>
      <c r="EF52" s="9">
        <v>356.68900000000002</v>
      </c>
      <c r="EG52" s="9">
        <v>189.66900000000001</v>
      </c>
      <c r="EH52" s="9">
        <v>291.97500000000002</v>
      </c>
      <c r="EI52" s="9">
        <v>86.281999999999996</v>
      </c>
      <c r="EJ52" s="9">
        <v>205.69300000000001</v>
      </c>
      <c r="EK52" s="9">
        <v>127.322</v>
      </c>
      <c r="EL52" s="9">
        <v>63.604999999999997</v>
      </c>
      <c r="EM52" s="9">
        <v>63.716999999999999</v>
      </c>
      <c r="EN52" s="9">
        <v>28.338999999999999</v>
      </c>
      <c r="EO52" s="9">
        <v>15.923</v>
      </c>
      <c r="EP52" s="9">
        <v>12.416</v>
      </c>
      <c r="EQ52" s="9">
        <v>8.202</v>
      </c>
      <c r="ER52" s="9">
        <v>6.25</v>
      </c>
      <c r="ES52" s="9">
        <v>1.952</v>
      </c>
      <c r="ET52" s="9">
        <v>3.923</v>
      </c>
      <c r="EU52" s="9">
        <v>2.7050000000000001</v>
      </c>
      <c r="EV52" s="9">
        <v>1.2190000000000001</v>
      </c>
      <c r="EW52" s="9">
        <v>4.2789999999999999</v>
      </c>
      <c r="EX52" s="9">
        <v>3.5459999999999998</v>
      </c>
      <c r="EY52" s="9">
        <v>0.73299999999999998</v>
      </c>
      <c r="EZ52" s="9">
        <v>20.137</v>
      </c>
      <c r="FA52" s="9">
        <v>9.6720000000000006</v>
      </c>
      <c r="FB52" s="9">
        <v>10.465</v>
      </c>
      <c r="FC52" s="9">
        <v>111.995</v>
      </c>
      <c r="FD52" s="9">
        <v>55.104999999999997</v>
      </c>
      <c r="FE52" s="9">
        <v>56.89</v>
      </c>
      <c r="FF52" s="9">
        <v>33.017000000000003</v>
      </c>
      <c r="FG52" s="9">
        <v>23.251999999999999</v>
      </c>
      <c r="FH52" s="9">
        <v>9.7650000000000006</v>
      </c>
      <c r="FI52" s="9">
        <v>78.977999999999994</v>
      </c>
      <c r="FJ52" s="9">
        <v>31.853000000000002</v>
      </c>
      <c r="FK52" s="9">
        <v>47.125</v>
      </c>
      <c r="FL52" s="9">
        <v>39.073</v>
      </c>
      <c r="FM52" s="9">
        <v>27.863</v>
      </c>
      <c r="FN52" s="9">
        <v>11.211</v>
      </c>
      <c r="FO52" s="9">
        <v>88.248999999999995</v>
      </c>
      <c r="FP52" s="9">
        <v>35.741999999999997</v>
      </c>
      <c r="FQ52" s="9">
        <v>52.506999999999998</v>
      </c>
      <c r="FR52" s="9">
        <v>82.900999999999996</v>
      </c>
      <c r="FS52" s="9">
        <v>34.558</v>
      </c>
      <c r="FT52" s="9">
        <v>48.344000000000001</v>
      </c>
      <c r="FU52" s="9">
        <v>1349.058</v>
      </c>
      <c r="FV52" s="9">
        <v>725.2</v>
      </c>
      <c r="FW52" s="9">
        <v>623.85799999999995</v>
      </c>
      <c r="FX52" s="9">
        <v>916.72699999999998</v>
      </c>
      <c r="FY52" s="9">
        <v>597.39499999999998</v>
      </c>
      <c r="FZ52" s="9">
        <v>319.33100000000002</v>
      </c>
      <c r="GA52" s="9">
        <v>432.33100000000002</v>
      </c>
      <c r="GB52" s="9">
        <v>127.80500000000001</v>
      </c>
      <c r="GC52" s="9">
        <v>304.52600000000001</v>
      </c>
      <c r="GD52" s="9">
        <v>217.08199999999999</v>
      </c>
      <c r="GE52" s="9">
        <v>108.958</v>
      </c>
      <c r="GF52" s="9">
        <v>108.125</v>
      </c>
      <c r="GG52" s="9">
        <v>39.834000000000003</v>
      </c>
      <c r="GH52" s="9">
        <v>21.423999999999999</v>
      </c>
      <c r="GI52" s="9">
        <v>18.41</v>
      </c>
      <c r="GJ52" s="9">
        <v>16.931000000000001</v>
      </c>
      <c r="GK52" s="9">
        <v>12.132</v>
      </c>
      <c r="GL52" s="9">
        <v>4.7990000000000004</v>
      </c>
      <c r="GM52" s="9">
        <v>8.7360000000000007</v>
      </c>
      <c r="GN52" s="9">
        <v>6.9050000000000002</v>
      </c>
      <c r="GO52" s="9">
        <v>1.8320000000000001</v>
      </c>
      <c r="GP52" s="9">
        <v>8.1940000000000008</v>
      </c>
      <c r="GQ52" s="9">
        <v>5.2270000000000003</v>
      </c>
      <c r="GR52" s="9">
        <v>2.9670000000000001</v>
      </c>
      <c r="GS52" s="9">
        <v>22.902999999999999</v>
      </c>
      <c r="GT52" s="9">
        <v>9.2919999999999998</v>
      </c>
      <c r="GU52" s="9">
        <v>13.612</v>
      </c>
      <c r="GV52" s="9">
        <v>193.40100000000001</v>
      </c>
      <c r="GW52" s="9">
        <v>95.658000000000001</v>
      </c>
      <c r="GX52" s="9">
        <v>97.742999999999995</v>
      </c>
      <c r="GY52" s="9">
        <v>68.375</v>
      </c>
      <c r="GZ52" s="9">
        <v>47.978000000000002</v>
      </c>
      <c r="HA52" s="9">
        <v>20.396999999999998</v>
      </c>
      <c r="HB52" s="9">
        <v>125.026</v>
      </c>
      <c r="HC52" s="9">
        <v>47.68</v>
      </c>
      <c r="HD52" s="9">
        <v>77.346000000000004</v>
      </c>
      <c r="HE52" s="9">
        <v>81.891000000000005</v>
      </c>
      <c r="HF52" s="9">
        <v>57.673000000000002</v>
      </c>
      <c r="HG52" s="9">
        <v>24.218</v>
      </c>
      <c r="HH52" s="9">
        <v>135.19200000000001</v>
      </c>
      <c r="HI52" s="9">
        <v>51.284999999999997</v>
      </c>
      <c r="HJ52" s="9">
        <v>83.906999999999996</v>
      </c>
      <c r="HK52" s="9">
        <v>133.76300000000001</v>
      </c>
      <c r="HL52" s="9">
        <v>54.585000000000001</v>
      </c>
      <c r="HM52" s="9">
        <v>79.177999999999997</v>
      </c>
      <c r="HN52" s="9">
        <v>254.69900000000001</v>
      </c>
      <c r="HO52" s="9">
        <v>131.05500000000001</v>
      </c>
      <c r="HP52" s="9">
        <v>123.64400000000001</v>
      </c>
      <c r="HQ52" s="9">
        <v>159.55000000000001</v>
      </c>
      <c r="HR52" s="9">
        <v>102.742</v>
      </c>
      <c r="HS52" s="9">
        <v>56.808</v>
      </c>
      <c r="HT52" s="9">
        <v>95.15</v>
      </c>
      <c r="HU52" s="9">
        <v>28.312999999999999</v>
      </c>
      <c r="HV52" s="9">
        <v>66.837000000000003</v>
      </c>
      <c r="HW52" s="9">
        <v>42.2</v>
      </c>
      <c r="HX52" s="9">
        <v>19.202999999999999</v>
      </c>
      <c r="HY52" s="9">
        <v>22.997</v>
      </c>
      <c r="HZ52" s="9">
        <v>7.0979999999999999</v>
      </c>
      <c r="IA52" s="9">
        <v>3.794</v>
      </c>
      <c r="IB52" s="9">
        <v>3.3039999999999998</v>
      </c>
      <c r="IC52" s="9">
        <v>2.125</v>
      </c>
      <c r="ID52" s="9">
        <v>1.5720000000000001</v>
      </c>
      <c r="IE52" s="9">
        <v>0.55400000000000005</v>
      </c>
      <c r="IF52" s="9">
        <v>1.2310000000000001</v>
      </c>
      <c r="IG52" s="9">
        <v>0.68899999999999995</v>
      </c>
      <c r="IH52" s="9">
        <v>0.54200000000000004</v>
      </c>
      <c r="II52" s="9">
        <v>0.89400000000000002</v>
      </c>
      <c r="IJ52" s="9">
        <v>0.88300000000000001</v>
      </c>
      <c r="IK52" s="9">
        <v>1.0999999999999999E-2</v>
      </c>
      <c r="IL52" s="9">
        <v>4.9729999999999999</v>
      </c>
      <c r="IM52" s="9">
        <v>2.222</v>
      </c>
      <c r="IN52" s="9">
        <v>2.7509999999999999</v>
      </c>
      <c r="IO52" s="9">
        <v>38.793999999999997</v>
      </c>
      <c r="IP52" s="9">
        <v>17.260999999999999</v>
      </c>
      <c r="IQ52" s="9">
        <v>21.533999999999999</v>
      </c>
    </row>
    <row r="53" spans="1:251">
      <c r="A53" s="10">
        <v>43101</v>
      </c>
      <c r="B53" s="9">
        <v>1014.851</v>
      </c>
      <c r="C53" s="9">
        <v>1145.268</v>
      </c>
      <c r="D53" s="9">
        <v>366.51499999999999</v>
      </c>
      <c r="E53" s="9">
        <v>778.75199999999995</v>
      </c>
      <c r="F53" s="9">
        <v>570.58100000000002</v>
      </c>
      <c r="G53" s="9">
        <v>286.75200000000001</v>
      </c>
      <c r="H53" s="9">
        <v>283.82900000000001</v>
      </c>
      <c r="I53" s="9">
        <v>86.478999999999999</v>
      </c>
      <c r="J53" s="9">
        <v>46.98</v>
      </c>
      <c r="K53" s="9">
        <v>39.499000000000002</v>
      </c>
      <c r="L53" s="9">
        <v>32.838000000000001</v>
      </c>
      <c r="M53" s="9">
        <v>23.225999999999999</v>
      </c>
      <c r="N53" s="9">
        <v>9.6120000000000001</v>
      </c>
      <c r="O53" s="9">
        <v>15.657</v>
      </c>
      <c r="P53" s="9">
        <v>10.24</v>
      </c>
      <c r="Q53" s="9">
        <v>5.4169999999999998</v>
      </c>
      <c r="R53" s="9">
        <v>17.181000000000001</v>
      </c>
      <c r="S53" s="9">
        <v>12.984999999999999</v>
      </c>
      <c r="T53" s="9">
        <v>4.1950000000000003</v>
      </c>
      <c r="U53" s="9">
        <v>53.640999999999998</v>
      </c>
      <c r="V53" s="9">
        <v>23.754000000000001</v>
      </c>
      <c r="W53" s="9">
        <v>29.887</v>
      </c>
      <c r="X53" s="9">
        <v>521.19100000000003</v>
      </c>
      <c r="Y53" s="9">
        <v>258.99400000000003</v>
      </c>
      <c r="Z53" s="9">
        <v>262.197</v>
      </c>
      <c r="AA53" s="9">
        <v>183.86099999999999</v>
      </c>
      <c r="AB53" s="9">
        <v>124.402</v>
      </c>
      <c r="AC53" s="9">
        <v>59.46</v>
      </c>
      <c r="AD53" s="9">
        <v>337.33</v>
      </c>
      <c r="AE53" s="9">
        <v>134.59200000000001</v>
      </c>
      <c r="AF53" s="9">
        <v>202.738</v>
      </c>
      <c r="AG53" s="9">
        <v>210.87299999999999</v>
      </c>
      <c r="AH53" s="9">
        <v>143.89099999999999</v>
      </c>
      <c r="AI53" s="9">
        <v>66.981999999999999</v>
      </c>
      <c r="AJ53" s="9">
        <v>359.70800000000003</v>
      </c>
      <c r="AK53" s="9">
        <v>142.86099999999999</v>
      </c>
      <c r="AL53" s="9">
        <v>216.84700000000001</v>
      </c>
      <c r="AM53" s="9">
        <v>352.98700000000002</v>
      </c>
      <c r="AN53" s="9">
        <v>144.83199999999999</v>
      </c>
      <c r="AO53" s="9">
        <v>208.155</v>
      </c>
      <c r="AP53" s="9">
        <v>3195.0520000000001</v>
      </c>
      <c r="AQ53" s="9">
        <v>1720.837</v>
      </c>
      <c r="AR53" s="9">
        <v>1474.2149999999999</v>
      </c>
      <c r="AS53" s="9">
        <v>2160.3449999999998</v>
      </c>
      <c r="AT53" s="9">
        <v>1370.963</v>
      </c>
      <c r="AU53" s="9">
        <v>789.38199999999995</v>
      </c>
      <c r="AV53" s="9">
        <v>1034.7070000000001</v>
      </c>
      <c r="AW53" s="9">
        <v>349.87400000000002</v>
      </c>
      <c r="AX53" s="9">
        <v>684.83299999999997</v>
      </c>
      <c r="AY53" s="9">
        <v>507.21899999999999</v>
      </c>
      <c r="AZ53" s="9">
        <v>281.92500000000001</v>
      </c>
      <c r="BA53" s="9">
        <v>225.29400000000001</v>
      </c>
      <c r="BB53" s="9">
        <v>110.979</v>
      </c>
      <c r="BC53" s="9">
        <v>62.9</v>
      </c>
      <c r="BD53" s="9">
        <v>48.079000000000001</v>
      </c>
      <c r="BE53" s="9">
        <v>50.09</v>
      </c>
      <c r="BF53" s="9">
        <v>35.692999999999998</v>
      </c>
      <c r="BG53" s="9">
        <v>14.398</v>
      </c>
      <c r="BH53" s="9">
        <v>32.124000000000002</v>
      </c>
      <c r="BI53" s="9">
        <v>23.315999999999999</v>
      </c>
      <c r="BJ53" s="9">
        <v>8.8079999999999998</v>
      </c>
      <c r="BK53" s="9">
        <v>17.966000000000001</v>
      </c>
      <c r="BL53" s="9">
        <v>12.377000000000001</v>
      </c>
      <c r="BM53" s="9">
        <v>5.5890000000000004</v>
      </c>
      <c r="BN53" s="9">
        <v>60.889000000000003</v>
      </c>
      <c r="BO53" s="9">
        <v>27.207999999999998</v>
      </c>
      <c r="BP53" s="9">
        <v>33.680999999999997</v>
      </c>
      <c r="BQ53" s="9">
        <v>435.82</v>
      </c>
      <c r="BR53" s="9">
        <v>240.65700000000001</v>
      </c>
      <c r="BS53" s="9">
        <v>195.16200000000001</v>
      </c>
      <c r="BT53" s="9">
        <v>154.983</v>
      </c>
      <c r="BU53" s="9">
        <v>117.587</v>
      </c>
      <c r="BV53" s="9">
        <v>37.396000000000001</v>
      </c>
      <c r="BW53" s="9">
        <v>280.83699999999999</v>
      </c>
      <c r="BX53" s="9">
        <v>123.071</v>
      </c>
      <c r="BY53" s="9">
        <v>157.76599999999999</v>
      </c>
      <c r="BZ53" s="9">
        <v>197.273</v>
      </c>
      <c r="CA53" s="9">
        <v>146.32400000000001</v>
      </c>
      <c r="CB53" s="9">
        <v>50.948999999999998</v>
      </c>
      <c r="CC53" s="9">
        <v>309.94600000000003</v>
      </c>
      <c r="CD53" s="9">
        <v>135.601</v>
      </c>
      <c r="CE53" s="9">
        <v>174.345</v>
      </c>
      <c r="CF53" s="9">
        <v>312.96100000000001</v>
      </c>
      <c r="CG53" s="9">
        <v>146.386</v>
      </c>
      <c r="CH53" s="9">
        <v>166.57400000000001</v>
      </c>
      <c r="CI53" s="9">
        <v>2444.0340000000001</v>
      </c>
      <c r="CJ53" s="9">
        <v>1277.8889999999999</v>
      </c>
      <c r="CK53" s="9">
        <v>1166.144</v>
      </c>
      <c r="CL53" s="9">
        <v>1677.6559999999999</v>
      </c>
      <c r="CM53" s="9">
        <v>1042.0540000000001</v>
      </c>
      <c r="CN53" s="9">
        <v>635.601</v>
      </c>
      <c r="CO53" s="9">
        <v>766.37800000000004</v>
      </c>
      <c r="CP53" s="9">
        <v>235.83500000000001</v>
      </c>
      <c r="CQ53" s="9">
        <v>530.54300000000001</v>
      </c>
      <c r="CR53" s="9">
        <v>388.36799999999999</v>
      </c>
      <c r="CS53" s="9">
        <v>199.97399999999999</v>
      </c>
      <c r="CT53" s="9">
        <v>188.39400000000001</v>
      </c>
      <c r="CU53" s="9">
        <v>68.531999999999996</v>
      </c>
      <c r="CV53" s="9">
        <v>39.417999999999999</v>
      </c>
      <c r="CW53" s="9">
        <v>29.114000000000001</v>
      </c>
      <c r="CX53" s="9">
        <v>25.632000000000001</v>
      </c>
      <c r="CY53" s="9">
        <v>19.558</v>
      </c>
      <c r="CZ53" s="9">
        <v>6.0739999999999998</v>
      </c>
      <c r="DA53" s="9">
        <v>16.245000000000001</v>
      </c>
      <c r="DB53" s="9">
        <v>11.545</v>
      </c>
      <c r="DC53" s="9">
        <v>4.7</v>
      </c>
      <c r="DD53" s="9">
        <v>9.3870000000000005</v>
      </c>
      <c r="DE53" s="9">
        <v>8.0129999999999999</v>
      </c>
      <c r="DF53" s="9">
        <v>1.373</v>
      </c>
      <c r="DG53" s="9">
        <v>42.9</v>
      </c>
      <c r="DH53" s="9">
        <v>19.859000000000002</v>
      </c>
      <c r="DI53" s="9">
        <v>23.04</v>
      </c>
      <c r="DJ53" s="9">
        <v>349.10599999999999</v>
      </c>
      <c r="DK53" s="9">
        <v>175.86</v>
      </c>
      <c r="DL53" s="9">
        <v>173.24600000000001</v>
      </c>
      <c r="DM53" s="9">
        <v>119.863</v>
      </c>
      <c r="DN53" s="9">
        <v>87.301000000000002</v>
      </c>
      <c r="DO53" s="9">
        <v>32.561999999999998</v>
      </c>
      <c r="DP53" s="9">
        <v>229.24299999999999</v>
      </c>
      <c r="DQ53" s="9">
        <v>88.558999999999997</v>
      </c>
      <c r="DR53" s="9">
        <v>140.684</v>
      </c>
      <c r="DS53" s="9">
        <v>141.358</v>
      </c>
      <c r="DT53" s="9">
        <v>103.215</v>
      </c>
      <c r="DU53" s="9">
        <v>38.143000000000001</v>
      </c>
      <c r="DV53" s="9">
        <v>247.01</v>
      </c>
      <c r="DW53" s="9">
        <v>96.759</v>
      </c>
      <c r="DX53" s="9">
        <v>150.25</v>
      </c>
      <c r="DY53" s="9">
        <v>245.488</v>
      </c>
      <c r="DZ53" s="9">
        <v>100.104</v>
      </c>
      <c r="EA53" s="9">
        <v>145.38399999999999</v>
      </c>
      <c r="EB53" s="9">
        <v>826.69</v>
      </c>
      <c r="EC53" s="9">
        <v>437.68099999999998</v>
      </c>
      <c r="ED53" s="9">
        <v>389.00900000000001</v>
      </c>
      <c r="EE53" s="9">
        <v>539.07100000000003</v>
      </c>
      <c r="EF53" s="9">
        <v>352.19900000000001</v>
      </c>
      <c r="EG53" s="9">
        <v>186.87200000000001</v>
      </c>
      <c r="EH53" s="9">
        <v>287.61900000000003</v>
      </c>
      <c r="EI53" s="9">
        <v>85.481999999999999</v>
      </c>
      <c r="EJ53" s="9">
        <v>202.137</v>
      </c>
      <c r="EK53" s="9">
        <v>130.119</v>
      </c>
      <c r="EL53" s="9">
        <v>63.555</v>
      </c>
      <c r="EM53" s="9">
        <v>66.563999999999993</v>
      </c>
      <c r="EN53" s="9">
        <v>29.192</v>
      </c>
      <c r="EO53" s="9">
        <v>16.457999999999998</v>
      </c>
      <c r="EP53" s="9">
        <v>12.734</v>
      </c>
      <c r="EQ53" s="9">
        <v>12.939</v>
      </c>
      <c r="ER53" s="9">
        <v>9.1859999999999999</v>
      </c>
      <c r="ES53" s="9">
        <v>3.7530000000000001</v>
      </c>
      <c r="ET53" s="9">
        <v>9.4689999999999994</v>
      </c>
      <c r="EU53" s="9">
        <v>6.4269999999999996</v>
      </c>
      <c r="EV53" s="9">
        <v>3.0419999999999998</v>
      </c>
      <c r="EW53" s="9">
        <v>3.47</v>
      </c>
      <c r="EX53" s="9">
        <v>2.7589999999999999</v>
      </c>
      <c r="EY53" s="9">
        <v>0.71099999999999997</v>
      </c>
      <c r="EZ53" s="9">
        <v>16.253</v>
      </c>
      <c r="FA53" s="9">
        <v>7.2720000000000002</v>
      </c>
      <c r="FB53" s="9">
        <v>8.9809999999999999</v>
      </c>
      <c r="FC53" s="9">
        <v>110.27200000000001</v>
      </c>
      <c r="FD53" s="9">
        <v>52.621000000000002</v>
      </c>
      <c r="FE53" s="9">
        <v>57.651000000000003</v>
      </c>
      <c r="FF53" s="9">
        <v>32.225999999999999</v>
      </c>
      <c r="FG53" s="9">
        <v>23.689</v>
      </c>
      <c r="FH53" s="9">
        <v>8.5359999999999996</v>
      </c>
      <c r="FI53" s="9">
        <v>78.046000000000006</v>
      </c>
      <c r="FJ53" s="9">
        <v>28.931000000000001</v>
      </c>
      <c r="FK53" s="9">
        <v>49.115000000000002</v>
      </c>
      <c r="FL53" s="9">
        <v>43.008000000000003</v>
      </c>
      <c r="FM53" s="9">
        <v>31.446999999999999</v>
      </c>
      <c r="FN53" s="9">
        <v>11.561</v>
      </c>
      <c r="FO53" s="9">
        <v>87.111000000000004</v>
      </c>
      <c r="FP53" s="9">
        <v>32.107999999999997</v>
      </c>
      <c r="FQ53" s="9">
        <v>55.003</v>
      </c>
      <c r="FR53" s="9">
        <v>87.515000000000001</v>
      </c>
      <c r="FS53" s="9">
        <v>35.357999999999997</v>
      </c>
      <c r="FT53" s="9">
        <v>52.156999999999996</v>
      </c>
      <c r="FU53" s="9">
        <v>1316.673</v>
      </c>
      <c r="FV53" s="9">
        <v>705.81299999999999</v>
      </c>
      <c r="FW53" s="9">
        <v>610.86</v>
      </c>
      <c r="FX53" s="9">
        <v>889.88900000000001</v>
      </c>
      <c r="FY53" s="9">
        <v>579.18499999999995</v>
      </c>
      <c r="FZ53" s="9">
        <v>310.70499999999998</v>
      </c>
      <c r="GA53" s="9">
        <v>426.78399999999999</v>
      </c>
      <c r="GB53" s="9">
        <v>126.629</v>
      </c>
      <c r="GC53" s="9">
        <v>300.15499999999997</v>
      </c>
      <c r="GD53" s="9">
        <v>226.72399999999999</v>
      </c>
      <c r="GE53" s="9">
        <v>117.794</v>
      </c>
      <c r="GF53" s="9">
        <v>108.93</v>
      </c>
      <c r="GG53" s="9">
        <v>42.725999999999999</v>
      </c>
      <c r="GH53" s="9">
        <v>22.295000000000002</v>
      </c>
      <c r="GI53" s="9">
        <v>20.431000000000001</v>
      </c>
      <c r="GJ53" s="9">
        <v>16.975000000000001</v>
      </c>
      <c r="GK53" s="9">
        <v>11.76</v>
      </c>
      <c r="GL53" s="9">
        <v>5.2149999999999999</v>
      </c>
      <c r="GM53" s="9">
        <v>8.3179999999999996</v>
      </c>
      <c r="GN53" s="9">
        <v>5.98</v>
      </c>
      <c r="GO53" s="9">
        <v>2.3380000000000001</v>
      </c>
      <c r="GP53" s="9">
        <v>8.6579999999999995</v>
      </c>
      <c r="GQ53" s="9">
        <v>5.78</v>
      </c>
      <c r="GR53" s="9">
        <v>2.8780000000000001</v>
      </c>
      <c r="GS53" s="9">
        <v>25.751000000000001</v>
      </c>
      <c r="GT53" s="9">
        <v>10.534000000000001</v>
      </c>
      <c r="GU53" s="9">
        <v>15.215999999999999</v>
      </c>
      <c r="GV53" s="9">
        <v>202.27500000000001</v>
      </c>
      <c r="GW53" s="9">
        <v>105.797</v>
      </c>
      <c r="GX53" s="9">
        <v>96.477000000000004</v>
      </c>
      <c r="GY53" s="9">
        <v>85.043000000000006</v>
      </c>
      <c r="GZ53" s="9">
        <v>62.917999999999999</v>
      </c>
      <c r="HA53" s="9">
        <v>22.125</v>
      </c>
      <c r="HB53" s="9">
        <v>117.232</v>
      </c>
      <c r="HC53" s="9">
        <v>42.878999999999998</v>
      </c>
      <c r="HD53" s="9">
        <v>74.352999999999994</v>
      </c>
      <c r="HE53" s="9">
        <v>99.033000000000001</v>
      </c>
      <c r="HF53" s="9">
        <v>72.245000000000005</v>
      </c>
      <c r="HG53" s="9">
        <v>26.789000000000001</v>
      </c>
      <c r="HH53" s="9">
        <v>127.691</v>
      </c>
      <c r="HI53" s="9">
        <v>45.55</v>
      </c>
      <c r="HJ53" s="9">
        <v>82.141000000000005</v>
      </c>
      <c r="HK53" s="9">
        <v>125.54900000000001</v>
      </c>
      <c r="HL53" s="9">
        <v>48.859000000000002</v>
      </c>
      <c r="HM53" s="9">
        <v>76.69</v>
      </c>
      <c r="HN53" s="9">
        <v>250.46299999999999</v>
      </c>
      <c r="HO53" s="9">
        <v>130.76499999999999</v>
      </c>
      <c r="HP53" s="9">
        <v>119.69799999999999</v>
      </c>
      <c r="HQ53" s="9">
        <v>156.703</v>
      </c>
      <c r="HR53" s="9">
        <v>101.398</v>
      </c>
      <c r="HS53" s="9">
        <v>55.305999999999997</v>
      </c>
      <c r="HT53" s="9">
        <v>93.76</v>
      </c>
      <c r="HU53" s="9">
        <v>29.367000000000001</v>
      </c>
      <c r="HV53" s="9">
        <v>64.393000000000001</v>
      </c>
      <c r="HW53" s="9">
        <v>40.256999999999998</v>
      </c>
      <c r="HX53" s="9">
        <v>19.899999999999999</v>
      </c>
      <c r="HY53" s="9">
        <v>20.358000000000001</v>
      </c>
      <c r="HZ53" s="9">
        <v>7.2519999999999998</v>
      </c>
      <c r="IA53" s="9">
        <v>4.7119999999999997</v>
      </c>
      <c r="IB53" s="9">
        <v>2.5409999999999999</v>
      </c>
      <c r="IC53" s="9">
        <v>1.8109999999999999</v>
      </c>
      <c r="ID53" s="9">
        <v>1.395</v>
      </c>
      <c r="IE53" s="9">
        <v>0.41599999999999998</v>
      </c>
      <c r="IF53" s="9">
        <v>1.0920000000000001</v>
      </c>
      <c r="IG53" s="9">
        <v>0.80300000000000005</v>
      </c>
      <c r="IH53" s="9">
        <v>0.28899999999999998</v>
      </c>
      <c r="II53" s="9">
        <v>0.71899999999999997</v>
      </c>
      <c r="IJ53" s="9">
        <v>0.59199999999999997</v>
      </c>
      <c r="IK53" s="9">
        <v>0.127</v>
      </c>
      <c r="IL53" s="9">
        <v>5.4420000000000002</v>
      </c>
      <c r="IM53" s="9">
        <v>3.3170000000000002</v>
      </c>
      <c r="IN53" s="9">
        <v>2.125</v>
      </c>
      <c r="IO53" s="9">
        <v>37.07</v>
      </c>
      <c r="IP53" s="9">
        <v>18.103999999999999</v>
      </c>
      <c r="IQ53" s="9">
        <v>18.966000000000001</v>
      </c>
    </row>
    <row r="54" spans="1:251">
      <c r="A54" s="10">
        <v>43132</v>
      </c>
      <c r="B54" s="9">
        <v>1021.549</v>
      </c>
      <c r="C54" s="9">
        <v>1187.4749999999999</v>
      </c>
      <c r="D54" s="9">
        <v>367.63299999999998</v>
      </c>
      <c r="E54" s="9">
        <v>819.84199999999998</v>
      </c>
      <c r="F54" s="9">
        <v>550.827</v>
      </c>
      <c r="G54" s="9">
        <v>285.08999999999997</v>
      </c>
      <c r="H54" s="9">
        <v>265.73700000000002</v>
      </c>
      <c r="I54" s="9">
        <v>109.78400000000001</v>
      </c>
      <c r="J54" s="9">
        <v>55.78</v>
      </c>
      <c r="K54" s="9">
        <v>54.003999999999998</v>
      </c>
      <c r="L54" s="9">
        <v>40.636000000000003</v>
      </c>
      <c r="M54" s="9">
        <v>28.893999999999998</v>
      </c>
      <c r="N54" s="9">
        <v>11.742000000000001</v>
      </c>
      <c r="O54" s="9">
        <v>19.736999999999998</v>
      </c>
      <c r="P54" s="9">
        <v>14.827</v>
      </c>
      <c r="Q54" s="9">
        <v>4.91</v>
      </c>
      <c r="R54" s="9">
        <v>20.899000000000001</v>
      </c>
      <c r="S54" s="9">
        <v>14.067</v>
      </c>
      <c r="T54" s="9">
        <v>6.8319999999999999</v>
      </c>
      <c r="U54" s="9">
        <v>69.147999999999996</v>
      </c>
      <c r="V54" s="9">
        <v>26.885999999999999</v>
      </c>
      <c r="W54" s="9">
        <v>42.262</v>
      </c>
      <c r="X54" s="9">
        <v>490.03</v>
      </c>
      <c r="Y54" s="9">
        <v>251.15799999999999</v>
      </c>
      <c r="Z54" s="9">
        <v>238.87200000000001</v>
      </c>
      <c r="AA54" s="9">
        <v>178.60499999999999</v>
      </c>
      <c r="AB54" s="9">
        <v>131.273</v>
      </c>
      <c r="AC54" s="9">
        <v>47.332000000000001</v>
      </c>
      <c r="AD54" s="9">
        <v>311.42500000000001</v>
      </c>
      <c r="AE54" s="9">
        <v>119.88500000000001</v>
      </c>
      <c r="AF54" s="9">
        <v>191.54</v>
      </c>
      <c r="AG54" s="9">
        <v>212.22200000000001</v>
      </c>
      <c r="AH54" s="9">
        <v>153.102</v>
      </c>
      <c r="AI54" s="9">
        <v>59.12</v>
      </c>
      <c r="AJ54" s="9">
        <v>338.60500000000002</v>
      </c>
      <c r="AK54" s="9">
        <v>131.988</v>
      </c>
      <c r="AL54" s="9">
        <v>206.61699999999999</v>
      </c>
      <c r="AM54" s="9">
        <v>331.16199999999998</v>
      </c>
      <c r="AN54" s="9">
        <v>134.71199999999999</v>
      </c>
      <c r="AO54" s="9">
        <v>196.45</v>
      </c>
      <c r="AP54" s="9">
        <v>3239.4960000000001</v>
      </c>
      <c r="AQ54" s="9">
        <v>1733.6859999999999</v>
      </c>
      <c r="AR54" s="9">
        <v>1505.81</v>
      </c>
      <c r="AS54" s="9">
        <v>2204.8919999999998</v>
      </c>
      <c r="AT54" s="9">
        <v>1409.0219999999999</v>
      </c>
      <c r="AU54" s="9">
        <v>795.87</v>
      </c>
      <c r="AV54" s="9">
        <v>1034.604</v>
      </c>
      <c r="AW54" s="9">
        <v>324.66399999999999</v>
      </c>
      <c r="AX54" s="9">
        <v>709.94</v>
      </c>
      <c r="AY54" s="9">
        <v>465.84899999999999</v>
      </c>
      <c r="AZ54" s="9">
        <v>249.42</v>
      </c>
      <c r="BA54" s="9">
        <v>216.429</v>
      </c>
      <c r="BB54" s="9">
        <v>96.855999999999995</v>
      </c>
      <c r="BC54" s="9">
        <v>51.207999999999998</v>
      </c>
      <c r="BD54" s="9">
        <v>45.646999999999998</v>
      </c>
      <c r="BE54" s="9">
        <v>33.902999999999999</v>
      </c>
      <c r="BF54" s="9">
        <v>26.416</v>
      </c>
      <c r="BG54" s="9">
        <v>7.4870000000000001</v>
      </c>
      <c r="BH54" s="9">
        <v>16.010999999999999</v>
      </c>
      <c r="BI54" s="9">
        <v>12.241</v>
      </c>
      <c r="BJ54" s="9">
        <v>3.77</v>
      </c>
      <c r="BK54" s="9">
        <v>17.891999999999999</v>
      </c>
      <c r="BL54" s="9">
        <v>14.175000000000001</v>
      </c>
      <c r="BM54" s="9">
        <v>3.7170000000000001</v>
      </c>
      <c r="BN54" s="9">
        <v>62.951999999999998</v>
      </c>
      <c r="BO54" s="9">
        <v>24.792000000000002</v>
      </c>
      <c r="BP54" s="9">
        <v>38.159999999999997</v>
      </c>
      <c r="BQ54" s="9">
        <v>409.55700000000002</v>
      </c>
      <c r="BR54" s="9">
        <v>219.03700000000001</v>
      </c>
      <c r="BS54" s="9">
        <v>190.52</v>
      </c>
      <c r="BT54" s="9">
        <v>152.47</v>
      </c>
      <c r="BU54" s="9">
        <v>116.899</v>
      </c>
      <c r="BV54" s="9">
        <v>35.570999999999998</v>
      </c>
      <c r="BW54" s="9">
        <v>257.08699999999999</v>
      </c>
      <c r="BX54" s="9">
        <v>102.13800000000001</v>
      </c>
      <c r="BY54" s="9">
        <v>154.94900000000001</v>
      </c>
      <c r="BZ54" s="9">
        <v>178.92099999999999</v>
      </c>
      <c r="CA54" s="9">
        <v>137.202</v>
      </c>
      <c r="CB54" s="9">
        <v>41.719000000000001</v>
      </c>
      <c r="CC54" s="9">
        <v>286.92700000000002</v>
      </c>
      <c r="CD54" s="9">
        <v>112.218</v>
      </c>
      <c r="CE54" s="9">
        <v>174.71</v>
      </c>
      <c r="CF54" s="9">
        <v>273.09899999999999</v>
      </c>
      <c r="CG54" s="9">
        <v>114.379</v>
      </c>
      <c r="CH54" s="9">
        <v>158.71899999999999</v>
      </c>
      <c r="CI54" s="9">
        <v>2484.2829999999999</v>
      </c>
      <c r="CJ54" s="9">
        <v>1297.1199999999999</v>
      </c>
      <c r="CK54" s="9">
        <v>1187.164</v>
      </c>
      <c r="CL54" s="9">
        <v>1721.2819999999999</v>
      </c>
      <c r="CM54" s="9">
        <v>1064.529</v>
      </c>
      <c r="CN54" s="9">
        <v>656.75300000000004</v>
      </c>
      <c r="CO54" s="9">
        <v>763.00099999999998</v>
      </c>
      <c r="CP54" s="9">
        <v>232.59</v>
      </c>
      <c r="CQ54" s="9">
        <v>530.41099999999994</v>
      </c>
      <c r="CR54" s="9">
        <v>376.428</v>
      </c>
      <c r="CS54" s="9">
        <v>191.05</v>
      </c>
      <c r="CT54" s="9">
        <v>185.37799999999999</v>
      </c>
      <c r="CU54" s="9">
        <v>86.701999999999998</v>
      </c>
      <c r="CV54" s="9">
        <v>45.216999999999999</v>
      </c>
      <c r="CW54" s="9">
        <v>41.484999999999999</v>
      </c>
      <c r="CX54" s="9">
        <v>33.179000000000002</v>
      </c>
      <c r="CY54" s="9">
        <v>25.077999999999999</v>
      </c>
      <c r="CZ54" s="9">
        <v>8.1010000000000009</v>
      </c>
      <c r="DA54" s="9">
        <v>18.204000000000001</v>
      </c>
      <c r="DB54" s="9">
        <v>13.721</v>
      </c>
      <c r="DC54" s="9">
        <v>4.4829999999999997</v>
      </c>
      <c r="DD54" s="9">
        <v>14.975</v>
      </c>
      <c r="DE54" s="9">
        <v>11.356</v>
      </c>
      <c r="DF54" s="9">
        <v>3.6190000000000002</v>
      </c>
      <c r="DG54" s="9">
        <v>53.523000000000003</v>
      </c>
      <c r="DH54" s="9">
        <v>20.14</v>
      </c>
      <c r="DI54" s="9">
        <v>33.383000000000003</v>
      </c>
      <c r="DJ54" s="9">
        <v>322.50700000000001</v>
      </c>
      <c r="DK54" s="9">
        <v>163.524</v>
      </c>
      <c r="DL54" s="9">
        <v>158.983</v>
      </c>
      <c r="DM54" s="9">
        <v>112.87</v>
      </c>
      <c r="DN54" s="9">
        <v>78.891000000000005</v>
      </c>
      <c r="DO54" s="9">
        <v>33.979999999999997</v>
      </c>
      <c r="DP54" s="9">
        <v>209.637</v>
      </c>
      <c r="DQ54" s="9">
        <v>84.634</v>
      </c>
      <c r="DR54" s="9">
        <v>125.003</v>
      </c>
      <c r="DS54" s="9">
        <v>139.536</v>
      </c>
      <c r="DT54" s="9">
        <v>98.600999999999999</v>
      </c>
      <c r="DU54" s="9">
        <v>40.935000000000002</v>
      </c>
      <c r="DV54" s="9">
        <v>236.892</v>
      </c>
      <c r="DW54" s="9">
        <v>92.448999999999998</v>
      </c>
      <c r="DX54" s="9">
        <v>144.44300000000001</v>
      </c>
      <c r="DY54" s="9">
        <v>227.84100000000001</v>
      </c>
      <c r="DZ54" s="9">
        <v>98.355000000000004</v>
      </c>
      <c r="EA54" s="9">
        <v>129.48599999999999</v>
      </c>
      <c r="EB54" s="9">
        <v>850.77300000000002</v>
      </c>
      <c r="EC54" s="9">
        <v>447.44099999999997</v>
      </c>
      <c r="ED54" s="9">
        <v>403.33199999999999</v>
      </c>
      <c r="EE54" s="9">
        <v>559.27599999999995</v>
      </c>
      <c r="EF54" s="9">
        <v>360.62099999999998</v>
      </c>
      <c r="EG54" s="9">
        <v>198.655</v>
      </c>
      <c r="EH54" s="9">
        <v>291.49700000000001</v>
      </c>
      <c r="EI54" s="9">
        <v>86.82</v>
      </c>
      <c r="EJ54" s="9">
        <v>204.67699999999999</v>
      </c>
      <c r="EK54" s="9">
        <v>135.233</v>
      </c>
      <c r="EL54" s="9">
        <v>71.534000000000006</v>
      </c>
      <c r="EM54" s="9">
        <v>63.698999999999998</v>
      </c>
      <c r="EN54" s="9">
        <v>31.334</v>
      </c>
      <c r="EO54" s="9">
        <v>19.364999999999998</v>
      </c>
      <c r="EP54" s="9">
        <v>11.968999999999999</v>
      </c>
      <c r="EQ54" s="9">
        <v>10.829000000000001</v>
      </c>
      <c r="ER54" s="9">
        <v>8.5190000000000001</v>
      </c>
      <c r="ES54" s="9">
        <v>2.31</v>
      </c>
      <c r="ET54" s="9">
        <v>6.5060000000000002</v>
      </c>
      <c r="EU54" s="9">
        <v>4.4329999999999998</v>
      </c>
      <c r="EV54" s="9">
        <v>2.073</v>
      </c>
      <c r="EW54" s="9">
        <v>4.3230000000000004</v>
      </c>
      <c r="EX54" s="9">
        <v>4.0860000000000003</v>
      </c>
      <c r="EY54" s="9">
        <v>0.23699999999999999</v>
      </c>
      <c r="EZ54" s="9">
        <v>20.506</v>
      </c>
      <c r="FA54" s="9">
        <v>10.846</v>
      </c>
      <c r="FB54" s="9">
        <v>9.6590000000000007</v>
      </c>
      <c r="FC54" s="9">
        <v>117.407</v>
      </c>
      <c r="FD54" s="9">
        <v>59.664000000000001</v>
      </c>
      <c r="FE54" s="9">
        <v>57.743000000000002</v>
      </c>
      <c r="FF54" s="9">
        <v>33.936999999999998</v>
      </c>
      <c r="FG54" s="9">
        <v>25.015999999999998</v>
      </c>
      <c r="FH54" s="9">
        <v>8.9209999999999994</v>
      </c>
      <c r="FI54" s="9">
        <v>83.47</v>
      </c>
      <c r="FJ54" s="9">
        <v>34.648000000000003</v>
      </c>
      <c r="FK54" s="9">
        <v>48.822000000000003</v>
      </c>
      <c r="FL54" s="9">
        <v>42.106999999999999</v>
      </c>
      <c r="FM54" s="9">
        <v>31.356000000000002</v>
      </c>
      <c r="FN54" s="9">
        <v>10.750999999999999</v>
      </c>
      <c r="FO54" s="9">
        <v>93.126000000000005</v>
      </c>
      <c r="FP54" s="9">
        <v>40.177</v>
      </c>
      <c r="FQ54" s="9">
        <v>52.948999999999998</v>
      </c>
      <c r="FR54" s="9">
        <v>89.975999999999999</v>
      </c>
      <c r="FS54" s="9">
        <v>39.081000000000003</v>
      </c>
      <c r="FT54" s="9">
        <v>50.895000000000003</v>
      </c>
      <c r="FU54" s="9">
        <v>1335.65</v>
      </c>
      <c r="FV54" s="9">
        <v>721.44100000000003</v>
      </c>
      <c r="FW54" s="9">
        <v>614.20899999999995</v>
      </c>
      <c r="FX54" s="9">
        <v>906.80100000000004</v>
      </c>
      <c r="FY54" s="9">
        <v>592.23299999999995</v>
      </c>
      <c r="FZ54" s="9">
        <v>314.56799999999998</v>
      </c>
      <c r="GA54" s="9">
        <v>428.84899999999999</v>
      </c>
      <c r="GB54" s="9">
        <v>129.208</v>
      </c>
      <c r="GC54" s="9">
        <v>299.64100000000002</v>
      </c>
      <c r="GD54" s="9">
        <v>220.50299999999999</v>
      </c>
      <c r="GE54" s="9">
        <v>122.19799999999999</v>
      </c>
      <c r="GF54" s="9">
        <v>98.305999999999997</v>
      </c>
      <c r="GG54" s="9">
        <v>50.63</v>
      </c>
      <c r="GH54" s="9">
        <v>35.680999999999997</v>
      </c>
      <c r="GI54" s="9">
        <v>14.949</v>
      </c>
      <c r="GJ54" s="9">
        <v>24.050999999999998</v>
      </c>
      <c r="GK54" s="9">
        <v>22.431000000000001</v>
      </c>
      <c r="GL54" s="9">
        <v>1.62</v>
      </c>
      <c r="GM54" s="9">
        <v>15.525</v>
      </c>
      <c r="GN54" s="9">
        <v>14.843999999999999</v>
      </c>
      <c r="GO54" s="9">
        <v>0.68100000000000005</v>
      </c>
      <c r="GP54" s="9">
        <v>8.5259999999999998</v>
      </c>
      <c r="GQ54" s="9">
        <v>7.5869999999999997</v>
      </c>
      <c r="GR54" s="9">
        <v>0.93899999999999995</v>
      </c>
      <c r="GS54" s="9">
        <v>26.579000000000001</v>
      </c>
      <c r="GT54" s="9">
        <v>13.25</v>
      </c>
      <c r="GU54" s="9">
        <v>13.33</v>
      </c>
      <c r="GV54" s="9">
        <v>195.239</v>
      </c>
      <c r="GW54" s="9">
        <v>104.003</v>
      </c>
      <c r="GX54" s="9">
        <v>91.236000000000004</v>
      </c>
      <c r="GY54" s="9">
        <v>85.632999999999996</v>
      </c>
      <c r="GZ54" s="9">
        <v>60.726999999999997</v>
      </c>
      <c r="HA54" s="9">
        <v>24.905999999999999</v>
      </c>
      <c r="HB54" s="9">
        <v>109.60599999999999</v>
      </c>
      <c r="HC54" s="9">
        <v>43.276000000000003</v>
      </c>
      <c r="HD54" s="9">
        <v>66.33</v>
      </c>
      <c r="HE54" s="9">
        <v>99.631</v>
      </c>
      <c r="HF54" s="9">
        <v>73.978999999999999</v>
      </c>
      <c r="HG54" s="9">
        <v>25.652000000000001</v>
      </c>
      <c r="HH54" s="9">
        <v>120.872</v>
      </c>
      <c r="HI54" s="9">
        <v>48.219000000000001</v>
      </c>
      <c r="HJ54" s="9">
        <v>72.653000000000006</v>
      </c>
      <c r="HK54" s="9">
        <v>125.131</v>
      </c>
      <c r="HL54" s="9">
        <v>58.12</v>
      </c>
      <c r="HM54" s="9">
        <v>67.010999999999996</v>
      </c>
      <c r="HN54" s="9">
        <v>253.19499999999999</v>
      </c>
      <c r="HO54" s="9">
        <v>131.143</v>
      </c>
      <c r="HP54" s="9">
        <v>122.05200000000001</v>
      </c>
      <c r="HQ54" s="9">
        <v>160.69800000000001</v>
      </c>
      <c r="HR54" s="9">
        <v>103.414</v>
      </c>
      <c r="HS54" s="9">
        <v>57.283999999999999</v>
      </c>
      <c r="HT54" s="9">
        <v>92.497</v>
      </c>
      <c r="HU54" s="9">
        <v>27.728999999999999</v>
      </c>
      <c r="HV54" s="9">
        <v>64.768000000000001</v>
      </c>
      <c r="HW54" s="9">
        <v>40.012</v>
      </c>
      <c r="HX54" s="9">
        <v>18.242999999999999</v>
      </c>
      <c r="HY54" s="9">
        <v>21.768999999999998</v>
      </c>
      <c r="HZ54" s="9">
        <v>6.6520000000000001</v>
      </c>
      <c r="IA54" s="9">
        <v>3.5430000000000001</v>
      </c>
      <c r="IB54" s="9">
        <v>3.109</v>
      </c>
      <c r="IC54" s="9">
        <v>2.1659999999999999</v>
      </c>
      <c r="ID54" s="9">
        <v>1.778</v>
      </c>
      <c r="IE54" s="9">
        <v>0.38800000000000001</v>
      </c>
      <c r="IF54" s="9">
        <v>1.0489999999999999</v>
      </c>
      <c r="IG54" s="9">
        <v>0.746</v>
      </c>
      <c r="IH54" s="9">
        <v>0.30299999999999999</v>
      </c>
      <c r="II54" s="9">
        <v>1.117</v>
      </c>
      <c r="IJ54" s="9">
        <v>1.032</v>
      </c>
      <c r="IK54" s="9">
        <v>8.5000000000000006E-2</v>
      </c>
      <c r="IL54" s="9">
        <v>4.4859999999999998</v>
      </c>
      <c r="IM54" s="9">
        <v>1.7649999999999999</v>
      </c>
      <c r="IN54" s="9">
        <v>2.7210000000000001</v>
      </c>
      <c r="IO54" s="9">
        <v>35.6</v>
      </c>
      <c r="IP54" s="9">
        <v>15.945</v>
      </c>
      <c r="IQ54" s="9">
        <v>19.654</v>
      </c>
    </row>
    <row r="55" spans="1:251">
      <c r="A55" s="10">
        <v>43160</v>
      </c>
      <c r="B55" s="9">
        <v>1013.4109999999999</v>
      </c>
      <c r="C55" s="9">
        <v>1209.865</v>
      </c>
      <c r="D55" s="9">
        <v>375.73500000000001</v>
      </c>
      <c r="E55" s="9">
        <v>834.13099999999997</v>
      </c>
      <c r="F55" s="9">
        <v>551.81899999999996</v>
      </c>
      <c r="G55" s="9">
        <v>287.12099999999998</v>
      </c>
      <c r="H55" s="9">
        <v>264.697</v>
      </c>
      <c r="I55" s="9">
        <v>90.486000000000004</v>
      </c>
      <c r="J55" s="9">
        <v>50.209000000000003</v>
      </c>
      <c r="K55" s="9">
        <v>40.276000000000003</v>
      </c>
      <c r="L55" s="9">
        <v>36.743000000000002</v>
      </c>
      <c r="M55" s="9">
        <v>26.869</v>
      </c>
      <c r="N55" s="9">
        <v>9.8729999999999993</v>
      </c>
      <c r="O55" s="9">
        <v>18.614999999999998</v>
      </c>
      <c r="P55" s="9">
        <v>10.696999999999999</v>
      </c>
      <c r="Q55" s="9">
        <v>7.9180000000000001</v>
      </c>
      <c r="R55" s="9">
        <v>18.128</v>
      </c>
      <c r="S55" s="9">
        <v>16.172999999999998</v>
      </c>
      <c r="T55" s="9">
        <v>1.9550000000000001</v>
      </c>
      <c r="U55" s="9">
        <v>53.743000000000002</v>
      </c>
      <c r="V55" s="9">
        <v>23.34</v>
      </c>
      <c r="W55" s="9">
        <v>30.402999999999999</v>
      </c>
      <c r="X55" s="9">
        <v>497.54199999999997</v>
      </c>
      <c r="Y55" s="9">
        <v>255.53</v>
      </c>
      <c r="Z55" s="9">
        <v>242.012</v>
      </c>
      <c r="AA55" s="9">
        <v>191.33099999999999</v>
      </c>
      <c r="AB55" s="9">
        <v>139.81899999999999</v>
      </c>
      <c r="AC55" s="9">
        <v>51.512999999999998</v>
      </c>
      <c r="AD55" s="9">
        <v>306.20999999999998</v>
      </c>
      <c r="AE55" s="9">
        <v>115.711</v>
      </c>
      <c r="AF55" s="9">
        <v>190.499</v>
      </c>
      <c r="AG55" s="9">
        <v>219.56899999999999</v>
      </c>
      <c r="AH55" s="9">
        <v>160.19499999999999</v>
      </c>
      <c r="AI55" s="9">
        <v>59.374000000000002</v>
      </c>
      <c r="AJ55" s="9">
        <v>332.25</v>
      </c>
      <c r="AK55" s="9">
        <v>126.926</v>
      </c>
      <c r="AL55" s="9">
        <v>205.32400000000001</v>
      </c>
      <c r="AM55" s="9">
        <v>324.82499999999999</v>
      </c>
      <c r="AN55" s="9">
        <v>126.408</v>
      </c>
      <c r="AO55" s="9">
        <v>198.417</v>
      </c>
      <c r="AP55" s="9">
        <v>3242.3620000000001</v>
      </c>
      <c r="AQ55" s="9">
        <v>1735.8620000000001</v>
      </c>
      <c r="AR55" s="9">
        <v>1506.5</v>
      </c>
      <c r="AS55" s="9">
        <v>2168.761</v>
      </c>
      <c r="AT55" s="9">
        <v>1395.711</v>
      </c>
      <c r="AU55" s="9">
        <v>773.05</v>
      </c>
      <c r="AV55" s="9">
        <v>1073.6020000000001</v>
      </c>
      <c r="AW55" s="9">
        <v>340.15100000000001</v>
      </c>
      <c r="AX55" s="9">
        <v>733.45</v>
      </c>
      <c r="AY55" s="9">
        <v>431.39499999999998</v>
      </c>
      <c r="AZ55" s="9">
        <v>223.28700000000001</v>
      </c>
      <c r="BA55" s="9">
        <v>208.108</v>
      </c>
      <c r="BB55" s="9">
        <v>78.372</v>
      </c>
      <c r="BC55" s="9">
        <v>45.709000000000003</v>
      </c>
      <c r="BD55" s="9">
        <v>32.662999999999997</v>
      </c>
      <c r="BE55" s="9">
        <v>31.283000000000001</v>
      </c>
      <c r="BF55" s="9">
        <v>23.61</v>
      </c>
      <c r="BG55" s="9">
        <v>7.6719999999999997</v>
      </c>
      <c r="BH55" s="9">
        <v>20.927</v>
      </c>
      <c r="BI55" s="9">
        <v>16.216999999999999</v>
      </c>
      <c r="BJ55" s="9">
        <v>4.7089999999999996</v>
      </c>
      <c r="BK55" s="9">
        <v>10.356</v>
      </c>
      <c r="BL55" s="9">
        <v>7.3929999999999998</v>
      </c>
      <c r="BM55" s="9">
        <v>2.9630000000000001</v>
      </c>
      <c r="BN55" s="9">
        <v>47.088999999999999</v>
      </c>
      <c r="BO55" s="9">
        <v>22.099</v>
      </c>
      <c r="BP55" s="9">
        <v>24.99</v>
      </c>
      <c r="BQ55" s="9">
        <v>386.11900000000003</v>
      </c>
      <c r="BR55" s="9">
        <v>198.184</v>
      </c>
      <c r="BS55" s="9">
        <v>187.935</v>
      </c>
      <c r="BT55" s="9">
        <v>130.22800000000001</v>
      </c>
      <c r="BU55" s="9">
        <v>97.911000000000001</v>
      </c>
      <c r="BV55" s="9">
        <v>32.317</v>
      </c>
      <c r="BW55" s="9">
        <v>255.89099999999999</v>
      </c>
      <c r="BX55" s="9">
        <v>100.27200000000001</v>
      </c>
      <c r="BY55" s="9">
        <v>155.61799999999999</v>
      </c>
      <c r="BZ55" s="9">
        <v>154.255</v>
      </c>
      <c r="CA55" s="9">
        <v>115.143</v>
      </c>
      <c r="CB55" s="9">
        <v>39.112000000000002</v>
      </c>
      <c r="CC55" s="9">
        <v>277.14</v>
      </c>
      <c r="CD55" s="9">
        <v>108.14400000000001</v>
      </c>
      <c r="CE55" s="9">
        <v>168.99600000000001</v>
      </c>
      <c r="CF55" s="9">
        <v>276.81700000000001</v>
      </c>
      <c r="CG55" s="9">
        <v>116.49</v>
      </c>
      <c r="CH55" s="9">
        <v>160.328</v>
      </c>
      <c r="CI55" s="9">
        <v>2468.4859999999999</v>
      </c>
      <c r="CJ55" s="9">
        <v>1287.8599999999999</v>
      </c>
      <c r="CK55" s="9">
        <v>1180.626</v>
      </c>
      <c r="CL55" s="9">
        <v>1685.4010000000001</v>
      </c>
      <c r="CM55" s="9">
        <v>1047.8969999999999</v>
      </c>
      <c r="CN55" s="9">
        <v>637.50400000000002</v>
      </c>
      <c r="CO55" s="9">
        <v>783.08500000000004</v>
      </c>
      <c r="CP55" s="9">
        <v>239.96299999999999</v>
      </c>
      <c r="CQ55" s="9">
        <v>543.12199999999996</v>
      </c>
      <c r="CR55" s="9">
        <v>377.733</v>
      </c>
      <c r="CS55" s="9">
        <v>184.59899999999999</v>
      </c>
      <c r="CT55" s="9">
        <v>193.13399999999999</v>
      </c>
      <c r="CU55" s="9">
        <v>75.093000000000004</v>
      </c>
      <c r="CV55" s="9">
        <v>41.515999999999998</v>
      </c>
      <c r="CW55" s="9">
        <v>33.576999999999998</v>
      </c>
      <c r="CX55" s="9">
        <v>30.699000000000002</v>
      </c>
      <c r="CY55" s="9">
        <v>22.36</v>
      </c>
      <c r="CZ55" s="9">
        <v>8.3390000000000004</v>
      </c>
      <c r="DA55" s="9">
        <v>17.196000000000002</v>
      </c>
      <c r="DB55" s="9">
        <v>11.207000000000001</v>
      </c>
      <c r="DC55" s="9">
        <v>5.9889999999999999</v>
      </c>
      <c r="DD55" s="9">
        <v>13.503</v>
      </c>
      <c r="DE55" s="9">
        <v>11.153</v>
      </c>
      <c r="DF55" s="9">
        <v>2.35</v>
      </c>
      <c r="DG55" s="9">
        <v>44.393000000000001</v>
      </c>
      <c r="DH55" s="9">
        <v>19.155999999999999</v>
      </c>
      <c r="DI55" s="9">
        <v>25.236999999999998</v>
      </c>
      <c r="DJ55" s="9">
        <v>332.70699999999999</v>
      </c>
      <c r="DK55" s="9">
        <v>157.03299999999999</v>
      </c>
      <c r="DL55" s="9">
        <v>175.67400000000001</v>
      </c>
      <c r="DM55" s="9">
        <v>109.878</v>
      </c>
      <c r="DN55" s="9">
        <v>76.932000000000002</v>
      </c>
      <c r="DO55" s="9">
        <v>32.945999999999998</v>
      </c>
      <c r="DP55" s="9">
        <v>222.82900000000001</v>
      </c>
      <c r="DQ55" s="9">
        <v>80.100999999999999</v>
      </c>
      <c r="DR55" s="9">
        <v>142.72800000000001</v>
      </c>
      <c r="DS55" s="9">
        <v>135.797</v>
      </c>
      <c r="DT55" s="9">
        <v>96.054000000000002</v>
      </c>
      <c r="DU55" s="9">
        <v>39.743000000000002</v>
      </c>
      <c r="DV55" s="9">
        <v>241.93600000000001</v>
      </c>
      <c r="DW55" s="9">
        <v>88.545000000000002</v>
      </c>
      <c r="DX55" s="9">
        <v>153.39099999999999</v>
      </c>
      <c r="DY55" s="9">
        <v>240.02500000000001</v>
      </c>
      <c r="DZ55" s="9">
        <v>91.308000000000007</v>
      </c>
      <c r="EA55" s="9">
        <v>148.71700000000001</v>
      </c>
      <c r="EB55" s="9">
        <v>842.42200000000003</v>
      </c>
      <c r="EC55" s="9">
        <v>444.53</v>
      </c>
      <c r="ED55" s="9">
        <v>397.892</v>
      </c>
      <c r="EE55" s="9">
        <v>547.56299999999999</v>
      </c>
      <c r="EF55" s="9">
        <v>353.37900000000002</v>
      </c>
      <c r="EG55" s="9">
        <v>194.185</v>
      </c>
      <c r="EH55" s="9">
        <v>294.858</v>
      </c>
      <c r="EI55" s="9">
        <v>91.150999999999996</v>
      </c>
      <c r="EJ55" s="9">
        <v>203.70699999999999</v>
      </c>
      <c r="EK55" s="9">
        <v>132.07300000000001</v>
      </c>
      <c r="EL55" s="9">
        <v>68.933000000000007</v>
      </c>
      <c r="EM55" s="9">
        <v>63.14</v>
      </c>
      <c r="EN55" s="9">
        <v>26.596</v>
      </c>
      <c r="EO55" s="9">
        <v>16.242999999999999</v>
      </c>
      <c r="EP55" s="9">
        <v>10.353</v>
      </c>
      <c r="EQ55" s="9">
        <v>9.5739999999999998</v>
      </c>
      <c r="ER55" s="9">
        <v>7.9</v>
      </c>
      <c r="ES55" s="9">
        <v>1.6739999999999999</v>
      </c>
      <c r="ET55" s="9">
        <v>6.141</v>
      </c>
      <c r="EU55" s="9">
        <v>4.7249999999999996</v>
      </c>
      <c r="EV55" s="9">
        <v>1.4159999999999999</v>
      </c>
      <c r="EW55" s="9">
        <v>3.4329999999999998</v>
      </c>
      <c r="EX55" s="9">
        <v>3.1749999999999998</v>
      </c>
      <c r="EY55" s="9">
        <v>0.25700000000000001</v>
      </c>
      <c r="EZ55" s="9">
        <v>17.023</v>
      </c>
      <c r="FA55" s="9">
        <v>8.343</v>
      </c>
      <c r="FB55" s="9">
        <v>8.68</v>
      </c>
      <c r="FC55" s="9">
        <v>116.15900000000001</v>
      </c>
      <c r="FD55" s="9">
        <v>60.12</v>
      </c>
      <c r="FE55" s="9">
        <v>56.037999999999997</v>
      </c>
      <c r="FF55" s="9">
        <v>34.698</v>
      </c>
      <c r="FG55" s="9">
        <v>24.427</v>
      </c>
      <c r="FH55" s="9">
        <v>10.271000000000001</v>
      </c>
      <c r="FI55" s="9">
        <v>81.459999999999994</v>
      </c>
      <c r="FJ55" s="9">
        <v>35.692999999999998</v>
      </c>
      <c r="FK55" s="9">
        <v>45.767000000000003</v>
      </c>
      <c r="FL55" s="9">
        <v>41.988999999999997</v>
      </c>
      <c r="FM55" s="9">
        <v>30.495999999999999</v>
      </c>
      <c r="FN55" s="9">
        <v>11.494</v>
      </c>
      <c r="FO55" s="9">
        <v>90.084000000000003</v>
      </c>
      <c r="FP55" s="9">
        <v>38.436999999999998</v>
      </c>
      <c r="FQ55" s="9">
        <v>51.646000000000001</v>
      </c>
      <c r="FR55" s="9">
        <v>87.600999999999999</v>
      </c>
      <c r="FS55" s="9">
        <v>40.417999999999999</v>
      </c>
      <c r="FT55" s="9">
        <v>47.183999999999997</v>
      </c>
      <c r="FU55" s="9">
        <v>1336.0419999999999</v>
      </c>
      <c r="FV55" s="9">
        <v>719.43399999999997</v>
      </c>
      <c r="FW55" s="9">
        <v>616.60799999999995</v>
      </c>
      <c r="FX55" s="9">
        <v>885.97</v>
      </c>
      <c r="FY55" s="9">
        <v>582.49099999999999</v>
      </c>
      <c r="FZ55" s="9">
        <v>303.47899999999998</v>
      </c>
      <c r="GA55" s="9">
        <v>450.072</v>
      </c>
      <c r="GB55" s="9">
        <v>136.94300000000001</v>
      </c>
      <c r="GC55" s="9">
        <v>313.12900000000002</v>
      </c>
      <c r="GD55" s="9">
        <v>214.13499999999999</v>
      </c>
      <c r="GE55" s="9">
        <v>110.032</v>
      </c>
      <c r="GF55" s="9">
        <v>104.10299999999999</v>
      </c>
      <c r="GG55" s="9">
        <v>46.151000000000003</v>
      </c>
      <c r="GH55" s="9">
        <v>24.248000000000001</v>
      </c>
      <c r="GI55" s="9">
        <v>21.902999999999999</v>
      </c>
      <c r="GJ55" s="9">
        <v>17.372</v>
      </c>
      <c r="GK55" s="9">
        <v>12.731999999999999</v>
      </c>
      <c r="GL55" s="9">
        <v>4.6399999999999997</v>
      </c>
      <c r="GM55" s="9">
        <v>10.651999999999999</v>
      </c>
      <c r="GN55" s="9">
        <v>7.2949999999999999</v>
      </c>
      <c r="GO55" s="9">
        <v>3.3570000000000002</v>
      </c>
      <c r="GP55" s="9">
        <v>6.72</v>
      </c>
      <c r="GQ55" s="9">
        <v>5.4379999999999997</v>
      </c>
      <c r="GR55" s="9">
        <v>1.2829999999999999</v>
      </c>
      <c r="GS55" s="9">
        <v>28.777999999999999</v>
      </c>
      <c r="GT55" s="9">
        <v>11.515000000000001</v>
      </c>
      <c r="GU55" s="9">
        <v>17.263000000000002</v>
      </c>
      <c r="GV55" s="9">
        <v>191.28399999999999</v>
      </c>
      <c r="GW55" s="9">
        <v>98.787999999999997</v>
      </c>
      <c r="GX55" s="9">
        <v>92.495999999999995</v>
      </c>
      <c r="GY55" s="9">
        <v>68.262</v>
      </c>
      <c r="GZ55" s="9">
        <v>50.127000000000002</v>
      </c>
      <c r="HA55" s="9">
        <v>18.134</v>
      </c>
      <c r="HB55" s="9">
        <v>123.02200000000001</v>
      </c>
      <c r="HC55" s="9">
        <v>48.661000000000001</v>
      </c>
      <c r="HD55" s="9">
        <v>74.361000000000004</v>
      </c>
      <c r="HE55" s="9">
        <v>80.584000000000003</v>
      </c>
      <c r="HF55" s="9">
        <v>58.316000000000003</v>
      </c>
      <c r="HG55" s="9">
        <v>22.268000000000001</v>
      </c>
      <c r="HH55" s="9">
        <v>133.55199999999999</v>
      </c>
      <c r="HI55" s="9">
        <v>51.716000000000001</v>
      </c>
      <c r="HJ55" s="9">
        <v>81.834999999999994</v>
      </c>
      <c r="HK55" s="9">
        <v>133.67400000000001</v>
      </c>
      <c r="HL55" s="9">
        <v>55.956000000000003</v>
      </c>
      <c r="HM55" s="9">
        <v>77.718000000000004</v>
      </c>
      <c r="HN55" s="9">
        <v>255.19900000000001</v>
      </c>
      <c r="HO55" s="9">
        <v>130.57300000000001</v>
      </c>
      <c r="HP55" s="9">
        <v>124.626</v>
      </c>
      <c r="HQ55" s="9">
        <v>161.9</v>
      </c>
      <c r="HR55" s="9">
        <v>103.405</v>
      </c>
      <c r="HS55" s="9">
        <v>58.494999999999997</v>
      </c>
      <c r="HT55" s="9">
        <v>93.299000000000007</v>
      </c>
      <c r="HU55" s="9">
        <v>27.167999999999999</v>
      </c>
      <c r="HV55" s="9">
        <v>66.131</v>
      </c>
      <c r="HW55" s="9">
        <v>38.732999999999997</v>
      </c>
      <c r="HX55" s="9">
        <v>17.760000000000002</v>
      </c>
      <c r="HY55" s="9">
        <v>20.972999999999999</v>
      </c>
      <c r="HZ55" s="9">
        <v>6.5289999999999999</v>
      </c>
      <c r="IA55" s="9">
        <v>3.5990000000000002</v>
      </c>
      <c r="IB55" s="9">
        <v>2.931</v>
      </c>
      <c r="IC55" s="9">
        <v>2.0350000000000001</v>
      </c>
      <c r="ID55" s="9">
        <v>1.804</v>
      </c>
      <c r="IE55" s="9">
        <v>0.23100000000000001</v>
      </c>
      <c r="IF55" s="9">
        <v>0.96099999999999997</v>
      </c>
      <c r="IG55" s="9">
        <v>0.85599999999999998</v>
      </c>
      <c r="IH55" s="9">
        <v>0.105</v>
      </c>
      <c r="II55" s="9">
        <v>1.0740000000000001</v>
      </c>
      <c r="IJ55" s="9">
        <v>0.94799999999999995</v>
      </c>
      <c r="IK55" s="9">
        <v>0.126</v>
      </c>
      <c r="IL55" s="9">
        <v>4.4939999999999998</v>
      </c>
      <c r="IM55" s="9">
        <v>1.7949999999999999</v>
      </c>
      <c r="IN55" s="9">
        <v>2.6989999999999998</v>
      </c>
      <c r="IO55" s="9">
        <v>34.915999999999997</v>
      </c>
      <c r="IP55" s="9">
        <v>15.538</v>
      </c>
      <c r="IQ55" s="9">
        <v>19.379000000000001</v>
      </c>
    </row>
    <row r="56" spans="1:251">
      <c r="A56" s="10">
        <v>43191</v>
      </c>
      <c r="B56" s="9">
        <v>1039.114</v>
      </c>
      <c r="C56" s="9">
        <v>1220.2840000000001</v>
      </c>
      <c r="D56" s="9">
        <v>392.166</v>
      </c>
      <c r="E56" s="9">
        <v>828.11800000000005</v>
      </c>
      <c r="F56" s="9">
        <v>562.45500000000004</v>
      </c>
      <c r="G56" s="9">
        <v>289.416</v>
      </c>
      <c r="H56" s="9">
        <v>273.03899999999999</v>
      </c>
      <c r="I56" s="9">
        <v>96.31</v>
      </c>
      <c r="J56" s="9">
        <v>54.57</v>
      </c>
      <c r="K56" s="9">
        <v>41.741</v>
      </c>
      <c r="L56" s="9">
        <v>37.433999999999997</v>
      </c>
      <c r="M56" s="9">
        <v>28.515999999999998</v>
      </c>
      <c r="N56" s="9">
        <v>8.9169999999999998</v>
      </c>
      <c r="O56" s="9">
        <v>20.631</v>
      </c>
      <c r="P56" s="9">
        <v>15.82</v>
      </c>
      <c r="Q56" s="9">
        <v>4.8120000000000003</v>
      </c>
      <c r="R56" s="9">
        <v>16.802</v>
      </c>
      <c r="S56" s="9">
        <v>12.696999999999999</v>
      </c>
      <c r="T56" s="9">
        <v>4.1059999999999999</v>
      </c>
      <c r="U56" s="9">
        <v>58.877000000000002</v>
      </c>
      <c r="V56" s="9">
        <v>26.053000000000001</v>
      </c>
      <c r="W56" s="9">
        <v>32.823</v>
      </c>
      <c r="X56" s="9">
        <v>511.63400000000001</v>
      </c>
      <c r="Y56" s="9">
        <v>257.41199999999998</v>
      </c>
      <c r="Z56" s="9">
        <v>254.22200000000001</v>
      </c>
      <c r="AA56" s="9">
        <v>190.131</v>
      </c>
      <c r="AB56" s="9">
        <v>137.14699999999999</v>
      </c>
      <c r="AC56" s="9">
        <v>52.984000000000002</v>
      </c>
      <c r="AD56" s="9">
        <v>321.50299999999999</v>
      </c>
      <c r="AE56" s="9">
        <v>120.265</v>
      </c>
      <c r="AF56" s="9">
        <v>201.238</v>
      </c>
      <c r="AG56" s="9">
        <v>219.43799999999999</v>
      </c>
      <c r="AH56" s="9">
        <v>159.43799999999999</v>
      </c>
      <c r="AI56" s="9">
        <v>60</v>
      </c>
      <c r="AJ56" s="9">
        <v>343.017</v>
      </c>
      <c r="AK56" s="9">
        <v>129.977</v>
      </c>
      <c r="AL56" s="9">
        <v>213.03899999999999</v>
      </c>
      <c r="AM56" s="9">
        <v>342.13400000000001</v>
      </c>
      <c r="AN56" s="9">
        <v>136.084</v>
      </c>
      <c r="AO56" s="9">
        <v>206.05</v>
      </c>
      <c r="AP56" s="9">
        <v>3230.4389999999999</v>
      </c>
      <c r="AQ56" s="9">
        <v>1731.8689999999999</v>
      </c>
      <c r="AR56" s="9">
        <v>1498.57</v>
      </c>
      <c r="AS56" s="9">
        <v>2176.8530000000001</v>
      </c>
      <c r="AT56" s="9">
        <v>1393.21</v>
      </c>
      <c r="AU56" s="9">
        <v>783.64300000000003</v>
      </c>
      <c r="AV56" s="9">
        <v>1053.585</v>
      </c>
      <c r="AW56" s="9">
        <v>338.65899999999999</v>
      </c>
      <c r="AX56" s="9">
        <v>714.92600000000004</v>
      </c>
      <c r="AY56" s="9">
        <v>418.642</v>
      </c>
      <c r="AZ56" s="9">
        <v>223.40600000000001</v>
      </c>
      <c r="BA56" s="9">
        <v>195.23599999999999</v>
      </c>
      <c r="BB56" s="9">
        <v>72.272000000000006</v>
      </c>
      <c r="BC56" s="9">
        <v>41.716999999999999</v>
      </c>
      <c r="BD56" s="9">
        <v>30.555</v>
      </c>
      <c r="BE56" s="9">
        <v>22.725999999999999</v>
      </c>
      <c r="BF56" s="9">
        <v>17.152999999999999</v>
      </c>
      <c r="BG56" s="9">
        <v>5.5730000000000004</v>
      </c>
      <c r="BH56" s="9">
        <v>11.315</v>
      </c>
      <c r="BI56" s="9">
        <v>8.7430000000000003</v>
      </c>
      <c r="BJ56" s="9">
        <v>2.5720000000000001</v>
      </c>
      <c r="BK56" s="9">
        <v>11.411</v>
      </c>
      <c r="BL56" s="9">
        <v>8.41</v>
      </c>
      <c r="BM56" s="9">
        <v>3.0009999999999999</v>
      </c>
      <c r="BN56" s="9">
        <v>49.545999999999999</v>
      </c>
      <c r="BO56" s="9">
        <v>24.564</v>
      </c>
      <c r="BP56" s="9">
        <v>24.981999999999999</v>
      </c>
      <c r="BQ56" s="9">
        <v>377.78399999999999</v>
      </c>
      <c r="BR56" s="9">
        <v>200.553</v>
      </c>
      <c r="BS56" s="9">
        <v>177.232</v>
      </c>
      <c r="BT56" s="9">
        <v>132.523</v>
      </c>
      <c r="BU56" s="9">
        <v>103.128</v>
      </c>
      <c r="BV56" s="9">
        <v>29.395</v>
      </c>
      <c r="BW56" s="9">
        <v>245.261</v>
      </c>
      <c r="BX56" s="9">
        <v>97.424999999999997</v>
      </c>
      <c r="BY56" s="9">
        <v>147.83600000000001</v>
      </c>
      <c r="BZ56" s="9">
        <v>149.96100000000001</v>
      </c>
      <c r="CA56" s="9">
        <v>115.789</v>
      </c>
      <c r="CB56" s="9">
        <v>34.170999999999999</v>
      </c>
      <c r="CC56" s="9">
        <v>268.68099999999998</v>
      </c>
      <c r="CD56" s="9">
        <v>107.617</v>
      </c>
      <c r="CE56" s="9">
        <v>161.06399999999999</v>
      </c>
      <c r="CF56" s="9">
        <v>256.577</v>
      </c>
      <c r="CG56" s="9">
        <v>106.16800000000001</v>
      </c>
      <c r="CH56" s="9">
        <v>150.40899999999999</v>
      </c>
      <c r="CI56" s="9">
        <v>2467.328</v>
      </c>
      <c r="CJ56" s="9">
        <v>1296.29</v>
      </c>
      <c r="CK56" s="9">
        <v>1171.039</v>
      </c>
      <c r="CL56" s="9">
        <v>1689.8710000000001</v>
      </c>
      <c r="CM56" s="9">
        <v>1055.74</v>
      </c>
      <c r="CN56" s="9">
        <v>634.13099999999997</v>
      </c>
      <c r="CO56" s="9">
        <v>777.45699999999999</v>
      </c>
      <c r="CP56" s="9">
        <v>240.54900000000001</v>
      </c>
      <c r="CQ56" s="9">
        <v>536.90800000000002</v>
      </c>
      <c r="CR56" s="9">
        <v>377.89400000000001</v>
      </c>
      <c r="CS56" s="9">
        <v>188.54499999999999</v>
      </c>
      <c r="CT56" s="9">
        <v>189.34899999999999</v>
      </c>
      <c r="CU56" s="9">
        <v>62.988999999999997</v>
      </c>
      <c r="CV56" s="9">
        <v>34.268000000000001</v>
      </c>
      <c r="CW56" s="9">
        <v>28.721</v>
      </c>
      <c r="CX56" s="9">
        <v>17.696000000000002</v>
      </c>
      <c r="CY56" s="9">
        <v>14.986000000000001</v>
      </c>
      <c r="CZ56" s="9">
        <v>2.71</v>
      </c>
      <c r="DA56" s="9">
        <v>12.571</v>
      </c>
      <c r="DB56" s="9">
        <v>10.396000000000001</v>
      </c>
      <c r="DC56" s="9">
        <v>2.1749999999999998</v>
      </c>
      <c r="DD56" s="9">
        <v>5.125</v>
      </c>
      <c r="DE56" s="9">
        <v>4.59</v>
      </c>
      <c r="DF56" s="9">
        <v>0.53500000000000003</v>
      </c>
      <c r="DG56" s="9">
        <v>45.292999999999999</v>
      </c>
      <c r="DH56" s="9">
        <v>19.282</v>
      </c>
      <c r="DI56" s="9">
        <v>26.01</v>
      </c>
      <c r="DJ56" s="9">
        <v>342.404</v>
      </c>
      <c r="DK56" s="9">
        <v>169.267</v>
      </c>
      <c r="DL56" s="9">
        <v>173.136</v>
      </c>
      <c r="DM56" s="9">
        <v>119.52</v>
      </c>
      <c r="DN56" s="9">
        <v>87.573999999999998</v>
      </c>
      <c r="DO56" s="9">
        <v>31.946000000000002</v>
      </c>
      <c r="DP56" s="9">
        <v>222.88300000000001</v>
      </c>
      <c r="DQ56" s="9">
        <v>81.692999999999998</v>
      </c>
      <c r="DR56" s="9">
        <v>141.19</v>
      </c>
      <c r="DS56" s="9">
        <v>131.36699999999999</v>
      </c>
      <c r="DT56" s="9">
        <v>97.295000000000002</v>
      </c>
      <c r="DU56" s="9">
        <v>34.072000000000003</v>
      </c>
      <c r="DV56" s="9">
        <v>246.52699999999999</v>
      </c>
      <c r="DW56" s="9">
        <v>91.25</v>
      </c>
      <c r="DX56" s="9">
        <v>155.27699999999999</v>
      </c>
      <c r="DY56" s="9">
        <v>235.45500000000001</v>
      </c>
      <c r="DZ56" s="9">
        <v>92.088999999999999</v>
      </c>
      <c r="EA56" s="9">
        <v>143.36600000000001</v>
      </c>
      <c r="EB56" s="9">
        <v>848.06700000000001</v>
      </c>
      <c r="EC56" s="9">
        <v>446.64100000000002</v>
      </c>
      <c r="ED56" s="9">
        <v>401.42700000000002</v>
      </c>
      <c r="EE56" s="9">
        <v>547.64599999999996</v>
      </c>
      <c r="EF56" s="9">
        <v>353.80099999999999</v>
      </c>
      <c r="EG56" s="9">
        <v>193.845</v>
      </c>
      <c r="EH56" s="9">
        <v>300.42099999999999</v>
      </c>
      <c r="EI56" s="9">
        <v>92.838999999999999</v>
      </c>
      <c r="EJ56" s="9">
        <v>207.58199999999999</v>
      </c>
      <c r="EK56" s="9">
        <v>129.19800000000001</v>
      </c>
      <c r="EL56" s="9">
        <v>67.188999999999993</v>
      </c>
      <c r="EM56" s="9">
        <v>62.009</v>
      </c>
      <c r="EN56" s="9">
        <v>27.077000000000002</v>
      </c>
      <c r="EO56" s="9">
        <v>14.993</v>
      </c>
      <c r="EP56" s="9">
        <v>12.084</v>
      </c>
      <c r="EQ56" s="9">
        <v>8.2479999999999993</v>
      </c>
      <c r="ER56" s="9">
        <v>6.1509999999999998</v>
      </c>
      <c r="ES56" s="9">
        <v>2.097</v>
      </c>
      <c r="ET56" s="9">
        <v>5.1829999999999998</v>
      </c>
      <c r="EU56" s="9">
        <v>3.855</v>
      </c>
      <c r="EV56" s="9">
        <v>1.3280000000000001</v>
      </c>
      <c r="EW56" s="9">
        <v>3.0649999999999999</v>
      </c>
      <c r="EX56" s="9">
        <v>2.2959999999999998</v>
      </c>
      <c r="EY56" s="9">
        <v>0.76900000000000002</v>
      </c>
      <c r="EZ56" s="9">
        <v>18.829000000000001</v>
      </c>
      <c r="FA56" s="9">
        <v>8.8420000000000005</v>
      </c>
      <c r="FB56" s="9">
        <v>9.9870000000000001</v>
      </c>
      <c r="FC56" s="9">
        <v>115.982</v>
      </c>
      <c r="FD56" s="9">
        <v>60.305</v>
      </c>
      <c r="FE56" s="9">
        <v>55.677</v>
      </c>
      <c r="FF56" s="9">
        <v>39.012999999999998</v>
      </c>
      <c r="FG56" s="9">
        <v>28.841999999999999</v>
      </c>
      <c r="FH56" s="9">
        <v>10.170999999999999</v>
      </c>
      <c r="FI56" s="9">
        <v>76.968999999999994</v>
      </c>
      <c r="FJ56" s="9">
        <v>31.463000000000001</v>
      </c>
      <c r="FK56" s="9">
        <v>45.506</v>
      </c>
      <c r="FL56" s="9">
        <v>44.536000000000001</v>
      </c>
      <c r="FM56" s="9">
        <v>32.722999999999999</v>
      </c>
      <c r="FN56" s="9">
        <v>11.813000000000001</v>
      </c>
      <c r="FO56" s="9">
        <v>84.662000000000006</v>
      </c>
      <c r="FP56" s="9">
        <v>34.466000000000001</v>
      </c>
      <c r="FQ56" s="9">
        <v>50.195</v>
      </c>
      <c r="FR56" s="9">
        <v>82.152000000000001</v>
      </c>
      <c r="FS56" s="9">
        <v>35.317999999999998</v>
      </c>
      <c r="FT56" s="9">
        <v>46.834000000000003</v>
      </c>
      <c r="FU56" s="9">
        <v>1345.106</v>
      </c>
      <c r="FV56" s="9">
        <v>724.75300000000004</v>
      </c>
      <c r="FW56" s="9">
        <v>620.35299999999995</v>
      </c>
      <c r="FX56" s="9">
        <v>890.24400000000003</v>
      </c>
      <c r="FY56" s="9">
        <v>590.58000000000004</v>
      </c>
      <c r="FZ56" s="9">
        <v>299.66399999999999</v>
      </c>
      <c r="GA56" s="9">
        <v>454.86200000000002</v>
      </c>
      <c r="GB56" s="9">
        <v>134.173</v>
      </c>
      <c r="GC56" s="9">
        <v>320.68900000000002</v>
      </c>
      <c r="GD56" s="9">
        <v>217.88499999999999</v>
      </c>
      <c r="GE56" s="9">
        <v>115.495</v>
      </c>
      <c r="GF56" s="9">
        <v>102.39</v>
      </c>
      <c r="GG56" s="9">
        <v>40.847999999999999</v>
      </c>
      <c r="GH56" s="9">
        <v>22.419</v>
      </c>
      <c r="GI56" s="9">
        <v>18.428999999999998</v>
      </c>
      <c r="GJ56" s="9">
        <v>14.170999999999999</v>
      </c>
      <c r="GK56" s="9">
        <v>10.423999999999999</v>
      </c>
      <c r="GL56" s="9">
        <v>3.7469999999999999</v>
      </c>
      <c r="GM56" s="9">
        <v>8.7530000000000001</v>
      </c>
      <c r="GN56" s="9">
        <v>6.0410000000000004</v>
      </c>
      <c r="GO56" s="9">
        <v>2.7120000000000002</v>
      </c>
      <c r="GP56" s="9">
        <v>5.4180000000000001</v>
      </c>
      <c r="GQ56" s="9">
        <v>4.383</v>
      </c>
      <c r="GR56" s="9">
        <v>1.0349999999999999</v>
      </c>
      <c r="GS56" s="9">
        <v>26.678000000000001</v>
      </c>
      <c r="GT56" s="9">
        <v>11.994999999999999</v>
      </c>
      <c r="GU56" s="9">
        <v>14.682</v>
      </c>
      <c r="GV56" s="9">
        <v>198.297</v>
      </c>
      <c r="GW56" s="9">
        <v>103.645</v>
      </c>
      <c r="GX56" s="9">
        <v>94.650999999999996</v>
      </c>
      <c r="GY56" s="9">
        <v>72.384</v>
      </c>
      <c r="GZ56" s="9">
        <v>54.878999999999998</v>
      </c>
      <c r="HA56" s="9">
        <v>17.504999999999999</v>
      </c>
      <c r="HB56" s="9">
        <v>125.91200000000001</v>
      </c>
      <c r="HC56" s="9">
        <v>48.765999999999998</v>
      </c>
      <c r="HD56" s="9">
        <v>77.146000000000001</v>
      </c>
      <c r="HE56" s="9">
        <v>82.722999999999999</v>
      </c>
      <c r="HF56" s="9">
        <v>62.975999999999999</v>
      </c>
      <c r="HG56" s="9">
        <v>19.745999999999999</v>
      </c>
      <c r="HH56" s="9">
        <v>135.16200000000001</v>
      </c>
      <c r="HI56" s="9">
        <v>52.518999999999998</v>
      </c>
      <c r="HJ56" s="9">
        <v>82.644000000000005</v>
      </c>
      <c r="HK56" s="9">
        <v>134.66499999999999</v>
      </c>
      <c r="HL56" s="9">
        <v>54.807000000000002</v>
      </c>
      <c r="HM56" s="9">
        <v>79.858000000000004</v>
      </c>
      <c r="HN56" s="9">
        <v>253.85300000000001</v>
      </c>
      <c r="HO56" s="9">
        <v>129.36500000000001</v>
      </c>
      <c r="HP56" s="9">
        <v>124.488</v>
      </c>
      <c r="HQ56" s="9">
        <v>160.15899999999999</v>
      </c>
      <c r="HR56" s="9">
        <v>102.47499999999999</v>
      </c>
      <c r="HS56" s="9">
        <v>57.683999999999997</v>
      </c>
      <c r="HT56" s="9">
        <v>93.694000000000003</v>
      </c>
      <c r="HU56" s="9">
        <v>26.888999999999999</v>
      </c>
      <c r="HV56" s="9">
        <v>66.804000000000002</v>
      </c>
      <c r="HW56" s="9">
        <v>39.988</v>
      </c>
      <c r="HX56" s="9">
        <v>19.276</v>
      </c>
      <c r="HY56" s="9">
        <v>20.712</v>
      </c>
      <c r="HZ56" s="9">
        <v>7.2610000000000001</v>
      </c>
      <c r="IA56" s="9">
        <v>2.976</v>
      </c>
      <c r="IB56" s="9">
        <v>4.2850000000000001</v>
      </c>
      <c r="IC56" s="9">
        <v>1.4910000000000001</v>
      </c>
      <c r="ID56" s="9">
        <v>1.133</v>
      </c>
      <c r="IE56" s="9">
        <v>0.35799999999999998</v>
      </c>
      <c r="IF56" s="9">
        <v>1.036</v>
      </c>
      <c r="IG56" s="9">
        <v>0.68899999999999995</v>
      </c>
      <c r="IH56" s="9">
        <v>0.34699999999999998</v>
      </c>
      <c r="II56" s="9">
        <v>0.45500000000000002</v>
      </c>
      <c r="IJ56" s="9">
        <v>0.443</v>
      </c>
      <c r="IK56" s="9">
        <v>1.0999999999999999E-2</v>
      </c>
      <c r="IL56" s="9">
        <v>5.7709999999999999</v>
      </c>
      <c r="IM56" s="9">
        <v>1.8440000000000001</v>
      </c>
      <c r="IN56" s="9">
        <v>3.927</v>
      </c>
      <c r="IO56" s="9">
        <v>35.476999999999997</v>
      </c>
      <c r="IP56" s="9">
        <v>16.933</v>
      </c>
      <c r="IQ56" s="9">
        <v>18.544</v>
      </c>
    </row>
    <row r="57" spans="1:251">
      <c r="A57" s="10">
        <v>43221</v>
      </c>
      <c r="B57" s="9">
        <v>1025.047</v>
      </c>
      <c r="C57" s="9">
        <v>1225.28</v>
      </c>
      <c r="D57" s="9">
        <v>385.11200000000002</v>
      </c>
      <c r="E57" s="9">
        <v>840.16700000000003</v>
      </c>
      <c r="F57" s="9">
        <v>549.08199999999999</v>
      </c>
      <c r="G57" s="9">
        <v>285.12099999999998</v>
      </c>
      <c r="H57" s="9">
        <v>263.96100000000001</v>
      </c>
      <c r="I57" s="9">
        <v>103.798</v>
      </c>
      <c r="J57" s="9">
        <v>57.274999999999999</v>
      </c>
      <c r="K57" s="9">
        <v>46.523000000000003</v>
      </c>
      <c r="L57" s="9">
        <v>40.616999999999997</v>
      </c>
      <c r="M57" s="9">
        <v>30.757000000000001</v>
      </c>
      <c r="N57" s="9">
        <v>9.86</v>
      </c>
      <c r="O57" s="9">
        <v>19.349</v>
      </c>
      <c r="P57" s="9">
        <v>14.954000000000001</v>
      </c>
      <c r="Q57" s="9">
        <v>4.3949999999999996</v>
      </c>
      <c r="R57" s="9">
        <v>21.268000000000001</v>
      </c>
      <c r="S57" s="9">
        <v>15.803000000000001</v>
      </c>
      <c r="T57" s="9">
        <v>5.4649999999999999</v>
      </c>
      <c r="U57" s="9">
        <v>63.180999999999997</v>
      </c>
      <c r="V57" s="9">
        <v>26.518000000000001</v>
      </c>
      <c r="W57" s="9">
        <v>36.662999999999997</v>
      </c>
      <c r="X57" s="9">
        <v>488.35700000000003</v>
      </c>
      <c r="Y57" s="9">
        <v>248.762</v>
      </c>
      <c r="Z57" s="9">
        <v>239.595</v>
      </c>
      <c r="AA57" s="9">
        <v>186.89099999999999</v>
      </c>
      <c r="AB57" s="9">
        <v>137.70699999999999</v>
      </c>
      <c r="AC57" s="9">
        <v>49.183</v>
      </c>
      <c r="AD57" s="9">
        <v>301.46600000000001</v>
      </c>
      <c r="AE57" s="9">
        <v>111.054</v>
      </c>
      <c r="AF57" s="9">
        <v>190.41200000000001</v>
      </c>
      <c r="AG57" s="9">
        <v>216.24100000000001</v>
      </c>
      <c r="AH57" s="9">
        <v>160.33600000000001</v>
      </c>
      <c r="AI57" s="9">
        <v>55.905000000000001</v>
      </c>
      <c r="AJ57" s="9">
        <v>332.84100000000001</v>
      </c>
      <c r="AK57" s="9">
        <v>124.785</v>
      </c>
      <c r="AL57" s="9">
        <v>208.05600000000001</v>
      </c>
      <c r="AM57" s="9">
        <v>320.815</v>
      </c>
      <c r="AN57" s="9">
        <v>126.008</v>
      </c>
      <c r="AO57" s="9">
        <v>194.80699999999999</v>
      </c>
      <c r="AP57" s="9">
        <v>3274.4549999999999</v>
      </c>
      <c r="AQ57" s="9">
        <v>1754.7950000000001</v>
      </c>
      <c r="AR57" s="9">
        <v>1519.66</v>
      </c>
      <c r="AS57" s="9">
        <v>2182.9740000000002</v>
      </c>
      <c r="AT57" s="9">
        <v>1403.7190000000001</v>
      </c>
      <c r="AU57" s="9">
        <v>779.255</v>
      </c>
      <c r="AV57" s="9">
        <v>1091.481</v>
      </c>
      <c r="AW57" s="9">
        <v>351.077</v>
      </c>
      <c r="AX57" s="9">
        <v>740.40499999999997</v>
      </c>
      <c r="AY57" s="9">
        <v>432.58199999999999</v>
      </c>
      <c r="AZ57" s="9">
        <v>234.27</v>
      </c>
      <c r="BA57" s="9">
        <v>198.31200000000001</v>
      </c>
      <c r="BB57" s="9">
        <v>94.058000000000007</v>
      </c>
      <c r="BC57" s="9">
        <v>50.904000000000003</v>
      </c>
      <c r="BD57" s="9">
        <v>43.154000000000003</v>
      </c>
      <c r="BE57" s="9">
        <v>35.545999999999999</v>
      </c>
      <c r="BF57" s="9">
        <v>24.827999999999999</v>
      </c>
      <c r="BG57" s="9">
        <v>10.718</v>
      </c>
      <c r="BH57" s="9">
        <v>16.635999999999999</v>
      </c>
      <c r="BI57" s="9">
        <v>11.55</v>
      </c>
      <c r="BJ57" s="9">
        <v>5.0860000000000003</v>
      </c>
      <c r="BK57" s="9">
        <v>18.911000000000001</v>
      </c>
      <c r="BL57" s="9">
        <v>13.279</v>
      </c>
      <c r="BM57" s="9">
        <v>5.6319999999999997</v>
      </c>
      <c r="BN57" s="9">
        <v>58.512</v>
      </c>
      <c r="BO57" s="9">
        <v>26.076000000000001</v>
      </c>
      <c r="BP57" s="9">
        <v>32.436</v>
      </c>
      <c r="BQ57" s="9">
        <v>370.77800000000002</v>
      </c>
      <c r="BR57" s="9">
        <v>202.08500000000001</v>
      </c>
      <c r="BS57" s="9">
        <v>168.69300000000001</v>
      </c>
      <c r="BT57" s="9">
        <v>129.60599999999999</v>
      </c>
      <c r="BU57" s="9">
        <v>102.31699999999999</v>
      </c>
      <c r="BV57" s="9">
        <v>27.289000000000001</v>
      </c>
      <c r="BW57" s="9">
        <v>241.172</v>
      </c>
      <c r="BX57" s="9">
        <v>99.768000000000001</v>
      </c>
      <c r="BY57" s="9">
        <v>141.404</v>
      </c>
      <c r="BZ57" s="9">
        <v>159.03899999999999</v>
      </c>
      <c r="CA57" s="9">
        <v>121.788</v>
      </c>
      <c r="CB57" s="9">
        <v>37.250999999999998</v>
      </c>
      <c r="CC57" s="9">
        <v>273.54300000000001</v>
      </c>
      <c r="CD57" s="9">
        <v>112.483</v>
      </c>
      <c r="CE57" s="9">
        <v>161.06</v>
      </c>
      <c r="CF57" s="9">
        <v>257.80799999999999</v>
      </c>
      <c r="CG57" s="9">
        <v>111.318</v>
      </c>
      <c r="CH57" s="9">
        <v>146.49</v>
      </c>
      <c r="CI57" s="9">
        <v>2478.8409999999999</v>
      </c>
      <c r="CJ57" s="9">
        <v>1297.94</v>
      </c>
      <c r="CK57" s="9">
        <v>1180.9010000000001</v>
      </c>
      <c r="CL57" s="9">
        <v>1676.5809999999999</v>
      </c>
      <c r="CM57" s="9">
        <v>1049.1780000000001</v>
      </c>
      <c r="CN57" s="9">
        <v>627.404</v>
      </c>
      <c r="CO57" s="9">
        <v>802.25900000000001</v>
      </c>
      <c r="CP57" s="9">
        <v>248.762</v>
      </c>
      <c r="CQ57" s="9">
        <v>553.49800000000005</v>
      </c>
      <c r="CR57" s="9">
        <v>377.49099999999999</v>
      </c>
      <c r="CS57" s="9">
        <v>188.697</v>
      </c>
      <c r="CT57" s="9">
        <v>188.79300000000001</v>
      </c>
      <c r="CU57" s="9">
        <v>64.995000000000005</v>
      </c>
      <c r="CV57" s="9">
        <v>40.975000000000001</v>
      </c>
      <c r="CW57" s="9">
        <v>24.02</v>
      </c>
      <c r="CX57" s="9">
        <v>27.077999999999999</v>
      </c>
      <c r="CY57" s="9">
        <v>24.271999999999998</v>
      </c>
      <c r="CZ57" s="9">
        <v>2.806</v>
      </c>
      <c r="DA57" s="9">
        <v>19.016999999999999</v>
      </c>
      <c r="DB57" s="9">
        <v>16.713999999999999</v>
      </c>
      <c r="DC57" s="9">
        <v>2.3029999999999999</v>
      </c>
      <c r="DD57" s="9">
        <v>8.0609999999999999</v>
      </c>
      <c r="DE57" s="9">
        <v>7.5579999999999998</v>
      </c>
      <c r="DF57" s="9">
        <v>0.503</v>
      </c>
      <c r="DG57" s="9">
        <v>37.917000000000002</v>
      </c>
      <c r="DH57" s="9">
        <v>16.704000000000001</v>
      </c>
      <c r="DI57" s="9">
        <v>21.213999999999999</v>
      </c>
      <c r="DJ57" s="9">
        <v>340.536</v>
      </c>
      <c r="DK57" s="9">
        <v>164.12299999999999</v>
      </c>
      <c r="DL57" s="9">
        <v>176.41300000000001</v>
      </c>
      <c r="DM57" s="9">
        <v>105.23699999999999</v>
      </c>
      <c r="DN57" s="9">
        <v>79.048000000000002</v>
      </c>
      <c r="DO57" s="9">
        <v>26.189</v>
      </c>
      <c r="DP57" s="9">
        <v>235.29900000000001</v>
      </c>
      <c r="DQ57" s="9">
        <v>85.073999999999998</v>
      </c>
      <c r="DR57" s="9">
        <v>150.22399999999999</v>
      </c>
      <c r="DS57" s="9">
        <v>124.541</v>
      </c>
      <c r="DT57" s="9">
        <v>96.433000000000007</v>
      </c>
      <c r="DU57" s="9">
        <v>28.106999999999999</v>
      </c>
      <c r="DV57" s="9">
        <v>252.95</v>
      </c>
      <c r="DW57" s="9">
        <v>92.263999999999996</v>
      </c>
      <c r="DX57" s="9">
        <v>160.68600000000001</v>
      </c>
      <c r="DY57" s="9">
        <v>254.315</v>
      </c>
      <c r="DZ57" s="9">
        <v>101.788</v>
      </c>
      <c r="EA57" s="9">
        <v>152.52699999999999</v>
      </c>
      <c r="EB57" s="9">
        <v>847.23299999999995</v>
      </c>
      <c r="EC57" s="9">
        <v>443.72899999999998</v>
      </c>
      <c r="ED57" s="9">
        <v>403.50400000000002</v>
      </c>
      <c r="EE57" s="9">
        <v>547.04899999999998</v>
      </c>
      <c r="EF57" s="9">
        <v>352.983</v>
      </c>
      <c r="EG57" s="9">
        <v>194.066</v>
      </c>
      <c r="EH57" s="9">
        <v>300.18400000000003</v>
      </c>
      <c r="EI57" s="9">
        <v>90.745999999999995</v>
      </c>
      <c r="EJ57" s="9">
        <v>209.43899999999999</v>
      </c>
      <c r="EK57" s="9">
        <v>136.47</v>
      </c>
      <c r="EL57" s="9">
        <v>66.731999999999999</v>
      </c>
      <c r="EM57" s="9">
        <v>69.739000000000004</v>
      </c>
      <c r="EN57" s="9">
        <v>26.771000000000001</v>
      </c>
      <c r="EO57" s="9">
        <v>12.885</v>
      </c>
      <c r="EP57" s="9">
        <v>13.885999999999999</v>
      </c>
      <c r="EQ57" s="9">
        <v>7.0730000000000004</v>
      </c>
      <c r="ER57" s="9">
        <v>4.78</v>
      </c>
      <c r="ES57" s="9">
        <v>2.2930000000000001</v>
      </c>
      <c r="ET57" s="9">
        <v>3.63</v>
      </c>
      <c r="EU57" s="9">
        <v>2.0990000000000002</v>
      </c>
      <c r="EV57" s="9">
        <v>1.5309999999999999</v>
      </c>
      <c r="EW57" s="9">
        <v>3.4430000000000001</v>
      </c>
      <c r="EX57" s="9">
        <v>2.681</v>
      </c>
      <c r="EY57" s="9">
        <v>0.76300000000000001</v>
      </c>
      <c r="EZ57" s="9">
        <v>19.698</v>
      </c>
      <c r="FA57" s="9">
        <v>8.1059999999999999</v>
      </c>
      <c r="FB57" s="9">
        <v>11.593</v>
      </c>
      <c r="FC57" s="9">
        <v>121.425</v>
      </c>
      <c r="FD57" s="9">
        <v>58.808</v>
      </c>
      <c r="FE57" s="9">
        <v>62.616999999999997</v>
      </c>
      <c r="FF57" s="9">
        <v>37.366999999999997</v>
      </c>
      <c r="FG57" s="9">
        <v>26.777000000000001</v>
      </c>
      <c r="FH57" s="9">
        <v>10.59</v>
      </c>
      <c r="FI57" s="9">
        <v>84.057000000000002</v>
      </c>
      <c r="FJ57" s="9">
        <v>32.030999999999999</v>
      </c>
      <c r="FK57" s="9">
        <v>52.026000000000003</v>
      </c>
      <c r="FL57" s="9">
        <v>43.238</v>
      </c>
      <c r="FM57" s="9">
        <v>30.855</v>
      </c>
      <c r="FN57" s="9">
        <v>12.382999999999999</v>
      </c>
      <c r="FO57" s="9">
        <v>93.231999999999999</v>
      </c>
      <c r="FP57" s="9">
        <v>35.877000000000002</v>
      </c>
      <c r="FQ57" s="9">
        <v>57.354999999999997</v>
      </c>
      <c r="FR57" s="9">
        <v>87.686999999999998</v>
      </c>
      <c r="FS57" s="9">
        <v>34.130000000000003</v>
      </c>
      <c r="FT57" s="9">
        <v>53.557000000000002</v>
      </c>
      <c r="FU57" s="9">
        <v>1350.3430000000001</v>
      </c>
      <c r="FV57" s="9">
        <v>730.33</v>
      </c>
      <c r="FW57" s="9">
        <v>620.01300000000003</v>
      </c>
      <c r="FX57" s="9">
        <v>912.84400000000005</v>
      </c>
      <c r="FY57" s="9">
        <v>600.71600000000001</v>
      </c>
      <c r="FZ57" s="9">
        <v>312.12700000000001</v>
      </c>
      <c r="GA57" s="9">
        <v>437.49900000000002</v>
      </c>
      <c r="GB57" s="9">
        <v>129.613</v>
      </c>
      <c r="GC57" s="9">
        <v>307.88600000000002</v>
      </c>
      <c r="GD57" s="9">
        <v>214.73599999999999</v>
      </c>
      <c r="GE57" s="9">
        <v>115.38500000000001</v>
      </c>
      <c r="GF57" s="9">
        <v>99.350999999999999</v>
      </c>
      <c r="GG57" s="9">
        <v>43.094000000000001</v>
      </c>
      <c r="GH57" s="9">
        <v>27.673999999999999</v>
      </c>
      <c r="GI57" s="9">
        <v>15.42</v>
      </c>
      <c r="GJ57" s="9">
        <v>17.521999999999998</v>
      </c>
      <c r="GK57" s="9">
        <v>15.38</v>
      </c>
      <c r="GL57" s="9">
        <v>2.1429999999999998</v>
      </c>
      <c r="GM57" s="9">
        <v>9.7420000000000009</v>
      </c>
      <c r="GN57" s="9">
        <v>8.5869999999999997</v>
      </c>
      <c r="GO57" s="9">
        <v>1.155</v>
      </c>
      <c r="GP57" s="9">
        <v>7.78</v>
      </c>
      <c r="GQ57" s="9">
        <v>6.7930000000000001</v>
      </c>
      <c r="GR57" s="9">
        <v>0.98699999999999999</v>
      </c>
      <c r="GS57" s="9">
        <v>25.571999999999999</v>
      </c>
      <c r="GT57" s="9">
        <v>12.294</v>
      </c>
      <c r="GU57" s="9">
        <v>13.278</v>
      </c>
      <c r="GV57" s="9">
        <v>192.70099999999999</v>
      </c>
      <c r="GW57" s="9">
        <v>100.76300000000001</v>
      </c>
      <c r="GX57" s="9">
        <v>91.938000000000002</v>
      </c>
      <c r="GY57" s="9">
        <v>70.97</v>
      </c>
      <c r="GZ57" s="9">
        <v>54.37</v>
      </c>
      <c r="HA57" s="9">
        <v>16.600000000000001</v>
      </c>
      <c r="HB57" s="9">
        <v>121.73099999999999</v>
      </c>
      <c r="HC57" s="9">
        <v>46.393000000000001</v>
      </c>
      <c r="HD57" s="9">
        <v>75.337999999999994</v>
      </c>
      <c r="HE57" s="9">
        <v>83.855999999999995</v>
      </c>
      <c r="HF57" s="9">
        <v>65.308999999999997</v>
      </c>
      <c r="HG57" s="9">
        <v>18.547000000000001</v>
      </c>
      <c r="HH57" s="9">
        <v>130.88</v>
      </c>
      <c r="HI57" s="9">
        <v>50.076000000000001</v>
      </c>
      <c r="HJ57" s="9">
        <v>80.804000000000002</v>
      </c>
      <c r="HK57" s="9">
        <v>131.47300000000001</v>
      </c>
      <c r="HL57" s="9">
        <v>54.98</v>
      </c>
      <c r="HM57" s="9">
        <v>76.492999999999995</v>
      </c>
      <c r="HN57" s="9">
        <v>254.256</v>
      </c>
      <c r="HO57" s="9">
        <v>131.93600000000001</v>
      </c>
      <c r="HP57" s="9">
        <v>122.319</v>
      </c>
      <c r="HQ57" s="9">
        <v>164.14400000000001</v>
      </c>
      <c r="HR57" s="9">
        <v>105.15</v>
      </c>
      <c r="HS57" s="9">
        <v>58.993000000000002</v>
      </c>
      <c r="HT57" s="9">
        <v>90.111999999999995</v>
      </c>
      <c r="HU57" s="9">
        <v>26.786000000000001</v>
      </c>
      <c r="HV57" s="9">
        <v>63.326000000000001</v>
      </c>
      <c r="HW57" s="9">
        <v>40.051000000000002</v>
      </c>
      <c r="HX57" s="9">
        <v>19.431000000000001</v>
      </c>
      <c r="HY57" s="9">
        <v>20.619</v>
      </c>
      <c r="HZ57" s="9">
        <v>9.8780000000000001</v>
      </c>
      <c r="IA57" s="9">
        <v>5.1070000000000002</v>
      </c>
      <c r="IB57" s="9">
        <v>4.7699999999999996</v>
      </c>
      <c r="IC57" s="9">
        <v>2.8889999999999998</v>
      </c>
      <c r="ID57" s="9">
        <v>2.262</v>
      </c>
      <c r="IE57" s="9">
        <v>0.627</v>
      </c>
      <c r="IF57" s="9">
        <v>1.831</v>
      </c>
      <c r="IG57" s="9">
        <v>1.544</v>
      </c>
      <c r="IH57" s="9">
        <v>0.28699999999999998</v>
      </c>
      <c r="II57" s="9">
        <v>1.0580000000000001</v>
      </c>
      <c r="IJ57" s="9">
        <v>0.71699999999999997</v>
      </c>
      <c r="IK57" s="9">
        <v>0.34100000000000003</v>
      </c>
      <c r="IL57" s="9">
        <v>6.9889999999999999</v>
      </c>
      <c r="IM57" s="9">
        <v>2.8460000000000001</v>
      </c>
      <c r="IN57" s="9">
        <v>4.1429999999999998</v>
      </c>
      <c r="IO57" s="9">
        <v>34.521999999999998</v>
      </c>
      <c r="IP57" s="9">
        <v>16.581</v>
      </c>
      <c r="IQ57" s="9">
        <v>17.940999999999999</v>
      </c>
    </row>
    <row r="58" spans="1:251">
      <c r="A58" s="10">
        <v>43252</v>
      </c>
      <c r="B58" s="9">
        <v>1027.6379999999999</v>
      </c>
      <c r="C58" s="9">
        <v>1247.847</v>
      </c>
      <c r="D58" s="9">
        <v>395.68</v>
      </c>
      <c r="E58" s="9">
        <v>852.16700000000003</v>
      </c>
      <c r="F58" s="9">
        <v>570.82600000000002</v>
      </c>
      <c r="G58" s="9">
        <v>298.44400000000002</v>
      </c>
      <c r="H58" s="9">
        <v>272.38099999999997</v>
      </c>
      <c r="I58" s="9">
        <v>95.99</v>
      </c>
      <c r="J58" s="9">
        <v>53.322000000000003</v>
      </c>
      <c r="K58" s="9">
        <v>42.667999999999999</v>
      </c>
      <c r="L58" s="9">
        <v>27.978000000000002</v>
      </c>
      <c r="M58" s="9">
        <v>22.702000000000002</v>
      </c>
      <c r="N58" s="9">
        <v>5.2759999999999998</v>
      </c>
      <c r="O58" s="9">
        <v>20.43</v>
      </c>
      <c r="P58" s="9">
        <v>15.654999999999999</v>
      </c>
      <c r="Q58" s="9">
        <v>4.7750000000000004</v>
      </c>
      <c r="R58" s="9">
        <v>7.548</v>
      </c>
      <c r="S58" s="9">
        <v>7.0469999999999997</v>
      </c>
      <c r="T58" s="9">
        <v>0.501</v>
      </c>
      <c r="U58" s="9">
        <v>68.012</v>
      </c>
      <c r="V58" s="9">
        <v>30.620999999999999</v>
      </c>
      <c r="W58" s="9">
        <v>37.392000000000003</v>
      </c>
      <c r="X58" s="9">
        <v>522.49400000000003</v>
      </c>
      <c r="Y58" s="9">
        <v>272.22000000000003</v>
      </c>
      <c r="Z58" s="9">
        <v>250.274</v>
      </c>
      <c r="AA58" s="9">
        <v>196.249</v>
      </c>
      <c r="AB58" s="9">
        <v>149.00299999999999</v>
      </c>
      <c r="AC58" s="9">
        <v>47.247</v>
      </c>
      <c r="AD58" s="9">
        <v>326.245</v>
      </c>
      <c r="AE58" s="9">
        <v>123.218</v>
      </c>
      <c r="AF58" s="9">
        <v>203.02699999999999</v>
      </c>
      <c r="AG58" s="9">
        <v>213.958</v>
      </c>
      <c r="AH58" s="9">
        <v>163.23099999999999</v>
      </c>
      <c r="AI58" s="9">
        <v>50.726999999999997</v>
      </c>
      <c r="AJ58" s="9">
        <v>356.86799999999999</v>
      </c>
      <c r="AK58" s="9">
        <v>135.21299999999999</v>
      </c>
      <c r="AL58" s="9">
        <v>221.655</v>
      </c>
      <c r="AM58" s="9">
        <v>346.67500000000001</v>
      </c>
      <c r="AN58" s="9">
        <v>138.87299999999999</v>
      </c>
      <c r="AO58" s="9">
        <v>207.803</v>
      </c>
      <c r="AP58" s="9">
        <v>3258.7429999999999</v>
      </c>
      <c r="AQ58" s="9">
        <v>1738.8230000000001</v>
      </c>
      <c r="AR58" s="9">
        <v>1519.921</v>
      </c>
      <c r="AS58" s="9">
        <v>2198.0790000000002</v>
      </c>
      <c r="AT58" s="9">
        <v>1417.7180000000001</v>
      </c>
      <c r="AU58" s="9">
        <v>780.36099999999999</v>
      </c>
      <c r="AV58" s="9">
        <v>1060.664</v>
      </c>
      <c r="AW58" s="9">
        <v>321.10500000000002</v>
      </c>
      <c r="AX58" s="9">
        <v>739.56</v>
      </c>
      <c r="AY58" s="9">
        <v>456.17899999999997</v>
      </c>
      <c r="AZ58" s="9">
        <v>247.27</v>
      </c>
      <c r="BA58" s="9">
        <v>208.90899999999999</v>
      </c>
      <c r="BB58" s="9">
        <v>75.811999999999998</v>
      </c>
      <c r="BC58" s="9">
        <v>40.872</v>
      </c>
      <c r="BD58" s="9">
        <v>34.94</v>
      </c>
      <c r="BE58" s="9">
        <v>26.77</v>
      </c>
      <c r="BF58" s="9">
        <v>19.276</v>
      </c>
      <c r="BG58" s="9">
        <v>7.4939999999999998</v>
      </c>
      <c r="BH58" s="9">
        <v>12.93</v>
      </c>
      <c r="BI58" s="9">
        <v>8.2569999999999997</v>
      </c>
      <c r="BJ58" s="9">
        <v>4.673</v>
      </c>
      <c r="BK58" s="9">
        <v>13.84</v>
      </c>
      <c r="BL58" s="9">
        <v>11.019</v>
      </c>
      <c r="BM58" s="9">
        <v>2.8210000000000002</v>
      </c>
      <c r="BN58" s="9">
        <v>49.042999999999999</v>
      </c>
      <c r="BO58" s="9">
        <v>21.596</v>
      </c>
      <c r="BP58" s="9">
        <v>27.446000000000002</v>
      </c>
      <c r="BQ58" s="9">
        <v>411.53699999999998</v>
      </c>
      <c r="BR58" s="9">
        <v>222.56299999999999</v>
      </c>
      <c r="BS58" s="9">
        <v>188.97399999999999</v>
      </c>
      <c r="BT58" s="9">
        <v>146.756</v>
      </c>
      <c r="BU58" s="9">
        <v>113.495</v>
      </c>
      <c r="BV58" s="9">
        <v>33.26</v>
      </c>
      <c r="BW58" s="9">
        <v>264.78100000000001</v>
      </c>
      <c r="BX58" s="9">
        <v>109.068</v>
      </c>
      <c r="BY58" s="9">
        <v>155.71299999999999</v>
      </c>
      <c r="BZ58" s="9">
        <v>167.59200000000001</v>
      </c>
      <c r="CA58" s="9">
        <v>128.535</v>
      </c>
      <c r="CB58" s="9">
        <v>39.057000000000002</v>
      </c>
      <c r="CC58" s="9">
        <v>288.58699999999999</v>
      </c>
      <c r="CD58" s="9">
        <v>118.73399999999999</v>
      </c>
      <c r="CE58" s="9">
        <v>169.852</v>
      </c>
      <c r="CF58" s="9">
        <v>277.71100000000001</v>
      </c>
      <c r="CG58" s="9">
        <v>117.325</v>
      </c>
      <c r="CH58" s="9">
        <v>160.386</v>
      </c>
      <c r="CI58" s="9">
        <v>2488.8270000000002</v>
      </c>
      <c r="CJ58" s="9">
        <v>1302.8309999999999</v>
      </c>
      <c r="CK58" s="9">
        <v>1185.9970000000001</v>
      </c>
      <c r="CL58" s="9">
        <v>1687.7270000000001</v>
      </c>
      <c r="CM58" s="9">
        <v>1048.0519999999999</v>
      </c>
      <c r="CN58" s="9">
        <v>639.67499999999995</v>
      </c>
      <c r="CO58" s="9">
        <v>801.1</v>
      </c>
      <c r="CP58" s="9">
        <v>254.779</v>
      </c>
      <c r="CQ58" s="9">
        <v>546.322</v>
      </c>
      <c r="CR58" s="9">
        <v>374.13</v>
      </c>
      <c r="CS58" s="9">
        <v>189.99</v>
      </c>
      <c r="CT58" s="9">
        <v>184.14</v>
      </c>
      <c r="CU58" s="9">
        <v>74.525000000000006</v>
      </c>
      <c r="CV58" s="9">
        <v>42.093000000000004</v>
      </c>
      <c r="CW58" s="9">
        <v>32.432000000000002</v>
      </c>
      <c r="CX58" s="9">
        <v>30.376000000000001</v>
      </c>
      <c r="CY58" s="9">
        <v>23.29</v>
      </c>
      <c r="CZ58" s="9">
        <v>7.0860000000000003</v>
      </c>
      <c r="DA58" s="9">
        <v>15.746</v>
      </c>
      <c r="DB58" s="9">
        <v>11.13</v>
      </c>
      <c r="DC58" s="9">
        <v>4.617</v>
      </c>
      <c r="DD58" s="9">
        <v>14.63</v>
      </c>
      <c r="DE58" s="9">
        <v>12.16</v>
      </c>
      <c r="DF58" s="9">
        <v>2.4700000000000002</v>
      </c>
      <c r="DG58" s="9">
        <v>44.149000000000001</v>
      </c>
      <c r="DH58" s="9">
        <v>18.803000000000001</v>
      </c>
      <c r="DI58" s="9">
        <v>25.344999999999999</v>
      </c>
      <c r="DJ58" s="9">
        <v>329.63499999999999</v>
      </c>
      <c r="DK58" s="9">
        <v>163.06100000000001</v>
      </c>
      <c r="DL58" s="9">
        <v>166.57499999999999</v>
      </c>
      <c r="DM58" s="9">
        <v>109.88</v>
      </c>
      <c r="DN58" s="9">
        <v>81.078999999999994</v>
      </c>
      <c r="DO58" s="9">
        <v>28.8</v>
      </c>
      <c r="DP58" s="9">
        <v>219.755</v>
      </c>
      <c r="DQ58" s="9">
        <v>81.980999999999995</v>
      </c>
      <c r="DR58" s="9">
        <v>137.774</v>
      </c>
      <c r="DS58" s="9">
        <v>133.58699999999999</v>
      </c>
      <c r="DT58" s="9">
        <v>99.176000000000002</v>
      </c>
      <c r="DU58" s="9">
        <v>34.411000000000001</v>
      </c>
      <c r="DV58" s="9">
        <v>240.54300000000001</v>
      </c>
      <c r="DW58" s="9">
        <v>90.813999999999993</v>
      </c>
      <c r="DX58" s="9">
        <v>149.72900000000001</v>
      </c>
      <c r="DY58" s="9">
        <v>235.50200000000001</v>
      </c>
      <c r="DZ58" s="9">
        <v>93.111000000000004</v>
      </c>
      <c r="EA58" s="9">
        <v>142.39099999999999</v>
      </c>
      <c r="EB58" s="9">
        <v>848.63699999999994</v>
      </c>
      <c r="EC58" s="9">
        <v>445.642</v>
      </c>
      <c r="ED58" s="9">
        <v>402.995</v>
      </c>
      <c r="EE58" s="9">
        <v>547.48</v>
      </c>
      <c r="EF58" s="9">
        <v>355.137</v>
      </c>
      <c r="EG58" s="9">
        <v>192.34299999999999</v>
      </c>
      <c r="EH58" s="9">
        <v>301.15600000000001</v>
      </c>
      <c r="EI58" s="9">
        <v>90.504999999999995</v>
      </c>
      <c r="EJ58" s="9">
        <v>210.65100000000001</v>
      </c>
      <c r="EK58" s="9">
        <v>132.78</v>
      </c>
      <c r="EL58" s="9">
        <v>67.108000000000004</v>
      </c>
      <c r="EM58" s="9">
        <v>65.671999999999997</v>
      </c>
      <c r="EN58" s="9">
        <v>23.433</v>
      </c>
      <c r="EO58" s="9">
        <v>11.88</v>
      </c>
      <c r="EP58" s="9">
        <v>11.553000000000001</v>
      </c>
      <c r="EQ58" s="9">
        <v>8.2880000000000003</v>
      </c>
      <c r="ER58" s="9">
        <v>6.76</v>
      </c>
      <c r="ES58" s="9">
        <v>1.528</v>
      </c>
      <c r="ET58" s="9">
        <v>4.3470000000000004</v>
      </c>
      <c r="EU58" s="9">
        <v>3.6349999999999998</v>
      </c>
      <c r="EV58" s="9">
        <v>0.71199999999999997</v>
      </c>
      <c r="EW58" s="9">
        <v>3.9409999999999998</v>
      </c>
      <c r="EX58" s="9">
        <v>3.125</v>
      </c>
      <c r="EY58" s="9">
        <v>0.81599999999999995</v>
      </c>
      <c r="EZ58" s="9">
        <v>15.145</v>
      </c>
      <c r="FA58" s="9">
        <v>5.12</v>
      </c>
      <c r="FB58" s="9">
        <v>10.025</v>
      </c>
      <c r="FC58" s="9">
        <v>119.32899999999999</v>
      </c>
      <c r="FD58" s="9">
        <v>59.261000000000003</v>
      </c>
      <c r="FE58" s="9">
        <v>60.067</v>
      </c>
      <c r="FF58" s="9">
        <v>36.901000000000003</v>
      </c>
      <c r="FG58" s="9">
        <v>28.443999999999999</v>
      </c>
      <c r="FH58" s="9">
        <v>8.4570000000000007</v>
      </c>
      <c r="FI58" s="9">
        <v>82.427999999999997</v>
      </c>
      <c r="FJ58" s="9">
        <v>30.817</v>
      </c>
      <c r="FK58" s="9">
        <v>51.61</v>
      </c>
      <c r="FL58" s="9">
        <v>44.148000000000003</v>
      </c>
      <c r="FM58" s="9">
        <v>34.152000000000001</v>
      </c>
      <c r="FN58" s="9">
        <v>9.9949999999999992</v>
      </c>
      <c r="FO58" s="9">
        <v>88.632999999999996</v>
      </c>
      <c r="FP58" s="9">
        <v>32.956000000000003</v>
      </c>
      <c r="FQ58" s="9">
        <v>55.677</v>
      </c>
      <c r="FR58" s="9">
        <v>86.775000000000006</v>
      </c>
      <c r="FS58" s="9">
        <v>34.451999999999998</v>
      </c>
      <c r="FT58" s="9">
        <v>52.322000000000003</v>
      </c>
      <c r="FU58" s="9">
        <v>1350.5550000000001</v>
      </c>
      <c r="FV58" s="9">
        <v>724.40300000000002</v>
      </c>
      <c r="FW58" s="9">
        <v>626.15200000000004</v>
      </c>
      <c r="FX58" s="9">
        <v>907.16099999999994</v>
      </c>
      <c r="FY58" s="9">
        <v>591.87300000000005</v>
      </c>
      <c r="FZ58" s="9">
        <v>315.28800000000001</v>
      </c>
      <c r="GA58" s="9">
        <v>443.39299999999997</v>
      </c>
      <c r="GB58" s="9">
        <v>132.53</v>
      </c>
      <c r="GC58" s="9">
        <v>310.863</v>
      </c>
      <c r="GD58" s="9">
        <v>209.01499999999999</v>
      </c>
      <c r="GE58" s="9">
        <v>108.17</v>
      </c>
      <c r="GF58" s="9">
        <v>100.846</v>
      </c>
      <c r="GG58" s="9">
        <v>36.905000000000001</v>
      </c>
      <c r="GH58" s="9">
        <v>23.218</v>
      </c>
      <c r="GI58" s="9">
        <v>13.686999999999999</v>
      </c>
      <c r="GJ58" s="9">
        <v>12.324999999999999</v>
      </c>
      <c r="GK58" s="9">
        <v>10.031000000000001</v>
      </c>
      <c r="GL58" s="9">
        <v>2.2949999999999999</v>
      </c>
      <c r="GM58" s="9">
        <v>7.7080000000000002</v>
      </c>
      <c r="GN58" s="9">
        <v>6.0869999999999997</v>
      </c>
      <c r="GO58" s="9">
        <v>1.621</v>
      </c>
      <c r="GP58" s="9">
        <v>4.6180000000000003</v>
      </c>
      <c r="GQ58" s="9">
        <v>3.944</v>
      </c>
      <c r="GR58" s="9">
        <v>0.67400000000000004</v>
      </c>
      <c r="GS58" s="9">
        <v>24.579000000000001</v>
      </c>
      <c r="GT58" s="9">
        <v>13.186999999999999</v>
      </c>
      <c r="GU58" s="9">
        <v>11.391999999999999</v>
      </c>
      <c r="GV58" s="9">
        <v>194.83500000000001</v>
      </c>
      <c r="GW58" s="9">
        <v>97.739000000000004</v>
      </c>
      <c r="GX58" s="9">
        <v>97.096000000000004</v>
      </c>
      <c r="GY58" s="9">
        <v>66.994</v>
      </c>
      <c r="GZ58" s="9">
        <v>48.107999999999997</v>
      </c>
      <c r="HA58" s="9">
        <v>18.885999999999999</v>
      </c>
      <c r="HB58" s="9">
        <v>127.84099999999999</v>
      </c>
      <c r="HC58" s="9">
        <v>49.631</v>
      </c>
      <c r="HD58" s="9">
        <v>78.209999999999994</v>
      </c>
      <c r="HE58" s="9">
        <v>75.307000000000002</v>
      </c>
      <c r="HF58" s="9">
        <v>55.088999999999999</v>
      </c>
      <c r="HG58" s="9">
        <v>20.218</v>
      </c>
      <c r="HH58" s="9">
        <v>133.709</v>
      </c>
      <c r="HI58" s="9">
        <v>53.08</v>
      </c>
      <c r="HJ58" s="9">
        <v>80.628</v>
      </c>
      <c r="HK58" s="9">
        <v>135.54900000000001</v>
      </c>
      <c r="HL58" s="9">
        <v>55.718000000000004</v>
      </c>
      <c r="HM58" s="9">
        <v>79.831000000000003</v>
      </c>
      <c r="HN58" s="9">
        <v>255.50899999999999</v>
      </c>
      <c r="HO58" s="9">
        <v>131.524</v>
      </c>
      <c r="HP58" s="9">
        <v>123.986</v>
      </c>
      <c r="HQ58" s="9">
        <v>161.024</v>
      </c>
      <c r="HR58" s="9">
        <v>103.89100000000001</v>
      </c>
      <c r="HS58" s="9">
        <v>57.133000000000003</v>
      </c>
      <c r="HT58" s="9">
        <v>94.484999999999999</v>
      </c>
      <c r="HU58" s="9">
        <v>27.632999999999999</v>
      </c>
      <c r="HV58" s="9">
        <v>66.852000000000004</v>
      </c>
      <c r="HW58" s="9">
        <v>40.18</v>
      </c>
      <c r="HX58" s="9">
        <v>18.707000000000001</v>
      </c>
      <c r="HY58" s="9">
        <v>21.472999999999999</v>
      </c>
      <c r="HZ58" s="9">
        <v>8.859</v>
      </c>
      <c r="IA58" s="9">
        <v>5.3040000000000003</v>
      </c>
      <c r="IB58" s="9">
        <v>3.5550000000000002</v>
      </c>
      <c r="IC58" s="9">
        <v>3.1539999999999999</v>
      </c>
      <c r="ID58" s="9">
        <v>2.5499999999999998</v>
      </c>
      <c r="IE58" s="9">
        <v>0.60399999999999998</v>
      </c>
      <c r="IF58" s="9">
        <v>1.272</v>
      </c>
      <c r="IG58" s="9">
        <v>0.88100000000000001</v>
      </c>
      <c r="IH58" s="9">
        <v>0.39</v>
      </c>
      <c r="II58" s="9">
        <v>1.8819999999999999</v>
      </c>
      <c r="IJ58" s="9">
        <v>1.669</v>
      </c>
      <c r="IK58" s="9">
        <v>0.21299999999999999</v>
      </c>
      <c r="IL58" s="9">
        <v>5.7050000000000001</v>
      </c>
      <c r="IM58" s="9">
        <v>2.754</v>
      </c>
      <c r="IN58" s="9">
        <v>2.9510000000000001</v>
      </c>
      <c r="IO58" s="9">
        <v>35.353000000000002</v>
      </c>
      <c r="IP58" s="9">
        <v>15.43</v>
      </c>
      <c r="IQ58" s="9">
        <v>19.922999999999998</v>
      </c>
    </row>
    <row r="59" spans="1:251">
      <c r="A59" s="10">
        <v>43282</v>
      </c>
      <c r="B59" s="9">
        <v>1046.616</v>
      </c>
      <c r="C59" s="9">
        <v>1187.6579999999999</v>
      </c>
      <c r="D59" s="9">
        <v>379.61900000000003</v>
      </c>
      <c r="E59" s="9">
        <v>808.04</v>
      </c>
      <c r="F59" s="9">
        <v>571.30899999999997</v>
      </c>
      <c r="G59" s="9">
        <v>295.988</v>
      </c>
      <c r="H59" s="9">
        <v>275.32100000000003</v>
      </c>
      <c r="I59" s="9">
        <v>93.558999999999997</v>
      </c>
      <c r="J59" s="9">
        <v>51.377000000000002</v>
      </c>
      <c r="K59" s="9">
        <v>42.182000000000002</v>
      </c>
      <c r="L59" s="9">
        <v>39.439</v>
      </c>
      <c r="M59" s="9">
        <v>31.164999999999999</v>
      </c>
      <c r="N59" s="9">
        <v>8.2729999999999997</v>
      </c>
      <c r="O59" s="9">
        <v>23.969000000000001</v>
      </c>
      <c r="P59" s="9">
        <v>18.706</v>
      </c>
      <c r="Q59" s="9">
        <v>5.2629999999999999</v>
      </c>
      <c r="R59" s="9">
        <v>15.468999999999999</v>
      </c>
      <c r="S59" s="9">
        <v>12.459</v>
      </c>
      <c r="T59" s="9">
        <v>3.01</v>
      </c>
      <c r="U59" s="9">
        <v>54.12</v>
      </c>
      <c r="V59" s="9">
        <v>20.212</v>
      </c>
      <c r="W59" s="9">
        <v>33.908999999999999</v>
      </c>
      <c r="X59" s="9">
        <v>516.79899999999998</v>
      </c>
      <c r="Y59" s="9">
        <v>267.06299999999999</v>
      </c>
      <c r="Z59" s="9">
        <v>249.73599999999999</v>
      </c>
      <c r="AA59" s="9">
        <v>208.34399999999999</v>
      </c>
      <c r="AB59" s="9">
        <v>151.48500000000001</v>
      </c>
      <c r="AC59" s="9">
        <v>56.859000000000002</v>
      </c>
      <c r="AD59" s="9">
        <v>308.45499999999998</v>
      </c>
      <c r="AE59" s="9">
        <v>115.577</v>
      </c>
      <c r="AF59" s="9">
        <v>192.87799999999999</v>
      </c>
      <c r="AG59" s="9">
        <v>235.33600000000001</v>
      </c>
      <c r="AH59" s="9">
        <v>171.37200000000001</v>
      </c>
      <c r="AI59" s="9">
        <v>63.963999999999999</v>
      </c>
      <c r="AJ59" s="9">
        <v>335.97300000000001</v>
      </c>
      <c r="AK59" s="9">
        <v>124.617</v>
      </c>
      <c r="AL59" s="9">
        <v>211.35599999999999</v>
      </c>
      <c r="AM59" s="9">
        <v>332.42399999999998</v>
      </c>
      <c r="AN59" s="9">
        <v>134.28299999999999</v>
      </c>
      <c r="AO59" s="9">
        <v>198.14099999999999</v>
      </c>
      <c r="AP59" s="9">
        <v>3274.7930000000001</v>
      </c>
      <c r="AQ59" s="9">
        <v>1757.116</v>
      </c>
      <c r="AR59" s="9">
        <v>1517.6769999999999</v>
      </c>
      <c r="AS59" s="9">
        <v>2202.5320000000002</v>
      </c>
      <c r="AT59" s="9">
        <v>1432.241</v>
      </c>
      <c r="AU59" s="9">
        <v>770.29100000000005</v>
      </c>
      <c r="AV59" s="9">
        <v>1072.2619999999999</v>
      </c>
      <c r="AW59" s="9">
        <v>324.875</v>
      </c>
      <c r="AX59" s="9">
        <v>747.38599999999997</v>
      </c>
      <c r="AY59" s="9">
        <v>473.69200000000001</v>
      </c>
      <c r="AZ59" s="9">
        <v>256.86900000000003</v>
      </c>
      <c r="BA59" s="9">
        <v>216.82300000000001</v>
      </c>
      <c r="BB59" s="9">
        <v>93.71</v>
      </c>
      <c r="BC59" s="9">
        <v>47.518000000000001</v>
      </c>
      <c r="BD59" s="9">
        <v>46.192</v>
      </c>
      <c r="BE59" s="9">
        <v>33.921999999999997</v>
      </c>
      <c r="BF59" s="9">
        <v>23.544</v>
      </c>
      <c r="BG59" s="9">
        <v>10.379</v>
      </c>
      <c r="BH59" s="9">
        <v>18.212</v>
      </c>
      <c r="BI59" s="9">
        <v>11.64</v>
      </c>
      <c r="BJ59" s="9">
        <v>6.5720000000000001</v>
      </c>
      <c r="BK59" s="9">
        <v>15.71</v>
      </c>
      <c r="BL59" s="9">
        <v>11.904</v>
      </c>
      <c r="BM59" s="9">
        <v>3.806</v>
      </c>
      <c r="BN59" s="9">
        <v>59.786999999999999</v>
      </c>
      <c r="BO59" s="9">
        <v>23.974</v>
      </c>
      <c r="BP59" s="9">
        <v>35.813000000000002</v>
      </c>
      <c r="BQ59" s="9">
        <v>421.09399999999999</v>
      </c>
      <c r="BR59" s="9">
        <v>229.066</v>
      </c>
      <c r="BS59" s="9">
        <v>192.02799999999999</v>
      </c>
      <c r="BT59" s="9">
        <v>160.97499999999999</v>
      </c>
      <c r="BU59" s="9">
        <v>123.524</v>
      </c>
      <c r="BV59" s="9">
        <v>37.451000000000001</v>
      </c>
      <c r="BW59" s="9">
        <v>260.11900000000003</v>
      </c>
      <c r="BX59" s="9">
        <v>105.542</v>
      </c>
      <c r="BY59" s="9">
        <v>154.577</v>
      </c>
      <c r="BZ59" s="9">
        <v>187.12799999999999</v>
      </c>
      <c r="CA59" s="9">
        <v>141.57300000000001</v>
      </c>
      <c r="CB59" s="9">
        <v>45.555</v>
      </c>
      <c r="CC59" s="9">
        <v>286.565</v>
      </c>
      <c r="CD59" s="9">
        <v>115.297</v>
      </c>
      <c r="CE59" s="9">
        <v>171.268</v>
      </c>
      <c r="CF59" s="9">
        <v>278.33199999999999</v>
      </c>
      <c r="CG59" s="9">
        <v>117.182</v>
      </c>
      <c r="CH59" s="9">
        <v>161.15</v>
      </c>
      <c r="CI59" s="9">
        <v>2485.9279999999999</v>
      </c>
      <c r="CJ59" s="9">
        <v>1303.1489999999999</v>
      </c>
      <c r="CK59" s="9">
        <v>1182.779</v>
      </c>
      <c r="CL59" s="9">
        <v>1710.4780000000001</v>
      </c>
      <c r="CM59" s="9">
        <v>1056.8219999999999</v>
      </c>
      <c r="CN59" s="9">
        <v>653.65700000000004</v>
      </c>
      <c r="CO59" s="9">
        <v>775.45</v>
      </c>
      <c r="CP59" s="9">
        <v>246.327</v>
      </c>
      <c r="CQ59" s="9">
        <v>529.12199999999996</v>
      </c>
      <c r="CR59" s="9">
        <v>386.51</v>
      </c>
      <c r="CS59" s="9">
        <v>195.51300000000001</v>
      </c>
      <c r="CT59" s="9">
        <v>190.99600000000001</v>
      </c>
      <c r="CU59" s="9">
        <v>63.301000000000002</v>
      </c>
      <c r="CV59" s="9">
        <v>37.045000000000002</v>
      </c>
      <c r="CW59" s="9">
        <v>26.257000000000001</v>
      </c>
      <c r="CX59" s="9">
        <v>23.408000000000001</v>
      </c>
      <c r="CY59" s="9">
        <v>16.960999999999999</v>
      </c>
      <c r="CZ59" s="9">
        <v>6.4459999999999997</v>
      </c>
      <c r="DA59" s="9">
        <v>12.771000000000001</v>
      </c>
      <c r="DB59" s="9">
        <v>8.98</v>
      </c>
      <c r="DC59" s="9">
        <v>3.7909999999999999</v>
      </c>
      <c r="DD59" s="9">
        <v>10.637</v>
      </c>
      <c r="DE59" s="9">
        <v>7.9820000000000002</v>
      </c>
      <c r="DF59" s="9">
        <v>2.6549999999999998</v>
      </c>
      <c r="DG59" s="9">
        <v>39.893999999999998</v>
      </c>
      <c r="DH59" s="9">
        <v>20.082999999999998</v>
      </c>
      <c r="DI59" s="9">
        <v>19.809999999999999</v>
      </c>
      <c r="DJ59" s="9">
        <v>350.94099999999997</v>
      </c>
      <c r="DK59" s="9">
        <v>173.577</v>
      </c>
      <c r="DL59" s="9">
        <v>177.364</v>
      </c>
      <c r="DM59" s="9">
        <v>127.678</v>
      </c>
      <c r="DN59" s="9">
        <v>91.77</v>
      </c>
      <c r="DO59" s="9">
        <v>35.908000000000001</v>
      </c>
      <c r="DP59" s="9">
        <v>223.26300000000001</v>
      </c>
      <c r="DQ59" s="9">
        <v>81.807000000000002</v>
      </c>
      <c r="DR59" s="9">
        <v>141.45699999999999</v>
      </c>
      <c r="DS59" s="9">
        <v>145.03100000000001</v>
      </c>
      <c r="DT59" s="9">
        <v>104.54300000000001</v>
      </c>
      <c r="DU59" s="9">
        <v>40.487000000000002</v>
      </c>
      <c r="DV59" s="9">
        <v>241.47900000000001</v>
      </c>
      <c r="DW59" s="9">
        <v>90.97</v>
      </c>
      <c r="DX59" s="9">
        <v>150.50899999999999</v>
      </c>
      <c r="DY59" s="9">
        <v>236.03399999999999</v>
      </c>
      <c r="DZ59" s="9">
        <v>90.786000000000001</v>
      </c>
      <c r="EA59" s="9">
        <v>145.24700000000001</v>
      </c>
      <c r="EB59" s="9">
        <v>845.89499999999998</v>
      </c>
      <c r="EC59" s="9">
        <v>444.64299999999997</v>
      </c>
      <c r="ED59" s="9">
        <v>401.25299999999999</v>
      </c>
      <c r="EE59" s="9">
        <v>539.69000000000005</v>
      </c>
      <c r="EF59" s="9">
        <v>347.91699999999997</v>
      </c>
      <c r="EG59" s="9">
        <v>191.773</v>
      </c>
      <c r="EH59" s="9">
        <v>306.20600000000002</v>
      </c>
      <c r="EI59" s="9">
        <v>96.725999999999999</v>
      </c>
      <c r="EJ59" s="9">
        <v>209.48</v>
      </c>
      <c r="EK59" s="9">
        <v>135.06299999999999</v>
      </c>
      <c r="EL59" s="9">
        <v>67.384</v>
      </c>
      <c r="EM59" s="9">
        <v>67.679000000000002</v>
      </c>
      <c r="EN59" s="9">
        <v>22.603999999999999</v>
      </c>
      <c r="EO59" s="9">
        <v>14.353999999999999</v>
      </c>
      <c r="EP59" s="9">
        <v>8.25</v>
      </c>
      <c r="EQ59" s="9">
        <v>8.9139999999999997</v>
      </c>
      <c r="ER59" s="9">
        <v>7.53</v>
      </c>
      <c r="ES59" s="9">
        <v>1.3839999999999999</v>
      </c>
      <c r="ET59" s="9">
        <v>3.2570000000000001</v>
      </c>
      <c r="EU59" s="9">
        <v>2.323</v>
      </c>
      <c r="EV59" s="9">
        <v>0.93300000000000005</v>
      </c>
      <c r="EW59" s="9">
        <v>5.657</v>
      </c>
      <c r="EX59" s="9">
        <v>5.2060000000000004</v>
      </c>
      <c r="EY59" s="9">
        <v>0.45100000000000001</v>
      </c>
      <c r="EZ59" s="9">
        <v>13.69</v>
      </c>
      <c r="FA59" s="9">
        <v>6.8239999999999998</v>
      </c>
      <c r="FB59" s="9">
        <v>6.8659999999999997</v>
      </c>
      <c r="FC59" s="9">
        <v>122.65300000000001</v>
      </c>
      <c r="FD59" s="9">
        <v>58.645000000000003</v>
      </c>
      <c r="FE59" s="9">
        <v>64.007999999999996</v>
      </c>
      <c r="FF59" s="9">
        <v>38.497999999999998</v>
      </c>
      <c r="FG59" s="9">
        <v>25.289000000000001</v>
      </c>
      <c r="FH59" s="9">
        <v>13.209</v>
      </c>
      <c r="FI59" s="9">
        <v>84.155000000000001</v>
      </c>
      <c r="FJ59" s="9">
        <v>33.356000000000002</v>
      </c>
      <c r="FK59" s="9">
        <v>50.798999999999999</v>
      </c>
      <c r="FL59" s="9">
        <v>45.755000000000003</v>
      </c>
      <c r="FM59" s="9">
        <v>31.151</v>
      </c>
      <c r="FN59" s="9">
        <v>14.603999999999999</v>
      </c>
      <c r="FO59" s="9">
        <v>89.308000000000007</v>
      </c>
      <c r="FP59" s="9">
        <v>36.231999999999999</v>
      </c>
      <c r="FQ59" s="9">
        <v>53.076000000000001</v>
      </c>
      <c r="FR59" s="9">
        <v>87.411000000000001</v>
      </c>
      <c r="FS59" s="9">
        <v>35.679000000000002</v>
      </c>
      <c r="FT59" s="9">
        <v>51.732999999999997</v>
      </c>
      <c r="FU59" s="9">
        <v>1344.68</v>
      </c>
      <c r="FV59" s="9">
        <v>726.43899999999996</v>
      </c>
      <c r="FW59" s="9">
        <v>618.24099999999999</v>
      </c>
      <c r="FX59" s="9">
        <v>920.28200000000004</v>
      </c>
      <c r="FY59" s="9">
        <v>601.10699999999997</v>
      </c>
      <c r="FZ59" s="9">
        <v>319.17399999999998</v>
      </c>
      <c r="GA59" s="9">
        <v>424.39800000000002</v>
      </c>
      <c r="GB59" s="9">
        <v>125.331</v>
      </c>
      <c r="GC59" s="9">
        <v>299.06700000000001</v>
      </c>
      <c r="GD59" s="9">
        <v>216.62</v>
      </c>
      <c r="GE59" s="9">
        <v>110.351</v>
      </c>
      <c r="GF59" s="9">
        <v>106.27</v>
      </c>
      <c r="GG59" s="9">
        <v>38.832999999999998</v>
      </c>
      <c r="GH59" s="9">
        <v>22.495000000000001</v>
      </c>
      <c r="GI59" s="9">
        <v>16.338999999999999</v>
      </c>
      <c r="GJ59" s="9">
        <v>15.852</v>
      </c>
      <c r="GK59" s="9">
        <v>12.273</v>
      </c>
      <c r="GL59" s="9">
        <v>3.5790000000000002</v>
      </c>
      <c r="GM59" s="9">
        <v>9.1189999999999998</v>
      </c>
      <c r="GN59" s="9">
        <v>6.6369999999999996</v>
      </c>
      <c r="GO59" s="9">
        <v>2.4820000000000002</v>
      </c>
      <c r="GP59" s="9">
        <v>6.7329999999999997</v>
      </c>
      <c r="GQ59" s="9">
        <v>5.6369999999999996</v>
      </c>
      <c r="GR59" s="9">
        <v>1.0960000000000001</v>
      </c>
      <c r="GS59" s="9">
        <v>22.981000000000002</v>
      </c>
      <c r="GT59" s="9">
        <v>10.221</v>
      </c>
      <c r="GU59" s="9">
        <v>12.76</v>
      </c>
      <c r="GV59" s="9">
        <v>198.119</v>
      </c>
      <c r="GW59" s="9">
        <v>98.745000000000005</v>
      </c>
      <c r="GX59" s="9">
        <v>99.373000000000005</v>
      </c>
      <c r="GY59" s="9">
        <v>75.284000000000006</v>
      </c>
      <c r="GZ59" s="9">
        <v>53.308999999999997</v>
      </c>
      <c r="HA59" s="9">
        <v>21.975000000000001</v>
      </c>
      <c r="HB59" s="9">
        <v>122.83499999999999</v>
      </c>
      <c r="HC59" s="9">
        <v>45.436</v>
      </c>
      <c r="HD59" s="9">
        <v>77.399000000000001</v>
      </c>
      <c r="HE59" s="9">
        <v>87.046999999999997</v>
      </c>
      <c r="HF59" s="9">
        <v>62.84</v>
      </c>
      <c r="HG59" s="9">
        <v>24.207000000000001</v>
      </c>
      <c r="HH59" s="9">
        <v>129.57300000000001</v>
      </c>
      <c r="HI59" s="9">
        <v>47.51</v>
      </c>
      <c r="HJ59" s="9">
        <v>82.063000000000002</v>
      </c>
      <c r="HK59" s="9">
        <v>131.95400000000001</v>
      </c>
      <c r="HL59" s="9">
        <v>52.073</v>
      </c>
      <c r="HM59" s="9">
        <v>79.881</v>
      </c>
      <c r="HN59" s="9">
        <v>254.345</v>
      </c>
      <c r="HO59" s="9">
        <v>132.399</v>
      </c>
      <c r="HP59" s="9">
        <v>121.946</v>
      </c>
      <c r="HQ59" s="9">
        <v>157.983</v>
      </c>
      <c r="HR59" s="9">
        <v>102.095</v>
      </c>
      <c r="HS59" s="9">
        <v>55.887999999999998</v>
      </c>
      <c r="HT59" s="9">
        <v>96.361000000000004</v>
      </c>
      <c r="HU59" s="9">
        <v>30.303999999999998</v>
      </c>
      <c r="HV59" s="9">
        <v>66.058000000000007</v>
      </c>
      <c r="HW59" s="9">
        <v>40.978000000000002</v>
      </c>
      <c r="HX59" s="9">
        <v>21.495000000000001</v>
      </c>
      <c r="HY59" s="9">
        <v>19.483000000000001</v>
      </c>
      <c r="HZ59" s="9">
        <v>8.0229999999999997</v>
      </c>
      <c r="IA59" s="9">
        <v>4.9269999999999996</v>
      </c>
      <c r="IB59" s="9">
        <v>3.0960000000000001</v>
      </c>
      <c r="IC59" s="9">
        <v>3.786</v>
      </c>
      <c r="ID59" s="9">
        <v>2.843</v>
      </c>
      <c r="IE59" s="9">
        <v>0.94299999999999995</v>
      </c>
      <c r="IF59" s="9">
        <v>1.944</v>
      </c>
      <c r="IG59" s="9">
        <v>1.4119999999999999</v>
      </c>
      <c r="IH59" s="9">
        <v>0.53200000000000003</v>
      </c>
      <c r="II59" s="9">
        <v>1.8420000000000001</v>
      </c>
      <c r="IJ59" s="9">
        <v>1.431</v>
      </c>
      <c r="IK59" s="9">
        <v>0.41099999999999998</v>
      </c>
      <c r="IL59" s="9">
        <v>4.2370000000000001</v>
      </c>
      <c r="IM59" s="9">
        <v>2.0840000000000001</v>
      </c>
      <c r="IN59" s="9">
        <v>2.1520000000000001</v>
      </c>
      <c r="IO59" s="9">
        <v>35.857999999999997</v>
      </c>
      <c r="IP59" s="9">
        <v>17.555</v>
      </c>
      <c r="IQ59" s="9">
        <v>18.303000000000001</v>
      </c>
    </row>
    <row r="60" spans="1:251">
      <c r="A60" s="10">
        <v>43313</v>
      </c>
      <c r="B60" s="9">
        <v>1037.6849999999999</v>
      </c>
      <c r="C60" s="9">
        <v>1222.9179999999999</v>
      </c>
      <c r="D60" s="9">
        <v>391.54</v>
      </c>
      <c r="E60" s="9">
        <v>831.37800000000004</v>
      </c>
      <c r="F60" s="9">
        <v>526.24699999999996</v>
      </c>
      <c r="G60" s="9">
        <v>290.065</v>
      </c>
      <c r="H60" s="9">
        <v>236.18299999999999</v>
      </c>
      <c r="I60" s="9">
        <v>94.459000000000003</v>
      </c>
      <c r="J60" s="9">
        <v>58.585000000000001</v>
      </c>
      <c r="K60" s="9">
        <v>35.872999999999998</v>
      </c>
      <c r="L60" s="9">
        <v>39.639000000000003</v>
      </c>
      <c r="M60" s="9">
        <v>31.873000000000001</v>
      </c>
      <c r="N60" s="9">
        <v>7.7670000000000003</v>
      </c>
      <c r="O60" s="9">
        <v>22.300999999999998</v>
      </c>
      <c r="P60" s="9">
        <v>16.559000000000001</v>
      </c>
      <c r="Q60" s="9">
        <v>5.742</v>
      </c>
      <c r="R60" s="9">
        <v>17.338000000000001</v>
      </c>
      <c r="S60" s="9">
        <v>15.313000000000001</v>
      </c>
      <c r="T60" s="9">
        <v>2.0249999999999999</v>
      </c>
      <c r="U60" s="9">
        <v>54.819000000000003</v>
      </c>
      <c r="V60" s="9">
        <v>26.713000000000001</v>
      </c>
      <c r="W60" s="9">
        <v>28.106999999999999</v>
      </c>
      <c r="X60" s="9">
        <v>470.745</v>
      </c>
      <c r="Y60" s="9">
        <v>253.85300000000001</v>
      </c>
      <c r="Z60" s="9">
        <v>216.892</v>
      </c>
      <c r="AA60" s="9">
        <v>192.804</v>
      </c>
      <c r="AB60" s="9">
        <v>150.72399999999999</v>
      </c>
      <c r="AC60" s="9">
        <v>42.08</v>
      </c>
      <c r="AD60" s="9">
        <v>277.94099999999997</v>
      </c>
      <c r="AE60" s="9">
        <v>103.129</v>
      </c>
      <c r="AF60" s="9">
        <v>174.81200000000001</v>
      </c>
      <c r="AG60" s="9">
        <v>222.93600000000001</v>
      </c>
      <c r="AH60" s="9">
        <v>174.119</v>
      </c>
      <c r="AI60" s="9">
        <v>48.817</v>
      </c>
      <c r="AJ60" s="9">
        <v>303.31099999999998</v>
      </c>
      <c r="AK60" s="9">
        <v>115.94499999999999</v>
      </c>
      <c r="AL60" s="9">
        <v>187.36600000000001</v>
      </c>
      <c r="AM60" s="9">
        <v>300.24200000000002</v>
      </c>
      <c r="AN60" s="9">
        <v>119.688</v>
      </c>
      <c r="AO60" s="9">
        <v>180.554</v>
      </c>
      <c r="AP60" s="9">
        <v>3255.9780000000001</v>
      </c>
      <c r="AQ60" s="9">
        <v>1753.0050000000001</v>
      </c>
      <c r="AR60" s="9">
        <v>1502.973</v>
      </c>
      <c r="AS60" s="9">
        <v>2197.3119999999999</v>
      </c>
      <c r="AT60" s="9">
        <v>1427.21</v>
      </c>
      <c r="AU60" s="9">
        <v>770.101</v>
      </c>
      <c r="AV60" s="9">
        <v>1058.6669999999999</v>
      </c>
      <c r="AW60" s="9">
        <v>325.79500000000002</v>
      </c>
      <c r="AX60" s="9">
        <v>732.87199999999996</v>
      </c>
      <c r="AY60" s="9">
        <v>461.97199999999998</v>
      </c>
      <c r="AZ60" s="9">
        <v>241.47</v>
      </c>
      <c r="BA60" s="9">
        <v>220.50200000000001</v>
      </c>
      <c r="BB60" s="9">
        <v>87.28</v>
      </c>
      <c r="BC60" s="9">
        <v>46.698</v>
      </c>
      <c r="BD60" s="9">
        <v>40.582000000000001</v>
      </c>
      <c r="BE60" s="9">
        <v>35.304000000000002</v>
      </c>
      <c r="BF60" s="9">
        <v>27.548999999999999</v>
      </c>
      <c r="BG60" s="9">
        <v>7.7549999999999999</v>
      </c>
      <c r="BH60" s="9">
        <v>15.952</v>
      </c>
      <c r="BI60" s="9">
        <v>13.456</v>
      </c>
      <c r="BJ60" s="9">
        <v>2.496</v>
      </c>
      <c r="BK60" s="9">
        <v>19.352</v>
      </c>
      <c r="BL60" s="9">
        <v>14.093</v>
      </c>
      <c r="BM60" s="9">
        <v>5.2590000000000003</v>
      </c>
      <c r="BN60" s="9">
        <v>51.975999999999999</v>
      </c>
      <c r="BO60" s="9">
        <v>19.148</v>
      </c>
      <c r="BP60" s="9">
        <v>32.828000000000003</v>
      </c>
      <c r="BQ60" s="9">
        <v>412.04300000000001</v>
      </c>
      <c r="BR60" s="9">
        <v>216.386</v>
      </c>
      <c r="BS60" s="9">
        <v>195.65700000000001</v>
      </c>
      <c r="BT60" s="9">
        <v>164.74700000000001</v>
      </c>
      <c r="BU60" s="9">
        <v>124.21599999999999</v>
      </c>
      <c r="BV60" s="9">
        <v>40.53</v>
      </c>
      <c r="BW60" s="9">
        <v>247.29599999999999</v>
      </c>
      <c r="BX60" s="9">
        <v>92.17</v>
      </c>
      <c r="BY60" s="9">
        <v>155.12700000000001</v>
      </c>
      <c r="BZ60" s="9">
        <v>189.24299999999999</v>
      </c>
      <c r="CA60" s="9">
        <v>141.34</v>
      </c>
      <c r="CB60" s="9">
        <v>47.902000000000001</v>
      </c>
      <c r="CC60" s="9">
        <v>272.72899999999998</v>
      </c>
      <c r="CD60" s="9">
        <v>100.129</v>
      </c>
      <c r="CE60" s="9">
        <v>172.6</v>
      </c>
      <c r="CF60" s="9">
        <v>263.24799999999999</v>
      </c>
      <c r="CG60" s="9">
        <v>105.626</v>
      </c>
      <c r="CH60" s="9">
        <v>157.62200000000001</v>
      </c>
      <c r="CI60" s="9">
        <v>2498.6370000000002</v>
      </c>
      <c r="CJ60" s="9">
        <v>1310.672</v>
      </c>
      <c r="CK60" s="9">
        <v>1187.9649999999999</v>
      </c>
      <c r="CL60" s="9">
        <v>1712.461</v>
      </c>
      <c r="CM60" s="9">
        <v>1063.4159999999999</v>
      </c>
      <c r="CN60" s="9">
        <v>649.04499999999996</v>
      </c>
      <c r="CO60" s="9">
        <v>786.17600000000004</v>
      </c>
      <c r="CP60" s="9">
        <v>247.25700000000001</v>
      </c>
      <c r="CQ60" s="9">
        <v>538.91999999999996</v>
      </c>
      <c r="CR60" s="9">
        <v>363.53699999999998</v>
      </c>
      <c r="CS60" s="9">
        <v>173.79499999999999</v>
      </c>
      <c r="CT60" s="9">
        <v>189.74199999999999</v>
      </c>
      <c r="CU60" s="9">
        <v>69.531000000000006</v>
      </c>
      <c r="CV60" s="9">
        <v>38.347999999999999</v>
      </c>
      <c r="CW60" s="9">
        <v>31.183</v>
      </c>
      <c r="CX60" s="9">
        <v>27.512</v>
      </c>
      <c r="CY60" s="9">
        <v>19.798999999999999</v>
      </c>
      <c r="CZ60" s="9">
        <v>7.7130000000000001</v>
      </c>
      <c r="DA60" s="9">
        <v>12.510999999999999</v>
      </c>
      <c r="DB60" s="9">
        <v>7.9489999999999998</v>
      </c>
      <c r="DC60" s="9">
        <v>4.5629999999999997</v>
      </c>
      <c r="DD60" s="9">
        <v>15.000999999999999</v>
      </c>
      <c r="DE60" s="9">
        <v>11.851000000000001</v>
      </c>
      <c r="DF60" s="9">
        <v>3.15</v>
      </c>
      <c r="DG60" s="9">
        <v>42.018999999999998</v>
      </c>
      <c r="DH60" s="9">
        <v>18.548999999999999</v>
      </c>
      <c r="DI60" s="9">
        <v>23.47</v>
      </c>
      <c r="DJ60" s="9">
        <v>322.84399999999999</v>
      </c>
      <c r="DK60" s="9">
        <v>146.71899999999999</v>
      </c>
      <c r="DL60" s="9">
        <v>176.125</v>
      </c>
      <c r="DM60" s="9">
        <v>110.142</v>
      </c>
      <c r="DN60" s="9">
        <v>73.093999999999994</v>
      </c>
      <c r="DO60" s="9">
        <v>37.048000000000002</v>
      </c>
      <c r="DP60" s="9">
        <v>212.702</v>
      </c>
      <c r="DQ60" s="9">
        <v>73.625</v>
      </c>
      <c r="DR60" s="9">
        <v>139.077</v>
      </c>
      <c r="DS60" s="9">
        <v>133.25</v>
      </c>
      <c r="DT60" s="9">
        <v>90.805000000000007</v>
      </c>
      <c r="DU60" s="9">
        <v>42.445</v>
      </c>
      <c r="DV60" s="9">
        <v>230.28700000000001</v>
      </c>
      <c r="DW60" s="9">
        <v>82.99</v>
      </c>
      <c r="DX60" s="9">
        <v>147.297</v>
      </c>
      <c r="DY60" s="9">
        <v>225.21299999999999</v>
      </c>
      <c r="DZ60" s="9">
        <v>81.572999999999993</v>
      </c>
      <c r="EA60" s="9">
        <v>143.63999999999999</v>
      </c>
      <c r="EB60" s="9">
        <v>834.81200000000001</v>
      </c>
      <c r="EC60" s="9">
        <v>439.45600000000002</v>
      </c>
      <c r="ED60" s="9">
        <v>395.35599999999999</v>
      </c>
      <c r="EE60" s="9">
        <v>543.33500000000004</v>
      </c>
      <c r="EF60" s="9">
        <v>349.28899999999999</v>
      </c>
      <c r="EG60" s="9">
        <v>194.04599999999999</v>
      </c>
      <c r="EH60" s="9">
        <v>291.47699999999998</v>
      </c>
      <c r="EI60" s="9">
        <v>90.165999999999997</v>
      </c>
      <c r="EJ60" s="9">
        <v>201.31100000000001</v>
      </c>
      <c r="EK60" s="9">
        <v>134.114</v>
      </c>
      <c r="EL60" s="9">
        <v>66.840999999999994</v>
      </c>
      <c r="EM60" s="9">
        <v>67.272999999999996</v>
      </c>
      <c r="EN60" s="9">
        <v>28.021999999999998</v>
      </c>
      <c r="EO60" s="9">
        <v>15.282999999999999</v>
      </c>
      <c r="EP60" s="9">
        <v>12.739000000000001</v>
      </c>
      <c r="EQ60" s="9">
        <v>8.4979999999999993</v>
      </c>
      <c r="ER60" s="9">
        <v>6.3049999999999997</v>
      </c>
      <c r="ES60" s="9">
        <v>2.1930000000000001</v>
      </c>
      <c r="ET60" s="9">
        <v>4.0519999999999996</v>
      </c>
      <c r="EU60" s="9">
        <v>2.7210000000000001</v>
      </c>
      <c r="EV60" s="9">
        <v>1.3320000000000001</v>
      </c>
      <c r="EW60" s="9">
        <v>4.4459999999999997</v>
      </c>
      <c r="EX60" s="9">
        <v>3.585</v>
      </c>
      <c r="EY60" s="9">
        <v>0.86099999999999999</v>
      </c>
      <c r="EZ60" s="9">
        <v>19.524000000000001</v>
      </c>
      <c r="FA60" s="9">
        <v>8.9779999999999998</v>
      </c>
      <c r="FB60" s="9">
        <v>10.545999999999999</v>
      </c>
      <c r="FC60" s="9">
        <v>117.976</v>
      </c>
      <c r="FD60" s="9">
        <v>57.326000000000001</v>
      </c>
      <c r="FE60" s="9">
        <v>60.65</v>
      </c>
      <c r="FF60" s="9">
        <v>39.561999999999998</v>
      </c>
      <c r="FG60" s="9">
        <v>27.864999999999998</v>
      </c>
      <c r="FH60" s="9">
        <v>11.696999999999999</v>
      </c>
      <c r="FI60" s="9">
        <v>78.415000000000006</v>
      </c>
      <c r="FJ60" s="9">
        <v>29.460999999999999</v>
      </c>
      <c r="FK60" s="9">
        <v>48.953000000000003</v>
      </c>
      <c r="FL60" s="9">
        <v>46.81</v>
      </c>
      <c r="FM60" s="9">
        <v>33.283999999999999</v>
      </c>
      <c r="FN60" s="9">
        <v>13.526</v>
      </c>
      <c r="FO60" s="9">
        <v>87.304000000000002</v>
      </c>
      <c r="FP60" s="9">
        <v>33.557000000000002</v>
      </c>
      <c r="FQ60" s="9">
        <v>53.747</v>
      </c>
      <c r="FR60" s="9">
        <v>82.466999999999999</v>
      </c>
      <c r="FS60" s="9">
        <v>32.182000000000002</v>
      </c>
      <c r="FT60" s="9">
        <v>50.284999999999997</v>
      </c>
      <c r="FU60" s="9">
        <v>1342.75</v>
      </c>
      <c r="FV60" s="9">
        <v>724.66600000000005</v>
      </c>
      <c r="FW60" s="9">
        <v>618.08500000000004</v>
      </c>
      <c r="FX60" s="9">
        <v>915.56</v>
      </c>
      <c r="FY60" s="9">
        <v>594.18399999999997</v>
      </c>
      <c r="FZ60" s="9">
        <v>321.37599999999998</v>
      </c>
      <c r="GA60" s="9">
        <v>427.19</v>
      </c>
      <c r="GB60" s="9">
        <v>130.482</v>
      </c>
      <c r="GC60" s="9">
        <v>296.70800000000003</v>
      </c>
      <c r="GD60" s="9">
        <v>228.54</v>
      </c>
      <c r="GE60" s="9">
        <v>114.794</v>
      </c>
      <c r="GF60" s="9">
        <v>113.746</v>
      </c>
      <c r="GG60" s="9">
        <v>48.878</v>
      </c>
      <c r="GH60" s="9">
        <v>27.873000000000001</v>
      </c>
      <c r="GI60" s="9">
        <v>21.004999999999999</v>
      </c>
      <c r="GJ60" s="9">
        <v>20.510999999999999</v>
      </c>
      <c r="GK60" s="9">
        <v>15.234999999999999</v>
      </c>
      <c r="GL60" s="9">
        <v>5.2759999999999998</v>
      </c>
      <c r="GM60" s="9">
        <v>10.548999999999999</v>
      </c>
      <c r="GN60" s="9">
        <v>7.91</v>
      </c>
      <c r="GO60" s="9">
        <v>2.6389999999999998</v>
      </c>
      <c r="GP60" s="9">
        <v>9.9619999999999997</v>
      </c>
      <c r="GQ60" s="9">
        <v>7.3250000000000002</v>
      </c>
      <c r="GR60" s="9">
        <v>2.637</v>
      </c>
      <c r="GS60" s="9">
        <v>28.367000000000001</v>
      </c>
      <c r="GT60" s="9">
        <v>12.638</v>
      </c>
      <c r="GU60" s="9">
        <v>15.728999999999999</v>
      </c>
      <c r="GV60" s="9">
        <v>203.74</v>
      </c>
      <c r="GW60" s="9">
        <v>101.51300000000001</v>
      </c>
      <c r="GX60" s="9">
        <v>102.227</v>
      </c>
      <c r="GY60" s="9">
        <v>73.403000000000006</v>
      </c>
      <c r="GZ60" s="9">
        <v>56.06</v>
      </c>
      <c r="HA60" s="9">
        <v>17.343</v>
      </c>
      <c r="HB60" s="9">
        <v>130.33600000000001</v>
      </c>
      <c r="HC60" s="9">
        <v>45.451999999999998</v>
      </c>
      <c r="HD60" s="9">
        <v>84.884</v>
      </c>
      <c r="HE60" s="9">
        <v>87.766000000000005</v>
      </c>
      <c r="HF60" s="9">
        <v>66.022999999999996</v>
      </c>
      <c r="HG60" s="9">
        <v>21.742999999999999</v>
      </c>
      <c r="HH60" s="9">
        <v>140.774</v>
      </c>
      <c r="HI60" s="9">
        <v>48.771000000000001</v>
      </c>
      <c r="HJ60" s="9">
        <v>92.003</v>
      </c>
      <c r="HK60" s="9">
        <v>140.88499999999999</v>
      </c>
      <c r="HL60" s="9">
        <v>53.362000000000002</v>
      </c>
      <c r="HM60" s="9">
        <v>87.522999999999996</v>
      </c>
      <c r="HN60" s="9">
        <v>254.749</v>
      </c>
      <c r="HO60" s="9">
        <v>132.02799999999999</v>
      </c>
      <c r="HP60" s="9">
        <v>122.721</v>
      </c>
      <c r="HQ60" s="9">
        <v>158.84100000000001</v>
      </c>
      <c r="HR60" s="9">
        <v>102.64700000000001</v>
      </c>
      <c r="HS60" s="9">
        <v>56.194000000000003</v>
      </c>
      <c r="HT60" s="9">
        <v>95.906999999999996</v>
      </c>
      <c r="HU60" s="9">
        <v>29.381</v>
      </c>
      <c r="HV60" s="9">
        <v>66.527000000000001</v>
      </c>
      <c r="HW60" s="9">
        <v>39.447000000000003</v>
      </c>
      <c r="HX60" s="9">
        <v>19.756</v>
      </c>
      <c r="HY60" s="9">
        <v>19.690000000000001</v>
      </c>
      <c r="HZ60" s="9">
        <v>9.9320000000000004</v>
      </c>
      <c r="IA60" s="9">
        <v>4.8550000000000004</v>
      </c>
      <c r="IB60" s="9">
        <v>5.077</v>
      </c>
      <c r="IC60" s="9">
        <v>3.0409999999999999</v>
      </c>
      <c r="ID60" s="9">
        <v>1.7829999999999999</v>
      </c>
      <c r="IE60" s="9">
        <v>1.258</v>
      </c>
      <c r="IF60" s="9">
        <v>1.2090000000000001</v>
      </c>
      <c r="IG60" s="9">
        <v>0.53800000000000003</v>
      </c>
      <c r="IH60" s="9">
        <v>0.67100000000000004</v>
      </c>
      <c r="II60" s="9">
        <v>1.8320000000000001</v>
      </c>
      <c r="IJ60" s="9">
        <v>1.2450000000000001</v>
      </c>
      <c r="IK60" s="9">
        <v>0.58699999999999997</v>
      </c>
      <c r="IL60" s="9">
        <v>6.891</v>
      </c>
      <c r="IM60" s="9">
        <v>3.073</v>
      </c>
      <c r="IN60" s="9">
        <v>3.8180000000000001</v>
      </c>
      <c r="IO60" s="9">
        <v>34.46</v>
      </c>
      <c r="IP60" s="9">
        <v>17.175999999999998</v>
      </c>
      <c r="IQ60" s="9">
        <v>17.283999999999999</v>
      </c>
    </row>
    <row r="61" spans="1:251">
      <c r="A61" s="10">
        <v>43344</v>
      </c>
      <c r="B61" s="9">
        <v>1035.5899999999999</v>
      </c>
      <c r="C61" s="9">
        <v>1251.9459999999999</v>
      </c>
      <c r="D61" s="9">
        <v>398.81799999999998</v>
      </c>
      <c r="E61" s="9">
        <v>853.12800000000004</v>
      </c>
      <c r="F61" s="9">
        <v>545.03599999999994</v>
      </c>
      <c r="G61" s="9">
        <v>287.5</v>
      </c>
      <c r="H61" s="9">
        <v>257.53500000000003</v>
      </c>
      <c r="I61" s="9">
        <v>89.429000000000002</v>
      </c>
      <c r="J61" s="9">
        <v>48.601999999999997</v>
      </c>
      <c r="K61" s="9">
        <v>40.826999999999998</v>
      </c>
      <c r="L61" s="9">
        <v>36.5</v>
      </c>
      <c r="M61" s="9">
        <v>27.321999999999999</v>
      </c>
      <c r="N61" s="9">
        <v>9.1780000000000008</v>
      </c>
      <c r="O61" s="9">
        <v>20.693000000000001</v>
      </c>
      <c r="P61" s="9">
        <v>15.456</v>
      </c>
      <c r="Q61" s="9">
        <v>5.2370000000000001</v>
      </c>
      <c r="R61" s="9">
        <v>15.807</v>
      </c>
      <c r="S61" s="9">
        <v>11.866</v>
      </c>
      <c r="T61" s="9">
        <v>3.94</v>
      </c>
      <c r="U61" s="9">
        <v>52.929000000000002</v>
      </c>
      <c r="V61" s="9">
        <v>21.279</v>
      </c>
      <c r="W61" s="9">
        <v>31.65</v>
      </c>
      <c r="X61" s="9">
        <v>494.91399999999999</v>
      </c>
      <c r="Y61" s="9">
        <v>258.536</v>
      </c>
      <c r="Z61" s="9">
        <v>236.37799999999999</v>
      </c>
      <c r="AA61" s="9">
        <v>194.155</v>
      </c>
      <c r="AB61" s="9">
        <v>148.00299999999999</v>
      </c>
      <c r="AC61" s="9">
        <v>46.152000000000001</v>
      </c>
      <c r="AD61" s="9">
        <v>300.75900000000001</v>
      </c>
      <c r="AE61" s="9">
        <v>110.532</v>
      </c>
      <c r="AF61" s="9">
        <v>190.226</v>
      </c>
      <c r="AG61" s="9">
        <v>220.21899999999999</v>
      </c>
      <c r="AH61" s="9">
        <v>167.13399999999999</v>
      </c>
      <c r="AI61" s="9">
        <v>53.085000000000001</v>
      </c>
      <c r="AJ61" s="9">
        <v>324.81700000000001</v>
      </c>
      <c r="AK61" s="9">
        <v>120.366</v>
      </c>
      <c r="AL61" s="9">
        <v>204.45099999999999</v>
      </c>
      <c r="AM61" s="9">
        <v>321.452</v>
      </c>
      <c r="AN61" s="9">
        <v>125.989</v>
      </c>
      <c r="AO61" s="9">
        <v>195.46299999999999</v>
      </c>
      <c r="AP61" s="9">
        <v>3281.8580000000002</v>
      </c>
      <c r="AQ61" s="9">
        <v>1764.3409999999999</v>
      </c>
      <c r="AR61" s="9">
        <v>1517.5170000000001</v>
      </c>
      <c r="AS61" s="9">
        <v>2230.5120000000002</v>
      </c>
      <c r="AT61" s="9">
        <v>1435.538</v>
      </c>
      <c r="AU61" s="9">
        <v>794.97400000000005</v>
      </c>
      <c r="AV61" s="9">
        <v>1051.346</v>
      </c>
      <c r="AW61" s="9">
        <v>328.80399999999997</v>
      </c>
      <c r="AX61" s="9">
        <v>722.54300000000001</v>
      </c>
      <c r="AY61" s="9">
        <v>440.20699999999999</v>
      </c>
      <c r="AZ61" s="9">
        <v>226.51300000000001</v>
      </c>
      <c r="BA61" s="9">
        <v>213.69399999999999</v>
      </c>
      <c r="BB61" s="9">
        <v>83.516999999999996</v>
      </c>
      <c r="BC61" s="9">
        <v>46.704000000000001</v>
      </c>
      <c r="BD61" s="9">
        <v>36.813000000000002</v>
      </c>
      <c r="BE61" s="9">
        <v>35.304000000000002</v>
      </c>
      <c r="BF61" s="9">
        <v>26.988</v>
      </c>
      <c r="BG61" s="9">
        <v>8.3160000000000007</v>
      </c>
      <c r="BH61" s="9">
        <v>18.786999999999999</v>
      </c>
      <c r="BI61" s="9">
        <v>13.731999999999999</v>
      </c>
      <c r="BJ61" s="9">
        <v>5.0540000000000003</v>
      </c>
      <c r="BK61" s="9">
        <v>16.516999999999999</v>
      </c>
      <c r="BL61" s="9">
        <v>13.256</v>
      </c>
      <c r="BM61" s="9">
        <v>3.262</v>
      </c>
      <c r="BN61" s="9">
        <v>48.213999999999999</v>
      </c>
      <c r="BO61" s="9">
        <v>19.716000000000001</v>
      </c>
      <c r="BP61" s="9">
        <v>28.497</v>
      </c>
      <c r="BQ61" s="9">
        <v>389.50099999999998</v>
      </c>
      <c r="BR61" s="9">
        <v>196.858</v>
      </c>
      <c r="BS61" s="9">
        <v>192.642</v>
      </c>
      <c r="BT61" s="9">
        <v>154.72999999999999</v>
      </c>
      <c r="BU61" s="9">
        <v>107.607</v>
      </c>
      <c r="BV61" s="9">
        <v>47.122999999999998</v>
      </c>
      <c r="BW61" s="9">
        <v>234.77</v>
      </c>
      <c r="BX61" s="9">
        <v>89.251000000000005</v>
      </c>
      <c r="BY61" s="9">
        <v>145.51900000000001</v>
      </c>
      <c r="BZ61" s="9">
        <v>181.49799999999999</v>
      </c>
      <c r="CA61" s="9">
        <v>128.33799999999999</v>
      </c>
      <c r="CB61" s="9">
        <v>53.16</v>
      </c>
      <c r="CC61" s="9">
        <v>258.70800000000003</v>
      </c>
      <c r="CD61" s="9">
        <v>98.174999999999997</v>
      </c>
      <c r="CE61" s="9">
        <v>160.53399999999999</v>
      </c>
      <c r="CF61" s="9">
        <v>253.55699999999999</v>
      </c>
      <c r="CG61" s="9">
        <v>102.983</v>
      </c>
      <c r="CH61" s="9">
        <v>150.57300000000001</v>
      </c>
      <c r="CI61" s="9">
        <v>2488.355</v>
      </c>
      <c r="CJ61" s="9">
        <v>1306.0889999999999</v>
      </c>
      <c r="CK61" s="9">
        <v>1182.2660000000001</v>
      </c>
      <c r="CL61" s="9">
        <v>1715.8119999999999</v>
      </c>
      <c r="CM61" s="9">
        <v>1066.106</v>
      </c>
      <c r="CN61" s="9">
        <v>649.70500000000004</v>
      </c>
      <c r="CO61" s="9">
        <v>772.54300000000001</v>
      </c>
      <c r="CP61" s="9">
        <v>239.983</v>
      </c>
      <c r="CQ61" s="9">
        <v>532.56100000000004</v>
      </c>
      <c r="CR61" s="9">
        <v>347.19600000000003</v>
      </c>
      <c r="CS61" s="9">
        <v>176.14099999999999</v>
      </c>
      <c r="CT61" s="9">
        <v>171.054</v>
      </c>
      <c r="CU61" s="9">
        <v>68.873999999999995</v>
      </c>
      <c r="CV61" s="9">
        <v>39.518000000000001</v>
      </c>
      <c r="CW61" s="9">
        <v>29.355</v>
      </c>
      <c r="CX61" s="9">
        <v>29.817</v>
      </c>
      <c r="CY61" s="9">
        <v>22.866</v>
      </c>
      <c r="CZ61" s="9">
        <v>6.9509999999999996</v>
      </c>
      <c r="DA61" s="9">
        <v>20.234999999999999</v>
      </c>
      <c r="DB61" s="9">
        <v>14.791</v>
      </c>
      <c r="DC61" s="9">
        <v>5.444</v>
      </c>
      <c r="DD61" s="9">
        <v>9.5820000000000007</v>
      </c>
      <c r="DE61" s="9">
        <v>8.0749999999999993</v>
      </c>
      <c r="DF61" s="9">
        <v>1.5069999999999999</v>
      </c>
      <c r="DG61" s="9">
        <v>39.055999999999997</v>
      </c>
      <c r="DH61" s="9">
        <v>16.652000000000001</v>
      </c>
      <c r="DI61" s="9">
        <v>22.404</v>
      </c>
      <c r="DJ61" s="9">
        <v>306.81099999999998</v>
      </c>
      <c r="DK61" s="9">
        <v>151.11600000000001</v>
      </c>
      <c r="DL61" s="9">
        <v>155.69499999999999</v>
      </c>
      <c r="DM61" s="9">
        <v>108.16800000000001</v>
      </c>
      <c r="DN61" s="9">
        <v>77.311000000000007</v>
      </c>
      <c r="DO61" s="9">
        <v>30.858000000000001</v>
      </c>
      <c r="DP61" s="9">
        <v>198.643</v>
      </c>
      <c r="DQ61" s="9">
        <v>73.805000000000007</v>
      </c>
      <c r="DR61" s="9">
        <v>124.837</v>
      </c>
      <c r="DS61" s="9">
        <v>131.779</v>
      </c>
      <c r="DT61" s="9">
        <v>95.257000000000005</v>
      </c>
      <c r="DU61" s="9">
        <v>36.521999999999998</v>
      </c>
      <c r="DV61" s="9">
        <v>215.417</v>
      </c>
      <c r="DW61" s="9">
        <v>80.885000000000005</v>
      </c>
      <c r="DX61" s="9">
        <v>134.53200000000001</v>
      </c>
      <c r="DY61" s="9">
        <v>218.87799999999999</v>
      </c>
      <c r="DZ61" s="9">
        <v>88.596000000000004</v>
      </c>
      <c r="EA61" s="9">
        <v>130.28100000000001</v>
      </c>
      <c r="EB61" s="9">
        <v>837.22699999999998</v>
      </c>
      <c r="EC61" s="9">
        <v>441.483</v>
      </c>
      <c r="ED61" s="9">
        <v>395.74400000000003</v>
      </c>
      <c r="EE61" s="9">
        <v>539.79100000000005</v>
      </c>
      <c r="EF61" s="9">
        <v>352.42500000000001</v>
      </c>
      <c r="EG61" s="9">
        <v>187.36600000000001</v>
      </c>
      <c r="EH61" s="9">
        <v>297.43599999999998</v>
      </c>
      <c r="EI61" s="9">
        <v>89.058000000000007</v>
      </c>
      <c r="EJ61" s="9">
        <v>208.37799999999999</v>
      </c>
      <c r="EK61" s="9">
        <v>120.02</v>
      </c>
      <c r="EL61" s="9">
        <v>57.533999999999999</v>
      </c>
      <c r="EM61" s="9">
        <v>62.484999999999999</v>
      </c>
      <c r="EN61" s="9">
        <v>22.957999999999998</v>
      </c>
      <c r="EO61" s="9">
        <v>13.401</v>
      </c>
      <c r="EP61" s="9">
        <v>9.5570000000000004</v>
      </c>
      <c r="EQ61" s="9">
        <v>8.0619999999999994</v>
      </c>
      <c r="ER61" s="9">
        <v>6.73</v>
      </c>
      <c r="ES61" s="9">
        <v>1.3320000000000001</v>
      </c>
      <c r="ET61" s="9">
        <v>2.3540000000000001</v>
      </c>
      <c r="EU61" s="9">
        <v>1.9510000000000001</v>
      </c>
      <c r="EV61" s="9">
        <v>0.40300000000000002</v>
      </c>
      <c r="EW61" s="9">
        <v>5.7080000000000002</v>
      </c>
      <c r="EX61" s="9">
        <v>4.7789999999999999</v>
      </c>
      <c r="EY61" s="9">
        <v>0.92900000000000005</v>
      </c>
      <c r="EZ61" s="9">
        <v>14.896000000000001</v>
      </c>
      <c r="FA61" s="9">
        <v>6.6710000000000003</v>
      </c>
      <c r="FB61" s="9">
        <v>8.2249999999999996</v>
      </c>
      <c r="FC61" s="9">
        <v>105.881</v>
      </c>
      <c r="FD61" s="9">
        <v>48.978999999999999</v>
      </c>
      <c r="FE61" s="9">
        <v>56.902000000000001</v>
      </c>
      <c r="FF61" s="9">
        <v>30.948</v>
      </c>
      <c r="FG61" s="9">
        <v>22.25</v>
      </c>
      <c r="FH61" s="9">
        <v>8.6969999999999992</v>
      </c>
      <c r="FI61" s="9">
        <v>74.933999999999997</v>
      </c>
      <c r="FJ61" s="9">
        <v>26.728000000000002</v>
      </c>
      <c r="FK61" s="9">
        <v>48.204999999999998</v>
      </c>
      <c r="FL61" s="9">
        <v>37.991</v>
      </c>
      <c r="FM61" s="9">
        <v>27.951000000000001</v>
      </c>
      <c r="FN61" s="9">
        <v>10.039999999999999</v>
      </c>
      <c r="FO61" s="9">
        <v>82.028000000000006</v>
      </c>
      <c r="FP61" s="9">
        <v>29.582999999999998</v>
      </c>
      <c r="FQ61" s="9">
        <v>52.445</v>
      </c>
      <c r="FR61" s="9">
        <v>77.287999999999997</v>
      </c>
      <c r="FS61" s="9">
        <v>28.678999999999998</v>
      </c>
      <c r="FT61" s="9">
        <v>48.607999999999997</v>
      </c>
      <c r="FU61" s="9">
        <v>1351.749</v>
      </c>
      <c r="FV61" s="9">
        <v>730.92</v>
      </c>
      <c r="FW61" s="9">
        <v>620.82899999999995</v>
      </c>
      <c r="FX61" s="9">
        <v>928.01400000000001</v>
      </c>
      <c r="FY61" s="9">
        <v>601.03200000000004</v>
      </c>
      <c r="FZ61" s="9">
        <v>326.98200000000003</v>
      </c>
      <c r="GA61" s="9">
        <v>423.73500000000001</v>
      </c>
      <c r="GB61" s="9">
        <v>129.88800000000001</v>
      </c>
      <c r="GC61" s="9">
        <v>293.84699999999998</v>
      </c>
      <c r="GD61" s="9">
        <v>214.54</v>
      </c>
      <c r="GE61" s="9">
        <v>112.655</v>
      </c>
      <c r="GF61" s="9">
        <v>101.88500000000001</v>
      </c>
      <c r="GG61" s="9">
        <v>36.375999999999998</v>
      </c>
      <c r="GH61" s="9">
        <v>22.527999999999999</v>
      </c>
      <c r="GI61" s="9">
        <v>13.848000000000001</v>
      </c>
      <c r="GJ61" s="9">
        <v>14.464</v>
      </c>
      <c r="GK61" s="9">
        <v>12.093999999999999</v>
      </c>
      <c r="GL61" s="9">
        <v>2.3690000000000002</v>
      </c>
      <c r="GM61" s="9">
        <v>8.7349999999999994</v>
      </c>
      <c r="GN61" s="9">
        <v>7.0039999999999996</v>
      </c>
      <c r="GO61" s="9">
        <v>1.7310000000000001</v>
      </c>
      <c r="GP61" s="9">
        <v>5.7290000000000001</v>
      </c>
      <c r="GQ61" s="9">
        <v>5.0910000000000002</v>
      </c>
      <c r="GR61" s="9">
        <v>0.63800000000000001</v>
      </c>
      <c r="GS61" s="9">
        <v>21.911999999999999</v>
      </c>
      <c r="GT61" s="9">
        <v>10.433</v>
      </c>
      <c r="GU61" s="9">
        <v>11.478999999999999</v>
      </c>
      <c r="GV61" s="9">
        <v>198.22200000000001</v>
      </c>
      <c r="GW61" s="9">
        <v>102.23399999999999</v>
      </c>
      <c r="GX61" s="9">
        <v>95.988</v>
      </c>
      <c r="GY61" s="9">
        <v>74.27</v>
      </c>
      <c r="GZ61" s="9">
        <v>53.921999999999997</v>
      </c>
      <c r="HA61" s="9">
        <v>20.347999999999999</v>
      </c>
      <c r="HB61" s="9">
        <v>123.952</v>
      </c>
      <c r="HC61" s="9">
        <v>48.311999999999998</v>
      </c>
      <c r="HD61" s="9">
        <v>75.641000000000005</v>
      </c>
      <c r="HE61" s="9">
        <v>83.632999999999996</v>
      </c>
      <c r="HF61" s="9">
        <v>61.801000000000002</v>
      </c>
      <c r="HG61" s="9">
        <v>21.832000000000001</v>
      </c>
      <c r="HH61" s="9">
        <v>130.90799999999999</v>
      </c>
      <c r="HI61" s="9">
        <v>50.854999999999997</v>
      </c>
      <c r="HJ61" s="9">
        <v>80.052999999999997</v>
      </c>
      <c r="HK61" s="9">
        <v>132.68700000000001</v>
      </c>
      <c r="HL61" s="9">
        <v>55.314999999999998</v>
      </c>
      <c r="HM61" s="9">
        <v>77.372</v>
      </c>
      <c r="HN61" s="9">
        <v>252.953</v>
      </c>
      <c r="HO61" s="9">
        <v>132.31200000000001</v>
      </c>
      <c r="HP61" s="9">
        <v>120.642</v>
      </c>
      <c r="HQ61" s="9">
        <v>157.94900000000001</v>
      </c>
      <c r="HR61" s="9">
        <v>100.989</v>
      </c>
      <c r="HS61" s="9">
        <v>56.96</v>
      </c>
      <c r="HT61" s="9">
        <v>95.004000000000005</v>
      </c>
      <c r="HU61" s="9">
        <v>31.323</v>
      </c>
      <c r="HV61" s="9">
        <v>63.682000000000002</v>
      </c>
      <c r="HW61" s="9">
        <v>41.1</v>
      </c>
      <c r="HX61" s="9">
        <v>20.393000000000001</v>
      </c>
      <c r="HY61" s="9">
        <v>20.707000000000001</v>
      </c>
      <c r="HZ61" s="9">
        <v>9.2929999999999993</v>
      </c>
      <c r="IA61" s="9">
        <v>5.08</v>
      </c>
      <c r="IB61" s="9">
        <v>4.2119999999999997</v>
      </c>
      <c r="IC61" s="9">
        <v>2.444</v>
      </c>
      <c r="ID61" s="9">
        <v>1.4970000000000001</v>
      </c>
      <c r="IE61" s="9">
        <v>0.94699999999999995</v>
      </c>
      <c r="IF61" s="9">
        <v>1.343</v>
      </c>
      <c r="IG61" s="9">
        <v>0.81200000000000006</v>
      </c>
      <c r="IH61" s="9">
        <v>0.53100000000000003</v>
      </c>
      <c r="II61" s="9">
        <v>1.101</v>
      </c>
      <c r="IJ61" s="9">
        <v>0.68600000000000005</v>
      </c>
      <c r="IK61" s="9">
        <v>0.41499999999999998</v>
      </c>
      <c r="IL61" s="9">
        <v>6.8490000000000002</v>
      </c>
      <c r="IM61" s="9">
        <v>3.5830000000000002</v>
      </c>
      <c r="IN61" s="9">
        <v>3.266</v>
      </c>
      <c r="IO61" s="9">
        <v>35.36</v>
      </c>
      <c r="IP61" s="9">
        <v>17.062999999999999</v>
      </c>
      <c r="IQ61" s="9">
        <v>18.297000000000001</v>
      </c>
    </row>
    <row r="62" spans="1:251">
      <c r="A62" s="10">
        <v>43374</v>
      </c>
      <c r="B62" s="9">
        <v>1050.319</v>
      </c>
      <c r="C62" s="9">
        <v>1240.133</v>
      </c>
      <c r="D62" s="9">
        <v>388.012</v>
      </c>
      <c r="E62" s="9">
        <v>852.12099999999998</v>
      </c>
      <c r="F62" s="9">
        <v>535.29200000000003</v>
      </c>
      <c r="G62" s="9">
        <v>278.12900000000002</v>
      </c>
      <c r="H62" s="9">
        <v>257.16199999999998</v>
      </c>
      <c r="I62" s="9">
        <v>83.710999999999999</v>
      </c>
      <c r="J62" s="9">
        <v>41.994999999999997</v>
      </c>
      <c r="K62" s="9">
        <v>41.716000000000001</v>
      </c>
      <c r="L62" s="9">
        <v>28.49</v>
      </c>
      <c r="M62" s="9">
        <v>20.213999999999999</v>
      </c>
      <c r="N62" s="9">
        <v>8.2759999999999998</v>
      </c>
      <c r="O62" s="9">
        <v>18.454999999999998</v>
      </c>
      <c r="P62" s="9">
        <v>12.329000000000001</v>
      </c>
      <c r="Q62" s="9">
        <v>6.1269999999999998</v>
      </c>
      <c r="R62" s="9">
        <v>10.035</v>
      </c>
      <c r="S62" s="9">
        <v>7.8860000000000001</v>
      </c>
      <c r="T62" s="9">
        <v>2.15</v>
      </c>
      <c r="U62" s="9">
        <v>55.220999999999997</v>
      </c>
      <c r="V62" s="9">
        <v>21.780999999999999</v>
      </c>
      <c r="W62" s="9">
        <v>33.44</v>
      </c>
      <c r="X62" s="9">
        <v>488.24900000000002</v>
      </c>
      <c r="Y62" s="9">
        <v>252.643</v>
      </c>
      <c r="Z62" s="9">
        <v>235.60599999999999</v>
      </c>
      <c r="AA62" s="9">
        <v>192.08600000000001</v>
      </c>
      <c r="AB62" s="9">
        <v>144.64500000000001</v>
      </c>
      <c r="AC62" s="9">
        <v>47.441000000000003</v>
      </c>
      <c r="AD62" s="9">
        <v>296.16300000000001</v>
      </c>
      <c r="AE62" s="9">
        <v>107.998</v>
      </c>
      <c r="AF62" s="9">
        <v>188.16499999999999</v>
      </c>
      <c r="AG62" s="9">
        <v>213.45599999999999</v>
      </c>
      <c r="AH62" s="9">
        <v>161.03</v>
      </c>
      <c r="AI62" s="9">
        <v>52.426000000000002</v>
      </c>
      <c r="AJ62" s="9">
        <v>321.83499999999998</v>
      </c>
      <c r="AK62" s="9">
        <v>117.099</v>
      </c>
      <c r="AL62" s="9">
        <v>204.73599999999999</v>
      </c>
      <c r="AM62" s="9">
        <v>314.61799999999999</v>
      </c>
      <c r="AN62" s="9">
        <v>120.32599999999999</v>
      </c>
      <c r="AO62" s="9">
        <v>194.292</v>
      </c>
      <c r="AP62" s="9">
        <v>3287.8049999999998</v>
      </c>
      <c r="AQ62" s="9">
        <v>1760.248</v>
      </c>
      <c r="AR62" s="9">
        <v>1527.558</v>
      </c>
      <c r="AS62" s="9">
        <v>2240.8240000000001</v>
      </c>
      <c r="AT62" s="9">
        <v>1442.77</v>
      </c>
      <c r="AU62" s="9">
        <v>798.053</v>
      </c>
      <c r="AV62" s="9">
        <v>1046.982</v>
      </c>
      <c r="AW62" s="9">
        <v>317.47699999999998</v>
      </c>
      <c r="AX62" s="9">
        <v>729.50400000000002</v>
      </c>
      <c r="AY62" s="9">
        <v>470.03100000000001</v>
      </c>
      <c r="AZ62" s="9">
        <v>245.78899999999999</v>
      </c>
      <c r="BA62" s="9">
        <v>224.24199999999999</v>
      </c>
      <c r="BB62" s="9">
        <v>86.247</v>
      </c>
      <c r="BC62" s="9">
        <v>51.076000000000001</v>
      </c>
      <c r="BD62" s="9">
        <v>35.170999999999999</v>
      </c>
      <c r="BE62" s="9">
        <v>32.46</v>
      </c>
      <c r="BF62" s="9">
        <v>26.702000000000002</v>
      </c>
      <c r="BG62" s="9">
        <v>5.758</v>
      </c>
      <c r="BH62" s="9">
        <v>15.851000000000001</v>
      </c>
      <c r="BI62" s="9">
        <v>12.531000000000001</v>
      </c>
      <c r="BJ62" s="9">
        <v>3.32</v>
      </c>
      <c r="BK62" s="9">
        <v>16.609000000000002</v>
      </c>
      <c r="BL62" s="9">
        <v>14.170999999999999</v>
      </c>
      <c r="BM62" s="9">
        <v>2.4380000000000002</v>
      </c>
      <c r="BN62" s="9">
        <v>53.786999999999999</v>
      </c>
      <c r="BO62" s="9">
        <v>24.373999999999999</v>
      </c>
      <c r="BP62" s="9">
        <v>29.413</v>
      </c>
      <c r="BQ62" s="9">
        <v>419.46199999999999</v>
      </c>
      <c r="BR62" s="9">
        <v>215.67099999999999</v>
      </c>
      <c r="BS62" s="9">
        <v>203.79</v>
      </c>
      <c r="BT62" s="9">
        <v>173.251</v>
      </c>
      <c r="BU62" s="9">
        <v>129.95699999999999</v>
      </c>
      <c r="BV62" s="9">
        <v>43.293999999999997</v>
      </c>
      <c r="BW62" s="9">
        <v>246.21100000000001</v>
      </c>
      <c r="BX62" s="9">
        <v>85.713999999999999</v>
      </c>
      <c r="BY62" s="9">
        <v>160.49700000000001</v>
      </c>
      <c r="BZ62" s="9">
        <v>195.393</v>
      </c>
      <c r="CA62" s="9">
        <v>147.191</v>
      </c>
      <c r="CB62" s="9">
        <v>48.201999999999998</v>
      </c>
      <c r="CC62" s="9">
        <v>274.63799999999998</v>
      </c>
      <c r="CD62" s="9">
        <v>98.597999999999999</v>
      </c>
      <c r="CE62" s="9">
        <v>176.04</v>
      </c>
      <c r="CF62" s="9">
        <v>262.06200000000001</v>
      </c>
      <c r="CG62" s="9">
        <v>98.245000000000005</v>
      </c>
      <c r="CH62" s="9">
        <v>163.81700000000001</v>
      </c>
      <c r="CI62" s="9">
        <v>2495.98</v>
      </c>
      <c r="CJ62" s="9">
        <v>1312.43</v>
      </c>
      <c r="CK62" s="9">
        <v>1183.5509999999999</v>
      </c>
      <c r="CL62" s="9">
        <v>1707.43</v>
      </c>
      <c r="CM62" s="9">
        <v>1056.1010000000001</v>
      </c>
      <c r="CN62" s="9">
        <v>651.32899999999995</v>
      </c>
      <c r="CO62" s="9">
        <v>788.55</v>
      </c>
      <c r="CP62" s="9">
        <v>256.32900000000001</v>
      </c>
      <c r="CQ62" s="9">
        <v>532.221</v>
      </c>
      <c r="CR62" s="9">
        <v>330.50400000000002</v>
      </c>
      <c r="CS62" s="9">
        <v>167.501</v>
      </c>
      <c r="CT62" s="9">
        <v>163.00299999999999</v>
      </c>
      <c r="CU62" s="9">
        <v>52.079000000000001</v>
      </c>
      <c r="CV62" s="9">
        <v>31.620999999999999</v>
      </c>
      <c r="CW62" s="9">
        <v>20.457999999999998</v>
      </c>
      <c r="CX62" s="9">
        <v>21.259</v>
      </c>
      <c r="CY62" s="9">
        <v>16.747</v>
      </c>
      <c r="CZ62" s="9">
        <v>4.5119999999999996</v>
      </c>
      <c r="DA62" s="9">
        <v>14.584</v>
      </c>
      <c r="DB62" s="9">
        <v>10.989000000000001</v>
      </c>
      <c r="DC62" s="9">
        <v>3.5960000000000001</v>
      </c>
      <c r="DD62" s="9">
        <v>6.6749999999999998</v>
      </c>
      <c r="DE62" s="9">
        <v>5.758</v>
      </c>
      <c r="DF62" s="9">
        <v>0.91600000000000004</v>
      </c>
      <c r="DG62" s="9">
        <v>30.82</v>
      </c>
      <c r="DH62" s="9">
        <v>14.874000000000001</v>
      </c>
      <c r="DI62" s="9">
        <v>15.946</v>
      </c>
      <c r="DJ62" s="9">
        <v>301.08699999999999</v>
      </c>
      <c r="DK62" s="9">
        <v>149.14699999999999</v>
      </c>
      <c r="DL62" s="9">
        <v>151.94</v>
      </c>
      <c r="DM62" s="9">
        <v>101.608</v>
      </c>
      <c r="DN62" s="9">
        <v>70.275999999999996</v>
      </c>
      <c r="DO62" s="9">
        <v>31.331</v>
      </c>
      <c r="DP62" s="9">
        <v>199.48</v>
      </c>
      <c r="DQ62" s="9">
        <v>78.870999999999995</v>
      </c>
      <c r="DR62" s="9">
        <v>120.60899999999999</v>
      </c>
      <c r="DS62" s="9">
        <v>117.34</v>
      </c>
      <c r="DT62" s="9">
        <v>82.262</v>
      </c>
      <c r="DU62" s="9">
        <v>35.078000000000003</v>
      </c>
      <c r="DV62" s="9">
        <v>213.16399999999999</v>
      </c>
      <c r="DW62" s="9">
        <v>85.239000000000004</v>
      </c>
      <c r="DX62" s="9">
        <v>127.925</v>
      </c>
      <c r="DY62" s="9">
        <v>214.06399999999999</v>
      </c>
      <c r="DZ62" s="9">
        <v>89.858999999999995</v>
      </c>
      <c r="EA62" s="9">
        <v>124.205</v>
      </c>
      <c r="EB62" s="9">
        <v>843.38699999999994</v>
      </c>
      <c r="EC62" s="9">
        <v>445.31700000000001</v>
      </c>
      <c r="ED62" s="9">
        <v>398.06900000000002</v>
      </c>
      <c r="EE62" s="9">
        <v>543.51599999999996</v>
      </c>
      <c r="EF62" s="9">
        <v>353.38799999999998</v>
      </c>
      <c r="EG62" s="9">
        <v>190.12700000000001</v>
      </c>
      <c r="EH62" s="9">
        <v>299.87099999999998</v>
      </c>
      <c r="EI62" s="9">
        <v>91.929000000000002</v>
      </c>
      <c r="EJ62" s="9">
        <v>207.94200000000001</v>
      </c>
      <c r="EK62" s="9">
        <v>126.26300000000001</v>
      </c>
      <c r="EL62" s="9">
        <v>60.56</v>
      </c>
      <c r="EM62" s="9">
        <v>65.703000000000003</v>
      </c>
      <c r="EN62" s="9">
        <v>22.344999999999999</v>
      </c>
      <c r="EO62" s="9">
        <v>12.298</v>
      </c>
      <c r="EP62" s="9">
        <v>10.048</v>
      </c>
      <c r="EQ62" s="9">
        <v>7.5190000000000001</v>
      </c>
      <c r="ER62" s="9">
        <v>5.8029999999999999</v>
      </c>
      <c r="ES62" s="9">
        <v>1.7170000000000001</v>
      </c>
      <c r="ET62" s="9">
        <v>3.9289999999999998</v>
      </c>
      <c r="EU62" s="9">
        <v>2.7759999999999998</v>
      </c>
      <c r="EV62" s="9">
        <v>1.153</v>
      </c>
      <c r="EW62" s="9">
        <v>3.5910000000000002</v>
      </c>
      <c r="EX62" s="9">
        <v>3.0270000000000001</v>
      </c>
      <c r="EY62" s="9">
        <v>0.56399999999999995</v>
      </c>
      <c r="EZ62" s="9">
        <v>14.826000000000001</v>
      </c>
      <c r="FA62" s="9">
        <v>6.4950000000000001</v>
      </c>
      <c r="FB62" s="9">
        <v>8.3309999999999995</v>
      </c>
      <c r="FC62" s="9">
        <v>112.782</v>
      </c>
      <c r="FD62" s="9">
        <v>53.249000000000002</v>
      </c>
      <c r="FE62" s="9">
        <v>59.533000000000001</v>
      </c>
      <c r="FF62" s="9">
        <v>35.773000000000003</v>
      </c>
      <c r="FG62" s="9">
        <v>24.587</v>
      </c>
      <c r="FH62" s="9">
        <v>11.186</v>
      </c>
      <c r="FI62" s="9">
        <v>77.007999999999996</v>
      </c>
      <c r="FJ62" s="9">
        <v>28.661999999999999</v>
      </c>
      <c r="FK62" s="9">
        <v>48.345999999999997</v>
      </c>
      <c r="FL62" s="9">
        <v>41.468000000000004</v>
      </c>
      <c r="FM62" s="9">
        <v>29.081</v>
      </c>
      <c r="FN62" s="9">
        <v>12.387</v>
      </c>
      <c r="FO62" s="9">
        <v>84.795000000000002</v>
      </c>
      <c r="FP62" s="9">
        <v>31.478999999999999</v>
      </c>
      <c r="FQ62" s="9">
        <v>53.316000000000003</v>
      </c>
      <c r="FR62" s="9">
        <v>80.936999999999998</v>
      </c>
      <c r="FS62" s="9">
        <v>31.437999999999999</v>
      </c>
      <c r="FT62" s="9">
        <v>49.499000000000002</v>
      </c>
      <c r="FU62" s="9">
        <v>1354.7270000000001</v>
      </c>
      <c r="FV62" s="9">
        <v>737.11900000000003</v>
      </c>
      <c r="FW62" s="9">
        <v>617.60799999999995</v>
      </c>
      <c r="FX62" s="9">
        <v>941.31600000000003</v>
      </c>
      <c r="FY62" s="9">
        <v>611.69799999999998</v>
      </c>
      <c r="FZ62" s="9">
        <v>329.61799999999999</v>
      </c>
      <c r="GA62" s="9">
        <v>413.411</v>
      </c>
      <c r="GB62" s="9">
        <v>125.42</v>
      </c>
      <c r="GC62" s="9">
        <v>287.99099999999999</v>
      </c>
      <c r="GD62" s="9">
        <v>220.274</v>
      </c>
      <c r="GE62" s="9">
        <v>114.833</v>
      </c>
      <c r="GF62" s="9">
        <v>105.441</v>
      </c>
      <c r="GG62" s="9">
        <v>43.59</v>
      </c>
      <c r="GH62" s="9">
        <v>25.1</v>
      </c>
      <c r="GI62" s="9">
        <v>18.491</v>
      </c>
      <c r="GJ62" s="9">
        <v>18.831</v>
      </c>
      <c r="GK62" s="9">
        <v>15.407</v>
      </c>
      <c r="GL62" s="9">
        <v>3.4239999999999999</v>
      </c>
      <c r="GM62" s="9">
        <v>10.18</v>
      </c>
      <c r="GN62" s="9">
        <v>8.1620000000000008</v>
      </c>
      <c r="GO62" s="9">
        <v>2.0179999999999998</v>
      </c>
      <c r="GP62" s="9">
        <v>8.6519999999999992</v>
      </c>
      <c r="GQ62" s="9">
        <v>7.2460000000000004</v>
      </c>
      <c r="GR62" s="9">
        <v>1.4059999999999999</v>
      </c>
      <c r="GS62" s="9">
        <v>24.759</v>
      </c>
      <c r="GT62" s="9">
        <v>9.6920000000000002</v>
      </c>
      <c r="GU62" s="9">
        <v>15.067</v>
      </c>
      <c r="GV62" s="9">
        <v>194.315</v>
      </c>
      <c r="GW62" s="9">
        <v>100.003</v>
      </c>
      <c r="GX62" s="9">
        <v>94.313000000000002</v>
      </c>
      <c r="GY62" s="9">
        <v>79.042000000000002</v>
      </c>
      <c r="GZ62" s="9">
        <v>54.698999999999998</v>
      </c>
      <c r="HA62" s="9">
        <v>24.343</v>
      </c>
      <c r="HB62" s="9">
        <v>115.273</v>
      </c>
      <c r="HC62" s="9">
        <v>45.304000000000002</v>
      </c>
      <c r="HD62" s="9">
        <v>69.968999999999994</v>
      </c>
      <c r="HE62" s="9">
        <v>92.655000000000001</v>
      </c>
      <c r="HF62" s="9">
        <v>65.435000000000002</v>
      </c>
      <c r="HG62" s="9">
        <v>27.22</v>
      </c>
      <c r="HH62" s="9">
        <v>127.619</v>
      </c>
      <c r="HI62" s="9">
        <v>49.398000000000003</v>
      </c>
      <c r="HJ62" s="9">
        <v>78.221000000000004</v>
      </c>
      <c r="HK62" s="9">
        <v>125.453</v>
      </c>
      <c r="HL62" s="9">
        <v>53.465000000000003</v>
      </c>
      <c r="HM62" s="9">
        <v>71.986999999999995</v>
      </c>
      <c r="HN62" s="9">
        <v>257.12799999999999</v>
      </c>
      <c r="HO62" s="9">
        <v>134.672</v>
      </c>
      <c r="HP62" s="9">
        <v>122.456</v>
      </c>
      <c r="HQ62" s="9">
        <v>159.00399999999999</v>
      </c>
      <c r="HR62" s="9">
        <v>103.57</v>
      </c>
      <c r="HS62" s="9">
        <v>55.433999999999997</v>
      </c>
      <c r="HT62" s="9">
        <v>98.123999999999995</v>
      </c>
      <c r="HU62" s="9">
        <v>31.102</v>
      </c>
      <c r="HV62" s="9">
        <v>67.022000000000006</v>
      </c>
      <c r="HW62" s="9">
        <v>40.911999999999999</v>
      </c>
      <c r="HX62" s="9">
        <v>19.751999999999999</v>
      </c>
      <c r="HY62" s="9">
        <v>21.16</v>
      </c>
      <c r="HZ62" s="9">
        <v>7.5830000000000002</v>
      </c>
      <c r="IA62" s="9">
        <v>4.1689999999999996</v>
      </c>
      <c r="IB62" s="9">
        <v>3.4140000000000001</v>
      </c>
      <c r="IC62" s="9">
        <v>1.786</v>
      </c>
      <c r="ID62" s="9">
        <v>1.5580000000000001</v>
      </c>
      <c r="IE62" s="9">
        <v>0.22700000000000001</v>
      </c>
      <c r="IF62" s="9">
        <v>1.4259999999999999</v>
      </c>
      <c r="IG62" s="9">
        <v>1.21</v>
      </c>
      <c r="IH62" s="9">
        <v>0.216</v>
      </c>
      <c r="II62" s="9">
        <v>0.35899999999999999</v>
      </c>
      <c r="IJ62" s="9">
        <v>0.34799999999999998</v>
      </c>
      <c r="IK62" s="9">
        <v>1.0999999999999999E-2</v>
      </c>
      <c r="IL62" s="9">
        <v>5.7969999999999997</v>
      </c>
      <c r="IM62" s="9">
        <v>2.6110000000000002</v>
      </c>
      <c r="IN62" s="9">
        <v>3.1869999999999998</v>
      </c>
      <c r="IO62" s="9">
        <v>36.875999999999998</v>
      </c>
      <c r="IP62" s="9">
        <v>17.29</v>
      </c>
      <c r="IQ62" s="9">
        <v>19.585999999999999</v>
      </c>
    </row>
    <row r="63" spans="1:251">
      <c r="A63" s="10">
        <v>43405</v>
      </c>
      <c r="B63" s="9">
        <v>1062.3630000000001</v>
      </c>
      <c r="C63" s="9">
        <v>1216.662</v>
      </c>
      <c r="D63" s="9">
        <v>386.10300000000001</v>
      </c>
      <c r="E63" s="9">
        <v>830.55899999999997</v>
      </c>
      <c r="F63" s="9">
        <v>561.61099999999999</v>
      </c>
      <c r="G63" s="9">
        <v>304.53300000000002</v>
      </c>
      <c r="H63" s="9">
        <v>257.07900000000001</v>
      </c>
      <c r="I63" s="9">
        <v>91.700999999999993</v>
      </c>
      <c r="J63" s="9">
        <v>53.691000000000003</v>
      </c>
      <c r="K63" s="9">
        <v>38.01</v>
      </c>
      <c r="L63" s="9">
        <v>35.594000000000001</v>
      </c>
      <c r="M63" s="9">
        <v>26.5</v>
      </c>
      <c r="N63" s="9">
        <v>9.0950000000000006</v>
      </c>
      <c r="O63" s="9">
        <v>19.132999999999999</v>
      </c>
      <c r="P63" s="9">
        <v>14.477</v>
      </c>
      <c r="Q63" s="9">
        <v>4.6559999999999997</v>
      </c>
      <c r="R63" s="9">
        <v>16.460999999999999</v>
      </c>
      <c r="S63" s="9">
        <v>12.023</v>
      </c>
      <c r="T63" s="9">
        <v>4.4379999999999997</v>
      </c>
      <c r="U63" s="9">
        <v>56.106000000000002</v>
      </c>
      <c r="V63" s="9">
        <v>27.190999999999999</v>
      </c>
      <c r="W63" s="9">
        <v>28.914999999999999</v>
      </c>
      <c r="X63" s="9">
        <v>503.63799999999998</v>
      </c>
      <c r="Y63" s="9">
        <v>267.11399999999998</v>
      </c>
      <c r="Z63" s="9">
        <v>236.524</v>
      </c>
      <c r="AA63" s="9">
        <v>188.92099999999999</v>
      </c>
      <c r="AB63" s="9">
        <v>137.363</v>
      </c>
      <c r="AC63" s="9">
        <v>51.558999999999997</v>
      </c>
      <c r="AD63" s="9">
        <v>314.71699999999998</v>
      </c>
      <c r="AE63" s="9">
        <v>129.751</v>
      </c>
      <c r="AF63" s="9">
        <v>184.96600000000001</v>
      </c>
      <c r="AG63" s="9">
        <v>217.78700000000001</v>
      </c>
      <c r="AH63" s="9">
        <v>159.679</v>
      </c>
      <c r="AI63" s="9">
        <v>58.107999999999997</v>
      </c>
      <c r="AJ63" s="9">
        <v>343.82499999999999</v>
      </c>
      <c r="AK63" s="9">
        <v>144.85400000000001</v>
      </c>
      <c r="AL63" s="9">
        <v>198.971</v>
      </c>
      <c r="AM63" s="9">
        <v>333.85</v>
      </c>
      <c r="AN63" s="9">
        <v>144.22800000000001</v>
      </c>
      <c r="AO63" s="9">
        <v>189.62200000000001</v>
      </c>
      <c r="AP63" s="9">
        <v>3324.9780000000001</v>
      </c>
      <c r="AQ63" s="9">
        <v>1773.65</v>
      </c>
      <c r="AR63" s="9">
        <v>1551.327</v>
      </c>
      <c r="AS63" s="9">
        <v>2254.576</v>
      </c>
      <c r="AT63" s="9">
        <v>1436.9970000000001</v>
      </c>
      <c r="AU63" s="9">
        <v>817.57899999999995</v>
      </c>
      <c r="AV63" s="9">
        <v>1070.4010000000001</v>
      </c>
      <c r="AW63" s="9">
        <v>336.654</v>
      </c>
      <c r="AX63" s="9">
        <v>733.74800000000005</v>
      </c>
      <c r="AY63" s="9">
        <v>480.89400000000001</v>
      </c>
      <c r="AZ63" s="9">
        <v>251.804</v>
      </c>
      <c r="BA63" s="9">
        <v>229.09</v>
      </c>
      <c r="BB63" s="9">
        <v>83.182000000000002</v>
      </c>
      <c r="BC63" s="9">
        <v>49.802999999999997</v>
      </c>
      <c r="BD63" s="9">
        <v>33.380000000000003</v>
      </c>
      <c r="BE63" s="9">
        <v>32.962000000000003</v>
      </c>
      <c r="BF63" s="9">
        <v>25.3</v>
      </c>
      <c r="BG63" s="9">
        <v>7.6619999999999999</v>
      </c>
      <c r="BH63" s="9">
        <v>19.228999999999999</v>
      </c>
      <c r="BI63" s="9">
        <v>14.205</v>
      </c>
      <c r="BJ63" s="9">
        <v>5.0229999999999997</v>
      </c>
      <c r="BK63" s="9">
        <v>13.733000000000001</v>
      </c>
      <c r="BL63" s="9">
        <v>11.095000000000001</v>
      </c>
      <c r="BM63" s="9">
        <v>2.6379999999999999</v>
      </c>
      <c r="BN63" s="9">
        <v>50.22</v>
      </c>
      <c r="BO63" s="9">
        <v>24.501999999999999</v>
      </c>
      <c r="BP63" s="9">
        <v>25.718</v>
      </c>
      <c r="BQ63" s="9">
        <v>433.87299999999999</v>
      </c>
      <c r="BR63" s="9">
        <v>222.25700000000001</v>
      </c>
      <c r="BS63" s="9">
        <v>211.61500000000001</v>
      </c>
      <c r="BT63" s="9">
        <v>161.85400000000001</v>
      </c>
      <c r="BU63" s="9">
        <v>115.318</v>
      </c>
      <c r="BV63" s="9">
        <v>46.536000000000001</v>
      </c>
      <c r="BW63" s="9">
        <v>272.01900000000001</v>
      </c>
      <c r="BX63" s="9">
        <v>106.94</v>
      </c>
      <c r="BY63" s="9">
        <v>165.07900000000001</v>
      </c>
      <c r="BZ63" s="9">
        <v>184.93799999999999</v>
      </c>
      <c r="CA63" s="9">
        <v>133.273</v>
      </c>
      <c r="CB63" s="9">
        <v>51.664999999999999</v>
      </c>
      <c r="CC63" s="9">
        <v>295.95699999999999</v>
      </c>
      <c r="CD63" s="9">
        <v>118.53100000000001</v>
      </c>
      <c r="CE63" s="9">
        <v>177.42599999999999</v>
      </c>
      <c r="CF63" s="9">
        <v>291.24799999999999</v>
      </c>
      <c r="CG63" s="9">
        <v>121.145</v>
      </c>
      <c r="CH63" s="9">
        <v>170.102</v>
      </c>
      <c r="CI63" s="9">
        <v>2519.4029999999998</v>
      </c>
      <c r="CJ63" s="9">
        <v>1318.3230000000001</v>
      </c>
      <c r="CK63" s="9">
        <v>1201.079</v>
      </c>
      <c r="CL63" s="9">
        <v>1700.0530000000001</v>
      </c>
      <c r="CM63" s="9">
        <v>1058.046</v>
      </c>
      <c r="CN63" s="9">
        <v>642.00699999999995</v>
      </c>
      <c r="CO63" s="9">
        <v>819.35</v>
      </c>
      <c r="CP63" s="9">
        <v>260.27699999999999</v>
      </c>
      <c r="CQ63" s="9">
        <v>559.07299999999998</v>
      </c>
      <c r="CR63" s="9">
        <v>369.04199999999997</v>
      </c>
      <c r="CS63" s="9">
        <v>184.85599999999999</v>
      </c>
      <c r="CT63" s="9">
        <v>184.18600000000001</v>
      </c>
      <c r="CU63" s="9">
        <v>76.066999999999993</v>
      </c>
      <c r="CV63" s="9">
        <v>44.509</v>
      </c>
      <c r="CW63" s="9">
        <v>31.558</v>
      </c>
      <c r="CX63" s="9">
        <v>31.696999999999999</v>
      </c>
      <c r="CY63" s="9">
        <v>24.87</v>
      </c>
      <c r="CZ63" s="9">
        <v>6.8280000000000003</v>
      </c>
      <c r="DA63" s="9">
        <v>17.634</v>
      </c>
      <c r="DB63" s="9">
        <v>14.010999999999999</v>
      </c>
      <c r="DC63" s="9">
        <v>3.6230000000000002</v>
      </c>
      <c r="DD63" s="9">
        <v>14.063000000000001</v>
      </c>
      <c r="DE63" s="9">
        <v>10.858000000000001</v>
      </c>
      <c r="DF63" s="9">
        <v>3.2050000000000001</v>
      </c>
      <c r="DG63" s="9">
        <v>44.37</v>
      </c>
      <c r="DH63" s="9">
        <v>19.638999999999999</v>
      </c>
      <c r="DI63" s="9">
        <v>24.73</v>
      </c>
      <c r="DJ63" s="9">
        <v>320.483</v>
      </c>
      <c r="DK63" s="9">
        <v>154.536</v>
      </c>
      <c r="DL63" s="9">
        <v>165.947</v>
      </c>
      <c r="DM63" s="9">
        <v>95.768000000000001</v>
      </c>
      <c r="DN63" s="9">
        <v>67.635999999999996</v>
      </c>
      <c r="DO63" s="9">
        <v>28.132999999999999</v>
      </c>
      <c r="DP63" s="9">
        <v>224.715</v>
      </c>
      <c r="DQ63" s="9">
        <v>86.900999999999996</v>
      </c>
      <c r="DR63" s="9">
        <v>137.81399999999999</v>
      </c>
      <c r="DS63" s="9">
        <v>121.804</v>
      </c>
      <c r="DT63" s="9">
        <v>88.406000000000006</v>
      </c>
      <c r="DU63" s="9">
        <v>33.398000000000003</v>
      </c>
      <c r="DV63" s="9">
        <v>247.238</v>
      </c>
      <c r="DW63" s="9">
        <v>96.45</v>
      </c>
      <c r="DX63" s="9">
        <v>150.78700000000001</v>
      </c>
      <c r="DY63" s="9">
        <v>242.34899999999999</v>
      </c>
      <c r="DZ63" s="9">
        <v>100.91200000000001</v>
      </c>
      <c r="EA63" s="9">
        <v>141.43600000000001</v>
      </c>
      <c r="EB63" s="9">
        <v>845.68399999999997</v>
      </c>
      <c r="EC63" s="9">
        <v>442.81599999999997</v>
      </c>
      <c r="ED63" s="9">
        <v>402.86799999999999</v>
      </c>
      <c r="EE63" s="9">
        <v>554.10500000000002</v>
      </c>
      <c r="EF63" s="9">
        <v>360.83199999999999</v>
      </c>
      <c r="EG63" s="9">
        <v>193.273</v>
      </c>
      <c r="EH63" s="9">
        <v>291.57900000000001</v>
      </c>
      <c r="EI63" s="9">
        <v>81.983999999999995</v>
      </c>
      <c r="EJ63" s="9">
        <v>209.595</v>
      </c>
      <c r="EK63" s="9">
        <v>126.90300000000001</v>
      </c>
      <c r="EL63" s="9">
        <v>59.247999999999998</v>
      </c>
      <c r="EM63" s="9">
        <v>67.655000000000001</v>
      </c>
      <c r="EN63" s="9">
        <v>25.66</v>
      </c>
      <c r="EO63" s="9">
        <v>15.821999999999999</v>
      </c>
      <c r="EP63" s="9">
        <v>9.8379999999999992</v>
      </c>
      <c r="EQ63" s="9">
        <v>10.63</v>
      </c>
      <c r="ER63" s="9">
        <v>8.6609999999999996</v>
      </c>
      <c r="ES63" s="9">
        <v>1.9690000000000001</v>
      </c>
      <c r="ET63" s="9">
        <v>5.7329999999999997</v>
      </c>
      <c r="EU63" s="9">
        <v>4.2949999999999999</v>
      </c>
      <c r="EV63" s="9">
        <v>1.4390000000000001</v>
      </c>
      <c r="EW63" s="9">
        <v>4.8959999999999999</v>
      </c>
      <c r="EX63" s="9">
        <v>4.3659999999999997</v>
      </c>
      <c r="EY63" s="9">
        <v>0.53</v>
      </c>
      <c r="EZ63" s="9">
        <v>15.031000000000001</v>
      </c>
      <c r="FA63" s="9">
        <v>7.1609999999999996</v>
      </c>
      <c r="FB63" s="9">
        <v>7.87</v>
      </c>
      <c r="FC63" s="9">
        <v>112.099</v>
      </c>
      <c r="FD63" s="9">
        <v>49.601999999999997</v>
      </c>
      <c r="FE63" s="9">
        <v>62.497</v>
      </c>
      <c r="FF63" s="9">
        <v>35.366</v>
      </c>
      <c r="FG63" s="9">
        <v>23.786999999999999</v>
      </c>
      <c r="FH63" s="9">
        <v>11.577999999999999</v>
      </c>
      <c r="FI63" s="9">
        <v>76.733000000000004</v>
      </c>
      <c r="FJ63" s="9">
        <v>25.815000000000001</v>
      </c>
      <c r="FK63" s="9">
        <v>50.917999999999999</v>
      </c>
      <c r="FL63" s="9">
        <v>43.694000000000003</v>
      </c>
      <c r="FM63" s="9">
        <v>31.094000000000001</v>
      </c>
      <c r="FN63" s="9">
        <v>12.6</v>
      </c>
      <c r="FO63" s="9">
        <v>83.209000000000003</v>
      </c>
      <c r="FP63" s="9">
        <v>28.154</v>
      </c>
      <c r="FQ63" s="9">
        <v>55.055</v>
      </c>
      <c r="FR63" s="9">
        <v>82.465999999999994</v>
      </c>
      <c r="FS63" s="9">
        <v>30.109000000000002</v>
      </c>
      <c r="FT63" s="9">
        <v>52.356999999999999</v>
      </c>
      <c r="FU63" s="9">
        <v>1363.222</v>
      </c>
      <c r="FV63" s="9">
        <v>735.67399999999998</v>
      </c>
      <c r="FW63" s="9">
        <v>627.548</v>
      </c>
      <c r="FX63" s="9">
        <v>951.32100000000003</v>
      </c>
      <c r="FY63" s="9">
        <v>619.66300000000001</v>
      </c>
      <c r="FZ63" s="9">
        <v>331.65800000000002</v>
      </c>
      <c r="GA63" s="9">
        <v>411.90100000000001</v>
      </c>
      <c r="GB63" s="9">
        <v>116.011</v>
      </c>
      <c r="GC63" s="9">
        <v>295.89</v>
      </c>
      <c r="GD63" s="9">
        <v>213.99</v>
      </c>
      <c r="GE63" s="9">
        <v>109.721</v>
      </c>
      <c r="GF63" s="9">
        <v>104.26900000000001</v>
      </c>
      <c r="GG63" s="9">
        <v>45.19</v>
      </c>
      <c r="GH63" s="9">
        <v>27.86</v>
      </c>
      <c r="GI63" s="9">
        <v>17.329999999999998</v>
      </c>
      <c r="GJ63" s="9">
        <v>23.401</v>
      </c>
      <c r="GK63" s="9">
        <v>17.863</v>
      </c>
      <c r="GL63" s="9">
        <v>5.5380000000000003</v>
      </c>
      <c r="GM63" s="9">
        <v>12.95</v>
      </c>
      <c r="GN63" s="9">
        <v>9.4979999999999993</v>
      </c>
      <c r="GO63" s="9">
        <v>3.4510000000000001</v>
      </c>
      <c r="GP63" s="9">
        <v>10.451000000000001</v>
      </c>
      <c r="GQ63" s="9">
        <v>8.3650000000000002</v>
      </c>
      <c r="GR63" s="9">
        <v>2.0859999999999999</v>
      </c>
      <c r="GS63" s="9">
        <v>21.79</v>
      </c>
      <c r="GT63" s="9">
        <v>9.9969999999999999</v>
      </c>
      <c r="GU63" s="9">
        <v>11.792999999999999</v>
      </c>
      <c r="GV63" s="9">
        <v>186.92099999999999</v>
      </c>
      <c r="GW63" s="9">
        <v>93.262</v>
      </c>
      <c r="GX63" s="9">
        <v>93.659000000000006</v>
      </c>
      <c r="GY63" s="9">
        <v>71.474000000000004</v>
      </c>
      <c r="GZ63" s="9">
        <v>52.817999999999998</v>
      </c>
      <c r="HA63" s="9">
        <v>18.655999999999999</v>
      </c>
      <c r="HB63" s="9">
        <v>115.447</v>
      </c>
      <c r="HC63" s="9">
        <v>40.444000000000003</v>
      </c>
      <c r="HD63" s="9">
        <v>75.003</v>
      </c>
      <c r="HE63" s="9">
        <v>89.149000000000001</v>
      </c>
      <c r="HF63" s="9">
        <v>65.489999999999995</v>
      </c>
      <c r="HG63" s="9">
        <v>23.658999999999999</v>
      </c>
      <c r="HH63" s="9">
        <v>124.84099999999999</v>
      </c>
      <c r="HI63" s="9">
        <v>44.231000000000002</v>
      </c>
      <c r="HJ63" s="9">
        <v>80.611000000000004</v>
      </c>
      <c r="HK63" s="9">
        <v>128.39699999999999</v>
      </c>
      <c r="HL63" s="9">
        <v>49.942999999999998</v>
      </c>
      <c r="HM63" s="9">
        <v>78.453999999999994</v>
      </c>
      <c r="HN63" s="9">
        <v>255.46899999999999</v>
      </c>
      <c r="HO63" s="9">
        <v>133.48599999999999</v>
      </c>
      <c r="HP63" s="9">
        <v>121.983</v>
      </c>
      <c r="HQ63" s="9">
        <v>160.208</v>
      </c>
      <c r="HR63" s="9">
        <v>103.718</v>
      </c>
      <c r="HS63" s="9">
        <v>56.491</v>
      </c>
      <c r="HT63" s="9">
        <v>95.260999999999996</v>
      </c>
      <c r="HU63" s="9">
        <v>29.768999999999998</v>
      </c>
      <c r="HV63" s="9">
        <v>65.492000000000004</v>
      </c>
      <c r="HW63" s="9">
        <v>42.485999999999997</v>
      </c>
      <c r="HX63" s="9">
        <v>19.341999999999999</v>
      </c>
      <c r="HY63" s="9">
        <v>23.143999999999998</v>
      </c>
      <c r="HZ63" s="9">
        <v>8.5440000000000005</v>
      </c>
      <c r="IA63" s="9">
        <v>3.84</v>
      </c>
      <c r="IB63" s="9">
        <v>4.7039999999999997</v>
      </c>
      <c r="IC63" s="9">
        <v>1.7549999999999999</v>
      </c>
      <c r="ID63" s="9">
        <v>1.105</v>
      </c>
      <c r="IE63" s="9">
        <v>0.65</v>
      </c>
      <c r="IF63" s="9">
        <v>1.121</v>
      </c>
      <c r="IG63" s="9">
        <v>0.67500000000000004</v>
      </c>
      <c r="IH63" s="9">
        <v>0.44600000000000001</v>
      </c>
      <c r="II63" s="9">
        <v>0.63400000000000001</v>
      </c>
      <c r="IJ63" s="9">
        <v>0.42899999999999999</v>
      </c>
      <c r="IK63" s="9">
        <v>0.20399999999999999</v>
      </c>
      <c r="IL63" s="9">
        <v>6.7889999999999997</v>
      </c>
      <c r="IM63" s="9">
        <v>2.7360000000000002</v>
      </c>
      <c r="IN63" s="9">
        <v>4.0540000000000003</v>
      </c>
      <c r="IO63" s="9">
        <v>38.44</v>
      </c>
      <c r="IP63" s="9">
        <v>16.975999999999999</v>
      </c>
      <c r="IQ63" s="9">
        <v>21.465</v>
      </c>
    </row>
    <row r="64" spans="1:251">
      <c r="A64" s="10">
        <v>43435</v>
      </c>
      <c r="B64" s="9">
        <v>1070.52</v>
      </c>
      <c r="C64" s="9">
        <v>1250.0239999999999</v>
      </c>
      <c r="D64" s="9">
        <v>417.75700000000001</v>
      </c>
      <c r="E64" s="9">
        <v>832.26599999999996</v>
      </c>
      <c r="F64" s="9">
        <v>556.15800000000002</v>
      </c>
      <c r="G64" s="9">
        <v>304.57</v>
      </c>
      <c r="H64" s="9">
        <v>251.58799999999999</v>
      </c>
      <c r="I64" s="9">
        <v>102.718</v>
      </c>
      <c r="J64" s="9">
        <v>63.462000000000003</v>
      </c>
      <c r="K64" s="9">
        <v>39.255000000000003</v>
      </c>
      <c r="L64" s="9">
        <v>42.762</v>
      </c>
      <c r="M64" s="9">
        <v>34.377000000000002</v>
      </c>
      <c r="N64" s="9">
        <v>8.3840000000000003</v>
      </c>
      <c r="O64" s="9">
        <v>21.731000000000002</v>
      </c>
      <c r="P64" s="9">
        <v>16.286999999999999</v>
      </c>
      <c r="Q64" s="9">
        <v>5.444</v>
      </c>
      <c r="R64" s="9">
        <v>21.030999999999999</v>
      </c>
      <c r="S64" s="9">
        <v>18.09</v>
      </c>
      <c r="T64" s="9">
        <v>2.9409999999999998</v>
      </c>
      <c r="U64" s="9">
        <v>59.956000000000003</v>
      </c>
      <c r="V64" s="9">
        <v>29.085000000000001</v>
      </c>
      <c r="W64" s="9">
        <v>30.870999999999999</v>
      </c>
      <c r="X64" s="9">
        <v>497.76</v>
      </c>
      <c r="Y64" s="9">
        <v>265.65199999999999</v>
      </c>
      <c r="Z64" s="9">
        <v>232.108</v>
      </c>
      <c r="AA64" s="9">
        <v>181.59700000000001</v>
      </c>
      <c r="AB64" s="9">
        <v>135.36699999999999</v>
      </c>
      <c r="AC64" s="9">
        <v>46.228999999999999</v>
      </c>
      <c r="AD64" s="9">
        <v>316.16399999999999</v>
      </c>
      <c r="AE64" s="9">
        <v>130.285</v>
      </c>
      <c r="AF64" s="9">
        <v>185.87899999999999</v>
      </c>
      <c r="AG64" s="9">
        <v>216.28899999999999</v>
      </c>
      <c r="AH64" s="9">
        <v>162.702</v>
      </c>
      <c r="AI64" s="9">
        <v>53.587000000000003</v>
      </c>
      <c r="AJ64" s="9">
        <v>339.86900000000003</v>
      </c>
      <c r="AK64" s="9">
        <v>141.86799999999999</v>
      </c>
      <c r="AL64" s="9">
        <v>198.001</v>
      </c>
      <c r="AM64" s="9">
        <v>337.89400000000001</v>
      </c>
      <c r="AN64" s="9">
        <v>146.572</v>
      </c>
      <c r="AO64" s="9">
        <v>191.32300000000001</v>
      </c>
      <c r="AP64" s="9">
        <v>3362.0059999999999</v>
      </c>
      <c r="AQ64" s="9">
        <v>1786.1</v>
      </c>
      <c r="AR64" s="9">
        <v>1575.9059999999999</v>
      </c>
      <c r="AS64" s="9">
        <v>2288.9540000000002</v>
      </c>
      <c r="AT64" s="9">
        <v>1444.742</v>
      </c>
      <c r="AU64" s="9">
        <v>844.21199999999999</v>
      </c>
      <c r="AV64" s="9">
        <v>1073.0519999999999</v>
      </c>
      <c r="AW64" s="9">
        <v>341.358</v>
      </c>
      <c r="AX64" s="9">
        <v>731.69299999999998</v>
      </c>
      <c r="AY64" s="9">
        <v>532.37300000000005</v>
      </c>
      <c r="AZ64" s="9">
        <v>269.55700000000002</v>
      </c>
      <c r="BA64" s="9">
        <v>262.81599999999997</v>
      </c>
      <c r="BB64" s="9">
        <v>90.807000000000002</v>
      </c>
      <c r="BC64" s="9">
        <v>43.832000000000001</v>
      </c>
      <c r="BD64" s="9">
        <v>46.975000000000001</v>
      </c>
      <c r="BE64" s="9">
        <v>35.654000000000003</v>
      </c>
      <c r="BF64" s="9">
        <v>24.14</v>
      </c>
      <c r="BG64" s="9">
        <v>11.513999999999999</v>
      </c>
      <c r="BH64" s="9">
        <v>16.248000000000001</v>
      </c>
      <c r="BI64" s="9">
        <v>10.038</v>
      </c>
      <c r="BJ64" s="9">
        <v>6.21</v>
      </c>
      <c r="BK64" s="9">
        <v>19.405999999999999</v>
      </c>
      <c r="BL64" s="9">
        <v>14.102</v>
      </c>
      <c r="BM64" s="9">
        <v>5.3040000000000003</v>
      </c>
      <c r="BN64" s="9">
        <v>55.152999999999999</v>
      </c>
      <c r="BO64" s="9">
        <v>19.692</v>
      </c>
      <c r="BP64" s="9">
        <v>35.460999999999999</v>
      </c>
      <c r="BQ64" s="9">
        <v>484.23500000000001</v>
      </c>
      <c r="BR64" s="9">
        <v>246.73699999999999</v>
      </c>
      <c r="BS64" s="9">
        <v>237.49799999999999</v>
      </c>
      <c r="BT64" s="9">
        <v>187.46100000000001</v>
      </c>
      <c r="BU64" s="9">
        <v>126.44499999999999</v>
      </c>
      <c r="BV64" s="9">
        <v>61.015999999999998</v>
      </c>
      <c r="BW64" s="9">
        <v>296.774</v>
      </c>
      <c r="BX64" s="9">
        <v>120.292</v>
      </c>
      <c r="BY64" s="9">
        <v>176.482</v>
      </c>
      <c r="BZ64" s="9">
        <v>211.578</v>
      </c>
      <c r="CA64" s="9">
        <v>142.08699999999999</v>
      </c>
      <c r="CB64" s="9">
        <v>69.491</v>
      </c>
      <c r="CC64" s="9">
        <v>320.79500000000002</v>
      </c>
      <c r="CD64" s="9">
        <v>127.47</v>
      </c>
      <c r="CE64" s="9">
        <v>193.32499999999999</v>
      </c>
      <c r="CF64" s="9">
        <v>313.02100000000002</v>
      </c>
      <c r="CG64" s="9">
        <v>130.33000000000001</v>
      </c>
      <c r="CH64" s="9">
        <v>182.69200000000001</v>
      </c>
      <c r="CI64" s="9">
        <v>2539.6320000000001</v>
      </c>
      <c r="CJ64" s="9">
        <v>1335.806</v>
      </c>
      <c r="CK64" s="9">
        <v>1203.826</v>
      </c>
      <c r="CL64" s="9">
        <v>1762.509</v>
      </c>
      <c r="CM64" s="9">
        <v>1092.4269999999999</v>
      </c>
      <c r="CN64" s="9">
        <v>670.08199999999999</v>
      </c>
      <c r="CO64" s="9">
        <v>777.12300000000005</v>
      </c>
      <c r="CP64" s="9">
        <v>243.37899999999999</v>
      </c>
      <c r="CQ64" s="9">
        <v>533.74400000000003</v>
      </c>
      <c r="CR64" s="9">
        <v>388.77600000000001</v>
      </c>
      <c r="CS64" s="9">
        <v>189.148</v>
      </c>
      <c r="CT64" s="9">
        <v>199.62799999999999</v>
      </c>
      <c r="CU64" s="9">
        <v>70.587000000000003</v>
      </c>
      <c r="CV64" s="9">
        <v>36.337000000000003</v>
      </c>
      <c r="CW64" s="9">
        <v>34.25</v>
      </c>
      <c r="CX64" s="9">
        <v>31.099</v>
      </c>
      <c r="CY64" s="9">
        <v>22.577000000000002</v>
      </c>
      <c r="CZ64" s="9">
        <v>8.5220000000000002</v>
      </c>
      <c r="DA64" s="9">
        <v>17.245000000000001</v>
      </c>
      <c r="DB64" s="9">
        <v>12.401999999999999</v>
      </c>
      <c r="DC64" s="9">
        <v>4.843</v>
      </c>
      <c r="DD64" s="9">
        <v>13.853999999999999</v>
      </c>
      <c r="DE64" s="9">
        <v>10.176</v>
      </c>
      <c r="DF64" s="9">
        <v>3.6789999999999998</v>
      </c>
      <c r="DG64" s="9">
        <v>39.488</v>
      </c>
      <c r="DH64" s="9">
        <v>13.76</v>
      </c>
      <c r="DI64" s="9">
        <v>25.728000000000002</v>
      </c>
      <c r="DJ64" s="9">
        <v>345.52199999999999</v>
      </c>
      <c r="DK64" s="9">
        <v>165.06200000000001</v>
      </c>
      <c r="DL64" s="9">
        <v>180.46100000000001</v>
      </c>
      <c r="DM64" s="9">
        <v>114.539</v>
      </c>
      <c r="DN64" s="9">
        <v>80.27</v>
      </c>
      <c r="DO64" s="9">
        <v>34.268999999999998</v>
      </c>
      <c r="DP64" s="9">
        <v>230.983</v>
      </c>
      <c r="DQ64" s="9">
        <v>84.790999999999997</v>
      </c>
      <c r="DR64" s="9">
        <v>146.19200000000001</v>
      </c>
      <c r="DS64" s="9">
        <v>138.029</v>
      </c>
      <c r="DT64" s="9">
        <v>97.754000000000005</v>
      </c>
      <c r="DU64" s="9">
        <v>40.274000000000001</v>
      </c>
      <c r="DV64" s="9">
        <v>250.74700000000001</v>
      </c>
      <c r="DW64" s="9">
        <v>91.394000000000005</v>
      </c>
      <c r="DX64" s="9">
        <v>159.35300000000001</v>
      </c>
      <c r="DY64" s="9">
        <v>248.22800000000001</v>
      </c>
      <c r="DZ64" s="9">
        <v>97.192999999999998</v>
      </c>
      <c r="EA64" s="9">
        <v>151.035</v>
      </c>
      <c r="EB64" s="9">
        <v>852.80799999999999</v>
      </c>
      <c r="EC64" s="9">
        <v>448.78300000000002</v>
      </c>
      <c r="ED64" s="9">
        <v>404.02499999999998</v>
      </c>
      <c r="EE64" s="9">
        <v>562.44899999999996</v>
      </c>
      <c r="EF64" s="9">
        <v>366.62200000000001</v>
      </c>
      <c r="EG64" s="9">
        <v>195.828</v>
      </c>
      <c r="EH64" s="9">
        <v>290.35899999999998</v>
      </c>
      <c r="EI64" s="9">
        <v>82.161000000000001</v>
      </c>
      <c r="EJ64" s="9">
        <v>208.19800000000001</v>
      </c>
      <c r="EK64" s="9">
        <v>126.727</v>
      </c>
      <c r="EL64" s="9">
        <v>60.024999999999999</v>
      </c>
      <c r="EM64" s="9">
        <v>66.701999999999998</v>
      </c>
      <c r="EN64" s="9">
        <v>26.568000000000001</v>
      </c>
      <c r="EO64" s="9">
        <v>12.531000000000001</v>
      </c>
      <c r="EP64" s="9">
        <v>14.037000000000001</v>
      </c>
      <c r="EQ64" s="9">
        <v>8.5250000000000004</v>
      </c>
      <c r="ER64" s="9">
        <v>6.0209999999999999</v>
      </c>
      <c r="ES64" s="9">
        <v>2.504</v>
      </c>
      <c r="ET64" s="9">
        <v>4.1639999999999997</v>
      </c>
      <c r="EU64" s="9">
        <v>2.4369999999999998</v>
      </c>
      <c r="EV64" s="9">
        <v>1.7270000000000001</v>
      </c>
      <c r="EW64" s="9">
        <v>4.3609999999999998</v>
      </c>
      <c r="EX64" s="9">
        <v>3.5840000000000001</v>
      </c>
      <c r="EY64" s="9">
        <v>0.77700000000000002</v>
      </c>
      <c r="EZ64" s="9">
        <v>18.044</v>
      </c>
      <c r="FA64" s="9">
        <v>6.5110000000000001</v>
      </c>
      <c r="FB64" s="9">
        <v>11.532999999999999</v>
      </c>
      <c r="FC64" s="9">
        <v>114.05</v>
      </c>
      <c r="FD64" s="9">
        <v>53.603000000000002</v>
      </c>
      <c r="FE64" s="9">
        <v>60.447000000000003</v>
      </c>
      <c r="FF64" s="9">
        <v>36.064</v>
      </c>
      <c r="FG64" s="9">
        <v>25.158000000000001</v>
      </c>
      <c r="FH64" s="9">
        <v>10.907</v>
      </c>
      <c r="FI64" s="9">
        <v>77.986000000000004</v>
      </c>
      <c r="FJ64" s="9">
        <v>28.445</v>
      </c>
      <c r="FK64" s="9">
        <v>49.540999999999997</v>
      </c>
      <c r="FL64" s="9">
        <v>41.048000000000002</v>
      </c>
      <c r="FM64" s="9">
        <v>29.201000000000001</v>
      </c>
      <c r="FN64" s="9">
        <v>11.847</v>
      </c>
      <c r="FO64" s="9">
        <v>85.679000000000002</v>
      </c>
      <c r="FP64" s="9">
        <v>30.824000000000002</v>
      </c>
      <c r="FQ64" s="9">
        <v>54.854999999999997</v>
      </c>
      <c r="FR64" s="9">
        <v>82.15</v>
      </c>
      <c r="FS64" s="9">
        <v>30.882000000000001</v>
      </c>
      <c r="FT64" s="9">
        <v>51.268000000000001</v>
      </c>
      <c r="FU64" s="9">
        <v>1358.671</v>
      </c>
      <c r="FV64" s="9">
        <v>734.76400000000001</v>
      </c>
      <c r="FW64" s="9">
        <v>623.90700000000004</v>
      </c>
      <c r="FX64" s="9">
        <v>944.14499999999998</v>
      </c>
      <c r="FY64" s="9">
        <v>615.35199999999998</v>
      </c>
      <c r="FZ64" s="9">
        <v>328.79300000000001</v>
      </c>
      <c r="GA64" s="9">
        <v>414.52600000000001</v>
      </c>
      <c r="GB64" s="9">
        <v>119.41200000000001</v>
      </c>
      <c r="GC64" s="9">
        <v>295.11399999999998</v>
      </c>
      <c r="GD64" s="9">
        <v>211.678</v>
      </c>
      <c r="GE64" s="9">
        <v>108.681</v>
      </c>
      <c r="GF64" s="9">
        <v>102.997</v>
      </c>
      <c r="GG64" s="9">
        <v>31.535</v>
      </c>
      <c r="GH64" s="9">
        <v>17.672999999999998</v>
      </c>
      <c r="GI64" s="9">
        <v>13.863</v>
      </c>
      <c r="GJ64" s="9">
        <v>12.887</v>
      </c>
      <c r="GK64" s="9">
        <v>9.5960000000000001</v>
      </c>
      <c r="GL64" s="9">
        <v>3.29</v>
      </c>
      <c r="GM64" s="9">
        <v>6.6420000000000003</v>
      </c>
      <c r="GN64" s="9">
        <v>4.8029999999999999</v>
      </c>
      <c r="GO64" s="9">
        <v>1.839</v>
      </c>
      <c r="GP64" s="9">
        <v>6.2439999999999998</v>
      </c>
      <c r="GQ64" s="9">
        <v>4.7930000000000001</v>
      </c>
      <c r="GR64" s="9">
        <v>1.4510000000000001</v>
      </c>
      <c r="GS64" s="9">
        <v>18.649000000000001</v>
      </c>
      <c r="GT64" s="9">
        <v>8.0760000000000005</v>
      </c>
      <c r="GU64" s="9">
        <v>10.571999999999999</v>
      </c>
      <c r="GV64" s="9">
        <v>195.09299999999999</v>
      </c>
      <c r="GW64" s="9">
        <v>98.626000000000005</v>
      </c>
      <c r="GX64" s="9">
        <v>96.466999999999999</v>
      </c>
      <c r="GY64" s="9">
        <v>64.007999999999996</v>
      </c>
      <c r="GZ64" s="9">
        <v>47.451999999999998</v>
      </c>
      <c r="HA64" s="9">
        <v>16.556999999999999</v>
      </c>
      <c r="HB64" s="9">
        <v>131.084</v>
      </c>
      <c r="HC64" s="9">
        <v>51.173999999999999</v>
      </c>
      <c r="HD64" s="9">
        <v>79.91</v>
      </c>
      <c r="HE64" s="9">
        <v>73.641000000000005</v>
      </c>
      <c r="HF64" s="9">
        <v>54.274999999999999</v>
      </c>
      <c r="HG64" s="9">
        <v>19.366</v>
      </c>
      <c r="HH64" s="9">
        <v>138.03700000000001</v>
      </c>
      <c r="HI64" s="9">
        <v>54.405999999999999</v>
      </c>
      <c r="HJ64" s="9">
        <v>83.631</v>
      </c>
      <c r="HK64" s="9">
        <v>137.727</v>
      </c>
      <c r="HL64" s="9">
        <v>55.976999999999997</v>
      </c>
      <c r="HM64" s="9">
        <v>81.748999999999995</v>
      </c>
      <c r="HN64" s="9">
        <v>255.84100000000001</v>
      </c>
      <c r="HO64" s="9">
        <v>134.83799999999999</v>
      </c>
      <c r="HP64" s="9">
        <v>121.003</v>
      </c>
      <c r="HQ64" s="9">
        <v>160.32400000000001</v>
      </c>
      <c r="HR64" s="9">
        <v>104.985</v>
      </c>
      <c r="HS64" s="9">
        <v>55.338999999999999</v>
      </c>
      <c r="HT64" s="9">
        <v>95.518000000000001</v>
      </c>
      <c r="HU64" s="9">
        <v>29.853000000000002</v>
      </c>
      <c r="HV64" s="9">
        <v>65.665000000000006</v>
      </c>
      <c r="HW64" s="9">
        <v>41.869</v>
      </c>
      <c r="HX64" s="9">
        <v>19.783000000000001</v>
      </c>
      <c r="HY64" s="9">
        <v>22.085999999999999</v>
      </c>
      <c r="HZ64" s="9">
        <v>7.2469999999999999</v>
      </c>
      <c r="IA64" s="9">
        <v>3.7639999999999998</v>
      </c>
      <c r="IB64" s="9">
        <v>3.484</v>
      </c>
      <c r="IC64" s="9">
        <v>1.9830000000000001</v>
      </c>
      <c r="ID64" s="9">
        <v>1.8640000000000001</v>
      </c>
      <c r="IE64" s="9">
        <v>0.11899999999999999</v>
      </c>
      <c r="IF64" s="9">
        <v>1.1479999999999999</v>
      </c>
      <c r="IG64" s="9">
        <v>1.1479999999999999</v>
      </c>
      <c r="IH64" s="9">
        <v>0</v>
      </c>
      <c r="II64" s="9">
        <v>0.83499999999999996</v>
      </c>
      <c r="IJ64" s="9">
        <v>0.71599999999999997</v>
      </c>
      <c r="IK64" s="9">
        <v>0.11899999999999999</v>
      </c>
      <c r="IL64" s="9">
        <v>5.2640000000000002</v>
      </c>
      <c r="IM64" s="9">
        <v>1.9</v>
      </c>
      <c r="IN64" s="9">
        <v>3.3639999999999999</v>
      </c>
      <c r="IO64" s="9">
        <v>37.878999999999998</v>
      </c>
      <c r="IP64" s="9">
        <v>17.143999999999998</v>
      </c>
      <c r="IQ64" s="9">
        <v>20.734000000000002</v>
      </c>
    </row>
    <row r="65" spans="1:251">
      <c r="A65" s="10">
        <v>43466</v>
      </c>
      <c r="B65" s="9">
        <v>1065.752</v>
      </c>
      <c r="C65" s="9">
        <v>1209.1320000000001</v>
      </c>
      <c r="D65" s="9">
        <v>386.17200000000003</v>
      </c>
      <c r="E65" s="9">
        <v>822.96100000000001</v>
      </c>
      <c r="F65" s="9">
        <v>583.70000000000005</v>
      </c>
      <c r="G65" s="9">
        <v>317.46899999999999</v>
      </c>
      <c r="H65" s="9">
        <v>266.23200000000003</v>
      </c>
      <c r="I65" s="9">
        <v>115.855</v>
      </c>
      <c r="J65" s="9">
        <v>66.468999999999994</v>
      </c>
      <c r="K65" s="9">
        <v>49.384999999999998</v>
      </c>
      <c r="L65" s="9">
        <v>50.866</v>
      </c>
      <c r="M65" s="9">
        <v>35.436999999999998</v>
      </c>
      <c r="N65" s="9">
        <v>15.429</v>
      </c>
      <c r="O65" s="9">
        <v>25.352</v>
      </c>
      <c r="P65" s="9">
        <v>16.224</v>
      </c>
      <c r="Q65" s="9">
        <v>9.1280000000000001</v>
      </c>
      <c r="R65" s="9">
        <v>25.513999999999999</v>
      </c>
      <c r="S65" s="9">
        <v>19.213000000000001</v>
      </c>
      <c r="T65" s="9">
        <v>6.3010000000000002</v>
      </c>
      <c r="U65" s="9">
        <v>64.988</v>
      </c>
      <c r="V65" s="9">
        <v>31.032</v>
      </c>
      <c r="W65" s="9">
        <v>33.956000000000003</v>
      </c>
      <c r="X65" s="9">
        <v>511.49599999999998</v>
      </c>
      <c r="Y65" s="9">
        <v>274.24299999999999</v>
      </c>
      <c r="Z65" s="9">
        <v>237.25299999999999</v>
      </c>
      <c r="AA65" s="9">
        <v>207.006</v>
      </c>
      <c r="AB65" s="9">
        <v>154.88</v>
      </c>
      <c r="AC65" s="9">
        <v>52.125999999999998</v>
      </c>
      <c r="AD65" s="9">
        <v>304.49</v>
      </c>
      <c r="AE65" s="9">
        <v>119.363</v>
      </c>
      <c r="AF65" s="9">
        <v>185.12700000000001</v>
      </c>
      <c r="AG65" s="9">
        <v>247.72</v>
      </c>
      <c r="AH65" s="9">
        <v>182.35400000000001</v>
      </c>
      <c r="AI65" s="9">
        <v>65.364999999999995</v>
      </c>
      <c r="AJ65" s="9">
        <v>335.98099999999999</v>
      </c>
      <c r="AK65" s="9">
        <v>135.114</v>
      </c>
      <c r="AL65" s="9">
        <v>200.86699999999999</v>
      </c>
      <c r="AM65" s="9">
        <v>329.84199999999998</v>
      </c>
      <c r="AN65" s="9">
        <v>135.58699999999999</v>
      </c>
      <c r="AO65" s="9">
        <v>194.255</v>
      </c>
      <c r="AP65" s="9">
        <v>3297.297</v>
      </c>
      <c r="AQ65" s="9">
        <v>1769.258</v>
      </c>
      <c r="AR65" s="9">
        <v>1528.039</v>
      </c>
      <c r="AS65" s="9">
        <v>2261.223</v>
      </c>
      <c r="AT65" s="9">
        <v>1440.759</v>
      </c>
      <c r="AU65" s="9">
        <v>820.46500000000003</v>
      </c>
      <c r="AV65" s="9">
        <v>1036.0740000000001</v>
      </c>
      <c r="AW65" s="9">
        <v>328.5</v>
      </c>
      <c r="AX65" s="9">
        <v>707.57500000000005</v>
      </c>
      <c r="AY65" s="9">
        <v>516.34500000000003</v>
      </c>
      <c r="AZ65" s="9">
        <v>262.096</v>
      </c>
      <c r="BA65" s="9">
        <v>254.249</v>
      </c>
      <c r="BB65" s="9">
        <v>133.863</v>
      </c>
      <c r="BC65" s="9">
        <v>76.040000000000006</v>
      </c>
      <c r="BD65" s="9">
        <v>57.823</v>
      </c>
      <c r="BE65" s="9">
        <v>57.850999999999999</v>
      </c>
      <c r="BF65" s="9">
        <v>44.802999999999997</v>
      </c>
      <c r="BG65" s="9">
        <v>13.048</v>
      </c>
      <c r="BH65" s="9">
        <v>27.09</v>
      </c>
      <c r="BI65" s="9">
        <v>18.779</v>
      </c>
      <c r="BJ65" s="9">
        <v>8.3109999999999999</v>
      </c>
      <c r="BK65" s="9">
        <v>30.760999999999999</v>
      </c>
      <c r="BL65" s="9">
        <v>26.024000000000001</v>
      </c>
      <c r="BM65" s="9">
        <v>4.7370000000000001</v>
      </c>
      <c r="BN65" s="9">
        <v>76.012</v>
      </c>
      <c r="BO65" s="9">
        <v>31.236999999999998</v>
      </c>
      <c r="BP65" s="9">
        <v>44.774999999999999</v>
      </c>
      <c r="BQ65" s="9">
        <v>436.84100000000001</v>
      </c>
      <c r="BR65" s="9">
        <v>213.39599999999999</v>
      </c>
      <c r="BS65" s="9">
        <v>223.44499999999999</v>
      </c>
      <c r="BT65" s="9">
        <v>165.71199999999999</v>
      </c>
      <c r="BU65" s="9">
        <v>118.149</v>
      </c>
      <c r="BV65" s="9">
        <v>47.563000000000002</v>
      </c>
      <c r="BW65" s="9">
        <v>271.12900000000002</v>
      </c>
      <c r="BX65" s="9">
        <v>95.247</v>
      </c>
      <c r="BY65" s="9">
        <v>175.88200000000001</v>
      </c>
      <c r="BZ65" s="9">
        <v>208.99</v>
      </c>
      <c r="CA65" s="9">
        <v>151.25899999999999</v>
      </c>
      <c r="CB65" s="9">
        <v>57.731000000000002</v>
      </c>
      <c r="CC65" s="9">
        <v>307.35500000000002</v>
      </c>
      <c r="CD65" s="9">
        <v>110.837</v>
      </c>
      <c r="CE65" s="9">
        <v>196.518</v>
      </c>
      <c r="CF65" s="9">
        <v>298.21899999999999</v>
      </c>
      <c r="CG65" s="9">
        <v>114.02500000000001</v>
      </c>
      <c r="CH65" s="9">
        <v>184.19300000000001</v>
      </c>
      <c r="CI65" s="9">
        <v>2469.0770000000002</v>
      </c>
      <c r="CJ65" s="9">
        <v>1306.7829999999999</v>
      </c>
      <c r="CK65" s="9">
        <v>1162.2950000000001</v>
      </c>
      <c r="CL65" s="9">
        <v>1729.78</v>
      </c>
      <c r="CM65" s="9">
        <v>1074.7329999999999</v>
      </c>
      <c r="CN65" s="9">
        <v>655.04600000000005</v>
      </c>
      <c r="CO65" s="9">
        <v>739.29700000000003</v>
      </c>
      <c r="CP65" s="9">
        <v>232.04900000000001</v>
      </c>
      <c r="CQ65" s="9">
        <v>507.24799999999999</v>
      </c>
      <c r="CR65" s="9">
        <v>376.8</v>
      </c>
      <c r="CS65" s="9">
        <v>201.39</v>
      </c>
      <c r="CT65" s="9">
        <v>175.41</v>
      </c>
      <c r="CU65" s="9">
        <v>89.460999999999999</v>
      </c>
      <c r="CV65" s="9">
        <v>62.195</v>
      </c>
      <c r="CW65" s="9">
        <v>27.265999999999998</v>
      </c>
      <c r="CX65" s="9">
        <v>44.045999999999999</v>
      </c>
      <c r="CY65" s="9">
        <v>38.125999999999998</v>
      </c>
      <c r="CZ65" s="9">
        <v>5.92</v>
      </c>
      <c r="DA65" s="9">
        <v>20.759</v>
      </c>
      <c r="DB65" s="9">
        <v>17.809000000000001</v>
      </c>
      <c r="DC65" s="9">
        <v>2.95</v>
      </c>
      <c r="DD65" s="9">
        <v>23.286999999999999</v>
      </c>
      <c r="DE65" s="9">
        <v>20.317</v>
      </c>
      <c r="DF65" s="9">
        <v>2.97</v>
      </c>
      <c r="DG65" s="9">
        <v>45.414999999999999</v>
      </c>
      <c r="DH65" s="9">
        <v>24.068999999999999</v>
      </c>
      <c r="DI65" s="9">
        <v>21.346</v>
      </c>
      <c r="DJ65" s="9">
        <v>323.33600000000001</v>
      </c>
      <c r="DK65" s="9">
        <v>160.429</v>
      </c>
      <c r="DL65" s="9">
        <v>162.90700000000001</v>
      </c>
      <c r="DM65" s="9">
        <v>105.739</v>
      </c>
      <c r="DN65" s="9">
        <v>74.256</v>
      </c>
      <c r="DO65" s="9">
        <v>31.484000000000002</v>
      </c>
      <c r="DP65" s="9">
        <v>217.59700000000001</v>
      </c>
      <c r="DQ65" s="9">
        <v>86.173000000000002</v>
      </c>
      <c r="DR65" s="9">
        <v>131.423</v>
      </c>
      <c r="DS65" s="9">
        <v>140.19399999999999</v>
      </c>
      <c r="DT65" s="9">
        <v>105.33199999999999</v>
      </c>
      <c r="DU65" s="9">
        <v>34.862000000000002</v>
      </c>
      <c r="DV65" s="9">
        <v>236.60599999999999</v>
      </c>
      <c r="DW65" s="9">
        <v>96.058000000000007</v>
      </c>
      <c r="DX65" s="9">
        <v>140.548</v>
      </c>
      <c r="DY65" s="9">
        <v>238.35599999999999</v>
      </c>
      <c r="DZ65" s="9">
        <v>103.982</v>
      </c>
      <c r="EA65" s="9">
        <v>134.374</v>
      </c>
      <c r="EB65" s="9">
        <v>833.84199999999998</v>
      </c>
      <c r="EC65" s="9">
        <v>447.39100000000002</v>
      </c>
      <c r="ED65" s="9">
        <v>386.45100000000002</v>
      </c>
      <c r="EE65" s="9">
        <v>555.22</v>
      </c>
      <c r="EF65" s="9">
        <v>367.26900000000001</v>
      </c>
      <c r="EG65" s="9">
        <v>187.95099999999999</v>
      </c>
      <c r="EH65" s="9">
        <v>278.62299999999999</v>
      </c>
      <c r="EI65" s="9">
        <v>80.123000000000005</v>
      </c>
      <c r="EJ65" s="9">
        <v>198.5</v>
      </c>
      <c r="EK65" s="9">
        <v>136.19800000000001</v>
      </c>
      <c r="EL65" s="9">
        <v>70.203000000000003</v>
      </c>
      <c r="EM65" s="9">
        <v>65.995000000000005</v>
      </c>
      <c r="EN65" s="9">
        <v>31.77</v>
      </c>
      <c r="EO65" s="9">
        <v>18.738</v>
      </c>
      <c r="EP65" s="9">
        <v>13.032</v>
      </c>
      <c r="EQ65" s="9">
        <v>12.65</v>
      </c>
      <c r="ER65" s="9">
        <v>10.398</v>
      </c>
      <c r="ES65" s="9">
        <v>2.2519999999999998</v>
      </c>
      <c r="ET65" s="9">
        <v>5.0579999999999998</v>
      </c>
      <c r="EU65" s="9">
        <v>3.3439999999999999</v>
      </c>
      <c r="EV65" s="9">
        <v>1.714</v>
      </c>
      <c r="EW65" s="9">
        <v>7.593</v>
      </c>
      <c r="EX65" s="9">
        <v>7.0549999999999997</v>
      </c>
      <c r="EY65" s="9">
        <v>0.53800000000000003</v>
      </c>
      <c r="EZ65" s="9">
        <v>19.12</v>
      </c>
      <c r="FA65" s="9">
        <v>8.3390000000000004</v>
      </c>
      <c r="FB65" s="9">
        <v>10.78</v>
      </c>
      <c r="FC65" s="9">
        <v>119.086</v>
      </c>
      <c r="FD65" s="9">
        <v>59.73</v>
      </c>
      <c r="FE65" s="9">
        <v>59.356000000000002</v>
      </c>
      <c r="FF65" s="9">
        <v>40.898000000000003</v>
      </c>
      <c r="FG65" s="9">
        <v>29.899000000000001</v>
      </c>
      <c r="FH65" s="9">
        <v>10.999000000000001</v>
      </c>
      <c r="FI65" s="9">
        <v>78.188000000000002</v>
      </c>
      <c r="FJ65" s="9">
        <v>29.831</v>
      </c>
      <c r="FK65" s="9">
        <v>48.356999999999999</v>
      </c>
      <c r="FL65" s="9">
        <v>49.639000000000003</v>
      </c>
      <c r="FM65" s="9">
        <v>37.055999999999997</v>
      </c>
      <c r="FN65" s="9">
        <v>12.583</v>
      </c>
      <c r="FO65" s="9">
        <v>86.558999999999997</v>
      </c>
      <c r="FP65" s="9">
        <v>33.146999999999998</v>
      </c>
      <c r="FQ65" s="9">
        <v>53.411999999999999</v>
      </c>
      <c r="FR65" s="9">
        <v>83.245999999999995</v>
      </c>
      <c r="FS65" s="9">
        <v>33.174999999999997</v>
      </c>
      <c r="FT65" s="9">
        <v>50.070999999999998</v>
      </c>
      <c r="FU65" s="9">
        <v>1338.865</v>
      </c>
      <c r="FV65" s="9">
        <v>728.64800000000002</v>
      </c>
      <c r="FW65" s="9">
        <v>610.21799999999996</v>
      </c>
      <c r="FX65" s="9">
        <v>938.96199999999999</v>
      </c>
      <c r="FY65" s="9">
        <v>611.66899999999998</v>
      </c>
      <c r="FZ65" s="9">
        <v>327.29300000000001</v>
      </c>
      <c r="GA65" s="9">
        <v>399.90300000000002</v>
      </c>
      <c r="GB65" s="9">
        <v>116.979</v>
      </c>
      <c r="GC65" s="9">
        <v>282.92399999999998</v>
      </c>
      <c r="GD65" s="9">
        <v>223.31899999999999</v>
      </c>
      <c r="GE65" s="9">
        <v>120.747</v>
      </c>
      <c r="GF65" s="9">
        <v>102.572</v>
      </c>
      <c r="GG65" s="9">
        <v>39.798999999999999</v>
      </c>
      <c r="GH65" s="9">
        <v>25.794</v>
      </c>
      <c r="GI65" s="9">
        <v>14.005000000000001</v>
      </c>
      <c r="GJ65" s="9">
        <v>20.756</v>
      </c>
      <c r="GK65" s="9">
        <v>17.937000000000001</v>
      </c>
      <c r="GL65" s="9">
        <v>2.819</v>
      </c>
      <c r="GM65" s="9">
        <v>11.744</v>
      </c>
      <c r="GN65" s="9">
        <v>9.5709999999999997</v>
      </c>
      <c r="GO65" s="9">
        <v>2.173</v>
      </c>
      <c r="GP65" s="9">
        <v>9.0109999999999992</v>
      </c>
      <c r="GQ65" s="9">
        <v>8.3659999999999997</v>
      </c>
      <c r="GR65" s="9">
        <v>0.64600000000000002</v>
      </c>
      <c r="GS65" s="9">
        <v>19.042999999999999</v>
      </c>
      <c r="GT65" s="9">
        <v>7.8570000000000002</v>
      </c>
      <c r="GU65" s="9">
        <v>11.186</v>
      </c>
      <c r="GV65" s="9">
        <v>200.38399999999999</v>
      </c>
      <c r="GW65" s="9">
        <v>105.623</v>
      </c>
      <c r="GX65" s="9">
        <v>94.760999999999996</v>
      </c>
      <c r="GY65" s="9">
        <v>75.486999999999995</v>
      </c>
      <c r="GZ65" s="9">
        <v>57.027999999999999</v>
      </c>
      <c r="HA65" s="9">
        <v>18.459</v>
      </c>
      <c r="HB65" s="9">
        <v>124.89700000000001</v>
      </c>
      <c r="HC65" s="9">
        <v>48.594999999999999</v>
      </c>
      <c r="HD65" s="9">
        <v>76.302000000000007</v>
      </c>
      <c r="HE65" s="9">
        <v>91.081000000000003</v>
      </c>
      <c r="HF65" s="9">
        <v>69.998999999999995</v>
      </c>
      <c r="HG65" s="9">
        <v>21.082000000000001</v>
      </c>
      <c r="HH65" s="9">
        <v>132.238</v>
      </c>
      <c r="HI65" s="9">
        <v>50.747999999999998</v>
      </c>
      <c r="HJ65" s="9">
        <v>81.489999999999995</v>
      </c>
      <c r="HK65" s="9">
        <v>136.642</v>
      </c>
      <c r="HL65" s="9">
        <v>58.165999999999997</v>
      </c>
      <c r="HM65" s="9">
        <v>78.474999999999994</v>
      </c>
      <c r="HN65" s="9">
        <v>251.44399999999999</v>
      </c>
      <c r="HO65" s="9">
        <v>132.68299999999999</v>
      </c>
      <c r="HP65" s="9">
        <v>118.76</v>
      </c>
      <c r="HQ65" s="9">
        <v>158.101</v>
      </c>
      <c r="HR65" s="9">
        <v>102.26</v>
      </c>
      <c r="HS65" s="9">
        <v>55.841999999999999</v>
      </c>
      <c r="HT65" s="9">
        <v>93.341999999999999</v>
      </c>
      <c r="HU65" s="9">
        <v>30.423999999999999</v>
      </c>
      <c r="HV65" s="9">
        <v>62.918999999999997</v>
      </c>
      <c r="HW65" s="9">
        <v>40.884999999999998</v>
      </c>
      <c r="HX65" s="9">
        <v>20.437000000000001</v>
      </c>
      <c r="HY65" s="9">
        <v>20.448</v>
      </c>
      <c r="HZ65" s="9">
        <v>8.8889999999999993</v>
      </c>
      <c r="IA65" s="9">
        <v>5.0209999999999999</v>
      </c>
      <c r="IB65" s="9">
        <v>3.8679999999999999</v>
      </c>
      <c r="IC65" s="9">
        <v>2.0329999999999999</v>
      </c>
      <c r="ID65" s="9">
        <v>1.6659999999999999</v>
      </c>
      <c r="IE65" s="9">
        <v>0.36699999999999999</v>
      </c>
      <c r="IF65" s="9">
        <v>1.359</v>
      </c>
      <c r="IG65" s="9">
        <v>1.004</v>
      </c>
      <c r="IH65" s="9">
        <v>0.35499999999999998</v>
      </c>
      <c r="II65" s="9">
        <v>0.67300000000000004</v>
      </c>
      <c r="IJ65" s="9">
        <v>0.66200000000000003</v>
      </c>
      <c r="IK65" s="9">
        <v>1.0999999999999999E-2</v>
      </c>
      <c r="IL65" s="9">
        <v>6.8570000000000002</v>
      </c>
      <c r="IM65" s="9">
        <v>3.355</v>
      </c>
      <c r="IN65" s="9">
        <v>3.5009999999999999</v>
      </c>
      <c r="IO65" s="9">
        <v>35.424999999999997</v>
      </c>
      <c r="IP65" s="9">
        <v>17.658000000000001</v>
      </c>
      <c r="IQ65" s="9">
        <v>17.766999999999999</v>
      </c>
    </row>
    <row r="66" spans="1:251">
      <c r="A66" s="10">
        <v>43497</v>
      </c>
      <c r="B66" s="9">
        <v>1079.0930000000001</v>
      </c>
      <c r="C66" s="9">
        <v>1239.24</v>
      </c>
      <c r="D66" s="9">
        <v>413.904</v>
      </c>
      <c r="E66" s="9">
        <v>825.33600000000001</v>
      </c>
      <c r="F66" s="9">
        <v>526.24</v>
      </c>
      <c r="G66" s="9">
        <v>283.50799999999998</v>
      </c>
      <c r="H66" s="9">
        <v>242.732</v>
      </c>
      <c r="I66" s="9">
        <v>106.855</v>
      </c>
      <c r="J66" s="9">
        <v>57.238999999999997</v>
      </c>
      <c r="K66" s="9">
        <v>49.616</v>
      </c>
      <c r="L66" s="9">
        <v>42.701999999999998</v>
      </c>
      <c r="M66" s="9">
        <v>28.971</v>
      </c>
      <c r="N66" s="9">
        <v>13.731</v>
      </c>
      <c r="O66" s="9">
        <v>28.869</v>
      </c>
      <c r="P66" s="9">
        <v>18.620999999999999</v>
      </c>
      <c r="Q66" s="9">
        <v>10.247999999999999</v>
      </c>
      <c r="R66" s="9">
        <v>13.833</v>
      </c>
      <c r="S66" s="9">
        <v>10.35</v>
      </c>
      <c r="T66" s="9">
        <v>3.4830000000000001</v>
      </c>
      <c r="U66" s="9">
        <v>64.153000000000006</v>
      </c>
      <c r="V66" s="9">
        <v>28.268000000000001</v>
      </c>
      <c r="W66" s="9">
        <v>35.884999999999998</v>
      </c>
      <c r="X66" s="9">
        <v>467.464</v>
      </c>
      <c r="Y66" s="9">
        <v>247.63200000000001</v>
      </c>
      <c r="Z66" s="9">
        <v>219.83199999999999</v>
      </c>
      <c r="AA66" s="9">
        <v>179.767</v>
      </c>
      <c r="AB66" s="9">
        <v>130.27000000000001</v>
      </c>
      <c r="AC66" s="9">
        <v>49.497</v>
      </c>
      <c r="AD66" s="9">
        <v>287.697</v>
      </c>
      <c r="AE66" s="9">
        <v>117.36199999999999</v>
      </c>
      <c r="AF66" s="9">
        <v>170.33500000000001</v>
      </c>
      <c r="AG66" s="9">
        <v>212.53700000000001</v>
      </c>
      <c r="AH66" s="9">
        <v>152.619</v>
      </c>
      <c r="AI66" s="9">
        <v>59.917999999999999</v>
      </c>
      <c r="AJ66" s="9">
        <v>313.70299999999997</v>
      </c>
      <c r="AK66" s="9">
        <v>130.88900000000001</v>
      </c>
      <c r="AL66" s="9">
        <v>182.81399999999999</v>
      </c>
      <c r="AM66" s="9">
        <v>316.56599999999997</v>
      </c>
      <c r="AN66" s="9">
        <v>135.983</v>
      </c>
      <c r="AO66" s="9">
        <v>180.583</v>
      </c>
      <c r="AP66" s="9">
        <v>3364.6590000000001</v>
      </c>
      <c r="AQ66" s="9">
        <v>1798.7650000000001</v>
      </c>
      <c r="AR66" s="9">
        <v>1565.894</v>
      </c>
      <c r="AS66" s="9">
        <v>2313.5230000000001</v>
      </c>
      <c r="AT66" s="9">
        <v>1475.248</v>
      </c>
      <c r="AU66" s="9">
        <v>838.27499999999998</v>
      </c>
      <c r="AV66" s="9">
        <v>1051.136</v>
      </c>
      <c r="AW66" s="9">
        <v>323.517</v>
      </c>
      <c r="AX66" s="9">
        <v>727.61900000000003</v>
      </c>
      <c r="AY66" s="9">
        <v>480.98599999999999</v>
      </c>
      <c r="AZ66" s="9">
        <v>246.15299999999999</v>
      </c>
      <c r="BA66" s="9">
        <v>234.83199999999999</v>
      </c>
      <c r="BB66" s="9">
        <v>97.694000000000003</v>
      </c>
      <c r="BC66" s="9">
        <v>56.485999999999997</v>
      </c>
      <c r="BD66" s="9">
        <v>41.209000000000003</v>
      </c>
      <c r="BE66" s="9">
        <v>35.716999999999999</v>
      </c>
      <c r="BF66" s="9">
        <v>27.992000000000001</v>
      </c>
      <c r="BG66" s="9">
        <v>7.7249999999999996</v>
      </c>
      <c r="BH66" s="9">
        <v>17.978000000000002</v>
      </c>
      <c r="BI66" s="9">
        <v>14.022</v>
      </c>
      <c r="BJ66" s="9">
        <v>3.956</v>
      </c>
      <c r="BK66" s="9">
        <v>17.738</v>
      </c>
      <c r="BL66" s="9">
        <v>13.97</v>
      </c>
      <c r="BM66" s="9">
        <v>3.7690000000000001</v>
      </c>
      <c r="BN66" s="9">
        <v>61.978000000000002</v>
      </c>
      <c r="BO66" s="9">
        <v>28.494</v>
      </c>
      <c r="BP66" s="9">
        <v>33.484000000000002</v>
      </c>
      <c r="BQ66" s="9">
        <v>423.11799999999999</v>
      </c>
      <c r="BR66" s="9">
        <v>213.37</v>
      </c>
      <c r="BS66" s="9">
        <v>209.749</v>
      </c>
      <c r="BT66" s="9">
        <v>156.398</v>
      </c>
      <c r="BU66" s="9">
        <v>116.577</v>
      </c>
      <c r="BV66" s="9">
        <v>39.820999999999998</v>
      </c>
      <c r="BW66" s="9">
        <v>266.72000000000003</v>
      </c>
      <c r="BX66" s="9">
        <v>96.793000000000006</v>
      </c>
      <c r="BY66" s="9">
        <v>169.928</v>
      </c>
      <c r="BZ66" s="9">
        <v>180.886</v>
      </c>
      <c r="CA66" s="9">
        <v>135.452</v>
      </c>
      <c r="CB66" s="9">
        <v>45.433999999999997</v>
      </c>
      <c r="CC66" s="9">
        <v>300.09899999999999</v>
      </c>
      <c r="CD66" s="9">
        <v>110.70099999999999</v>
      </c>
      <c r="CE66" s="9">
        <v>189.398</v>
      </c>
      <c r="CF66" s="9">
        <v>284.69900000000001</v>
      </c>
      <c r="CG66" s="9">
        <v>110.815</v>
      </c>
      <c r="CH66" s="9">
        <v>173.88399999999999</v>
      </c>
      <c r="CI66" s="9">
        <v>2523.52</v>
      </c>
      <c r="CJ66" s="9">
        <v>1317.5509999999999</v>
      </c>
      <c r="CK66" s="9">
        <v>1205.97</v>
      </c>
      <c r="CL66" s="9">
        <v>1753.432</v>
      </c>
      <c r="CM66" s="9">
        <v>1084.1099999999999</v>
      </c>
      <c r="CN66" s="9">
        <v>669.322</v>
      </c>
      <c r="CO66" s="9">
        <v>770.08900000000006</v>
      </c>
      <c r="CP66" s="9">
        <v>233.441</v>
      </c>
      <c r="CQ66" s="9">
        <v>536.64800000000002</v>
      </c>
      <c r="CR66" s="9">
        <v>342.29500000000002</v>
      </c>
      <c r="CS66" s="9">
        <v>181.31700000000001</v>
      </c>
      <c r="CT66" s="9">
        <v>160.97800000000001</v>
      </c>
      <c r="CU66" s="9">
        <v>79.53</v>
      </c>
      <c r="CV66" s="9">
        <v>43.747</v>
      </c>
      <c r="CW66" s="9">
        <v>35.783000000000001</v>
      </c>
      <c r="CX66" s="9">
        <v>29.164000000000001</v>
      </c>
      <c r="CY66" s="9">
        <v>20.652000000000001</v>
      </c>
      <c r="CZ66" s="9">
        <v>8.5129999999999999</v>
      </c>
      <c r="DA66" s="9">
        <v>17.457999999999998</v>
      </c>
      <c r="DB66" s="9">
        <v>11.028</v>
      </c>
      <c r="DC66" s="9">
        <v>6.43</v>
      </c>
      <c r="DD66" s="9">
        <v>11.707000000000001</v>
      </c>
      <c r="DE66" s="9">
        <v>9.6240000000000006</v>
      </c>
      <c r="DF66" s="9">
        <v>2.0830000000000002</v>
      </c>
      <c r="DG66" s="9">
        <v>50.365000000000002</v>
      </c>
      <c r="DH66" s="9">
        <v>23.094999999999999</v>
      </c>
      <c r="DI66" s="9">
        <v>27.27</v>
      </c>
      <c r="DJ66" s="9">
        <v>295.93400000000003</v>
      </c>
      <c r="DK66" s="9">
        <v>156.59100000000001</v>
      </c>
      <c r="DL66" s="9">
        <v>139.34399999999999</v>
      </c>
      <c r="DM66" s="9">
        <v>107.38200000000001</v>
      </c>
      <c r="DN66" s="9">
        <v>75.790999999999997</v>
      </c>
      <c r="DO66" s="9">
        <v>31.59</v>
      </c>
      <c r="DP66" s="9">
        <v>188.553</v>
      </c>
      <c r="DQ66" s="9">
        <v>80.799000000000007</v>
      </c>
      <c r="DR66" s="9">
        <v>107.753</v>
      </c>
      <c r="DS66" s="9">
        <v>131.041</v>
      </c>
      <c r="DT66" s="9">
        <v>92.492999999999995</v>
      </c>
      <c r="DU66" s="9">
        <v>38.548000000000002</v>
      </c>
      <c r="DV66" s="9">
        <v>211.25399999999999</v>
      </c>
      <c r="DW66" s="9">
        <v>88.823999999999998</v>
      </c>
      <c r="DX66" s="9">
        <v>122.43</v>
      </c>
      <c r="DY66" s="9">
        <v>206.01</v>
      </c>
      <c r="DZ66" s="9">
        <v>91.826999999999998</v>
      </c>
      <c r="EA66" s="9">
        <v>114.18300000000001</v>
      </c>
      <c r="EB66" s="9">
        <v>854.2</v>
      </c>
      <c r="EC66" s="9">
        <v>454.76299999999998</v>
      </c>
      <c r="ED66" s="9">
        <v>399.43700000000001</v>
      </c>
      <c r="EE66" s="9">
        <v>558.12099999999998</v>
      </c>
      <c r="EF66" s="9">
        <v>369.57100000000003</v>
      </c>
      <c r="EG66" s="9">
        <v>188.55</v>
      </c>
      <c r="EH66" s="9">
        <v>296.07900000000001</v>
      </c>
      <c r="EI66" s="9">
        <v>85.191999999999993</v>
      </c>
      <c r="EJ66" s="9">
        <v>210.887</v>
      </c>
      <c r="EK66" s="9">
        <v>128.31100000000001</v>
      </c>
      <c r="EL66" s="9">
        <v>65.766000000000005</v>
      </c>
      <c r="EM66" s="9">
        <v>62.545000000000002</v>
      </c>
      <c r="EN66" s="9">
        <v>32.710999999999999</v>
      </c>
      <c r="EO66" s="9">
        <v>17.974</v>
      </c>
      <c r="EP66" s="9">
        <v>14.737</v>
      </c>
      <c r="EQ66" s="9">
        <v>13.625</v>
      </c>
      <c r="ER66" s="9">
        <v>11.103</v>
      </c>
      <c r="ES66" s="9">
        <v>2.5209999999999999</v>
      </c>
      <c r="ET66" s="9">
        <v>6.4459999999999997</v>
      </c>
      <c r="EU66" s="9">
        <v>4.6760000000000002</v>
      </c>
      <c r="EV66" s="9">
        <v>1.77</v>
      </c>
      <c r="EW66" s="9">
        <v>7.1779999999999999</v>
      </c>
      <c r="EX66" s="9">
        <v>6.4269999999999996</v>
      </c>
      <c r="EY66" s="9">
        <v>0.751</v>
      </c>
      <c r="EZ66" s="9">
        <v>19.085999999999999</v>
      </c>
      <c r="FA66" s="9">
        <v>6.8710000000000004</v>
      </c>
      <c r="FB66" s="9">
        <v>12.215</v>
      </c>
      <c r="FC66" s="9">
        <v>109.916</v>
      </c>
      <c r="FD66" s="9">
        <v>55.442</v>
      </c>
      <c r="FE66" s="9">
        <v>54.473999999999997</v>
      </c>
      <c r="FF66" s="9">
        <v>39.155000000000001</v>
      </c>
      <c r="FG66" s="9">
        <v>28.565000000000001</v>
      </c>
      <c r="FH66" s="9">
        <v>10.59</v>
      </c>
      <c r="FI66" s="9">
        <v>70.760999999999996</v>
      </c>
      <c r="FJ66" s="9">
        <v>26.876999999999999</v>
      </c>
      <c r="FK66" s="9">
        <v>43.884</v>
      </c>
      <c r="FL66" s="9">
        <v>48.356000000000002</v>
      </c>
      <c r="FM66" s="9">
        <v>36.000999999999998</v>
      </c>
      <c r="FN66" s="9">
        <v>12.355</v>
      </c>
      <c r="FO66" s="9">
        <v>79.954999999999998</v>
      </c>
      <c r="FP66" s="9">
        <v>29.765000000000001</v>
      </c>
      <c r="FQ66" s="9">
        <v>50.19</v>
      </c>
      <c r="FR66" s="9">
        <v>77.207999999999998</v>
      </c>
      <c r="FS66" s="9">
        <v>31.553000000000001</v>
      </c>
      <c r="FT66" s="9">
        <v>45.655000000000001</v>
      </c>
      <c r="FU66" s="9">
        <v>1359.085</v>
      </c>
      <c r="FV66" s="9">
        <v>735.77599999999995</v>
      </c>
      <c r="FW66" s="9">
        <v>623.30899999999997</v>
      </c>
      <c r="FX66" s="9">
        <v>944.404</v>
      </c>
      <c r="FY66" s="9">
        <v>617.04100000000005</v>
      </c>
      <c r="FZ66" s="9">
        <v>327.363</v>
      </c>
      <c r="GA66" s="9">
        <v>414.68</v>
      </c>
      <c r="GB66" s="9">
        <v>118.735</v>
      </c>
      <c r="GC66" s="9">
        <v>295.94600000000003</v>
      </c>
      <c r="GD66" s="9">
        <v>204.70400000000001</v>
      </c>
      <c r="GE66" s="9">
        <v>105.54</v>
      </c>
      <c r="GF66" s="9">
        <v>99.164000000000001</v>
      </c>
      <c r="GG66" s="9">
        <v>46.53</v>
      </c>
      <c r="GH66" s="9">
        <v>30.893000000000001</v>
      </c>
      <c r="GI66" s="9">
        <v>15.637</v>
      </c>
      <c r="GJ66" s="9">
        <v>22.783000000000001</v>
      </c>
      <c r="GK66" s="9">
        <v>20.172999999999998</v>
      </c>
      <c r="GL66" s="9">
        <v>2.61</v>
      </c>
      <c r="GM66" s="9">
        <v>10.615</v>
      </c>
      <c r="GN66" s="9">
        <v>9.3919999999999995</v>
      </c>
      <c r="GO66" s="9">
        <v>1.224</v>
      </c>
      <c r="GP66" s="9">
        <v>12.167</v>
      </c>
      <c r="GQ66" s="9">
        <v>10.781000000000001</v>
      </c>
      <c r="GR66" s="9">
        <v>1.3859999999999999</v>
      </c>
      <c r="GS66" s="9">
        <v>23.747</v>
      </c>
      <c r="GT66" s="9">
        <v>10.72</v>
      </c>
      <c r="GU66" s="9">
        <v>13.026999999999999</v>
      </c>
      <c r="GV66" s="9">
        <v>179.58799999999999</v>
      </c>
      <c r="GW66" s="9">
        <v>89.593999999999994</v>
      </c>
      <c r="GX66" s="9">
        <v>89.994</v>
      </c>
      <c r="GY66" s="9">
        <v>70.326999999999998</v>
      </c>
      <c r="GZ66" s="9">
        <v>50.585000000000001</v>
      </c>
      <c r="HA66" s="9">
        <v>19.742000000000001</v>
      </c>
      <c r="HB66" s="9">
        <v>109.261</v>
      </c>
      <c r="HC66" s="9">
        <v>39.009</v>
      </c>
      <c r="HD66" s="9">
        <v>70.251999999999995</v>
      </c>
      <c r="HE66" s="9">
        <v>85.533000000000001</v>
      </c>
      <c r="HF66" s="9">
        <v>63.377000000000002</v>
      </c>
      <c r="HG66" s="9">
        <v>22.155999999999999</v>
      </c>
      <c r="HH66" s="9">
        <v>119.17100000000001</v>
      </c>
      <c r="HI66" s="9">
        <v>42.164000000000001</v>
      </c>
      <c r="HJ66" s="9">
        <v>77.007999999999996</v>
      </c>
      <c r="HK66" s="9">
        <v>119.876</v>
      </c>
      <c r="HL66" s="9">
        <v>48.401000000000003</v>
      </c>
      <c r="HM66" s="9">
        <v>71.474999999999994</v>
      </c>
      <c r="HN66" s="9">
        <v>256.005</v>
      </c>
      <c r="HO66" s="9">
        <v>135.327</v>
      </c>
      <c r="HP66" s="9">
        <v>120.678</v>
      </c>
      <c r="HQ66" s="9">
        <v>163.12299999999999</v>
      </c>
      <c r="HR66" s="9">
        <v>105.94199999999999</v>
      </c>
      <c r="HS66" s="9">
        <v>57.180999999999997</v>
      </c>
      <c r="HT66" s="9">
        <v>92.882000000000005</v>
      </c>
      <c r="HU66" s="9">
        <v>29.385000000000002</v>
      </c>
      <c r="HV66" s="9">
        <v>63.497</v>
      </c>
      <c r="HW66" s="9">
        <v>39.42</v>
      </c>
      <c r="HX66" s="9">
        <v>19.37</v>
      </c>
      <c r="HY66" s="9">
        <v>20.05</v>
      </c>
      <c r="HZ66" s="9">
        <v>7.6379999999999999</v>
      </c>
      <c r="IA66" s="9">
        <v>3.4430000000000001</v>
      </c>
      <c r="IB66" s="9">
        <v>4.1950000000000003</v>
      </c>
      <c r="IC66" s="9">
        <v>2.6619999999999999</v>
      </c>
      <c r="ID66" s="9">
        <v>1.821</v>
      </c>
      <c r="IE66" s="9">
        <v>0.84099999999999997</v>
      </c>
      <c r="IF66" s="9">
        <v>1.5589999999999999</v>
      </c>
      <c r="IG66" s="9">
        <v>0.90600000000000003</v>
      </c>
      <c r="IH66" s="9">
        <v>0.65300000000000002</v>
      </c>
      <c r="II66" s="9">
        <v>1.103</v>
      </c>
      <c r="IJ66" s="9">
        <v>0.91500000000000004</v>
      </c>
      <c r="IK66" s="9">
        <v>0.188</v>
      </c>
      <c r="IL66" s="9">
        <v>4.976</v>
      </c>
      <c r="IM66" s="9">
        <v>1.6220000000000001</v>
      </c>
      <c r="IN66" s="9">
        <v>3.3540000000000001</v>
      </c>
      <c r="IO66" s="9">
        <v>35.606000000000002</v>
      </c>
      <c r="IP66" s="9">
        <v>17.446999999999999</v>
      </c>
      <c r="IQ66" s="9">
        <v>18.158999999999999</v>
      </c>
    </row>
    <row r="67" spans="1:251">
      <c r="A67" s="10">
        <v>43525</v>
      </c>
      <c r="B67" s="9">
        <v>1052.492</v>
      </c>
      <c r="C67" s="9">
        <v>1253.297</v>
      </c>
      <c r="D67" s="9">
        <v>413.70699999999999</v>
      </c>
      <c r="E67" s="9">
        <v>839.59</v>
      </c>
      <c r="F67" s="9">
        <v>525.62</v>
      </c>
      <c r="G67" s="9">
        <v>275.79399999999998</v>
      </c>
      <c r="H67" s="9">
        <v>249.82499999999999</v>
      </c>
      <c r="I67" s="9">
        <v>101.81100000000001</v>
      </c>
      <c r="J67" s="9">
        <v>58.140999999999998</v>
      </c>
      <c r="K67" s="9">
        <v>43.670999999999999</v>
      </c>
      <c r="L67" s="9">
        <v>42.085000000000001</v>
      </c>
      <c r="M67" s="9">
        <v>33.207000000000001</v>
      </c>
      <c r="N67" s="9">
        <v>8.8780000000000001</v>
      </c>
      <c r="O67" s="9">
        <v>20.582000000000001</v>
      </c>
      <c r="P67" s="9">
        <v>17.744</v>
      </c>
      <c r="Q67" s="9">
        <v>2.8380000000000001</v>
      </c>
      <c r="R67" s="9">
        <v>21.503</v>
      </c>
      <c r="S67" s="9">
        <v>15.462</v>
      </c>
      <c r="T67" s="9">
        <v>6.0410000000000004</v>
      </c>
      <c r="U67" s="9">
        <v>59.726999999999997</v>
      </c>
      <c r="V67" s="9">
        <v>24.934000000000001</v>
      </c>
      <c r="W67" s="9">
        <v>34.792000000000002</v>
      </c>
      <c r="X67" s="9">
        <v>467.185</v>
      </c>
      <c r="Y67" s="9">
        <v>240.86799999999999</v>
      </c>
      <c r="Z67" s="9">
        <v>226.31700000000001</v>
      </c>
      <c r="AA67" s="9">
        <v>179.666</v>
      </c>
      <c r="AB67" s="9">
        <v>129.21600000000001</v>
      </c>
      <c r="AC67" s="9">
        <v>50.448999999999998</v>
      </c>
      <c r="AD67" s="9">
        <v>287.51900000000001</v>
      </c>
      <c r="AE67" s="9">
        <v>111.652</v>
      </c>
      <c r="AF67" s="9">
        <v>175.86699999999999</v>
      </c>
      <c r="AG67" s="9">
        <v>209.19499999999999</v>
      </c>
      <c r="AH67" s="9">
        <v>151.71</v>
      </c>
      <c r="AI67" s="9">
        <v>57.484999999999999</v>
      </c>
      <c r="AJ67" s="9">
        <v>316.42399999999998</v>
      </c>
      <c r="AK67" s="9">
        <v>124.084</v>
      </c>
      <c r="AL67" s="9">
        <v>192.34</v>
      </c>
      <c r="AM67" s="9">
        <v>308.101</v>
      </c>
      <c r="AN67" s="9">
        <v>129.39599999999999</v>
      </c>
      <c r="AO67" s="9">
        <v>178.70500000000001</v>
      </c>
      <c r="AP67" s="9">
        <v>3351.1219999999998</v>
      </c>
      <c r="AQ67" s="9">
        <v>1799.8689999999999</v>
      </c>
      <c r="AR67" s="9">
        <v>1551.2529999999999</v>
      </c>
      <c r="AS67" s="9">
        <v>2283.8249999999998</v>
      </c>
      <c r="AT67" s="9">
        <v>1459.02</v>
      </c>
      <c r="AU67" s="9">
        <v>824.80499999999995</v>
      </c>
      <c r="AV67" s="9">
        <v>1067.297</v>
      </c>
      <c r="AW67" s="9">
        <v>340.84899999999999</v>
      </c>
      <c r="AX67" s="9">
        <v>726.44799999999998</v>
      </c>
      <c r="AY67" s="9">
        <v>468.57600000000002</v>
      </c>
      <c r="AZ67" s="9">
        <v>251.81700000000001</v>
      </c>
      <c r="BA67" s="9">
        <v>216.75899999999999</v>
      </c>
      <c r="BB67" s="9">
        <v>86.174000000000007</v>
      </c>
      <c r="BC67" s="9">
        <v>48.53</v>
      </c>
      <c r="BD67" s="9">
        <v>37.643999999999998</v>
      </c>
      <c r="BE67" s="9">
        <v>31.66</v>
      </c>
      <c r="BF67" s="9">
        <v>21.690999999999999</v>
      </c>
      <c r="BG67" s="9">
        <v>9.9689999999999994</v>
      </c>
      <c r="BH67" s="9">
        <v>19.366</v>
      </c>
      <c r="BI67" s="9">
        <v>13.704000000000001</v>
      </c>
      <c r="BJ67" s="9">
        <v>5.6619999999999999</v>
      </c>
      <c r="BK67" s="9">
        <v>12.294</v>
      </c>
      <c r="BL67" s="9">
        <v>7.9870000000000001</v>
      </c>
      <c r="BM67" s="9">
        <v>4.3070000000000004</v>
      </c>
      <c r="BN67" s="9">
        <v>54.514000000000003</v>
      </c>
      <c r="BO67" s="9">
        <v>26.838999999999999</v>
      </c>
      <c r="BP67" s="9">
        <v>27.675000000000001</v>
      </c>
      <c r="BQ67" s="9">
        <v>417.67700000000002</v>
      </c>
      <c r="BR67" s="9">
        <v>225.68</v>
      </c>
      <c r="BS67" s="9">
        <v>191.99700000000001</v>
      </c>
      <c r="BT67" s="9">
        <v>151.071</v>
      </c>
      <c r="BU67" s="9">
        <v>114.08499999999999</v>
      </c>
      <c r="BV67" s="9">
        <v>36.985999999999997</v>
      </c>
      <c r="BW67" s="9">
        <v>266.60500000000002</v>
      </c>
      <c r="BX67" s="9">
        <v>111.595</v>
      </c>
      <c r="BY67" s="9">
        <v>155.011</v>
      </c>
      <c r="BZ67" s="9">
        <v>175.26900000000001</v>
      </c>
      <c r="CA67" s="9">
        <v>129.358</v>
      </c>
      <c r="CB67" s="9">
        <v>45.911000000000001</v>
      </c>
      <c r="CC67" s="9">
        <v>293.30700000000002</v>
      </c>
      <c r="CD67" s="9">
        <v>122.459</v>
      </c>
      <c r="CE67" s="9">
        <v>170.84800000000001</v>
      </c>
      <c r="CF67" s="9">
        <v>285.97199999999998</v>
      </c>
      <c r="CG67" s="9">
        <v>125.29900000000001</v>
      </c>
      <c r="CH67" s="9">
        <v>160.673</v>
      </c>
      <c r="CI67" s="9">
        <v>2515.998</v>
      </c>
      <c r="CJ67" s="9">
        <v>1311.2750000000001</v>
      </c>
      <c r="CK67" s="9">
        <v>1204.7239999999999</v>
      </c>
      <c r="CL67" s="9">
        <v>1745.7860000000001</v>
      </c>
      <c r="CM67" s="9">
        <v>1084.626</v>
      </c>
      <c r="CN67" s="9">
        <v>661.16</v>
      </c>
      <c r="CO67" s="9">
        <v>770.21299999999997</v>
      </c>
      <c r="CP67" s="9">
        <v>226.649</v>
      </c>
      <c r="CQ67" s="9">
        <v>543.56399999999996</v>
      </c>
      <c r="CR67" s="9">
        <v>366.16500000000002</v>
      </c>
      <c r="CS67" s="9">
        <v>180.107</v>
      </c>
      <c r="CT67" s="9">
        <v>186.05799999999999</v>
      </c>
      <c r="CU67" s="9">
        <v>72.542000000000002</v>
      </c>
      <c r="CV67" s="9">
        <v>37.540999999999997</v>
      </c>
      <c r="CW67" s="9">
        <v>35.000999999999998</v>
      </c>
      <c r="CX67" s="9">
        <v>25.82</v>
      </c>
      <c r="CY67" s="9">
        <v>19.279</v>
      </c>
      <c r="CZ67" s="9">
        <v>6.5410000000000004</v>
      </c>
      <c r="DA67" s="9">
        <v>15.111000000000001</v>
      </c>
      <c r="DB67" s="9">
        <v>12.143000000000001</v>
      </c>
      <c r="DC67" s="9">
        <v>2.968</v>
      </c>
      <c r="DD67" s="9">
        <v>10.708</v>
      </c>
      <c r="DE67" s="9">
        <v>7.1360000000000001</v>
      </c>
      <c r="DF67" s="9">
        <v>3.573</v>
      </c>
      <c r="DG67" s="9">
        <v>46.722000000000001</v>
      </c>
      <c r="DH67" s="9">
        <v>18.262</v>
      </c>
      <c r="DI67" s="9">
        <v>28.460999999999999</v>
      </c>
      <c r="DJ67" s="9">
        <v>328.05</v>
      </c>
      <c r="DK67" s="9">
        <v>159.374</v>
      </c>
      <c r="DL67" s="9">
        <v>168.67599999999999</v>
      </c>
      <c r="DM67" s="9">
        <v>104.833</v>
      </c>
      <c r="DN67" s="9">
        <v>73.558000000000007</v>
      </c>
      <c r="DO67" s="9">
        <v>31.274000000000001</v>
      </c>
      <c r="DP67" s="9">
        <v>223.21799999999999</v>
      </c>
      <c r="DQ67" s="9">
        <v>85.816000000000003</v>
      </c>
      <c r="DR67" s="9">
        <v>137.40199999999999</v>
      </c>
      <c r="DS67" s="9">
        <v>123.18899999999999</v>
      </c>
      <c r="DT67" s="9">
        <v>87.909000000000006</v>
      </c>
      <c r="DU67" s="9">
        <v>35.28</v>
      </c>
      <c r="DV67" s="9">
        <v>242.977</v>
      </c>
      <c r="DW67" s="9">
        <v>92.198999999999998</v>
      </c>
      <c r="DX67" s="9">
        <v>150.77799999999999</v>
      </c>
      <c r="DY67" s="9">
        <v>238.32900000000001</v>
      </c>
      <c r="DZ67" s="9">
        <v>97.959000000000003</v>
      </c>
      <c r="EA67" s="9">
        <v>140.37</v>
      </c>
      <c r="EB67" s="9">
        <v>863.06700000000001</v>
      </c>
      <c r="EC67" s="9">
        <v>454.72</v>
      </c>
      <c r="ED67" s="9">
        <v>408.34699999999998</v>
      </c>
      <c r="EE67" s="9">
        <v>562.25</v>
      </c>
      <c r="EF67" s="9">
        <v>367.30200000000002</v>
      </c>
      <c r="EG67" s="9">
        <v>194.947</v>
      </c>
      <c r="EH67" s="9">
        <v>300.81700000000001</v>
      </c>
      <c r="EI67" s="9">
        <v>87.417000000000002</v>
      </c>
      <c r="EJ67" s="9">
        <v>213.4</v>
      </c>
      <c r="EK67" s="9">
        <v>123.178</v>
      </c>
      <c r="EL67" s="9">
        <v>60.887</v>
      </c>
      <c r="EM67" s="9">
        <v>62.290999999999997</v>
      </c>
      <c r="EN67" s="9">
        <v>23.068999999999999</v>
      </c>
      <c r="EO67" s="9">
        <v>12.247999999999999</v>
      </c>
      <c r="EP67" s="9">
        <v>10.82</v>
      </c>
      <c r="EQ67" s="9">
        <v>6.649</v>
      </c>
      <c r="ER67" s="9">
        <v>4.97</v>
      </c>
      <c r="ES67" s="9">
        <v>1.679</v>
      </c>
      <c r="ET67" s="9">
        <v>3.8239999999999998</v>
      </c>
      <c r="EU67" s="9">
        <v>2.1760000000000002</v>
      </c>
      <c r="EV67" s="9">
        <v>1.647</v>
      </c>
      <c r="EW67" s="9">
        <v>2.8250000000000002</v>
      </c>
      <c r="EX67" s="9">
        <v>2.794</v>
      </c>
      <c r="EY67" s="9">
        <v>3.1E-2</v>
      </c>
      <c r="EZ67" s="9">
        <v>16.420000000000002</v>
      </c>
      <c r="FA67" s="9">
        <v>7.2779999999999996</v>
      </c>
      <c r="FB67" s="9">
        <v>9.1419999999999995</v>
      </c>
      <c r="FC67" s="9">
        <v>110.86199999999999</v>
      </c>
      <c r="FD67" s="9">
        <v>54.655000000000001</v>
      </c>
      <c r="FE67" s="9">
        <v>56.207000000000001</v>
      </c>
      <c r="FF67" s="9">
        <v>37.795000000000002</v>
      </c>
      <c r="FG67" s="9">
        <v>27.759</v>
      </c>
      <c r="FH67" s="9">
        <v>10.036</v>
      </c>
      <c r="FI67" s="9">
        <v>73.066999999999993</v>
      </c>
      <c r="FJ67" s="9">
        <v>26.896000000000001</v>
      </c>
      <c r="FK67" s="9">
        <v>46.170999999999999</v>
      </c>
      <c r="FL67" s="9">
        <v>42.427</v>
      </c>
      <c r="FM67" s="9">
        <v>30.957999999999998</v>
      </c>
      <c r="FN67" s="9">
        <v>11.468</v>
      </c>
      <c r="FO67" s="9">
        <v>80.751000000000005</v>
      </c>
      <c r="FP67" s="9">
        <v>29.928999999999998</v>
      </c>
      <c r="FQ67" s="9">
        <v>50.822000000000003</v>
      </c>
      <c r="FR67" s="9">
        <v>76.891000000000005</v>
      </c>
      <c r="FS67" s="9">
        <v>29.071999999999999</v>
      </c>
      <c r="FT67" s="9">
        <v>47.817999999999998</v>
      </c>
      <c r="FU67" s="9">
        <v>1356.8420000000001</v>
      </c>
      <c r="FV67" s="9">
        <v>728.21100000000001</v>
      </c>
      <c r="FW67" s="9">
        <v>628.63099999999997</v>
      </c>
      <c r="FX67" s="9">
        <v>932.577</v>
      </c>
      <c r="FY67" s="9">
        <v>599.904</v>
      </c>
      <c r="FZ67" s="9">
        <v>332.673</v>
      </c>
      <c r="GA67" s="9">
        <v>424.26499999999999</v>
      </c>
      <c r="GB67" s="9">
        <v>128.30699999999999</v>
      </c>
      <c r="GC67" s="9">
        <v>295.95800000000003</v>
      </c>
      <c r="GD67" s="9">
        <v>215.83500000000001</v>
      </c>
      <c r="GE67" s="9">
        <v>115.19499999999999</v>
      </c>
      <c r="GF67" s="9">
        <v>100.64</v>
      </c>
      <c r="GG67" s="9">
        <v>39.219000000000001</v>
      </c>
      <c r="GH67" s="9">
        <v>22.745999999999999</v>
      </c>
      <c r="GI67" s="9">
        <v>16.472999999999999</v>
      </c>
      <c r="GJ67" s="9">
        <v>14.84</v>
      </c>
      <c r="GK67" s="9">
        <v>11.53</v>
      </c>
      <c r="GL67" s="9">
        <v>3.31</v>
      </c>
      <c r="GM67" s="9">
        <v>6.9080000000000004</v>
      </c>
      <c r="GN67" s="9">
        <v>5.4420000000000002</v>
      </c>
      <c r="GO67" s="9">
        <v>1.466</v>
      </c>
      <c r="GP67" s="9">
        <v>7.9320000000000004</v>
      </c>
      <c r="GQ67" s="9">
        <v>6.0880000000000001</v>
      </c>
      <c r="GR67" s="9">
        <v>1.8440000000000001</v>
      </c>
      <c r="GS67" s="9">
        <v>24.379000000000001</v>
      </c>
      <c r="GT67" s="9">
        <v>11.215999999999999</v>
      </c>
      <c r="GU67" s="9">
        <v>13.163</v>
      </c>
      <c r="GV67" s="9">
        <v>195.31</v>
      </c>
      <c r="GW67" s="9">
        <v>103.75700000000001</v>
      </c>
      <c r="GX67" s="9">
        <v>91.554000000000002</v>
      </c>
      <c r="GY67" s="9">
        <v>76.741</v>
      </c>
      <c r="GZ67" s="9">
        <v>58.395000000000003</v>
      </c>
      <c r="HA67" s="9">
        <v>18.346</v>
      </c>
      <c r="HB67" s="9">
        <v>118.569</v>
      </c>
      <c r="HC67" s="9">
        <v>45.362000000000002</v>
      </c>
      <c r="HD67" s="9">
        <v>73.206999999999994</v>
      </c>
      <c r="HE67" s="9">
        <v>86.308000000000007</v>
      </c>
      <c r="HF67" s="9">
        <v>65.322000000000003</v>
      </c>
      <c r="HG67" s="9">
        <v>20.986000000000001</v>
      </c>
      <c r="HH67" s="9">
        <v>129.52600000000001</v>
      </c>
      <c r="HI67" s="9">
        <v>49.872999999999998</v>
      </c>
      <c r="HJ67" s="9">
        <v>79.653000000000006</v>
      </c>
      <c r="HK67" s="9">
        <v>125.477</v>
      </c>
      <c r="HL67" s="9">
        <v>50.804000000000002</v>
      </c>
      <c r="HM67" s="9">
        <v>74.673000000000002</v>
      </c>
      <c r="HN67" s="9">
        <v>254.46799999999999</v>
      </c>
      <c r="HO67" s="9">
        <v>134.22</v>
      </c>
      <c r="HP67" s="9">
        <v>120.248</v>
      </c>
      <c r="HQ67" s="9">
        <v>159.29300000000001</v>
      </c>
      <c r="HR67" s="9">
        <v>103.849</v>
      </c>
      <c r="HS67" s="9">
        <v>55.444000000000003</v>
      </c>
      <c r="HT67" s="9">
        <v>95.174000000000007</v>
      </c>
      <c r="HU67" s="9">
        <v>30.370999999999999</v>
      </c>
      <c r="HV67" s="9">
        <v>64.802999999999997</v>
      </c>
      <c r="HW67" s="9">
        <v>39.119</v>
      </c>
      <c r="HX67" s="9">
        <v>17.914000000000001</v>
      </c>
      <c r="HY67" s="9">
        <v>21.204999999999998</v>
      </c>
      <c r="HZ67" s="9">
        <v>6.7729999999999997</v>
      </c>
      <c r="IA67" s="9">
        <v>3.5009999999999999</v>
      </c>
      <c r="IB67" s="9">
        <v>3.2719999999999998</v>
      </c>
      <c r="IC67" s="9">
        <v>1.099</v>
      </c>
      <c r="ID67" s="9">
        <v>0.85</v>
      </c>
      <c r="IE67" s="9">
        <v>0.249</v>
      </c>
      <c r="IF67" s="9">
        <v>0.57899999999999996</v>
      </c>
      <c r="IG67" s="9">
        <v>0.441</v>
      </c>
      <c r="IH67" s="9">
        <v>0.13800000000000001</v>
      </c>
      <c r="II67" s="9">
        <v>0.52</v>
      </c>
      <c r="IJ67" s="9">
        <v>0.40899999999999997</v>
      </c>
      <c r="IK67" s="9">
        <v>0.112</v>
      </c>
      <c r="IL67" s="9">
        <v>5.6740000000000004</v>
      </c>
      <c r="IM67" s="9">
        <v>2.6509999999999998</v>
      </c>
      <c r="IN67" s="9">
        <v>3.0230000000000001</v>
      </c>
      <c r="IO67" s="9">
        <v>35.752000000000002</v>
      </c>
      <c r="IP67" s="9">
        <v>15.964</v>
      </c>
      <c r="IQ67" s="9">
        <v>19.789000000000001</v>
      </c>
    </row>
    <row r="68" spans="1:251">
      <c r="A68" s="10">
        <v>43556</v>
      </c>
      <c r="B68" s="9">
        <v>1069.2190000000001</v>
      </c>
      <c r="C68" s="9">
        <v>1277.626</v>
      </c>
      <c r="D68" s="9">
        <v>440.899</v>
      </c>
      <c r="E68" s="9">
        <v>836.72699999999998</v>
      </c>
      <c r="F68" s="9">
        <v>556.78200000000004</v>
      </c>
      <c r="G68" s="9">
        <v>310.21600000000001</v>
      </c>
      <c r="H68" s="9">
        <v>246.56700000000001</v>
      </c>
      <c r="I68" s="9">
        <v>103.74299999999999</v>
      </c>
      <c r="J68" s="9">
        <v>61.26</v>
      </c>
      <c r="K68" s="9">
        <v>42.482999999999997</v>
      </c>
      <c r="L68" s="9">
        <v>37.139000000000003</v>
      </c>
      <c r="M68" s="9">
        <v>31.106999999999999</v>
      </c>
      <c r="N68" s="9">
        <v>6.032</v>
      </c>
      <c r="O68" s="9">
        <v>20.657</v>
      </c>
      <c r="P68" s="9">
        <v>17.434000000000001</v>
      </c>
      <c r="Q68" s="9">
        <v>3.2229999999999999</v>
      </c>
      <c r="R68" s="9">
        <v>16.481999999999999</v>
      </c>
      <c r="S68" s="9">
        <v>13.673</v>
      </c>
      <c r="T68" s="9">
        <v>2.8090000000000002</v>
      </c>
      <c r="U68" s="9">
        <v>66.603999999999999</v>
      </c>
      <c r="V68" s="9">
        <v>30.152999999999999</v>
      </c>
      <c r="W68" s="9">
        <v>36.451000000000001</v>
      </c>
      <c r="X68" s="9">
        <v>499.613</v>
      </c>
      <c r="Y68" s="9">
        <v>272.56</v>
      </c>
      <c r="Z68" s="9">
        <v>227.053</v>
      </c>
      <c r="AA68" s="9">
        <v>188.61600000000001</v>
      </c>
      <c r="AB68" s="9">
        <v>138.44</v>
      </c>
      <c r="AC68" s="9">
        <v>50.176000000000002</v>
      </c>
      <c r="AD68" s="9">
        <v>310.99700000000001</v>
      </c>
      <c r="AE68" s="9">
        <v>134.119</v>
      </c>
      <c r="AF68" s="9">
        <v>176.87700000000001</v>
      </c>
      <c r="AG68" s="9">
        <v>211.76900000000001</v>
      </c>
      <c r="AH68" s="9">
        <v>158.17599999999999</v>
      </c>
      <c r="AI68" s="9">
        <v>53.593000000000004</v>
      </c>
      <c r="AJ68" s="9">
        <v>345.01299999999998</v>
      </c>
      <c r="AK68" s="9">
        <v>152.04</v>
      </c>
      <c r="AL68" s="9">
        <v>192.97399999999999</v>
      </c>
      <c r="AM68" s="9">
        <v>331.65300000000002</v>
      </c>
      <c r="AN68" s="9">
        <v>151.553</v>
      </c>
      <c r="AO68" s="9">
        <v>180.1</v>
      </c>
      <c r="AP68" s="9">
        <v>3339.7939999999999</v>
      </c>
      <c r="AQ68" s="9">
        <v>1768.962</v>
      </c>
      <c r="AR68" s="9">
        <v>1570.8320000000001</v>
      </c>
      <c r="AS68" s="9">
        <v>2262.5630000000001</v>
      </c>
      <c r="AT68" s="9">
        <v>1427.752</v>
      </c>
      <c r="AU68" s="9">
        <v>834.81</v>
      </c>
      <c r="AV68" s="9">
        <v>1077.231</v>
      </c>
      <c r="AW68" s="9">
        <v>341.21</v>
      </c>
      <c r="AX68" s="9">
        <v>736.02099999999996</v>
      </c>
      <c r="AY68" s="9">
        <v>476.72699999999998</v>
      </c>
      <c r="AZ68" s="9">
        <v>261.899</v>
      </c>
      <c r="BA68" s="9">
        <v>214.828</v>
      </c>
      <c r="BB68" s="9">
        <v>82.450999999999993</v>
      </c>
      <c r="BC68" s="9">
        <v>51.816000000000003</v>
      </c>
      <c r="BD68" s="9">
        <v>30.635000000000002</v>
      </c>
      <c r="BE68" s="9">
        <v>30.402000000000001</v>
      </c>
      <c r="BF68" s="9">
        <v>24.091999999999999</v>
      </c>
      <c r="BG68" s="9">
        <v>6.31</v>
      </c>
      <c r="BH68" s="9">
        <v>17.797000000000001</v>
      </c>
      <c r="BI68" s="9">
        <v>13.016999999999999</v>
      </c>
      <c r="BJ68" s="9">
        <v>4.78</v>
      </c>
      <c r="BK68" s="9">
        <v>12.603999999999999</v>
      </c>
      <c r="BL68" s="9">
        <v>11.074999999999999</v>
      </c>
      <c r="BM68" s="9">
        <v>1.53</v>
      </c>
      <c r="BN68" s="9">
        <v>52.05</v>
      </c>
      <c r="BO68" s="9">
        <v>27.725000000000001</v>
      </c>
      <c r="BP68" s="9">
        <v>24.324999999999999</v>
      </c>
      <c r="BQ68" s="9">
        <v>433.87400000000002</v>
      </c>
      <c r="BR68" s="9">
        <v>236.334</v>
      </c>
      <c r="BS68" s="9">
        <v>197.54</v>
      </c>
      <c r="BT68" s="9">
        <v>167.26300000000001</v>
      </c>
      <c r="BU68" s="9">
        <v>125.495</v>
      </c>
      <c r="BV68" s="9">
        <v>41.768000000000001</v>
      </c>
      <c r="BW68" s="9">
        <v>266.61099999999999</v>
      </c>
      <c r="BX68" s="9">
        <v>110.839</v>
      </c>
      <c r="BY68" s="9">
        <v>155.77099999999999</v>
      </c>
      <c r="BZ68" s="9">
        <v>188.33199999999999</v>
      </c>
      <c r="CA68" s="9">
        <v>141.70400000000001</v>
      </c>
      <c r="CB68" s="9">
        <v>46.628</v>
      </c>
      <c r="CC68" s="9">
        <v>288.39499999999998</v>
      </c>
      <c r="CD68" s="9">
        <v>120.19499999999999</v>
      </c>
      <c r="CE68" s="9">
        <v>168.2</v>
      </c>
      <c r="CF68" s="9">
        <v>284.40800000000002</v>
      </c>
      <c r="CG68" s="9">
        <v>123.85599999999999</v>
      </c>
      <c r="CH68" s="9">
        <v>160.55199999999999</v>
      </c>
      <c r="CI68" s="9">
        <v>2518.0970000000002</v>
      </c>
      <c r="CJ68" s="9">
        <v>1310.038</v>
      </c>
      <c r="CK68" s="9">
        <v>1208.059</v>
      </c>
      <c r="CL68" s="9">
        <v>1720.6379999999999</v>
      </c>
      <c r="CM68" s="9">
        <v>1070.607</v>
      </c>
      <c r="CN68" s="9">
        <v>650.03099999999995</v>
      </c>
      <c r="CO68" s="9">
        <v>797.45899999999995</v>
      </c>
      <c r="CP68" s="9">
        <v>239.43100000000001</v>
      </c>
      <c r="CQ68" s="9">
        <v>558.02800000000002</v>
      </c>
      <c r="CR68" s="9">
        <v>395.358</v>
      </c>
      <c r="CS68" s="9">
        <v>198.03800000000001</v>
      </c>
      <c r="CT68" s="9">
        <v>197.31899999999999</v>
      </c>
      <c r="CU68" s="9">
        <v>80.400000000000006</v>
      </c>
      <c r="CV68" s="9">
        <v>49.250999999999998</v>
      </c>
      <c r="CW68" s="9">
        <v>31.149000000000001</v>
      </c>
      <c r="CX68" s="9">
        <v>34.209000000000003</v>
      </c>
      <c r="CY68" s="9">
        <v>25.867000000000001</v>
      </c>
      <c r="CZ68" s="9">
        <v>8.3420000000000005</v>
      </c>
      <c r="DA68" s="9">
        <v>18.306000000000001</v>
      </c>
      <c r="DB68" s="9">
        <v>12.840999999999999</v>
      </c>
      <c r="DC68" s="9">
        <v>5.4640000000000004</v>
      </c>
      <c r="DD68" s="9">
        <v>15.903</v>
      </c>
      <c r="DE68" s="9">
        <v>13.025</v>
      </c>
      <c r="DF68" s="9">
        <v>2.8780000000000001</v>
      </c>
      <c r="DG68" s="9">
        <v>46.191000000000003</v>
      </c>
      <c r="DH68" s="9">
        <v>23.384</v>
      </c>
      <c r="DI68" s="9">
        <v>22.806999999999999</v>
      </c>
      <c r="DJ68" s="9">
        <v>351.27100000000002</v>
      </c>
      <c r="DK68" s="9">
        <v>171.369</v>
      </c>
      <c r="DL68" s="9">
        <v>179.90199999999999</v>
      </c>
      <c r="DM68" s="9">
        <v>113.021</v>
      </c>
      <c r="DN68" s="9">
        <v>77.722999999999999</v>
      </c>
      <c r="DO68" s="9">
        <v>35.298000000000002</v>
      </c>
      <c r="DP68" s="9">
        <v>238.251</v>
      </c>
      <c r="DQ68" s="9">
        <v>93.646000000000001</v>
      </c>
      <c r="DR68" s="9">
        <v>144.60499999999999</v>
      </c>
      <c r="DS68" s="9">
        <v>139.30799999999999</v>
      </c>
      <c r="DT68" s="9">
        <v>97.799000000000007</v>
      </c>
      <c r="DU68" s="9">
        <v>41.509</v>
      </c>
      <c r="DV68" s="9">
        <v>256.05</v>
      </c>
      <c r="DW68" s="9">
        <v>100.239</v>
      </c>
      <c r="DX68" s="9">
        <v>155.81100000000001</v>
      </c>
      <c r="DY68" s="9">
        <v>256.55700000000002</v>
      </c>
      <c r="DZ68" s="9">
        <v>106.48699999999999</v>
      </c>
      <c r="EA68" s="9">
        <v>150.06899999999999</v>
      </c>
      <c r="EB68" s="9">
        <v>866.42499999999995</v>
      </c>
      <c r="EC68" s="9">
        <v>455.75200000000001</v>
      </c>
      <c r="ED68" s="9">
        <v>410.67399999999998</v>
      </c>
      <c r="EE68" s="9">
        <v>564.45399999999995</v>
      </c>
      <c r="EF68" s="9">
        <v>368.33800000000002</v>
      </c>
      <c r="EG68" s="9">
        <v>196.11600000000001</v>
      </c>
      <c r="EH68" s="9">
        <v>301.97199999999998</v>
      </c>
      <c r="EI68" s="9">
        <v>87.414000000000001</v>
      </c>
      <c r="EJ68" s="9">
        <v>214.55799999999999</v>
      </c>
      <c r="EK68" s="9">
        <v>126.715</v>
      </c>
      <c r="EL68" s="9">
        <v>64.808000000000007</v>
      </c>
      <c r="EM68" s="9">
        <v>61.906999999999996</v>
      </c>
      <c r="EN68" s="9">
        <v>30.428000000000001</v>
      </c>
      <c r="EO68" s="9">
        <v>17.623999999999999</v>
      </c>
      <c r="EP68" s="9">
        <v>12.804</v>
      </c>
      <c r="EQ68" s="9">
        <v>13.858000000000001</v>
      </c>
      <c r="ER68" s="9">
        <v>10.462999999999999</v>
      </c>
      <c r="ES68" s="9">
        <v>3.395</v>
      </c>
      <c r="ET68" s="9">
        <v>7.2510000000000003</v>
      </c>
      <c r="EU68" s="9">
        <v>5.4569999999999999</v>
      </c>
      <c r="EV68" s="9">
        <v>1.794</v>
      </c>
      <c r="EW68" s="9">
        <v>6.6059999999999999</v>
      </c>
      <c r="EX68" s="9">
        <v>5.0049999999999999</v>
      </c>
      <c r="EY68" s="9">
        <v>1.601</v>
      </c>
      <c r="EZ68" s="9">
        <v>16.57</v>
      </c>
      <c r="FA68" s="9">
        <v>7.1609999999999996</v>
      </c>
      <c r="FB68" s="9">
        <v>9.4090000000000007</v>
      </c>
      <c r="FC68" s="9">
        <v>107.117</v>
      </c>
      <c r="FD68" s="9">
        <v>53.59</v>
      </c>
      <c r="FE68" s="9">
        <v>53.527000000000001</v>
      </c>
      <c r="FF68" s="9">
        <v>37.136000000000003</v>
      </c>
      <c r="FG68" s="9">
        <v>26.108000000000001</v>
      </c>
      <c r="FH68" s="9">
        <v>11.028</v>
      </c>
      <c r="FI68" s="9">
        <v>69.981999999999999</v>
      </c>
      <c r="FJ68" s="9">
        <v>27.481999999999999</v>
      </c>
      <c r="FK68" s="9">
        <v>42.5</v>
      </c>
      <c r="FL68" s="9">
        <v>47.588000000000001</v>
      </c>
      <c r="FM68" s="9">
        <v>33.408000000000001</v>
      </c>
      <c r="FN68" s="9">
        <v>14.18</v>
      </c>
      <c r="FO68" s="9">
        <v>79.126999999999995</v>
      </c>
      <c r="FP68" s="9">
        <v>31.4</v>
      </c>
      <c r="FQ68" s="9">
        <v>47.726999999999997</v>
      </c>
      <c r="FR68" s="9">
        <v>77.233000000000004</v>
      </c>
      <c r="FS68" s="9">
        <v>32.94</v>
      </c>
      <c r="FT68" s="9">
        <v>44.293999999999997</v>
      </c>
      <c r="FU68" s="9">
        <v>1366.876</v>
      </c>
      <c r="FV68" s="9">
        <v>736.64400000000001</v>
      </c>
      <c r="FW68" s="9">
        <v>630.23199999999997</v>
      </c>
      <c r="FX68" s="9">
        <v>944.23900000000003</v>
      </c>
      <c r="FY68" s="9">
        <v>611.67700000000002</v>
      </c>
      <c r="FZ68" s="9">
        <v>332.56099999999998</v>
      </c>
      <c r="GA68" s="9">
        <v>422.637</v>
      </c>
      <c r="GB68" s="9">
        <v>124.96599999999999</v>
      </c>
      <c r="GC68" s="9">
        <v>297.67099999999999</v>
      </c>
      <c r="GD68" s="9">
        <v>210.423</v>
      </c>
      <c r="GE68" s="9">
        <v>103.995</v>
      </c>
      <c r="GF68" s="9">
        <v>106.42700000000001</v>
      </c>
      <c r="GG68" s="9">
        <v>41.871000000000002</v>
      </c>
      <c r="GH68" s="9">
        <v>21.701000000000001</v>
      </c>
      <c r="GI68" s="9">
        <v>20.170000000000002</v>
      </c>
      <c r="GJ68" s="9">
        <v>14.332000000000001</v>
      </c>
      <c r="GK68" s="9">
        <v>11.369</v>
      </c>
      <c r="GL68" s="9">
        <v>2.9630000000000001</v>
      </c>
      <c r="GM68" s="9">
        <v>7.1369999999999996</v>
      </c>
      <c r="GN68" s="9">
        <v>5.2789999999999999</v>
      </c>
      <c r="GO68" s="9">
        <v>1.8580000000000001</v>
      </c>
      <c r="GP68" s="9">
        <v>7.1950000000000003</v>
      </c>
      <c r="GQ68" s="9">
        <v>6.0910000000000002</v>
      </c>
      <c r="GR68" s="9">
        <v>1.1040000000000001</v>
      </c>
      <c r="GS68" s="9">
        <v>27.539000000000001</v>
      </c>
      <c r="GT68" s="9">
        <v>10.331</v>
      </c>
      <c r="GU68" s="9">
        <v>17.207000000000001</v>
      </c>
      <c r="GV68" s="9">
        <v>190.387</v>
      </c>
      <c r="GW68" s="9">
        <v>93.777000000000001</v>
      </c>
      <c r="GX68" s="9">
        <v>96.61</v>
      </c>
      <c r="GY68" s="9">
        <v>68.576999999999998</v>
      </c>
      <c r="GZ68" s="9">
        <v>53.497</v>
      </c>
      <c r="HA68" s="9">
        <v>15.08</v>
      </c>
      <c r="HB68" s="9">
        <v>121.81</v>
      </c>
      <c r="HC68" s="9">
        <v>40.28</v>
      </c>
      <c r="HD68" s="9">
        <v>81.53</v>
      </c>
      <c r="HE68" s="9">
        <v>76.730999999999995</v>
      </c>
      <c r="HF68" s="9">
        <v>59.698</v>
      </c>
      <c r="HG68" s="9">
        <v>17.033000000000001</v>
      </c>
      <c r="HH68" s="9">
        <v>133.69200000000001</v>
      </c>
      <c r="HI68" s="9">
        <v>44.296999999999997</v>
      </c>
      <c r="HJ68" s="9">
        <v>89.394999999999996</v>
      </c>
      <c r="HK68" s="9">
        <v>128.947</v>
      </c>
      <c r="HL68" s="9">
        <v>45.558999999999997</v>
      </c>
      <c r="HM68" s="9">
        <v>83.388000000000005</v>
      </c>
      <c r="HN68" s="9">
        <v>257.33</v>
      </c>
      <c r="HO68" s="9">
        <v>136.57</v>
      </c>
      <c r="HP68" s="9">
        <v>120.76</v>
      </c>
      <c r="HQ68" s="9">
        <v>158.90799999999999</v>
      </c>
      <c r="HR68" s="9">
        <v>104.502</v>
      </c>
      <c r="HS68" s="9">
        <v>54.405000000000001</v>
      </c>
      <c r="HT68" s="9">
        <v>98.423000000000002</v>
      </c>
      <c r="HU68" s="9">
        <v>32.067999999999998</v>
      </c>
      <c r="HV68" s="9">
        <v>66.355000000000004</v>
      </c>
      <c r="HW68" s="9">
        <v>38.338999999999999</v>
      </c>
      <c r="HX68" s="9">
        <v>17.690000000000001</v>
      </c>
      <c r="HY68" s="9">
        <v>20.649000000000001</v>
      </c>
      <c r="HZ68" s="9">
        <v>7.2270000000000003</v>
      </c>
      <c r="IA68" s="9">
        <v>3.4620000000000002</v>
      </c>
      <c r="IB68" s="9">
        <v>3.7650000000000001</v>
      </c>
      <c r="IC68" s="9">
        <v>2.3039999999999998</v>
      </c>
      <c r="ID68" s="9">
        <v>1.514</v>
      </c>
      <c r="IE68" s="9">
        <v>0.78900000000000003</v>
      </c>
      <c r="IF68" s="9">
        <v>1.101</v>
      </c>
      <c r="IG68" s="9">
        <v>0.65300000000000002</v>
      </c>
      <c r="IH68" s="9">
        <v>0.44800000000000001</v>
      </c>
      <c r="II68" s="9">
        <v>1.202</v>
      </c>
      <c r="IJ68" s="9">
        <v>0.86099999999999999</v>
      </c>
      <c r="IK68" s="9">
        <v>0.34100000000000003</v>
      </c>
      <c r="IL68" s="9">
        <v>4.923</v>
      </c>
      <c r="IM68" s="9">
        <v>1.9470000000000001</v>
      </c>
      <c r="IN68" s="9">
        <v>2.976</v>
      </c>
      <c r="IO68" s="9">
        <v>34.713000000000001</v>
      </c>
      <c r="IP68" s="9">
        <v>15.69</v>
      </c>
      <c r="IQ68" s="9">
        <v>19.023</v>
      </c>
    </row>
    <row r="69" spans="1:251">
      <c r="A69" s="10">
        <v>43586</v>
      </c>
      <c r="B69" s="9">
        <v>1055.8309999999999</v>
      </c>
      <c r="C69" s="9">
        <v>1289.4000000000001</v>
      </c>
      <c r="D69" s="9">
        <v>437.14</v>
      </c>
      <c r="E69" s="9">
        <v>852.26</v>
      </c>
      <c r="F69" s="9">
        <v>579.33900000000006</v>
      </c>
      <c r="G69" s="9">
        <v>328.49</v>
      </c>
      <c r="H69" s="9">
        <v>250.84899999999999</v>
      </c>
      <c r="I69" s="9">
        <v>126.124</v>
      </c>
      <c r="J69" s="9">
        <v>73.344999999999999</v>
      </c>
      <c r="K69" s="9">
        <v>52.779000000000003</v>
      </c>
      <c r="L69" s="9">
        <v>54.055999999999997</v>
      </c>
      <c r="M69" s="9">
        <v>43.234000000000002</v>
      </c>
      <c r="N69" s="9">
        <v>10.821999999999999</v>
      </c>
      <c r="O69" s="9">
        <v>32.542999999999999</v>
      </c>
      <c r="P69" s="9">
        <v>26.158999999999999</v>
      </c>
      <c r="Q69" s="9">
        <v>6.3840000000000003</v>
      </c>
      <c r="R69" s="9">
        <v>21.512</v>
      </c>
      <c r="S69" s="9">
        <v>17.074000000000002</v>
      </c>
      <c r="T69" s="9">
        <v>4.4379999999999997</v>
      </c>
      <c r="U69" s="9">
        <v>72.067999999999998</v>
      </c>
      <c r="V69" s="9">
        <v>30.111999999999998</v>
      </c>
      <c r="W69" s="9">
        <v>41.957000000000001</v>
      </c>
      <c r="X69" s="9">
        <v>506.95600000000002</v>
      </c>
      <c r="Y69" s="9">
        <v>281.512</v>
      </c>
      <c r="Z69" s="9">
        <v>225.44399999999999</v>
      </c>
      <c r="AA69" s="9">
        <v>207.65799999999999</v>
      </c>
      <c r="AB69" s="9">
        <v>160.29300000000001</v>
      </c>
      <c r="AC69" s="9">
        <v>47.363999999999997</v>
      </c>
      <c r="AD69" s="9">
        <v>299.29899999999998</v>
      </c>
      <c r="AE69" s="9">
        <v>121.21899999999999</v>
      </c>
      <c r="AF69" s="9">
        <v>178.08</v>
      </c>
      <c r="AG69" s="9">
        <v>245.80699999999999</v>
      </c>
      <c r="AH69" s="9">
        <v>190.13399999999999</v>
      </c>
      <c r="AI69" s="9">
        <v>55.671999999999997</v>
      </c>
      <c r="AJ69" s="9">
        <v>333.53300000000002</v>
      </c>
      <c r="AK69" s="9">
        <v>138.35599999999999</v>
      </c>
      <c r="AL69" s="9">
        <v>195.17699999999999</v>
      </c>
      <c r="AM69" s="9">
        <v>331.84199999999998</v>
      </c>
      <c r="AN69" s="9">
        <v>147.37799999999999</v>
      </c>
      <c r="AO69" s="9">
        <v>184.464</v>
      </c>
      <c r="AP69" s="9">
        <v>3370.7530000000002</v>
      </c>
      <c r="AQ69" s="9">
        <v>1795.6959999999999</v>
      </c>
      <c r="AR69" s="9">
        <v>1575.057</v>
      </c>
      <c r="AS69" s="9">
        <v>2268.09</v>
      </c>
      <c r="AT69" s="9">
        <v>1447.539</v>
      </c>
      <c r="AU69" s="9">
        <v>820.55100000000004</v>
      </c>
      <c r="AV69" s="9">
        <v>1102.663</v>
      </c>
      <c r="AW69" s="9">
        <v>348.15699999999998</v>
      </c>
      <c r="AX69" s="9">
        <v>754.50599999999997</v>
      </c>
      <c r="AY69" s="9">
        <v>504.399</v>
      </c>
      <c r="AZ69" s="9">
        <v>269.78899999999999</v>
      </c>
      <c r="BA69" s="9">
        <v>234.61</v>
      </c>
      <c r="BB69" s="9">
        <v>93.906999999999996</v>
      </c>
      <c r="BC69" s="9">
        <v>55.709000000000003</v>
      </c>
      <c r="BD69" s="9">
        <v>38.197000000000003</v>
      </c>
      <c r="BE69" s="9">
        <v>32.244</v>
      </c>
      <c r="BF69" s="9">
        <v>24.268000000000001</v>
      </c>
      <c r="BG69" s="9">
        <v>7.9749999999999996</v>
      </c>
      <c r="BH69" s="9">
        <v>19.425000000000001</v>
      </c>
      <c r="BI69" s="9">
        <v>13.183999999999999</v>
      </c>
      <c r="BJ69" s="9">
        <v>6.2409999999999997</v>
      </c>
      <c r="BK69" s="9">
        <v>12.818</v>
      </c>
      <c r="BL69" s="9">
        <v>11.085000000000001</v>
      </c>
      <c r="BM69" s="9">
        <v>1.734</v>
      </c>
      <c r="BN69" s="9">
        <v>61.662999999999997</v>
      </c>
      <c r="BO69" s="9">
        <v>31.440999999999999</v>
      </c>
      <c r="BP69" s="9">
        <v>30.222000000000001</v>
      </c>
      <c r="BQ69" s="9">
        <v>459.57900000000001</v>
      </c>
      <c r="BR69" s="9">
        <v>243.77600000000001</v>
      </c>
      <c r="BS69" s="9">
        <v>215.803</v>
      </c>
      <c r="BT69" s="9">
        <v>165.63900000000001</v>
      </c>
      <c r="BU69" s="9">
        <v>121.38200000000001</v>
      </c>
      <c r="BV69" s="9">
        <v>44.256</v>
      </c>
      <c r="BW69" s="9">
        <v>293.94</v>
      </c>
      <c r="BX69" s="9">
        <v>122.393</v>
      </c>
      <c r="BY69" s="9">
        <v>171.547</v>
      </c>
      <c r="BZ69" s="9">
        <v>186.517</v>
      </c>
      <c r="CA69" s="9">
        <v>137.88900000000001</v>
      </c>
      <c r="CB69" s="9">
        <v>48.628999999999998</v>
      </c>
      <c r="CC69" s="9">
        <v>317.88099999999997</v>
      </c>
      <c r="CD69" s="9">
        <v>131.9</v>
      </c>
      <c r="CE69" s="9">
        <v>185.98099999999999</v>
      </c>
      <c r="CF69" s="9">
        <v>313.36500000000001</v>
      </c>
      <c r="CG69" s="9">
        <v>135.577</v>
      </c>
      <c r="CH69" s="9">
        <v>177.78800000000001</v>
      </c>
      <c r="CI69" s="9">
        <v>2532.346</v>
      </c>
      <c r="CJ69" s="9">
        <v>1318.115</v>
      </c>
      <c r="CK69" s="9">
        <v>1214.232</v>
      </c>
      <c r="CL69" s="9">
        <v>1731.8779999999999</v>
      </c>
      <c r="CM69" s="9">
        <v>1076.3789999999999</v>
      </c>
      <c r="CN69" s="9">
        <v>655.49900000000002</v>
      </c>
      <c r="CO69" s="9">
        <v>800.46799999999996</v>
      </c>
      <c r="CP69" s="9">
        <v>241.73599999999999</v>
      </c>
      <c r="CQ69" s="9">
        <v>558.73299999999995</v>
      </c>
      <c r="CR69" s="9">
        <v>391.447</v>
      </c>
      <c r="CS69" s="9">
        <v>199.346</v>
      </c>
      <c r="CT69" s="9">
        <v>192.101</v>
      </c>
      <c r="CU69" s="9">
        <v>72.224999999999994</v>
      </c>
      <c r="CV69" s="9">
        <v>44.64</v>
      </c>
      <c r="CW69" s="9">
        <v>27.585000000000001</v>
      </c>
      <c r="CX69" s="9">
        <v>26.222000000000001</v>
      </c>
      <c r="CY69" s="9">
        <v>22.646999999999998</v>
      </c>
      <c r="CZ69" s="9">
        <v>3.5750000000000002</v>
      </c>
      <c r="DA69" s="9">
        <v>14.416</v>
      </c>
      <c r="DB69" s="9">
        <v>12.372999999999999</v>
      </c>
      <c r="DC69" s="9">
        <v>2.0430000000000001</v>
      </c>
      <c r="DD69" s="9">
        <v>11.805999999999999</v>
      </c>
      <c r="DE69" s="9">
        <v>10.273999999999999</v>
      </c>
      <c r="DF69" s="9">
        <v>1.532</v>
      </c>
      <c r="DG69" s="9">
        <v>46.003</v>
      </c>
      <c r="DH69" s="9">
        <v>21.992999999999999</v>
      </c>
      <c r="DI69" s="9">
        <v>24.01</v>
      </c>
      <c r="DJ69" s="9">
        <v>348.42500000000001</v>
      </c>
      <c r="DK69" s="9">
        <v>171.518</v>
      </c>
      <c r="DL69" s="9">
        <v>176.90700000000001</v>
      </c>
      <c r="DM69" s="9">
        <v>121.875</v>
      </c>
      <c r="DN69" s="9">
        <v>83.671999999999997</v>
      </c>
      <c r="DO69" s="9">
        <v>38.201999999999998</v>
      </c>
      <c r="DP69" s="9">
        <v>226.55</v>
      </c>
      <c r="DQ69" s="9">
        <v>87.846000000000004</v>
      </c>
      <c r="DR69" s="9">
        <v>138.70400000000001</v>
      </c>
      <c r="DS69" s="9">
        <v>142.61600000000001</v>
      </c>
      <c r="DT69" s="9">
        <v>101.354</v>
      </c>
      <c r="DU69" s="9">
        <v>41.262</v>
      </c>
      <c r="DV69" s="9">
        <v>248.83099999999999</v>
      </c>
      <c r="DW69" s="9">
        <v>97.992000000000004</v>
      </c>
      <c r="DX69" s="9">
        <v>150.839</v>
      </c>
      <c r="DY69" s="9">
        <v>240.96600000000001</v>
      </c>
      <c r="DZ69" s="9">
        <v>100.21899999999999</v>
      </c>
      <c r="EA69" s="9">
        <v>140.74700000000001</v>
      </c>
      <c r="EB69" s="9">
        <v>867.78499999999997</v>
      </c>
      <c r="EC69" s="9">
        <v>451.92</v>
      </c>
      <c r="ED69" s="9">
        <v>415.86500000000001</v>
      </c>
      <c r="EE69" s="9">
        <v>556.42600000000004</v>
      </c>
      <c r="EF69" s="9">
        <v>358.95</v>
      </c>
      <c r="EG69" s="9">
        <v>197.47499999999999</v>
      </c>
      <c r="EH69" s="9">
        <v>311.36</v>
      </c>
      <c r="EI69" s="9">
        <v>92.968999999999994</v>
      </c>
      <c r="EJ69" s="9">
        <v>218.39</v>
      </c>
      <c r="EK69" s="9">
        <v>131.02600000000001</v>
      </c>
      <c r="EL69" s="9">
        <v>67.061000000000007</v>
      </c>
      <c r="EM69" s="9">
        <v>63.965000000000003</v>
      </c>
      <c r="EN69" s="9">
        <v>31.378</v>
      </c>
      <c r="EO69" s="9">
        <v>17.587</v>
      </c>
      <c r="EP69" s="9">
        <v>13.791</v>
      </c>
      <c r="EQ69" s="9">
        <v>12.04</v>
      </c>
      <c r="ER69" s="9">
        <v>9.3149999999999995</v>
      </c>
      <c r="ES69" s="9">
        <v>2.7250000000000001</v>
      </c>
      <c r="ET69" s="9">
        <v>4.6630000000000003</v>
      </c>
      <c r="EU69" s="9">
        <v>2.8820000000000001</v>
      </c>
      <c r="EV69" s="9">
        <v>1.7809999999999999</v>
      </c>
      <c r="EW69" s="9">
        <v>7.3769999999999998</v>
      </c>
      <c r="EX69" s="9">
        <v>6.4329999999999998</v>
      </c>
      <c r="EY69" s="9">
        <v>0.94399999999999995</v>
      </c>
      <c r="EZ69" s="9">
        <v>19.338999999999999</v>
      </c>
      <c r="FA69" s="9">
        <v>8.2720000000000002</v>
      </c>
      <c r="FB69" s="9">
        <v>11.066000000000001</v>
      </c>
      <c r="FC69" s="9">
        <v>111.273</v>
      </c>
      <c r="FD69" s="9">
        <v>55.082000000000001</v>
      </c>
      <c r="FE69" s="9">
        <v>56.191000000000003</v>
      </c>
      <c r="FF69" s="9">
        <v>37.078000000000003</v>
      </c>
      <c r="FG69" s="9">
        <v>27.030999999999999</v>
      </c>
      <c r="FH69" s="9">
        <v>10.047000000000001</v>
      </c>
      <c r="FI69" s="9">
        <v>74.194999999999993</v>
      </c>
      <c r="FJ69" s="9">
        <v>28.050999999999998</v>
      </c>
      <c r="FK69" s="9">
        <v>46.143999999999998</v>
      </c>
      <c r="FL69" s="9">
        <v>47.579000000000001</v>
      </c>
      <c r="FM69" s="9">
        <v>34.795999999999999</v>
      </c>
      <c r="FN69" s="9">
        <v>12.782999999999999</v>
      </c>
      <c r="FO69" s="9">
        <v>83.447000000000003</v>
      </c>
      <c r="FP69" s="9">
        <v>32.265000000000001</v>
      </c>
      <c r="FQ69" s="9">
        <v>51.182000000000002</v>
      </c>
      <c r="FR69" s="9">
        <v>78.858000000000004</v>
      </c>
      <c r="FS69" s="9">
        <v>30.933</v>
      </c>
      <c r="FT69" s="9">
        <v>47.924999999999997</v>
      </c>
      <c r="FU69" s="9">
        <v>1371.7809999999999</v>
      </c>
      <c r="FV69" s="9">
        <v>742.68200000000002</v>
      </c>
      <c r="FW69" s="9">
        <v>629.09900000000005</v>
      </c>
      <c r="FX69" s="9">
        <v>937.976</v>
      </c>
      <c r="FY69" s="9">
        <v>611.31100000000004</v>
      </c>
      <c r="FZ69" s="9">
        <v>326.66500000000002</v>
      </c>
      <c r="GA69" s="9">
        <v>433.80500000000001</v>
      </c>
      <c r="GB69" s="9">
        <v>131.37</v>
      </c>
      <c r="GC69" s="9">
        <v>302.43400000000003</v>
      </c>
      <c r="GD69" s="9">
        <v>209.102</v>
      </c>
      <c r="GE69" s="9">
        <v>111.44</v>
      </c>
      <c r="GF69" s="9">
        <v>97.662000000000006</v>
      </c>
      <c r="GG69" s="9">
        <v>37.332999999999998</v>
      </c>
      <c r="GH69" s="9">
        <v>21.22</v>
      </c>
      <c r="GI69" s="9">
        <v>16.113</v>
      </c>
      <c r="GJ69" s="9">
        <v>16.591000000000001</v>
      </c>
      <c r="GK69" s="9">
        <v>12.391999999999999</v>
      </c>
      <c r="GL69" s="9">
        <v>4.2</v>
      </c>
      <c r="GM69" s="9">
        <v>8.9120000000000008</v>
      </c>
      <c r="GN69" s="9">
        <v>6.8819999999999997</v>
      </c>
      <c r="GO69" s="9">
        <v>2.0299999999999998</v>
      </c>
      <c r="GP69" s="9">
        <v>7.6790000000000003</v>
      </c>
      <c r="GQ69" s="9">
        <v>5.51</v>
      </c>
      <c r="GR69" s="9">
        <v>2.169</v>
      </c>
      <c r="GS69" s="9">
        <v>20.742000000000001</v>
      </c>
      <c r="GT69" s="9">
        <v>8.8279999999999994</v>
      </c>
      <c r="GU69" s="9">
        <v>11.913</v>
      </c>
      <c r="GV69" s="9">
        <v>189.60499999999999</v>
      </c>
      <c r="GW69" s="9">
        <v>101.65600000000001</v>
      </c>
      <c r="GX69" s="9">
        <v>87.948999999999998</v>
      </c>
      <c r="GY69" s="9">
        <v>73.638999999999996</v>
      </c>
      <c r="GZ69" s="9">
        <v>56.293999999999997</v>
      </c>
      <c r="HA69" s="9">
        <v>17.344999999999999</v>
      </c>
      <c r="HB69" s="9">
        <v>115.96599999999999</v>
      </c>
      <c r="HC69" s="9">
        <v>45.362000000000002</v>
      </c>
      <c r="HD69" s="9">
        <v>70.603999999999999</v>
      </c>
      <c r="HE69" s="9">
        <v>84.956999999999994</v>
      </c>
      <c r="HF69" s="9">
        <v>63.607999999999997</v>
      </c>
      <c r="HG69" s="9">
        <v>21.349</v>
      </c>
      <c r="HH69" s="9">
        <v>124.145</v>
      </c>
      <c r="HI69" s="9">
        <v>47.832000000000001</v>
      </c>
      <c r="HJ69" s="9">
        <v>76.313000000000002</v>
      </c>
      <c r="HK69" s="9">
        <v>124.878</v>
      </c>
      <c r="HL69" s="9">
        <v>52.243000000000002</v>
      </c>
      <c r="HM69" s="9">
        <v>72.635000000000005</v>
      </c>
      <c r="HN69" s="9">
        <v>256.64999999999998</v>
      </c>
      <c r="HO69" s="9">
        <v>134.54400000000001</v>
      </c>
      <c r="HP69" s="9">
        <v>122.10599999999999</v>
      </c>
      <c r="HQ69" s="9">
        <v>155.37299999999999</v>
      </c>
      <c r="HR69" s="9">
        <v>102.05</v>
      </c>
      <c r="HS69" s="9">
        <v>53.323</v>
      </c>
      <c r="HT69" s="9">
        <v>101.277</v>
      </c>
      <c r="HU69" s="9">
        <v>32.494</v>
      </c>
      <c r="HV69" s="9">
        <v>68.783000000000001</v>
      </c>
      <c r="HW69" s="9">
        <v>41.793999999999997</v>
      </c>
      <c r="HX69" s="9">
        <v>18.477</v>
      </c>
      <c r="HY69" s="9">
        <v>23.315999999999999</v>
      </c>
      <c r="HZ69" s="9">
        <v>9.5640000000000001</v>
      </c>
      <c r="IA69" s="9">
        <v>4.1660000000000004</v>
      </c>
      <c r="IB69" s="9">
        <v>5.3979999999999997</v>
      </c>
      <c r="IC69" s="9">
        <v>1.651</v>
      </c>
      <c r="ID69" s="9">
        <v>1.2969999999999999</v>
      </c>
      <c r="IE69" s="9">
        <v>0.35399999999999998</v>
      </c>
      <c r="IF69" s="9">
        <v>0.58299999999999996</v>
      </c>
      <c r="IG69" s="9">
        <v>0.46</v>
      </c>
      <c r="IH69" s="9">
        <v>0.123</v>
      </c>
      <c r="II69" s="9">
        <v>1.0680000000000001</v>
      </c>
      <c r="IJ69" s="9">
        <v>0.83699999999999997</v>
      </c>
      <c r="IK69" s="9">
        <v>0.23100000000000001</v>
      </c>
      <c r="IL69" s="9">
        <v>7.9130000000000003</v>
      </c>
      <c r="IM69" s="9">
        <v>2.8690000000000002</v>
      </c>
      <c r="IN69" s="9">
        <v>5.0439999999999996</v>
      </c>
      <c r="IO69" s="9">
        <v>37.347999999999999</v>
      </c>
      <c r="IP69" s="9">
        <v>16.614999999999998</v>
      </c>
      <c r="IQ69" s="9">
        <v>20.733000000000001</v>
      </c>
    </row>
    <row r="70" spans="1:251">
      <c r="A70" s="10">
        <v>43617</v>
      </c>
      <c r="B70" s="9">
        <v>1080.4780000000001</v>
      </c>
      <c r="C70" s="9">
        <v>1250.1780000000001</v>
      </c>
      <c r="D70" s="9">
        <v>425.24599999999998</v>
      </c>
      <c r="E70" s="9">
        <v>824.93200000000002</v>
      </c>
      <c r="F70" s="9">
        <v>577.9</v>
      </c>
      <c r="G70" s="9">
        <v>307.01900000000001</v>
      </c>
      <c r="H70" s="9">
        <v>270.88099999999997</v>
      </c>
      <c r="I70" s="9">
        <v>105.97499999999999</v>
      </c>
      <c r="J70" s="9">
        <v>62.396999999999998</v>
      </c>
      <c r="K70" s="9">
        <v>43.578000000000003</v>
      </c>
      <c r="L70" s="9">
        <v>41.645000000000003</v>
      </c>
      <c r="M70" s="9">
        <v>30.405999999999999</v>
      </c>
      <c r="N70" s="9">
        <v>11.239000000000001</v>
      </c>
      <c r="O70" s="9">
        <v>20.532</v>
      </c>
      <c r="P70" s="9">
        <v>15.981</v>
      </c>
      <c r="Q70" s="9">
        <v>4.55</v>
      </c>
      <c r="R70" s="9">
        <v>21.113</v>
      </c>
      <c r="S70" s="9">
        <v>14.423999999999999</v>
      </c>
      <c r="T70" s="9">
        <v>6.6890000000000001</v>
      </c>
      <c r="U70" s="9">
        <v>64.33</v>
      </c>
      <c r="V70" s="9">
        <v>31.991</v>
      </c>
      <c r="W70" s="9">
        <v>32.338999999999999</v>
      </c>
      <c r="X70" s="9">
        <v>511.81700000000001</v>
      </c>
      <c r="Y70" s="9">
        <v>269.36099999999999</v>
      </c>
      <c r="Z70" s="9">
        <v>242.45599999999999</v>
      </c>
      <c r="AA70" s="9">
        <v>209.143</v>
      </c>
      <c r="AB70" s="9">
        <v>144.95099999999999</v>
      </c>
      <c r="AC70" s="9">
        <v>64.191999999999993</v>
      </c>
      <c r="AD70" s="9">
        <v>302.673</v>
      </c>
      <c r="AE70" s="9">
        <v>124.41</v>
      </c>
      <c r="AF70" s="9">
        <v>178.26400000000001</v>
      </c>
      <c r="AG70" s="9">
        <v>242.066</v>
      </c>
      <c r="AH70" s="9">
        <v>167.64400000000001</v>
      </c>
      <c r="AI70" s="9">
        <v>74.421999999999997</v>
      </c>
      <c r="AJ70" s="9">
        <v>335.83300000000003</v>
      </c>
      <c r="AK70" s="9">
        <v>139.375</v>
      </c>
      <c r="AL70" s="9">
        <v>196.458</v>
      </c>
      <c r="AM70" s="9">
        <v>323.20499999999998</v>
      </c>
      <c r="AN70" s="9">
        <v>140.39099999999999</v>
      </c>
      <c r="AO70" s="9">
        <v>182.81399999999999</v>
      </c>
      <c r="AP70" s="9">
        <v>3361.3229999999999</v>
      </c>
      <c r="AQ70" s="9">
        <v>1789.731</v>
      </c>
      <c r="AR70" s="9">
        <v>1571.5920000000001</v>
      </c>
      <c r="AS70" s="9">
        <v>2252.1860000000001</v>
      </c>
      <c r="AT70" s="9">
        <v>1432.088</v>
      </c>
      <c r="AU70" s="9">
        <v>820.09799999999996</v>
      </c>
      <c r="AV70" s="9">
        <v>1109.136</v>
      </c>
      <c r="AW70" s="9">
        <v>357.64299999999997</v>
      </c>
      <c r="AX70" s="9">
        <v>751.49300000000005</v>
      </c>
      <c r="AY70" s="9">
        <v>471.55599999999998</v>
      </c>
      <c r="AZ70" s="9">
        <v>263.97199999999998</v>
      </c>
      <c r="BA70" s="9">
        <v>207.584</v>
      </c>
      <c r="BB70" s="9">
        <v>77.411000000000001</v>
      </c>
      <c r="BC70" s="9">
        <v>45.911000000000001</v>
      </c>
      <c r="BD70" s="9">
        <v>31.5</v>
      </c>
      <c r="BE70" s="9">
        <v>27.414999999999999</v>
      </c>
      <c r="BF70" s="9">
        <v>20.300999999999998</v>
      </c>
      <c r="BG70" s="9">
        <v>7.1139999999999999</v>
      </c>
      <c r="BH70" s="9">
        <v>15.095000000000001</v>
      </c>
      <c r="BI70" s="9">
        <v>9.0730000000000004</v>
      </c>
      <c r="BJ70" s="9">
        <v>6.0220000000000002</v>
      </c>
      <c r="BK70" s="9">
        <v>12.32</v>
      </c>
      <c r="BL70" s="9">
        <v>11.228</v>
      </c>
      <c r="BM70" s="9">
        <v>1.0920000000000001</v>
      </c>
      <c r="BN70" s="9">
        <v>49.996000000000002</v>
      </c>
      <c r="BO70" s="9">
        <v>25.609000000000002</v>
      </c>
      <c r="BP70" s="9">
        <v>24.385999999999999</v>
      </c>
      <c r="BQ70" s="9">
        <v>432.976</v>
      </c>
      <c r="BR70" s="9">
        <v>239.89699999999999</v>
      </c>
      <c r="BS70" s="9">
        <v>193.07900000000001</v>
      </c>
      <c r="BT70" s="9">
        <v>172.685</v>
      </c>
      <c r="BU70" s="9">
        <v>129.428</v>
      </c>
      <c r="BV70" s="9">
        <v>43.256999999999998</v>
      </c>
      <c r="BW70" s="9">
        <v>260.291</v>
      </c>
      <c r="BX70" s="9">
        <v>110.47</v>
      </c>
      <c r="BY70" s="9">
        <v>149.822</v>
      </c>
      <c r="BZ70" s="9">
        <v>191.31399999999999</v>
      </c>
      <c r="CA70" s="9">
        <v>143.822</v>
      </c>
      <c r="CB70" s="9">
        <v>47.491999999999997</v>
      </c>
      <c r="CC70" s="9">
        <v>280.24200000000002</v>
      </c>
      <c r="CD70" s="9">
        <v>120.15</v>
      </c>
      <c r="CE70" s="9">
        <v>160.09200000000001</v>
      </c>
      <c r="CF70" s="9">
        <v>275.387</v>
      </c>
      <c r="CG70" s="9">
        <v>119.54300000000001</v>
      </c>
      <c r="CH70" s="9">
        <v>155.84399999999999</v>
      </c>
      <c r="CI70" s="9">
        <v>2515.1610000000001</v>
      </c>
      <c r="CJ70" s="9">
        <v>1310.6780000000001</v>
      </c>
      <c r="CK70" s="9">
        <v>1204.4829999999999</v>
      </c>
      <c r="CL70" s="9">
        <v>1742.99</v>
      </c>
      <c r="CM70" s="9">
        <v>1086.933</v>
      </c>
      <c r="CN70" s="9">
        <v>656.05700000000002</v>
      </c>
      <c r="CO70" s="9">
        <v>772.17100000000005</v>
      </c>
      <c r="CP70" s="9">
        <v>223.745</v>
      </c>
      <c r="CQ70" s="9">
        <v>548.42700000000002</v>
      </c>
      <c r="CR70" s="9">
        <v>369.685</v>
      </c>
      <c r="CS70" s="9">
        <v>191.66200000000001</v>
      </c>
      <c r="CT70" s="9">
        <v>178.023</v>
      </c>
      <c r="CU70" s="9">
        <v>71.238</v>
      </c>
      <c r="CV70" s="9">
        <v>39.218000000000004</v>
      </c>
      <c r="CW70" s="9">
        <v>32.020000000000003</v>
      </c>
      <c r="CX70" s="9">
        <v>25.901</v>
      </c>
      <c r="CY70" s="9">
        <v>19.940999999999999</v>
      </c>
      <c r="CZ70" s="9">
        <v>5.96</v>
      </c>
      <c r="DA70" s="9">
        <v>13.641999999999999</v>
      </c>
      <c r="DB70" s="9">
        <v>11.122</v>
      </c>
      <c r="DC70" s="9">
        <v>2.52</v>
      </c>
      <c r="DD70" s="9">
        <v>12.259</v>
      </c>
      <c r="DE70" s="9">
        <v>8.82</v>
      </c>
      <c r="DF70" s="9">
        <v>3.44</v>
      </c>
      <c r="DG70" s="9">
        <v>45.337000000000003</v>
      </c>
      <c r="DH70" s="9">
        <v>19.277000000000001</v>
      </c>
      <c r="DI70" s="9">
        <v>26.06</v>
      </c>
      <c r="DJ70" s="9">
        <v>332.9</v>
      </c>
      <c r="DK70" s="9">
        <v>169.97200000000001</v>
      </c>
      <c r="DL70" s="9">
        <v>162.928</v>
      </c>
      <c r="DM70" s="9">
        <v>117.696</v>
      </c>
      <c r="DN70" s="9">
        <v>88.144000000000005</v>
      </c>
      <c r="DO70" s="9">
        <v>29.550999999999998</v>
      </c>
      <c r="DP70" s="9">
        <v>215.20400000000001</v>
      </c>
      <c r="DQ70" s="9">
        <v>81.828000000000003</v>
      </c>
      <c r="DR70" s="9">
        <v>133.376</v>
      </c>
      <c r="DS70" s="9">
        <v>137.43</v>
      </c>
      <c r="DT70" s="9">
        <v>103.093</v>
      </c>
      <c r="DU70" s="9">
        <v>34.338000000000001</v>
      </c>
      <c r="DV70" s="9">
        <v>232.25399999999999</v>
      </c>
      <c r="DW70" s="9">
        <v>88.569000000000003</v>
      </c>
      <c r="DX70" s="9">
        <v>143.685</v>
      </c>
      <c r="DY70" s="9">
        <v>228.846</v>
      </c>
      <c r="DZ70" s="9">
        <v>92.948999999999998</v>
      </c>
      <c r="EA70" s="9">
        <v>135.89599999999999</v>
      </c>
      <c r="EB70" s="9">
        <v>864.5</v>
      </c>
      <c r="EC70" s="9">
        <v>447.86</v>
      </c>
      <c r="ED70" s="9">
        <v>416.64</v>
      </c>
      <c r="EE70" s="9">
        <v>553.88699999999994</v>
      </c>
      <c r="EF70" s="9">
        <v>357.97399999999999</v>
      </c>
      <c r="EG70" s="9">
        <v>195.91200000000001</v>
      </c>
      <c r="EH70" s="9">
        <v>310.61399999999998</v>
      </c>
      <c r="EI70" s="9">
        <v>89.885999999999996</v>
      </c>
      <c r="EJ70" s="9">
        <v>220.72800000000001</v>
      </c>
      <c r="EK70" s="9">
        <v>134.18899999999999</v>
      </c>
      <c r="EL70" s="9">
        <v>69.632999999999996</v>
      </c>
      <c r="EM70" s="9">
        <v>64.555999999999997</v>
      </c>
      <c r="EN70" s="9">
        <v>31.065000000000001</v>
      </c>
      <c r="EO70" s="9">
        <v>18.364000000000001</v>
      </c>
      <c r="EP70" s="9">
        <v>12.701000000000001</v>
      </c>
      <c r="EQ70" s="9">
        <v>12.119</v>
      </c>
      <c r="ER70" s="9">
        <v>9.1170000000000009</v>
      </c>
      <c r="ES70" s="9">
        <v>3.0019999999999998</v>
      </c>
      <c r="ET70" s="9">
        <v>5.2450000000000001</v>
      </c>
      <c r="EU70" s="9">
        <v>3.8149999999999999</v>
      </c>
      <c r="EV70" s="9">
        <v>1.43</v>
      </c>
      <c r="EW70" s="9">
        <v>6.8739999999999997</v>
      </c>
      <c r="EX70" s="9">
        <v>5.3029999999999999</v>
      </c>
      <c r="EY70" s="9">
        <v>1.571</v>
      </c>
      <c r="EZ70" s="9">
        <v>18.946000000000002</v>
      </c>
      <c r="FA70" s="9">
        <v>9.2469999999999999</v>
      </c>
      <c r="FB70" s="9">
        <v>9.6989999999999998</v>
      </c>
      <c r="FC70" s="9">
        <v>114.36</v>
      </c>
      <c r="FD70" s="9">
        <v>58.47</v>
      </c>
      <c r="FE70" s="9">
        <v>55.89</v>
      </c>
      <c r="FF70" s="9">
        <v>36.694000000000003</v>
      </c>
      <c r="FG70" s="9">
        <v>27.933</v>
      </c>
      <c r="FH70" s="9">
        <v>8.7609999999999992</v>
      </c>
      <c r="FI70" s="9">
        <v>77.665999999999997</v>
      </c>
      <c r="FJ70" s="9">
        <v>30.536999999999999</v>
      </c>
      <c r="FK70" s="9">
        <v>47.128999999999998</v>
      </c>
      <c r="FL70" s="9">
        <v>45.473999999999997</v>
      </c>
      <c r="FM70" s="9">
        <v>34.439</v>
      </c>
      <c r="FN70" s="9">
        <v>11.035</v>
      </c>
      <c r="FO70" s="9">
        <v>88.715000000000003</v>
      </c>
      <c r="FP70" s="9">
        <v>35.194000000000003</v>
      </c>
      <c r="FQ70" s="9">
        <v>53.521000000000001</v>
      </c>
      <c r="FR70" s="9">
        <v>82.911000000000001</v>
      </c>
      <c r="FS70" s="9">
        <v>34.351999999999997</v>
      </c>
      <c r="FT70" s="9">
        <v>48.558999999999997</v>
      </c>
      <c r="FU70" s="9">
        <v>1382.837</v>
      </c>
      <c r="FV70" s="9">
        <v>747.45399999999995</v>
      </c>
      <c r="FW70" s="9">
        <v>635.38300000000004</v>
      </c>
      <c r="FX70" s="9">
        <v>933.98</v>
      </c>
      <c r="FY70" s="9">
        <v>612.29499999999996</v>
      </c>
      <c r="FZ70" s="9">
        <v>321.685</v>
      </c>
      <c r="GA70" s="9">
        <v>448.858</v>
      </c>
      <c r="GB70" s="9">
        <v>135.15899999999999</v>
      </c>
      <c r="GC70" s="9">
        <v>313.69799999999998</v>
      </c>
      <c r="GD70" s="9">
        <v>221.97399999999999</v>
      </c>
      <c r="GE70" s="9">
        <v>118.51600000000001</v>
      </c>
      <c r="GF70" s="9">
        <v>103.458</v>
      </c>
      <c r="GG70" s="9">
        <v>47.078000000000003</v>
      </c>
      <c r="GH70" s="9">
        <v>28.478000000000002</v>
      </c>
      <c r="GI70" s="9">
        <v>18.600000000000001</v>
      </c>
      <c r="GJ70" s="9">
        <v>20.631</v>
      </c>
      <c r="GK70" s="9">
        <v>16.152000000000001</v>
      </c>
      <c r="GL70" s="9">
        <v>4.4790000000000001</v>
      </c>
      <c r="GM70" s="9">
        <v>13.037000000000001</v>
      </c>
      <c r="GN70" s="9">
        <v>11.289</v>
      </c>
      <c r="GO70" s="9">
        <v>1.748</v>
      </c>
      <c r="GP70" s="9">
        <v>7.5940000000000003</v>
      </c>
      <c r="GQ70" s="9">
        <v>4.8630000000000004</v>
      </c>
      <c r="GR70" s="9">
        <v>2.7309999999999999</v>
      </c>
      <c r="GS70" s="9">
        <v>26.446999999999999</v>
      </c>
      <c r="GT70" s="9">
        <v>12.326000000000001</v>
      </c>
      <c r="GU70" s="9">
        <v>14.121</v>
      </c>
      <c r="GV70" s="9">
        <v>196.797</v>
      </c>
      <c r="GW70" s="9">
        <v>103.032</v>
      </c>
      <c r="GX70" s="9">
        <v>93.765000000000001</v>
      </c>
      <c r="GY70" s="9">
        <v>68.156000000000006</v>
      </c>
      <c r="GZ70" s="9">
        <v>52.152999999999999</v>
      </c>
      <c r="HA70" s="9">
        <v>16.001999999999999</v>
      </c>
      <c r="HB70" s="9">
        <v>128.64099999999999</v>
      </c>
      <c r="HC70" s="9">
        <v>50.878</v>
      </c>
      <c r="HD70" s="9">
        <v>77.763000000000005</v>
      </c>
      <c r="HE70" s="9">
        <v>82.278999999999996</v>
      </c>
      <c r="HF70" s="9">
        <v>63.366</v>
      </c>
      <c r="HG70" s="9">
        <v>18.913</v>
      </c>
      <c r="HH70" s="9">
        <v>139.69499999999999</v>
      </c>
      <c r="HI70" s="9">
        <v>55.151000000000003</v>
      </c>
      <c r="HJ70" s="9">
        <v>84.543999999999997</v>
      </c>
      <c r="HK70" s="9">
        <v>141.679</v>
      </c>
      <c r="HL70" s="9">
        <v>62.167999999999999</v>
      </c>
      <c r="HM70" s="9">
        <v>79.510999999999996</v>
      </c>
      <c r="HN70" s="9">
        <v>255.797</v>
      </c>
      <c r="HO70" s="9">
        <v>133.44499999999999</v>
      </c>
      <c r="HP70" s="9">
        <v>122.352</v>
      </c>
      <c r="HQ70" s="9">
        <v>156.334</v>
      </c>
      <c r="HR70" s="9">
        <v>102.355</v>
      </c>
      <c r="HS70" s="9">
        <v>53.978000000000002</v>
      </c>
      <c r="HT70" s="9">
        <v>99.462999999999994</v>
      </c>
      <c r="HU70" s="9">
        <v>31.09</v>
      </c>
      <c r="HV70" s="9">
        <v>68.373999999999995</v>
      </c>
      <c r="HW70" s="9">
        <v>41.225999999999999</v>
      </c>
      <c r="HX70" s="9">
        <v>19.106000000000002</v>
      </c>
      <c r="HY70" s="9">
        <v>22.12</v>
      </c>
      <c r="HZ70" s="9">
        <v>8.4529999999999994</v>
      </c>
      <c r="IA70" s="9">
        <v>3.5190000000000001</v>
      </c>
      <c r="IB70" s="9">
        <v>4.9340000000000002</v>
      </c>
      <c r="IC70" s="9">
        <v>1.9630000000000001</v>
      </c>
      <c r="ID70" s="9">
        <v>1.2629999999999999</v>
      </c>
      <c r="IE70" s="9">
        <v>0.7</v>
      </c>
      <c r="IF70" s="9">
        <v>0.81899999999999995</v>
      </c>
      <c r="IG70" s="9">
        <v>0.496</v>
      </c>
      <c r="IH70" s="9">
        <v>0.32400000000000001</v>
      </c>
      <c r="II70" s="9">
        <v>1.1439999999999999</v>
      </c>
      <c r="IJ70" s="9">
        <v>0.76800000000000002</v>
      </c>
      <c r="IK70" s="9">
        <v>0.377</v>
      </c>
      <c r="IL70" s="9">
        <v>6.49</v>
      </c>
      <c r="IM70" s="9">
        <v>2.2559999999999998</v>
      </c>
      <c r="IN70" s="9">
        <v>4.234</v>
      </c>
      <c r="IO70" s="9">
        <v>37.909999999999997</v>
      </c>
      <c r="IP70" s="9">
        <v>17.381</v>
      </c>
      <c r="IQ70" s="9">
        <v>20.529</v>
      </c>
    </row>
    <row r="71" spans="1:251">
      <c r="A71" s="10">
        <v>43647</v>
      </c>
      <c r="B71" s="9">
        <v>1102.636</v>
      </c>
      <c r="C71" s="9">
        <v>1221.7650000000001</v>
      </c>
      <c r="D71" s="9">
        <v>421.90800000000002</v>
      </c>
      <c r="E71" s="9">
        <v>799.85699999999997</v>
      </c>
      <c r="F71" s="9">
        <v>591.21900000000005</v>
      </c>
      <c r="G71" s="9">
        <v>330.81400000000002</v>
      </c>
      <c r="H71" s="9">
        <v>260.40499999999997</v>
      </c>
      <c r="I71" s="9">
        <v>112.977</v>
      </c>
      <c r="J71" s="9">
        <v>72.738</v>
      </c>
      <c r="K71" s="9">
        <v>40.238999999999997</v>
      </c>
      <c r="L71" s="9">
        <v>45.598999999999997</v>
      </c>
      <c r="M71" s="9">
        <v>34.921999999999997</v>
      </c>
      <c r="N71" s="9">
        <v>10.676</v>
      </c>
      <c r="O71" s="9">
        <v>27.884</v>
      </c>
      <c r="P71" s="9">
        <v>21.870999999999999</v>
      </c>
      <c r="Q71" s="9">
        <v>6.0129999999999999</v>
      </c>
      <c r="R71" s="9">
        <v>17.715</v>
      </c>
      <c r="S71" s="9">
        <v>13.051</v>
      </c>
      <c r="T71" s="9">
        <v>4.6630000000000003</v>
      </c>
      <c r="U71" s="9">
        <v>67.379000000000005</v>
      </c>
      <c r="V71" s="9">
        <v>37.816000000000003</v>
      </c>
      <c r="W71" s="9">
        <v>29.562999999999999</v>
      </c>
      <c r="X71" s="9">
        <v>530.10799999999995</v>
      </c>
      <c r="Y71" s="9">
        <v>293.15499999999997</v>
      </c>
      <c r="Z71" s="9">
        <v>236.953</v>
      </c>
      <c r="AA71" s="9">
        <v>219.68299999999999</v>
      </c>
      <c r="AB71" s="9">
        <v>159.13900000000001</v>
      </c>
      <c r="AC71" s="9">
        <v>60.543999999999997</v>
      </c>
      <c r="AD71" s="9">
        <v>310.42500000000001</v>
      </c>
      <c r="AE71" s="9">
        <v>134.017</v>
      </c>
      <c r="AF71" s="9">
        <v>176.40899999999999</v>
      </c>
      <c r="AG71" s="9">
        <v>250.28700000000001</v>
      </c>
      <c r="AH71" s="9">
        <v>181.84200000000001</v>
      </c>
      <c r="AI71" s="9">
        <v>68.444999999999993</v>
      </c>
      <c r="AJ71" s="9">
        <v>340.93200000000002</v>
      </c>
      <c r="AK71" s="9">
        <v>148.97200000000001</v>
      </c>
      <c r="AL71" s="9">
        <v>191.96100000000001</v>
      </c>
      <c r="AM71" s="9">
        <v>338.30900000000003</v>
      </c>
      <c r="AN71" s="9">
        <v>155.88800000000001</v>
      </c>
      <c r="AO71" s="9">
        <v>182.422</v>
      </c>
      <c r="AP71" s="9">
        <v>3356.5259999999998</v>
      </c>
      <c r="AQ71" s="9">
        <v>1787.6179999999999</v>
      </c>
      <c r="AR71" s="9">
        <v>1568.9079999999999</v>
      </c>
      <c r="AS71" s="9">
        <v>2284.3339999999998</v>
      </c>
      <c r="AT71" s="9">
        <v>1442.1590000000001</v>
      </c>
      <c r="AU71" s="9">
        <v>842.17499999999995</v>
      </c>
      <c r="AV71" s="9">
        <v>1072.192</v>
      </c>
      <c r="AW71" s="9">
        <v>345.46</v>
      </c>
      <c r="AX71" s="9">
        <v>726.73299999999995</v>
      </c>
      <c r="AY71" s="9">
        <v>487.74</v>
      </c>
      <c r="AZ71" s="9">
        <v>270.98</v>
      </c>
      <c r="BA71" s="9">
        <v>216.76</v>
      </c>
      <c r="BB71" s="9">
        <v>100.876</v>
      </c>
      <c r="BC71" s="9">
        <v>62.837000000000003</v>
      </c>
      <c r="BD71" s="9">
        <v>38.039000000000001</v>
      </c>
      <c r="BE71" s="9">
        <v>42.118000000000002</v>
      </c>
      <c r="BF71" s="9">
        <v>34.485999999999997</v>
      </c>
      <c r="BG71" s="9">
        <v>7.6319999999999997</v>
      </c>
      <c r="BH71" s="9">
        <v>24.064</v>
      </c>
      <c r="BI71" s="9">
        <v>18.606000000000002</v>
      </c>
      <c r="BJ71" s="9">
        <v>5.4569999999999999</v>
      </c>
      <c r="BK71" s="9">
        <v>18.053999999999998</v>
      </c>
      <c r="BL71" s="9">
        <v>15.88</v>
      </c>
      <c r="BM71" s="9">
        <v>2.1739999999999999</v>
      </c>
      <c r="BN71" s="9">
        <v>58.758000000000003</v>
      </c>
      <c r="BO71" s="9">
        <v>28.350999999999999</v>
      </c>
      <c r="BP71" s="9">
        <v>30.407</v>
      </c>
      <c r="BQ71" s="9">
        <v>438.27100000000002</v>
      </c>
      <c r="BR71" s="9">
        <v>238.655</v>
      </c>
      <c r="BS71" s="9">
        <v>199.61600000000001</v>
      </c>
      <c r="BT71" s="9">
        <v>167.10499999999999</v>
      </c>
      <c r="BU71" s="9">
        <v>127.595</v>
      </c>
      <c r="BV71" s="9">
        <v>39.51</v>
      </c>
      <c r="BW71" s="9">
        <v>271.166</v>
      </c>
      <c r="BX71" s="9">
        <v>111.06</v>
      </c>
      <c r="BY71" s="9">
        <v>160.10599999999999</v>
      </c>
      <c r="BZ71" s="9">
        <v>193.39500000000001</v>
      </c>
      <c r="CA71" s="9">
        <v>150.178</v>
      </c>
      <c r="CB71" s="9">
        <v>43.218000000000004</v>
      </c>
      <c r="CC71" s="9">
        <v>294.34500000000003</v>
      </c>
      <c r="CD71" s="9">
        <v>120.80200000000001</v>
      </c>
      <c r="CE71" s="9">
        <v>173.542</v>
      </c>
      <c r="CF71" s="9">
        <v>295.23</v>
      </c>
      <c r="CG71" s="9">
        <v>129.666</v>
      </c>
      <c r="CH71" s="9">
        <v>165.56399999999999</v>
      </c>
      <c r="CI71" s="9">
        <v>2538.558</v>
      </c>
      <c r="CJ71" s="9">
        <v>1325.646</v>
      </c>
      <c r="CK71" s="9">
        <v>1212.912</v>
      </c>
      <c r="CL71" s="9">
        <v>1755.4829999999999</v>
      </c>
      <c r="CM71" s="9">
        <v>1095.5640000000001</v>
      </c>
      <c r="CN71" s="9">
        <v>659.91800000000001</v>
      </c>
      <c r="CO71" s="9">
        <v>783.07500000000005</v>
      </c>
      <c r="CP71" s="9">
        <v>230.08199999999999</v>
      </c>
      <c r="CQ71" s="9">
        <v>552.99300000000005</v>
      </c>
      <c r="CR71" s="9">
        <v>365.42099999999999</v>
      </c>
      <c r="CS71" s="9">
        <v>182.28200000000001</v>
      </c>
      <c r="CT71" s="9">
        <v>183.13900000000001</v>
      </c>
      <c r="CU71" s="9">
        <v>62.856000000000002</v>
      </c>
      <c r="CV71" s="9">
        <v>36.11</v>
      </c>
      <c r="CW71" s="9">
        <v>26.745000000000001</v>
      </c>
      <c r="CX71" s="9">
        <v>29.260999999999999</v>
      </c>
      <c r="CY71" s="9">
        <v>23.209</v>
      </c>
      <c r="CZ71" s="9">
        <v>6.0519999999999996</v>
      </c>
      <c r="DA71" s="9">
        <v>15.252000000000001</v>
      </c>
      <c r="DB71" s="9">
        <v>11.547000000000001</v>
      </c>
      <c r="DC71" s="9">
        <v>3.7050000000000001</v>
      </c>
      <c r="DD71" s="9">
        <v>14.009</v>
      </c>
      <c r="DE71" s="9">
        <v>11.662000000000001</v>
      </c>
      <c r="DF71" s="9">
        <v>2.347</v>
      </c>
      <c r="DG71" s="9">
        <v>33.594999999999999</v>
      </c>
      <c r="DH71" s="9">
        <v>12.901999999999999</v>
      </c>
      <c r="DI71" s="9">
        <v>20.693000000000001</v>
      </c>
      <c r="DJ71" s="9">
        <v>328.11799999999999</v>
      </c>
      <c r="DK71" s="9">
        <v>159.70699999999999</v>
      </c>
      <c r="DL71" s="9">
        <v>168.411</v>
      </c>
      <c r="DM71" s="9">
        <v>115.878</v>
      </c>
      <c r="DN71" s="9">
        <v>82.866</v>
      </c>
      <c r="DO71" s="9">
        <v>33.012</v>
      </c>
      <c r="DP71" s="9">
        <v>212.24</v>
      </c>
      <c r="DQ71" s="9">
        <v>76.840999999999994</v>
      </c>
      <c r="DR71" s="9">
        <v>135.399</v>
      </c>
      <c r="DS71" s="9">
        <v>139.17599999999999</v>
      </c>
      <c r="DT71" s="9">
        <v>101.02</v>
      </c>
      <c r="DU71" s="9">
        <v>38.155999999999999</v>
      </c>
      <c r="DV71" s="9">
        <v>226.245</v>
      </c>
      <c r="DW71" s="9">
        <v>81.263000000000005</v>
      </c>
      <c r="DX71" s="9">
        <v>144.982</v>
      </c>
      <c r="DY71" s="9">
        <v>227.49199999999999</v>
      </c>
      <c r="DZ71" s="9">
        <v>88.388000000000005</v>
      </c>
      <c r="EA71" s="9">
        <v>139.10400000000001</v>
      </c>
      <c r="EB71" s="9">
        <v>857.73299999999995</v>
      </c>
      <c r="EC71" s="9">
        <v>443.31</v>
      </c>
      <c r="ED71" s="9">
        <v>414.423</v>
      </c>
      <c r="EE71" s="9">
        <v>554.84400000000005</v>
      </c>
      <c r="EF71" s="9">
        <v>354.36599999999999</v>
      </c>
      <c r="EG71" s="9">
        <v>200.47800000000001</v>
      </c>
      <c r="EH71" s="9">
        <v>302.88900000000001</v>
      </c>
      <c r="EI71" s="9">
        <v>88.944000000000003</v>
      </c>
      <c r="EJ71" s="9">
        <v>213.94499999999999</v>
      </c>
      <c r="EK71" s="9">
        <v>131.07</v>
      </c>
      <c r="EL71" s="9">
        <v>65.561999999999998</v>
      </c>
      <c r="EM71" s="9">
        <v>65.507999999999996</v>
      </c>
      <c r="EN71" s="9">
        <v>33.676000000000002</v>
      </c>
      <c r="EO71" s="9">
        <v>16.872</v>
      </c>
      <c r="EP71" s="9">
        <v>16.805</v>
      </c>
      <c r="EQ71" s="9">
        <v>12.013</v>
      </c>
      <c r="ER71" s="9">
        <v>7.867</v>
      </c>
      <c r="ES71" s="9">
        <v>4.1459999999999999</v>
      </c>
      <c r="ET71" s="9">
        <v>7.0119999999999996</v>
      </c>
      <c r="EU71" s="9">
        <v>4.1509999999999998</v>
      </c>
      <c r="EV71" s="9">
        <v>2.8610000000000002</v>
      </c>
      <c r="EW71" s="9">
        <v>5.0010000000000003</v>
      </c>
      <c r="EX71" s="9">
        <v>3.7160000000000002</v>
      </c>
      <c r="EY71" s="9">
        <v>1.2849999999999999</v>
      </c>
      <c r="EZ71" s="9">
        <v>21.663</v>
      </c>
      <c r="FA71" s="9">
        <v>9.0050000000000008</v>
      </c>
      <c r="FB71" s="9">
        <v>12.659000000000001</v>
      </c>
      <c r="FC71" s="9">
        <v>113.218</v>
      </c>
      <c r="FD71" s="9">
        <v>56.482999999999997</v>
      </c>
      <c r="FE71" s="9">
        <v>56.734999999999999</v>
      </c>
      <c r="FF71" s="9">
        <v>33.634</v>
      </c>
      <c r="FG71" s="9">
        <v>22.68</v>
      </c>
      <c r="FH71" s="9">
        <v>10.954000000000001</v>
      </c>
      <c r="FI71" s="9">
        <v>79.584000000000003</v>
      </c>
      <c r="FJ71" s="9">
        <v>33.802999999999997</v>
      </c>
      <c r="FK71" s="9">
        <v>45.780999999999999</v>
      </c>
      <c r="FL71" s="9">
        <v>42.936999999999998</v>
      </c>
      <c r="FM71" s="9">
        <v>29.189</v>
      </c>
      <c r="FN71" s="9">
        <v>13.747999999999999</v>
      </c>
      <c r="FO71" s="9">
        <v>88.132999999999996</v>
      </c>
      <c r="FP71" s="9">
        <v>36.372999999999998</v>
      </c>
      <c r="FQ71" s="9">
        <v>51.76</v>
      </c>
      <c r="FR71" s="9">
        <v>86.596999999999994</v>
      </c>
      <c r="FS71" s="9">
        <v>37.954000000000001</v>
      </c>
      <c r="FT71" s="9">
        <v>48.643000000000001</v>
      </c>
      <c r="FU71" s="9">
        <v>1374.6949999999999</v>
      </c>
      <c r="FV71" s="9">
        <v>737.71400000000006</v>
      </c>
      <c r="FW71" s="9">
        <v>636.98099999999999</v>
      </c>
      <c r="FX71" s="9">
        <v>939.84</v>
      </c>
      <c r="FY71" s="9">
        <v>611.75900000000001</v>
      </c>
      <c r="FZ71" s="9">
        <v>328.08100000000002</v>
      </c>
      <c r="GA71" s="9">
        <v>434.85500000000002</v>
      </c>
      <c r="GB71" s="9">
        <v>125.955</v>
      </c>
      <c r="GC71" s="9">
        <v>308.89999999999998</v>
      </c>
      <c r="GD71" s="9">
        <v>222.55699999999999</v>
      </c>
      <c r="GE71" s="9">
        <v>115.759</v>
      </c>
      <c r="GF71" s="9">
        <v>106.798</v>
      </c>
      <c r="GG71" s="9">
        <v>43.478000000000002</v>
      </c>
      <c r="GH71" s="9">
        <v>24.759</v>
      </c>
      <c r="GI71" s="9">
        <v>18.719000000000001</v>
      </c>
      <c r="GJ71" s="9">
        <v>17.963999999999999</v>
      </c>
      <c r="GK71" s="9">
        <v>13.308</v>
      </c>
      <c r="GL71" s="9">
        <v>4.6559999999999997</v>
      </c>
      <c r="GM71" s="9">
        <v>9.7850000000000001</v>
      </c>
      <c r="GN71" s="9">
        <v>6.9420000000000002</v>
      </c>
      <c r="GO71" s="9">
        <v>2.843</v>
      </c>
      <c r="GP71" s="9">
        <v>8.1790000000000003</v>
      </c>
      <c r="GQ71" s="9">
        <v>6.3659999999999997</v>
      </c>
      <c r="GR71" s="9">
        <v>1.8129999999999999</v>
      </c>
      <c r="GS71" s="9">
        <v>25.513999999999999</v>
      </c>
      <c r="GT71" s="9">
        <v>11.451000000000001</v>
      </c>
      <c r="GU71" s="9">
        <v>14.063000000000001</v>
      </c>
      <c r="GV71" s="9">
        <v>200.50899999999999</v>
      </c>
      <c r="GW71" s="9">
        <v>103.375</v>
      </c>
      <c r="GX71" s="9">
        <v>97.134</v>
      </c>
      <c r="GY71" s="9">
        <v>76.290999999999997</v>
      </c>
      <c r="GZ71" s="9">
        <v>60.305</v>
      </c>
      <c r="HA71" s="9">
        <v>15.986000000000001</v>
      </c>
      <c r="HB71" s="9">
        <v>124.218</v>
      </c>
      <c r="HC71" s="9">
        <v>43.07</v>
      </c>
      <c r="HD71" s="9">
        <v>81.149000000000001</v>
      </c>
      <c r="HE71" s="9">
        <v>88.045000000000002</v>
      </c>
      <c r="HF71" s="9">
        <v>68.593000000000004</v>
      </c>
      <c r="HG71" s="9">
        <v>19.452000000000002</v>
      </c>
      <c r="HH71" s="9">
        <v>134.51300000000001</v>
      </c>
      <c r="HI71" s="9">
        <v>47.165999999999997</v>
      </c>
      <c r="HJ71" s="9">
        <v>87.346999999999994</v>
      </c>
      <c r="HK71" s="9">
        <v>134.00299999999999</v>
      </c>
      <c r="HL71" s="9">
        <v>50.012</v>
      </c>
      <c r="HM71" s="9">
        <v>83.991</v>
      </c>
      <c r="HN71" s="9">
        <v>255.59200000000001</v>
      </c>
      <c r="HO71" s="9">
        <v>133.60400000000001</v>
      </c>
      <c r="HP71" s="9">
        <v>121.988</v>
      </c>
      <c r="HQ71" s="9">
        <v>158.69900000000001</v>
      </c>
      <c r="HR71" s="9">
        <v>100.56399999999999</v>
      </c>
      <c r="HS71" s="9">
        <v>58.136000000000003</v>
      </c>
      <c r="HT71" s="9">
        <v>96.893000000000001</v>
      </c>
      <c r="HU71" s="9">
        <v>33.04</v>
      </c>
      <c r="HV71" s="9">
        <v>63.851999999999997</v>
      </c>
      <c r="HW71" s="9">
        <v>41.206000000000003</v>
      </c>
      <c r="HX71" s="9">
        <v>19.193000000000001</v>
      </c>
      <c r="HY71" s="9">
        <v>22.013000000000002</v>
      </c>
      <c r="HZ71" s="9">
        <v>8.3879999999999999</v>
      </c>
      <c r="IA71" s="9">
        <v>5.1340000000000003</v>
      </c>
      <c r="IB71" s="9">
        <v>3.2530000000000001</v>
      </c>
      <c r="IC71" s="9">
        <v>2.7410000000000001</v>
      </c>
      <c r="ID71" s="9">
        <v>2.2549999999999999</v>
      </c>
      <c r="IE71" s="9">
        <v>0.48499999999999999</v>
      </c>
      <c r="IF71" s="9">
        <v>0.92</v>
      </c>
      <c r="IG71" s="9">
        <v>0.70899999999999996</v>
      </c>
      <c r="IH71" s="9">
        <v>0.21099999999999999</v>
      </c>
      <c r="II71" s="9">
        <v>1.821</v>
      </c>
      <c r="IJ71" s="9">
        <v>1.546</v>
      </c>
      <c r="IK71" s="9">
        <v>0.27500000000000002</v>
      </c>
      <c r="IL71" s="9">
        <v>5.6470000000000002</v>
      </c>
      <c r="IM71" s="9">
        <v>2.879</v>
      </c>
      <c r="IN71" s="9">
        <v>2.7679999999999998</v>
      </c>
      <c r="IO71" s="9">
        <v>37.451999999999998</v>
      </c>
      <c r="IP71" s="9">
        <v>16.61</v>
      </c>
      <c r="IQ71" s="9">
        <v>20.841999999999999</v>
      </c>
    </row>
    <row r="72" spans="1:251">
      <c r="A72" s="10">
        <v>43678</v>
      </c>
      <c r="B72" s="9">
        <v>1069.5129999999999</v>
      </c>
      <c r="C72" s="9">
        <v>1255.0429999999999</v>
      </c>
      <c r="D72" s="9">
        <v>426.74200000000002</v>
      </c>
      <c r="E72" s="9">
        <v>828.30200000000002</v>
      </c>
      <c r="F72" s="9">
        <v>597.55499999999995</v>
      </c>
      <c r="G72" s="9">
        <v>338.89400000000001</v>
      </c>
      <c r="H72" s="9">
        <v>258.661</v>
      </c>
      <c r="I72" s="9">
        <v>113.721</v>
      </c>
      <c r="J72" s="9">
        <v>71.906999999999996</v>
      </c>
      <c r="K72" s="9">
        <v>41.814999999999998</v>
      </c>
      <c r="L72" s="9">
        <v>46.704999999999998</v>
      </c>
      <c r="M72" s="9">
        <v>34.767000000000003</v>
      </c>
      <c r="N72" s="9">
        <v>11.938000000000001</v>
      </c>
      <c r="O72" s="9">
        <v>26.603999999999999</v>
      </c>
      <c r="P72" s="9">
        <v>20.047999999999998</v>
      </c>
      <c r="Q72" s="9">
        <v>6.556</v>
      </c>
      <c r="R72" s="9">
        <v>20.100999999999999</v>
      </c>
      <c r="S72" s="9">
        <v>14.718999999999999</v>
      </c>
      <c r="T72" s="9">
        <v>5.3819999999999997</v>
      </c>
      <c r="U72" s="9">
        <v>67.016999999999996</v>
      </c>
      <c r="V72" s="9">
        <v>37.14</v>
      </c>
      <c r="W72" s="9">
        <v>29.876999999999999</v>
      </c>
      <c r="X72" s="9">
        <v>537.23400000000004</v>
      </c>
      <c r="Y72" s="9">
        <v>300.72899999999998</v>
      </c>
      <c r="Z72" s="9">
        <v>236.505</v>
      </c>
      <c r="AA72" s="9">
        <v>220.803</v>
      </c>
      <c r="AB72" s="9">
        <v>162.64699999999999</v>
      </c>
      <c r="AC72" s="9">
        <v>58.155999999999999</v>
      </c>
      <c r="AD72" s="9">
        <v>316.43099999999998</v>
      </c>
      <c r="AE72" s="9">
        <v>138.083</v>
      </c>
      <c r="AF72" s="9">
        <v>178.34899999999999</v>
      </c>
      <c r="AG72" s="9">
        <v>252.011</v>
      </c>
      <c r="AH72" s="9">
        <v>186.79900000000001</v>
      </c>
      <c r="AI72" s="9">
        <v>65.210999999999999</v>
      </c>
      <c r="AJ72" s="9">
        <v>345.54399999999998</v>
      </c>
      <c r="AK72" s="9">
        <v>152.095</v>
      </c>
      <c r="AL72" s="9">
        <v>193.45</v>
      </c>
      <c r="AM72" s="9">
        <v>343.03500000000003</v>
      </c>
      <c r="AN72" s="9">
        <v>158.131</v>
      </c>
      <c r="AO72" s="9">
        <v>184.904</v>
      </c>
      <c r="AP72" s="9">
        <v>3362.6590000000001</v>
      </c>
      <c r="AQ72" s="9">
        <v>1779.3879999999999</v>
      </c>
      <c r="AR72" s="9">
        <v>1583.271</v>
      </c>
      <c r="AS72" s="9">
        <v>2252.6559999999999</v>
      </c>
      <c r="AT72" s="9">
        <v>1424.14</v>
      </c>
      <c r="AU72" s="9">
        <v>828.51599999999996</v>
      </c>
      <c r="AV72" s="9">
        <v>1110.002</v>
      </c>
      <c r="AW72" s="9">
        <v>355.24799999999999</v>
      </c>
      <c r="AX72" s="9">
        <v>754.755</v>
      </c>
      <c r="AY72" s="9">
        <v>507.56700000000001</v>
      </c>
      <c r="AZ72" s="9">
        <v>272.10700000000003</v>
      </c>
      <c r="BA72" s="9">
        <v>235.46</v>
      </c>
      <c r="BB72" s="9">
        <v>99.477999999999994</v>
      </c>
      <c r="BC72" s="9">
        <v>59.783000000000001</v>
      </c>
      <c r="BD72" s="9">
        <v>39.694000000000003</v>
      </c>
      <c r="BE72" s="9">
        <v>39.25</v>
      </c>
      <c r="BF72" s="9">
        <v>28.869</v>
      </c>
      <c r="BG72" s="9">
        <v>10.381</v>
      </c>
      <c r="BH72" s="9">
        <v>19.518999999999998</v>
      </c>
      <c r="BI72" s="9">
        <v>14.707000000000001</v>
      </c>
      <c r="BJ72" s="9">
        <v>4.8120000000000003</v>
      </c>
      <c r="BK72" s="9">
        <v>19.731000000000002</v>
      </c>
      <c r="BL72" s="9">
        <v>14.162000000000001</v>
      </c>
      <c r="BM72" s="9">
        <v>5.569</v>
      </c>
      <c r="BN72" s="9">
        <v>60.228000000000002</v>
      </c>
      <c r="BO72" s="9">
        <v>30.914000000000001</v>
      </c>
      <c r="BP72" s="9">
        <v>29.314</v>
      </c>
      <c r="BQ72" s="9">
        <v>448.20400000000001</v>
      </c>
      <c r="BR72" s="9">
        <v>237.166</v>
      </c>
      <c r="BS72" s="9">
        <v>211.03700000000001</v>
      </c>
      <c r="BT72" s="9">
        <v>176.19399999999999</v>
      </c>
      <c r="BU72" s="9">
        <v>127.79300000000001</v>
      </c>
      <c r="BV72" s="9">
        <v>48.401000000000003</v>
      </c>
      <c r="BW72" s="9">
        <v>272.01</v>
      </c>
      <c r="BX72" s="9">
        <v>109.374</v>
      </c>
      <c r="BY72" s="9">
        <v>162.636</v>
      </c>
      <c r="BZ72" s="9">
        <v>207.04900000000001</v>
      </c>
      <c r="CA72" s="9">
        <v>149.43299999999999</v>
      </c>
      <c r="CB72" s="9">
        <v>57.616</v>
      </c>
      <c r="CC72" s="9">
        <v>300.51799999999997</v>
      </c>
      <c r="CD72" s="9">
        <v>122.67400000000001</v>
      </c>
      <c r="CE72" s="9">
        <v>177.84399999999999</v>
      </c>
      <c r="CF72" s="9">
        <v>291.529</v>
      </c>
      <c r="CG72" s="9">
        <v>124.081</v>
      </c>
      <c r="CH72" s="9">
        <v>167.44800000000001</v>
      </c>
      <c r="CI72" s="9">
        <v>2525.451</v>
      </c>
      <c r="CJ72" s="9">
        <v>1313.1859999999999</v>
      </c>
      <c r="CK72" s="9">
        <v>1212.2650000000001</v>
      </c>
      <c r="CL72" s="9">
        <v>1746.1389999999999</v>
      </c>
      <c r="CM72" s="9">
        <v>1085.55</v>
      </c>
      <c r="CN72" s="9">
        <v>660.58900000000006</v>
      </c>
      <c r="CO72" s="9">
        <v>779.31200000000001</v>
      </c>
      <c r="CP72" s="9">
        <v>227.636</v>
      </c>
      <c r="CQ72" s="9">
        <v>551.67600000000004</v>
      </c>
      <c r="CR72" s="9">
        <v>358.96199999999999</v>
      </c>
      <c r="CS72" s="9">
        <v>185.2</v>
      </c>
      <c r="CT72" s="9">
        <v>173.762</v>
      </c>
      <c r="CU72" s="9">
        <v>73.326999999999998</v>
      </c>
      <c r="CV72" s="9">
        <v>43.960999999999999</v>
      </c>
      <c r="CW72" s="9">
        <v>29.366</v>
      </c>
      <c r="CX72" s="9">
        <v>34.99</v>
      </c>
      <c r="CY72" s="9">
        <v>29.91</v>
      </c>
      <c r="CZ72" s="9">
        <v>5.0789999999999997</v>
      </c>
      <c r="DA72" s="9">
        <v>17.745000000000001</v>
      </c>
      <c r="DB72" s="9">
        <v>13.766999999999999</v>
      </c>
      <c r="DC72" s="9">
        <v>3.9780000000000002</v>
      </c>
      <c r="DD72" s="9">
        <v>17.244</v>
      </c>
      <c r="DE72" s="9">
        <v>16.143999999999998</v>
      </c>
      <c r="DF72" s="9">
        <v>1.101</v>
      </c>
      <c r="DG72" s="9">
        <v>38.337000000000003</v>
      </c>
      <c r="DH72" s="9">
        <v>14.05</v>
      </c>
      <c r="DI72" s="9">
        <v>24.286999999999999</v>
      </c>
      <c r="DJ72" s="9">
        <v>318.72399999999999</v>
      </c>
      <c r="DK72" s="9">
        <v>156.83099999999999</v>
      </c>
      <c r="DL72" s="9">
        <v>161.893</v>
      </c>
      <c r="DM72" s="9">
        <v>115.203</v>
      </c>
      <c r="DN72" s="9">
        <v>88.525000000000006</v>
      </c>
      <c r="DO72" s="9">
        <v>26.678000000000001</v>
      </c>
      <c r="DP72" s="9">
        <v>203.52099999999999</v>
      </c>
      <c r="DQ72" s="9">
        <v>68.305999999999997</v>
      </c>
      <c r="DR72" s="9">
        <v>135.215</v>
      </c>
      <c r="DS72" s="9">
        <v>140.21799999999999</v>
      </c>
      <c r="DT72" s="9">
        <v>109.864</v>
      </c>
      <c r="DU72" s="9">
        <v>30.353999999999999</v>
      </c>
      <c r="DV72" s="9">
        <v>218.744</v>
      </c>
      <c r="DW72" s="9">
        <v>75.335999999999999</v>
      </c>
      <c r="DX72" s="9">
        <v>143.40799999999999</v>
      </c>
      <c r="DY72" s="9">
        <v>221.267</v>
      </c>
      <c r="DZ72" s="9">
        <v>82.072999999999993</v>
      </c>
      <c r="EA72" s="9">
        <v>139.19300000000001</v>
      </c>
      <c r="EB72" s="9">
        <v>855.53700000000003</v>
      </c>
      <c r="EC72" s="9">
        <v>439.98200000000003</v>
      </c>
      <c r="ED72" s="9">
        <v>415.55500000000001</v>
      </c>
      <c r="EE72" s="9">
        <v>555.18399999999997</v>
      </c>
      <c r="EF72" s="9">
        <v>352.49299999999999</v>
      </c>
      <c r="EG72" s="9">
        <v>202.69</v>
      </c>
      <c r="EH72" s="9">
        <v>300.35399999999998</v>
      </c>
      <c r="EI72" s="9">
        <v>87.489000000000004</v>
      </c>
      <c r="EJ72" s="9">
        <v>212.86500000000001</v>
      </c>
      <c r="EK72" s="9">
        <v>126.449</v>
      </c>
      <c r="EL72" s="9">
        <v>64.626999999999995</v>
      </c>
      <c r="EM72" s="9">
        <v>61.823</v>
      </c>
      <c r="EN72" s="9">
        <v>26.266999999999999</v>
      </c>
      <c r="EO72" s="9">
        <v>14.497999999999999</v>
      </c>
      <c r="EP72" s="9">
        <v>11.769</v>
      </c>
      <c r="EQ72" s="9">
        <v>9.9789999999999992</v>
      </c>
      <c r="ER72" s="9">
        <v>7.931</v>
      </c>
      <c r="ES72" s="9">
        <v>2.048</v>
      </c>
      <c r="ET72" s="9">
        <v>3.9950000000000001</v>
      </c>
      <c r="EU72" s="9">
        <v>3.2509999999999999</v>
      </c>
      <c r="EV72" s="9">
        <v>0.74399999999999999</v>
      </c>
      <c r="EW72" s="9">
        <v>5.984</v>
      </c>
      <c r="EX72" s="9">
        <v>4.68</v>
      </c>
      <c r="EY72" s="9">
        <v>1.3049999999999999</v>
      </c>
      <c r="EZ72" s="9">
        <v>16.288</v>
      </c>
      <c r="FA72" s="9">
        <v>6.5679999999999996</v>
      </c>
      <c r="FB72" s="9">
        <v>9.7200000000000006</v>
      </c>
      <c r="FC72" s="9">
        <v>112.089</v>
      </c>
      <c r="FD72" s="9">
        <v>56.170999999999999</v>
      </c>
      <c r="FE72" s="9">
        <v>55.917999999999999</v>
      </c>
      <c r="FF72" s="9">
        <v>33.744999999999997</v>
      </c>
      <c r="FG72" s="9">
        <v>22.867999999999999</v>
      </c>
      <c r="FH72" s="9">
        <v>10.877000000000001</v>
      </c>
      <c r="FI72" s="9">
        <v>78.343000000000004</v>
      </c>
      <c r="FJ72" s="9">
        <v>33.302</v>
      </c>
      <c r="FK72" s="9">
        <v>45.040999999999997</v>
      </c>
      <c r="FL72" s="9">
        <v>41.601999999999997</v>
      </c>
      <c r="FM72" s="9">
        <v>29.413</v>
      </c>
      <c r="FN72" s="9">
        <v>12.189</v>
      </c>
      <c r="FO72" s="9">
        <v>84.846999999999994</v>
      </c>
      <c r="FP72" s="9">
        <v>35.213999999999999</v>
      </c>
      <c r="FQ72" s="9">
        <v>49.634</v>
      </c>
      <c r="FR72" s="9">
        <v>82.337999999999994</v>
      </c>
      <c r="FS72" s="9">
        <v>36.552999999999997</v>
      </c>
      <c r="FT72" s="9">
        <v>45.784999999999997</v>
      </c>
      <c r="FU72" s="9">
        <v>1373.5509999999999</v>
      </c>
      <c r="FV72" s="9">
        <v>742.25599999999997</v>
      </c>
      <c r="FW72" s="9">
        <v>631.29600000000005</v>
      </c>
      <c r="FX72" s="9">
        <v>923.41700000000003</v>
      </c>
      <c r="FY72" s="9">
        <v>608.15899999999999</v>
      </c>
      <c r="FZ72" s="9">
        <v>315.25799999999998</v>
      </c>
      <c r="GA72" s="9">
        <v>450.13400000000001</v>
      </c>
      <c r="GB72" s="9">
        <v>134.09700000000001</v>
      </c>
      <c r="GC72" s="9">
        <v>316.03699999999998</v>
      </c>
      <c r="GD72" s="9">
        <v>215.97800000000001</v>
      </c>
      <c r="GE72" s="9">
        <v>115.562</v>
      </c>
      <c r="GF72" s="9">
        <v>100.41500000000001</v>
      </c>
      <c r="GG72" s="9">
        <v>47.786000000000001</v>
      </c>
      <c r="GH72" s="9">
        <v>28.497</v>
      </c>
      <c r="GI72" s="9">
        <v>19.289000000000001</v>
      </c>
      <c r="GJ72" s="9">
        <v>21.536000000000001</v>
      </c>
      <c r="GK72" s="9">
        <v>16.318999999999999</v>
      </c>
      <c r="GL72" s="9">
        <v>5.2169999999999996</v>
      </c>
      <c r="GM72" s="9">
        <v>13.983000000000001</v>
      </c>
      <c r="GN72" s="9">
        <v>10.553000000000001</v>
      </c>
      <c r="GO72" s="9">
        <v>3.43</v>
      </c>
      <c r="GP72" s="9">
        <v>7.5529999999999999</v>
      </c>
      <c r="GQ72" s="9">
        <v>5.766</v>
      </c>
      <c r="GR72" s="9">
        <v>1.7869999999999999</v>
      </c>
      <c r="GS72" s="9">
        <v>26.25</v>
      </c>
      <c r="GT72" s="9">
        <v>12.178000000000001</v>
      </c>
      <c r="GU72" s="9">
        <v>14.071999999999999</v>
      </c>
      <c r="GV72" s="9">
        <v>193.018</v>
      </c>
      <c r="GW72" s="9">
        <v>102.40900000000001</v>
      </c>
      <c r="GX72" s="9">
        <v>90.608999999999995</v>
      </c>
      <c r="GY72" s="9">
        <v>73.263999999999996</v>
      </c>
      <c r="GZ72" s="9">
        <v>57.728000000000002</v>
      </c>
      <c r="HA72" s="9">
        <v>15.536</v>
      </c>
      <c r="HB72" s="9">
        <v>119.754</v>
      </c>
      <c r="HC72" s="9">
        <v>44.680999999999997</v>
      </c>
      <c r="HD72" s="9">
        <v>75.072999999999993</v>
      </c>
      <c r="HE72" s="9">
        <v>85.852999999999994</v>
      </c>
      <c r="HF72" s="9">
        <v>66.912999999999997</v>
      </c>
      <c r="HG72" s="9">
        <v>18.939</v>
      </c>
      <c r="HH72" s="9">
        <v>130.125</v>
      </c>
      <c r="HI72" s="9">
        <v>48.649000000000001</v>
      </c>
      <c r="HJ72" s="9">
        <v>81.475999999999999</v>
      </c>
      <c r="HK72" s="9">
        <v>133.73699999999999</v>
      </c>
      <c r="HL72" s="9">
        <v>55.234000000000002</v>
      </c>
      <c r="HM72" s="9">
        <v>78.503</v>
      </c>
      <c r="HN72" s="9">
        <v>255.67400000000001</v>
      </c>
      <c r="HO72" s="9">
        <v>132.47200000000001</v>
      </c>
      <c r="HP72" s="9">
        <v>123.202</v>
      </c>
      <c r="HQ72" s="9">
        <v>154.654</v>
      </c>
      <c r="HR72" s="9">
        <v>98.99</v>
      </c>
      <c r="HS72" s="9">
        <v>55.662999999999997</v>
      </c>
      <c r="HT72" s="9">
        <v>101.02</v>
      </c>
      <c r="HU72" s="9">
        <v>33.481000000000002</v>
      </c>
      <c r="HV72" s="9">
        <v>67.537999999999997</v>
      </c>
      <c r="HW72" s="9">
        <v>44.625</v>
      </c>
      <c r="HX72" s="9">
        <v>20.981999999999999</v>
      </c>
      <c r="HY72" s="9">
        <v>23.643999999999998</v>
      </c>
      <c r="HZ72" s="9">
        <v>9.3789999999999996</v>
      </c>
      <c r="IA72" s="9">
        <v>4.8650000000000002</v>
      </c>
      <c r="IB72" s="9">
        <v>4.5140000000000002</v>
      </c>
      <c r="IC72" s="9">
        <v>1.546</v>
      </c>
      <c r="ID72" s="9">
        <v>1.1639999999999999</v>
      </c>
      <c r="IE72" s="9">
        <v>0.38200000000000001</v>
      </c>
      <c r="IF72" s="9">
        <v>0.95399999999999996</v>
      </c>
      <c r="IG72" s="9">
        <v>0.58399999999999996</v>
      </c>
      <c r="IH72" s="9">
        <v>0.371</v>
      </c>
      <c r="II72" s="9">
        <v>0.59199999999999997</v>
      </c>
      <c r="IJ72" s="9">
        <v>0.57999999999999996</v>
      </c>
      <c r="IK72" s="9">
        <v>1.0999999999999999E-2</v>
      </c>
      <c r="IL72" s="9">
        <v>7.8330000000000002</v>
      </c>
      <c r="IM72" s="9">
        <v>3.7010000000000001</v>
      </c>
      <c r="IN72" s="9">
        <v>4.1319999999999997</v>
      </c>
      <c r="IO72" s="9">
        <v>40.588999999999999</v>
      </c>
      <c r="IP72" s="9">
        <v>18.853999999999999</v>
      </c>
      <c r="IQ72" s="9">
        <v>21.734999999999999</v>
      </c>
    </row>
    <row r="73" spans="1:251">
      <c r="A73" s="10">
        <v>43709</v>
      </c>
      <c r="B73" s="9">
        <v>1084.296</v>
      </c>
      <c r="C73" s="9">
        <v>1232.9960000000001</v>
      </c>
      <c r="D73" s="9">
        <v>406.15899999999999</v>
      </c>
      <c r="E73" s="9">
        <v>826.83699999999999</v>
      </c>
      <c r="F73" s="9">
        <v>590.26900000000001</v>
      </c>
      <c r="G73" s="9">
        <v>327.363</v>
      </c>
      <c r="H73" s="9">
        <v>262.90699999999998</v>
      </c>
      <c r="I73" s="9">
        <v>117.578</v>
      </c>
      <c r="J73" s="9">
        <v>66.944000000000003</v>
      </c>
      <c r="K73" s="9">
        <v>50.634</v>
      </c>
      <c r="L73" s="9">
        <v>51.206000000000003</v>
      </c>
      <c r="M73" s="9">
        <v>37.454000000000001</v>
      </c>
      <c r="N73" s="9">
        <v>13.752000000000001</v>
      </c>
      <c r="O73" s="9">
        <v>30.904</v>
      </c>
      <c r="P73" s="9">
        <v>22.795999999999999</v>
      </c>
      <c r="Q73" s="9">
        <v>8.1080000000000005</v>
      </c>
      <c r="R73" s="9">
        <v>20.302</v>
      </c>
      <c r="S73" s="9">
        <v>14.659000000000001</v>
      </c>
      <c r="T73" s="9">
        <v>5.6429999999999998</v>
      </c>
      <c r="U73" s="9">
        <v>66.372</v>
      </c>
      <c r="V73" s="9">
        <v>29.49</v>
      </c>
      <c r="W73" s="9">
        <v>36.881999999999998</v>
      </c>
      <c r="X73" s="9">
        <v>512.71199999999999</v>
      </c>
      <c r="Y73" s="9">
        <v>286.625</v>
      </c>
      <c r="Z73" s="9">
        <v>226.08600000000001</v>
      </c>
      <c r="AA73" s="9">
        <v>218.60400000000001</v>
      </c>
      <c r="AB73" s="9">
        <v>156.852</v>
      </c>
      <c r="AC73" s="9">
        <v>61.752000000000002</v>
      </c>
      <c r="AD73" s="9">
        <v>294.108</v>
      </c>
      <c r="AE73" s="9">
        <v>129.774</v>
      </c>
      <c r="AF73" s="9">
        <v>164.334</v>
      </c>
      <c r="AG73" s="9">
        <v>260.90199999999999</v>
      </c>
      <c r="AH73" s="9">
        <v>185.35300000000001</v>
      </c>
      <c r="AI73" s="9">
        <v>75.549000000000007</v>
      </c>
      <c r="AJ73" s="9">
        <v>329.36700000000002</v>
      </c>
      <c r="AK73" s="9">
        <v>142.01</v>
      </c>
      <c r="AL73" s="9">
        <v>187.358</v>
      </c>
      <c r="AM73" s="9">
        <v>325.012</v>
      </c>
      <c r="AN73" s="9">
        <v>152.57</v>
      </c>
      <c r="AO73" s="9">
        <v>172.44200000000001</v>
      </c>
      <c r="AP73" s="9">
        <v>3375.4960000000001</v>
      </c>
      <c r="AQ73" s="9">
        <v>1789.088</v>
      </c>
      <c r="AR73" s="9">
        <v>1586.4079999999999</v>
      </c>
      <c r="AS73" s="9">
        <v>2264.31</v>
      </c>
      <c r="AT73" s="9">
        <v>1432.759</v>
      </c>
      <c r="AU73" s="9">
        <v>831.55100000000004</v>
      </c>
      <c r="AV73" s="9">
        <v>1111.1859999999999</v>
      </c>
      <c r="AW73" s="9">
        <v>356.32900000000001</v>
      </c>
      <c r="AX73" s="9">
        <v>754.85699999999997</v>
      </c>
      <c r="AY73" s="9">
        <v>469.58800000000002</v>
      </c>
      <c r="AZ73" s="9">
        <v>260.024</v>
      </c>
      <c r="BA73" s="9">
        <v>209.56399999999999</v>
      </c>
      <c r="BB73" s="9">
        <v>89.837000000000003</v>
      </c>
      <c r="BC73" s="9">
        <v>57.244</v>
      </c>
      <c r="BD73" s="9">
        <v>32.591999999999999</v>
      </c>
      <c r="BE73" s="9">
        <v>36.414999999999999</v>
      </c>
      <c r="BF73" s="9">
        <v>28.274000000000001</v>
      </c>
      <c r="BG73" s="9">
        <v>8.141</v>
      </c>
      <c r="BH73" s="9">
        <v>12.852</v>
      </c>
      <c r="BI73" s="9">
        <v>10.468</v>
      </c>
      <c r="BJ73" s="9">
        <v>2.3839999999999999</v>
      </c>
      <c r="BK73" s="9">
        <v>23.564</v>
      </c>
      <c r="BL73" s="9">
        <v>17.806999999999999</v>
      </c>
      <c r="BM73" s="9">
        <v>5.7569999999999997</v>
      </c>
      <c r="BN73" s="9">
        <v>53.420999999999999</v>
      </c>
      <c r="BO73" s="9">
        <v>28.97</v>
      </c>
      <c r="BP73" s="9">
        <v>24.451000000000001</v>
      </c>
      <c r="BQ73" s="9">
        <v>416.09800000000001</v>
      </c>
      <c r="BR73" s="9">
        <v>224.16900000000001</v>
      </c>
      <c r="BS73" s="9">
        <v>191.929</v>
      </c>
      <c r="BT73" s="9">
        <v>157.84399999999999</v>
      </c>
      <c r="BU73" s="9">
        <v>114.651</v>
      </c>
      <c r="BV73" s="9">
        <v>43.192</v>
      </c>
      <c r="BW73" s="9">
        <v>258.25400000000002</v>
      </c>
      <c r="BX73" s="9">
        <v>109.518</v>
      </c>
      <c r="BY73" s="9">
        <v>148.73699999999999</v>
      </c>
      <c r="BZ73" s="9">
        <v>188.34399999999999</v>
      </c>
      <c r="CA73" s="9">
        <v>138.452</v>
      </c>
      <c r="CB73" s="9">
        <v>49.893000000000001</v>
      </c>
      <c r="CC73" s="9">
        <v>281.24400000000003</v>
      </c>
      <c r="CD73" s="9">
        <v>121.57299999999999</v>
      </c>
      <c r="CE73" s="9">
        <v>159.67099999999999</v>
      </c>
      <c r="CF73" s="9">
        <v>271.10599999999999</v>
      </c>
      <c r="CG73" s="9">
        <v>119.985</v>
      </c>
      <c r="CH73" s="9">
        <v>151.12100000000001</v>
      </c>
      <c r="CI73" s="9">
        <v>2554.152</v>
      </c>
      <c r="CJ73" s="9">
        <v>1320.183</v>
      </c>
      <c r="CK73" s="9">
        <v>1233.9690000000001</v>
      </c>
      <c r="CL73" s="9">
        <v>1739.8050000000001</v>
      </c>
      <c r="CM73" s="9">
        <v>1076.6489999999999</v>
      </c>
      <c r="CN73" s="9">
        <v>663.15599999999995</v>
      </c>
      <c r="CO73" s="9">
        <v>814.34699999999998</v>
      </c>
      <c r="CP73" s="9">
        <v>243.535</v>
      </c>
      <c r="CQ73" s="9">
        <v>570.81299999999999</v>
      </c>
      <c r="CR73" s="9">
        <v>379.15199999999999</v>
      </c>
      <c r="CS73" s="9">
        <v>190.1</v>
      </c>
      <c r="CT73" s="9">
        <v>189.05199999999999</v>
      </c>
      <c r="CU73" s="9">
        <v>69.581000000000003</v>
      </c>
      <c r="CV73" s="9">
        <v>44.185000000000002</v>
      </c>
      <c r="CW73" s="9">
        <v>25.396000000000001</v>
      </c>
      <c r="CX73" s="9">
        <v>29.777000000000001</v>
      </c>
      <c r="CY73" s="9">
        <v>26.666</v>
      </c>
      <c r="CZ73" s="9">
        <v>3.1110000000000002</v>
      </c>
      <c r="DA73" s="9">
        <v>11.903</v>
      </c>
      <c r="DB73" s="9">
        <v>9.8659999999999997</v>
      </c>
      <c r="DC73" s="9">
        <v>2.0379999999999998</v>
      </c>
      <c r="DD73" s="9">
        <v>17.873000000000001</v>
      </c>
      <c r="DE73" s="9">
        <v>16.8</v>
      </c>
      <c r="DF73" s="9">
        <v>1.073</v>
      </c>
      <c r="DG73" s="9">
        <v>39.804000000000002</v>
      </c>
      <c r="DH73" s="9">
        <v>17.52</v>
      </c>
      <c r="DI73" s="9">
        <v>22.285</v>
      </c>
      <c r="DJ73" s="9">
        <v>330.80700000000002</v>
      </c>
      <c r="DK73" s="9">
        <v>158.50200000000001</v>
      </c>
      <c r="DL73" s="9">
        <v>172.30600000000001</v>
      </c>
      <c r="DM73" s="9">
        <v>122.093</v>
      </c>
      <c r="DN73" s="9">
        <v>84.051000000000002</v>
      </c>
      <c r="DO73" s="9">
        <v>38.042000000000002</v>
      </c>
      <c r="DP73" s="9">
        <v>208.715</v>
      </c>
      <c r="DQ73" s="9">
        <v>74.450999999999993</v>
      </c>
      <c r="DR73" s="9">
        <v>134.26400000000001</v>
      </c>
      <c r="DS73" s="9">
        <v>147.70699999999999</v>
      </c>
      <c r="DT73" s="9">
        <v>107.03400000000001</v>
      </c>
      <c r="DU73" s="9">
        <v>40.671999999999997</v>
      </c>
      <c r="DV73" s="9">
        <v>231.446</v>
      </c>
      <c r="DW73" s="9">
        <v>83.066000000000003</v>
      </c>
      <c r="DX73" s="9">
        <v>148.38</v>
      </c>
      <c r="DY73" s="9">
        <v>220.61799999999999</v>
      </c>
      <c r="DZ73" s="9">
        <v>84.316999999999993</v>
      </c>
      <c r="EA73" s="9">
        <v>136.30199999999999</v>
      </c>
      <c r="EB73" s="9">
        <v>858.22900000000004</v>
      </c>
      <c r="EC73" s="9">
        <v>442.05500000000001</v>
      </c>
      <c r="ED73" s="9">
        <v>416.17399999999998</v>
      </c>
      <c r="EE73" s="9">
        <v>555.60599999999999</v>
      </c>
      <c r="EF73" s="9">
        <v>349.87299999999999</v>
      </c>
      <c r="EG73" s="9">
        <v>205.733</v>
      </c>
      <c r="EH73" s="9">
        <v>302.62299999999999</v>
      </c>
      <c r="EI73" s="9">
        <v>92.180999999999997</v>
      </c>
      <c r="EJ73" s="9">
        <v>210.441</v>
      </c>
      <c r="EK73" s="9">
        <v>127.35</v>
      </c>
      <c r="EL73" s="9">
        <v>63.526000000000003</v>
      </c>
      <c r="EM73" s="9">
        <v>63.823999999999998</v>
      </c>
      <c r="EN73" s="9">
        <v>22.021000000000001</v>
      </c>
      <c r="EO73" s="9">
        <v>13.285</v>
      </c>
      <c r="EP73" s="9">
        <v>8.7370000000000001</v>
      </c>
      <c r="EQ73" s="9">
        <v>8.6199999999999992</v>
      </c>
      <c r="ER73" s="9">
        <v>7.1219999999999999</v>
      </c>
      <c r="ES73" s="9">
        <v>1.498</v>
      </c>
      <c r="ET73" s="9">
        <v>4.1109999999999998</v>
      </c>
      <c r="EU73" s="9">
        <v>2.9239999999999999</v>
      </c>
      <c r="EV73" s="9">
        <v>1.1859999999999999</v>
      </c>
      <c r="EW73" s="9">
        <v>4.5090000000000003</v>
      </c>
      <c r="EX73" s="9">
        <v>4.1970000000000001</v>
      </c>
      <c r="EY73" s="9">
        <v>0.312</v>
      </c>
      <c r="EZ73" s="9">
        <v>13.401</v>
      </c>
      <c r="FA73" s="9">
        <v>6.1630000000000003</v>
      </c>
      <c r="FB73" s="9">
        <v>7.2389999999999999</v>
      </c>
      <c r="FC73" s="9">
        <v>113.663</v>
      </c>
      <c r="FD73" s="9">
        <v>54.484000000000002</v>
      </c>
      <c r="FE73" s="9">
        <v>59.179000000000002</v>
      </c>
      <c r="FF73" s="9">
        <v>33.902999999999999</v>
      </c>
      <c r="FG73" s="9">
        <v>21.565999999999999</v>
      </c>
      <c r="FH73" s="9">
        <v>12.336</v>
      </c>
      <c r="FI73" s="9">
        <v>79.760000000000005</v>
      </c>
      <c r="FJ73" s="9">
        <v>32.917999999999999</v>
      </c>
      <c r="FK73" s="9">
        <v>46.843000000000004</v>
      </c>
      <c r="FL73" s="9">
        <v>41.112000000000002</v>
      </c>
      <c r="FM73" s="9">
        <v>27.719000000000001</v>
      </c>
      <c r="FN73" s="9">
        <v>13.393000000000001</v>
      </c>
      <c r="FO73" s="9">
        <v>86.238</v>
      </c>
      <c r="FP73" s="9">
        <v>35.807000000000002</v>
      </c>
      <c r="FQ73" s="9">
        <v>50.430999999999997</v>
      </c>
      <c r="FR73" s="9">
        <v>83.870999999999995</v>
      </c>
      <c r="FS73" s="9">
        <v>35.841999999999999</v>
      </c>
      <c r="FT73" s="9">
        <v>48.029000000000003</v>
      </c>
      <c r="FU73" s="9">
        <v>1371.393</v>
      </c>
      <c r="FV73" s="9">
        <v>733.87</v>
      </c>
      <c r="FW73" s="9">
        <v>637.52300000000002</v>
      </c>
      <c r="FX73" s="9">
        <v>929.69100000000003</v>
      </c>
      <c r="FY73" s="9">
        <v>606.72400000000005</v>
      </c>
      <c r="FZ73" s="9">
        <v>322.96699999999998</v>
      </c>
      <c r="GA73" s="9">
        <v>441.702</v>
      </c>
      <c r="GB73" s="9">
        <v>127.146</v>
      </c>
      <c r="GC73" s="9">
        <v>314.55599999999998</v>
      </c>
      <c r="GD73" s="9">
        <v>218.95599999999999</v>
      </c>
      <c r="GE73" s="9">
        <v>113.129</v>
      </c>
      <c r="GF73" s="9">
        <v>105.827</v>
      </c>
      <c r="GG73" s="9">
        <v>40.880000000000003</v>
      </c>
      <c r="GH73" s="9">
        <v>24.751000000000001</v>
      </c>
      <c r="GI73" s="9">
        <v>16.128</v>
      </c>
      <c r="GJ73" s="9">
        <v>16.95</v>
      </c>
      <c r="GK73" s="9">
        <v>13.19</v>
      </c>
      <c r="GL73" s="9">
        <v>3.7610000000000001</v>
      </c>
      <c r="GM73" s="9">
        <v>8.7319999999999993</v>
      </c>
      <c r="GN73" s="9">
        <v>6.3159999999999998</v>
      </c>
      <c r="GO73" s="9">
        <v>2.4159999999999999</v>
      </c>
      <c r="GP73" s="9">
        <v>8.2189999999999994</v>
      </c>
      <c r="GQ73" s="9">
        <v>6.8739999999999997</v>
      </c>
      <c r="GR73" s="9">
        <v>1.3440000000000001</v>
      </c>
      <c r="GS73" s="9">
        <v>23.928999999999998</v>
      </c>
      <c r="GT73" s="9">
        <v>11.561</v>
      </c>
      <c r="GU73" s="9">
        <v>12.368</v>
      </c>
      <c r="GV73" s="9">
        <v>195.71700000000001</v>
      </c>
      <c r="GW73" s="9">
        <v>98.391000000000005</v>
      </c>
      <c r="GX73" s="9">
        <v>97.325999999999993</v>
      </c>
      <c r="GY73" s="9">
        <v>74.231999999999999</v>
      </c>
      <c r="GZ73" s="9">
        <v>53.689</v>
      </c>
      <c r="HA73" s="9">
        <v>20.542999999999999</v>
      </c>
      <c r="HB73" s="9">
        <v>121.485</v>
      </c>
      <c r="HC73" s="9">
        <v>44.701999999999998</v>
      </c>
      <c r="HD73" s="9">
        <v>76.783000000000001</v>
      </c>
      <c r="HE73" s="9">
        <v>86.63</v>
      </c>
      <c r="HF73" s="9">
        <v>63.362000000000002</v>
      </c>
      <c r="HG73" s="9">
        <v>23.268000000000001</v>
      </c>
      <c r="HH73" s="9">
        <v>132.32499999999999</v>
      </c>
      <c r="HI73" s="9">
        <v>49.767000000000003</v>
      </c>
      <c r="HJ73" s="9">
        <v>82.558999999999997</v>
      </c>
      <c r="HK73" s="9">
        <v>130.21700000000001</v>
      </c>
      <c r="HL73" s="9">
        <v>51.018000000000001</v>
      </c>
      <c r="HM73" s="9">
        <v>79.198999999999998</v>
      </c>
      <c r="HN73" s="9">
        <v>258.01600000000002</v>
      </c>
      <c r="HO73" s="9">
        <v>133.70400000000001</v>
      </c>
      <c r="HP73" s="9">
        <v>124.31100000000001</v>
      </c>
      <c r="HQ73" s="9">
        <v>159.268</v>
      </c>
      <c r="HR73" s="9">
        <v>103.08499999999999</v>
      </c>
      <c r="HS73" s="9">
        <v>56.183</v>
      </c>
      <c r="HT73" s="9">
        <v>98.748000000000005</v>
      </c>
      <c r="HU73" s="9">
        <v>30.62</v>
      </c>
      <c r="HV73" s="9">
        <v>68.128</v>
      </c>
      <c r="HW73" s="9">
        <v>44.412999999999997</v>
      </c>
      <c r="HX73" s="9">
        <v>21.675000000000001</v>
      </c>
      <c r="HY73" s="9">
        <v>22.738</v>
      </c>
      <c r="HZ73" s="9">
        <v>9.0050000000000008</v>
      </c>
      <c r="IA73" s="9">
        <v>5.2409999999999997</v>
      </c>
      <c r="IB73" s="9">
        <v>3.7629999999999999</v>
      </c>
      <c r="IC73" s="9">
        <v>2.3580000000000001</v>
      </c>
      <c r="ID73" s="9">
        <v>2.036</v>
      </c>
      <c r="IE73" s="9">
        <v>0.32100000000000001</v>
      </c>
      <c r="IF73" s="9">
        <v>1.548</v>
      </c>
      <c r="IG73" s="9">
        <v>1.337</v>
      </c>
      <c r="IH73" s="9">
        <v>0.21099999999999999</v>
      </c>
      <c r="II73" s="9">
        <v>0.81</v>
      </c>
      <c r="IJ73" s="9">
        <v>0.69899999999999995</v>
      </c>
      <c r="IK73" s="9">
        <v>0.111</v>
      </c>
      <c r="IL73" s="9">
        <v>6.6470000000000002</v>
      </c>
      <c r="IM73" s="9">
        <v>3.2050000000000001</v>
      </c>
      <c r="IN73" s="9">
        <v>3.4420000000000002</v>
      </c>
      <c r="IO73" s="9">
        <v>40.055999999999997</v>
      </c>
      <c r="IP73" s="9">
        <v>18.971</v>
      </c>
      <c r="IQ73" s="9">
        <v>21.084</v>
      </c>
    </row>
    <row r="74" spans="1:251">
      <c r="A74" s="10">
        <v>43739</v>
      </c>
      <c r="B74" s="9">
        <v>1085.6410000000001</v>
      </c>
      <c r="C74" s="9">
        <v>1225.076</v>
      </c>
      <c r="D74" s="9">
        <v>407.09800000000001</v>
      </c>
      <c r="E74" s="9">
        <v>817.97799999999995</v>
      </c>
      <c r="F74" s="9">
        <v>559.12599999999998</v>
      </c>
      <c r="G74" s="9">
        <v>309.505</v>
      </c>
      <c r="H74" s="9">
        <v>249.62100000000001</v>
      </c>
      <c r="I74" s="9">
        <v>108.43</v>
      </c>
      <c r="J74" s="9">
        <v>65.239999999999995</v>
      </c>
      <c r="K74" s="9">
        <v>43.19</v>
      </c>
      <c r="L74" s="9">
        <v>37.767000000000003</v>
      </c>
      <c r="M74" s="9">
        <v>30.832000000000001</v>
      </c>
      <c r="N74" s="9">
        <v>6.9349999999999996</v>
      </c>
      <c r="O74" s="9">
        <v>25.986999999999998</v>
      </c>
      <c r="P74" s="9">
        <v>21.417999999999999</v>
      </c>
      <c r="Q74" s="9">
        <v>4.5679999999999996</v>
      </c>
      <c r="R74" s="9">
        <v>11.781000000000001</v>
      </c>
      <c r="S74" s="9">
        <v>9.4139999999999997</v>
      </c>
      <c r="T74" s="9">
        <v>2.367</v>
      </c>
      <c r="U74" s="9">
        <v>70.662999999999997</v>
      </c>
      <c r="V74" s="9">
        <v>34.408000000000001</v>
      </c>
      <c r="W74" s="9">
        <v>36.255000000000003</v>
      </c>
      <c r="X74" s="9">
        <v>498.24099999999999</v>
      </c>
      <c r="Y74" s="9">
        <v>273.983</v>
      </c>
      <c r="Z74" s="9">
        <v>224.25800000000001</v>
      </c>
      <c r="AA74" s="9">
        <v>203.72399999999999</v>
      </c>
      <c r="AB74" s="9">
        <v>149.78399999999999</v>
      </c>
      <c r="AC74" s="9">
        <v>53.94</v>
      </c>
      <c r="AD74" s="9">
        <v>294.51600000000002</v>
      </c>
      <c r="AE74" s="9">
        <v>124.199</v>
      </c>
      <c r="AF74" s="9">
        <v>170.31800000000001</v>
      </c>
      <c r="AG74" s="9">
        <v>233.274</v>
      </c>
      <c r="AH74" s="9">
        <v>172.95500000000001</v>
      </c>
      <c r="AI74" s="9">
        <v>60.32</v>
      </c>
      <c r="AJ74" s="9">
        <v>325.85199999999998</v>
      </c>
      <c r="AK74" s="9">
        <v>136.55099999999999</v>
      </c>
      <c r="AL74" s="9">
        <v>189.30199999999999</v>
      </c>
      <c r="AM74" s="9">
        <v>320.50299999999999</v>
      </c>
      <c r="AN74" s="9">
        <v>145.61699999999999</v>
      </c>
      <c r="AO74" s="9">
        <v>174.886</v>
      </c>
      <c r="AP74" s="9">
        <v>3382.0340000000001</v>
      </c>
      <c r="AQ74" s="9">
        <v>1782.665</v>
      </c>
      <c r="AR74" s="9">
        <v>1599.3689999999999</v>
      </c>
      <c r="AS74" s="9">
        <v>2271.7130000000002</v>
      </c>
      <c r="AT74" s="9">
        <v>1443.7470000000001</v>
      </c>
      <c r="AU74" s="9">
        <v>827.96600000000001</v>
      </c>
      <c r="AV74" s="9">
        <v>1110.3209999999999</v>
      </c>
      <c r="AW74" s="9">
        <v>338.91800000000001</v>
      </c>
      <c r="AX74" s="9">
        <v>771.40300000000002</v>
      </c>
      <c r="AY74" s="9">
        <v>490.29199999999997</v>
      </c>
      <c r="AZ74" s="9">
        <v>253.63</v>
      </c>
      <c r="BA74" s="9">
        <v>236.66300000000001</v>
      </c>
      <c r="BB74" s="9">
        <v>90.158000000000001</v>
      </c>
      <c r="BC74" s="9">
        <v>51.091000000000001</v>
      </c>
      <c r="BD74" s="9">
        <v>39.067</v>
      </c>
      <c r="BE74" s="9">
        <v>35.912999999999997</v>
      </c>
      <c r="BF74" s="9">
        <v>27.225000000000001</v>
      </c>
      <c r="BG74" s="9">
        <v>8.6880000000000006</v>
      </c>
      <c r="BH74" s="9">
        <v>21.204000000000001</v>
      </c>
      <c r="BI74" s="9">
        <v>15.54</v>
      </c>
      <c r="BJ74" s="9">
        <v>5.6639999999999997</v>
      </c>
      <c r="BK74" s="9">
        <v>14.709</v>
      </c>
      <c r="BL74" s="9">
        <v>11.685</v>
      </c>
      <c r="BM74" s="9">
        <v>3.0249999999999999</v>
      </c>
      <c r="BN74" s="9">
        <v>54.244999999999997</v>
      </c>
      <c r="BO74" s="9">
        <v>23.866</v>
      </c>
      <c r="BP74" s="9">
        <v>30.379000000000001</v>
      </c>
      <c r="BQ74" s="9">
        <v>438.70299999999997</v>
      </c>
      <c r="BR74" s="9">
        <v>224.24700000000001</v>
      </c>
      <c r="BS74" s="9">
        <v>214.45599999999999</v>
      </c>
      <c r="BT74" s="9">
        <v>175.447</v>
      </c>
      <c r="BU74" s="9">
        <v>128.053</v>
      </c>
      <c r="BV74" s="9">
        <v>47.393999999999998</v>
      </c>
      <c r="BW74" s="9">
        <v>263.25599999999997</v>
      </c>
      <c r="BX74" s="9">
        <v>96.194000000000003</v>
      </c>
      <c r="BY74" s="9">
        <v>167.06200000000001</v>
      </c>
      <c r="BZ74" s="9">
        <v>198.495</v>
      </c>
      <c r="CA74" s="9">
        <v>146.62</v>
      </c>
      <c r="CB74" s="9">
        <v>51.875</v>
      </c>
      <c r="CC74" s="9">
        <v>291.798</v>
      </c>
      <c r="CD74" s="9">
        <v>107.01</v>
      </c>
      <c r="CE74" s="9">
        <v>184.78800000000001</v>
      </c>
      <c r="CF74" s="9">
        <v>284.45999999999998</v>
      </c>
      <c r="CG74" s="9">
        <v>111.73399999999999</v>
      </c>
      <c r="CH74" s="9">
        <v>172.726</v>
      </c>
      <c r="CI74" s="9">
        <v>2542.6750000000002</v>
      </c>
      <c r="CJ74" s="9">
        <v>1312.3409999999999</v>
      </c>
      <c r="CK74" s="9">
        <v>1230.3340000000001</v>
      </c>
      <c r="CL74" s="9">
        <v>1740.8040000000001</v>
      </c>
      <c r="CM74" s="9">
        <v>1079.4449999999999</v>
      </c>
      <c r="CN74" s="9">
        <v>661.35799999999995</v>
      </c>
      <c r="CO74" s="9">
        <v>801.87099999999998</v>
      </c>
      <c r="CP74" s="9">
        <v>232.89500000000001</v>
      </c>
      <c r="CQ74" s="9">
        <v>568.976</v>
      </c>
      <c r="CR74" s="9">
        <v>370.80399999999997</v>
      </c>
      <c r="CS74" s="9">
        <v>181.35300000000001</v>
      </c>
      <c r="CT74" s="9">
        <v>189.45099999999999</v>
      </c>
      <c r="CU74" s="9">
        <v>66.855000000000004</v>
      </c>
      <c r="CV74" s="9">
        <v>34.369</v>
      </c>
      <c r="CW74" s="9">
        <v>32.484999999999999</v>
      </c>
      <c r="CX74" s="9">
        <v>25.477</v>
      </c>
      <c r="CY74" s="9">
        <v>20.047999999999998</v>
      </c>
      <c r="CZ74" s="9">
        <v>5.4290000000000003</v>
      </c>
      <c r="DA74" s="9">
        <v>16.183</v>
      </c>
      <c r="DB74" s="9">
        <v>13.593999999999999</v>
      </c>
      <c r="DC74" s="9">
        <v>2.589</v>
      </c>
      <c r="DD74" s="9">
        <v>9.2929999999999993</v>
      </c>
      <c r="DE74" s="9">
        <v>6.4539999999999997</v>
      </c>
      <c r="DF74" s="9">
        <v>2.84</v>
      </c>
      <c r="DG74" s="9">
        <v>41.378</v>
      </c>
      <c r="DH74" s="9">
        <v>14.321</v>
      </c>
      <c r="DI74" s="9">
        <v>27.056999999999999</v>
      </c>
      <c r="DJ74" s="9">
        <v>335.56400000000002</v>
      </c>
      <c r="DK74" s="9">
        <v>161.26300000000001</v>
      </c>
      <c r="DL74" s="9">
        <v>174.30099999999999</v>
      </c>
      <c r="DM74" s="9">
        <v>128.23099999999999</v>
      </c>
      <c r="DN74" s="9">
        <v>91.593000000000004</v>
      </c>
      <c r="DO74" s="9">
        <v>36.637999999999998</v>
      </c>
      <c r="DP74" s="9">
        <v>207.33199999999999</v>
      </c>
      <c r="DQ74" s="9">
        <v>69.67</v>
      </c>
      <c r="DR74" s="9">
        <v>137.66300000000001</v>
      </c>
      <c r="DS74" s="9">
        <v>144.863</v>
      </c>
      <c r="DT74" s="9">
        <v>104.79300000000001</v>
      </c>
      <c r="DU74" s="9">
        <v>40.07</v>
      </c>
      <c r="DV74" s="9">
        <v>225.941</v>
      </c>
      <c r="DW74" s="9">
        <v>76.56</v>
      </c>
      <c r="DX74" s="9">
        <v>149.381</v>
      </c>
      <c r="DY74" s="9">
        <v>223.51499999999999</v>
      </c>
      <c r="DZ74" s="9">
        <v>83.263000000000005</v>
      </c>
      <c r="EA74" s="9">
        <v>140.25200000000001</v>
      </c>
      <c r="EB74" s="9">
        <v>849.27499999999998</v>
      </c>
      <c r="EC74" s="9">
        <v>440.88799999999998</v>
      </c>
      <c r="ED74" s="9">
        <v>408.387</v>
      </c>
      <c r="EE74" s="9">
        <v>549.35599999999999</v>
      </c>
      <c r="EF74" s="9">
        <v>352.03399999999999</v>
      </c>
      <c r="EG74" s="9">
        <v>197.32300000000001</v>
      </c>
      <c r="EH74" s="9">
        <v>299.91899999999998</v>
      </c>
      <c r="EI74" s="9">
        <v>88.853999999999999</v>
      </c>
      <c r="EJ74" s="9">
        <v>211.06399999999999</v>
      </c>
      <c r="EK74" s="9">
        <v>132.07300000000001</v>
      </c>
      <c r="EL74" s="9">
        <v>63.988</v>
      </c>
      <c r="EM74" s="9">
        <v>68.084999999999994</v>
      </c>
      <c r="EN74" s="9">
        <v>25.664000000000001</v>
      </c>
      <c r="EO74" s="9">
        <v>13.997</v>
      </c>
      <c r="EP74" s="9">
        <v>11.667</v>
      </c>
      <c r="EQ74" s="9">
        <v>8.5109999999999992</v>
      </c>
      <c r="ER74" s="9">
        <v>5.5730000000000004</v>
      </c>
      <c r="ES74" s="9">
        <v>2.9380000000000002</v>
      </c>
      <c r="ET74" s="9">
        <v>4.7539999999999996</v>
      </c>
      <c r="EU74" s="9">
        <v>2.6480000000000001</v>
      </c>
      <c r="EV74" s="9">
        <v>2.1059999999999999</v>
      </c>
      <c r="EW74" s="9">
        <v>3.7570000000000001</v>
      </c>
      <c r="EX74" s="9">
        <v>2.9239999999999999</v>
      </c>
      <c r="EY74" s="9">
        <v>0.83299999999999996</v>
      </c>
      <c r="EZ74" s="9">
        <v>17.154</v>
      </c>
      <c r="FA74" s="9">
        <v>8.4250000000000007</v>
      </c>
      <c r="FB74" s="9">
        <v>8.7289999999999992</v>
      </c>
      <c r="FC74" s="9">
        <v>117.26600000000001</v>
      </c>
      <c r="FD74" s="9">
        <v>55.735999999999997</v>
      </c>
      <c r="FE74" s="9">
        <v>61.53</v>
      </c>
      <c r="FF74" s="9">
        <v>37.868000000000002</v>
      </c>
      <c r="FG74" s="9">
        <v>25.436</v>
      </c>
      <c r="FH74" s="9">
        <v>12.432</v>
      </c>
      <c r="FI74" s="9">
        <v>79.397000000000006</v>
      </c>
      <c r="FJ74" s="9">
        <v>30.3</v>
      </c>
      <c r="FK74" s="9">
        <v>49.097000000000001</v>
      </c>
      <c r="FL74" s="9">
        <v>44.573999999999998</v>
      </c>
      <c r="FM74" s="9">
        <v>30.193000000000001</v>
      </c>
      <c r="FN74" s="9">
        <v>14.382</v>
      </c>
      <c r="FO74" s="9">
        <v>87.498999999999995</v>
      </c>
      <c r="FP74" s="9">
        <v>33.795999999999999</v>
      </c>
      <c r="FQ74" s="9">
        <v>53.703000000000003</v>
      </c>
      <c r="FR74" s="9">
        <v>84.150999999999996</v>
      </c>
      <c r="FS74" s="9">
        <v>32.948</v>
      </c>
      <c r="FT74" s="9">
        <v>51.203000000000003</v>
      </c>
      <c r="FU74" s="9">
        <v>1383.5440000000001</v>
      </c>
      <c r="FV74" s="9">
        <v>748.46</v>
      </c>
      <c r="FW74" s="9">
        <v>635.08399999999995</v>
      </c>
      <c r="FX74" s="9">
        <v>942.35900000000004</v>
      </c>
      <c r="FY74" s="9">
        <v>613.66099999999994</v>
      </c>
      <c r="FZ74" s="9">
        <v>328.697</v>
      </c>
      <c r="GA74" s="9">
        <v>441.185</v>
      </c>
      <c r="GB74" s="9">
        <v>134.79900000000001</v>
      </c>
      <c r="GC74" s="9">
        <v>306.38600000000002</v>
      </c>
      <c r="GD74" s="9">
        <v>238.68100000000001</v>
      </c>
      <c r="GE74" s="9">
        <v>127.86499999999999</v>
      </c>
      <c r="GF74" s="9">
        <v>110.815</v>
      </c>
      <c r="GG74" s="9">
        <v>38.335999999999999</v>
      </c>
      <c r="GH74" s="9">
        <v>21.952999999999999</v>
      </c>
      <c r="GI74" s="9">
        <v>16.382999999999999</v>
      </c>
      <c r="GJ74" s="9">
        <v>16.956</v>
      </c>
      <c r="GK74" s="9">
        <v>13.598000000000001</v>
      </c>
      <c r="GL74" s="9">
        <v>3.3580000000000001</v>
      </c>
      <c r="GM74" s="9">
        <v>9.65</v>
      </c>
      <c r="GN74" s="9">
        <v>7.3470000000000004</v>
      </c>
      <c r="GO74" s="9">
        <v>2.3029999999999999</v>
      </c>
      <c r="GP74" s="9">
        <v>7.306</v>
      </c>
      <c r="GQ74" s="9">
        <v>6.2519999999999998</v>
      </c>
      <c r="GR74" s="9">
        <v>1.0549999999999999</v>
      </c>
      <c r="GS74" s="9">
        <v>21.379000000000001</v>
      </c>
      <c r="GT74" s="9">
        <v>8.3539999999999992</v>
      </c>
      <c r="GU74" s="9">
        <v>13.025</v>
      </c>
      <c r="GV74" s="9">
        <v>216.405</v>
      </c>
      <c r="GW74" s="9">
        <v>115.377</v>
      </c>
      <c r="GX74" s="9">
        <v>101.029</v>
      </c>
      <c r="GY74" s="9">
        <v>90.524000000000001</v>
      </c>
      <c r="GZ74" s="9">
        <v>66.195999999999998</v>
      </c>
      <c r="HA74" s="9">
        <v>24.329000000000001</v>
      </c>
      <c r="HB74" s="9">
        <v>125.881</v>
      </c>
      <c r="HC74" s="9">
        <v>49.180999999999997</v>
      </c>
      <c r="HD74" s="9">
        <v>76.7</v>
      </c>
      <c r="HE74" s="9">
        <v>102.06399999999999</v>
      </c>
      <c r="HF74" s="9">
        <v>75.355999999999995</v>
      </c>
      <c r="HG74" s="9">
        <v>26.707999999999998</v>
      </c>
      <c r="HH74" s="9">
        <v>136.61699999999999</v>
      </c>
      <c r="HI74" s="9">
        <v>52.51</v>
      </c>
      <c r="HJ74" s="9">
        <v>84.106999999999999</v>
      </c>
      <c r="HK74" s="9">
        <v>135.53100000000001</v>
      </c>
      <c r="HL74" s="9">
        <v>56.527999999999999</v>
      </c>
      <c r="HM74" s="9">
        <v>79.003</v>
      </c>
      <c r="HN74" s="9">
        <v>259.28399999999999</v>
      </c>
      <c r="HO74" s="9">
        <v>135.749</v>
      </c>
      <c r="HP74" s="9">
        <v>123.535</v>
      </c>
      <c r="HQ74" s="9">
        <v>159.88800000000001</v>
      </c>
      <c r="HR74" s="9">
        <v>101.92700000000001</v>
      </c>
      <c r="HS74" s="9">
        <v>57.960999999999999</v>
      </c>
      <c r="HT74" s="9">
        <v>99.396000000000001</v>
      </c>
      <c r="HU74" s="9">
        <v>33.822000000000003</v>
      </c>
      <c r="HV74" s="9">
        <v>65.573999999999998</v>
      </c>
      <c r="HW74" s="9">
        <v>43.731999999999999</v>
      </c>
      <c r="HX74" s="9">
        <v>20.652000000000001</v>
      </c>
      <c r="HY74" s="9">
        <v>23.08</v>
      </c>
      <c r="HZ74" s="9">
        <v>6.3739999999999997</v>
      </c>
      <c r="IA74" s="9">
        <v>3.367</v>
      </c>
      <c r="IB74" s="9">
        <v>3.0070000000000001</v>
      </c>
      <c r="IC74" s="9">
        <v>2.0699999999999998</v>
      </c>
      <c r="ID74" s="9">
        <v>2.0579999999999998</v>
      </c>
      <c r="IE74" s="9">
        <v>1.0999999999999999E-2</v>
      </c>
      <c r="IF74" s="9">
        <v>1.379</v>
      </c>
      <c r="IG74" s="9">
        <v>1.379</v>
      </c>
      <c r="IH74" s="9">
        <v>0</v>
      </c>
      <c r="II74" s="9">
        <v>0.69099999999999995</v>
      </c>
      <c r="IJ74" s="9">
        <v>0.68</v>
      </c>
      <c r="IK74" s="9">
        <v>1.0999999999999999E-2</v>
      </c>
      <c r="IL74" s="9">
        <v>4.3040000000000003</v>
      </c>
      <c r="IM74" s="9">
        <v>1.3089999999999999</v>
      </c>
      <c r="IN74" s="9">
        <v>2.996</v>
      </c>
      <c r="IO74" s="9">
        <v>40.116</v>
      </c>
      <c r="IP74" s="9">
        <v>17.907</v>
      </c>
      <c r="IQ74" s="9">
        <v>22.209</v>
      </c>
    </row>
    <row r="75" spans="1:251">
      <c r="A75" s="10">
        <v>43770</v>
      </c>
      <c r="B75" s="9">
        <v>1092.021</v>
      </c>
      <c r="C75" s="9">
        <v>1215.7380000000001</v>
      </c>
      <c r="D75" s="9">
        <v>395.59</v>
      </c>
      <c r="E75" s="9">
        <v>820.14800000000002</v>
      </c>
      <c r="F75" s="9">
        <v>583.06100000000004</v>
      </c>
      <c r="G75" s="9">
        <v>331.24099999999999</v>
      </c>
      <c r="H75" s="9">
        <v>251.82</v>
      </c>
      <c r="I75" s="9">
        <v>106.935</v>
      </c>
      <c r="J75" s="9">
        <v>66.412999999999997</v>
      </c>
      <c r="K75" s="9">
        <v>40.521999999999998</v>
      </c>
      <c r="L75" s="9">
        <v>51.975999999999999</v>
      </c>
      <c r="M75" s="9">
        <v>42.737000000000002</v>
      </c>
      <c r="N75" s="9">
        <v>9.2379999999999995</v>
      </c>
      <c r="O75" s="9">
        <v>37.003</v>
      </c>
      <c r="P75" s="9">
        <v>30.655000000000001</v>
      </c>
      <c r="Q75" s="9">
        <v>6.3479999999999999</v>
      </c>
      <c r="R75" s="9">
        <v>14.973000000000001</v>
      </c>
      <c r="S75" s="9">
        <v>12.083</v>
      </c>
      <c r="T75" s="9">
        <v>2.89</v>
      </c>
      <c r="U75" s="9">
        <v>54.959000000000003</v>
      </c>
      <c r="V75" s="9">
        <v>23.675999999999998</v>
      </c>
      <c r="W75" s="9">
        <v>31.283999999999999</v>
      </c>
      <c r="X75" s="9">
        <v>518.69500000000005</v>
      </c>
      <c r="Y75" s="9">
        <v>289.19</v>
      </c>
      <c r="Z75" s="9">
        <v>229.506</v>
      </c>
      <c r="AA75" s="9">
        <v>222.06100000000001</v>
      </c>
      <c r="AB75" s="9">
        <v>164.346</v>
      </c>
      <c r="AC75" s="9">
        <v>57.715000000000003</v>
      </c>
      <c r="AD75" s="9">
        <v>296.63400000000001</v>
      </c>
      <c r="AE75" s="9">
        <v>124.843</v>
      </c>
      <c r="AF75" s="9">
        <v>171.791</v>
      </c>
      <c r="AG75" s="9">
        <v>257.88299999999998</v>
      </c>
      <c r="AH75" s="9">
        <v>193.255</v>
      </c>
      <c r="AI75" s="9">
        <v>64.628</v>
      </c>
      <c r="AJ75" s="9">
        <v>325.178</v>
      </c>
      <c r="AK75" s="9">
        <v>137.98599999999999</v>
      </c>
      <c r="AL75" s="9">
        <v>187.19200000000001</v>
      </c>
      <c r="AM75" s="9">
        <v>333.637</v>
      </c>
      <c r="AN75" s="9">
        <v>155.49799999999999</v>
      </c>
      <c r="AO75" s="9">
        <v>178.13900000000001</v>
      </c>
      <c r="AP75" s="9">
        <v>3407.826</v>
      </c>
      <c r="AQ75" s="9">
        <v>1797.4079999999999</v>
      </c>
      <c r="AR75" s="9">
        <v>1610.4179999999999</v>
      </c>
      <c r="AS75" s="9">
        <v>2281.5700000000002</v>
      </c>
      <c r="AT75" s="9">
        <v>1445.6659999999999</v>
      </c>
      <c r="AU75" s="9">
        <v>835.90300000000002</v>
      </c>
      <c r="AV75" s="9">
        <v>1126.2570000000001</v>
      </c>
      <c r="AW75" s="9">
        <v>351.74200000000002</v>
      </c>
      <c r="AX75" s="9">
        <v>774.51499999999999</v>
      </c>
      <c r="AY75" s="9">
        <v>502.54399999999998</v>
      </c>
      <c r="AZ75" s="9">
        <v>265.62099999999998</v>
      </c>
      <c r="BA75" s="9">
        <v>236.923</v>
      </c>
      <c r="BB75" s="9">
        <v>83.804000000000002</v>
      </c>
      <c r="BC75" s="9">
        <v>50.679000000000002</v>
      </c>
      <c r="BD75" s="9">
        <v>33.125</v>
      </c>
      <c r="BE75" s="9">
        <v>29.896000000000001</v>
      </c>
      <c r="BF75" s="9">
        <v>23.91</v>
      </c>
      <c r="BG75" s="9">
        <v>5.9859999999999998</v>
      </c>
      <c r="BH75" s="9">
        <v>16.890999999999998</v>
      </c>
      <c r="BI75" s="9">
        <v>12.605</v>
      </c>
      <c r="BJ75" s="9">
        <v>4.2859999999999996</v>
      </c>
      <c r="BK75" s="9">
        <v>13.005000000000001</v>
      </c>
      <c r="BL75" s="9">
        <v>11.305</v>
      </c>
      <c r="BM75" s="9">
        <v>1.7</v>
      </c>
      <c r="BN75" s="9">
        <v>53.908000000000001</v>
      </c>
      <c r="BO75" s="9">
        <v>26.768999999999998</v>
      </c>
      <c r="BP75" s="9">
        <v>27.138999999999999</v>
      </c>
      <c r="BQ75" s="9">
        <v>460.35500000000002</v>
      </c>
      <c r="BR75" s="9">
        <v>237.541</v>
      </c>
      <c r="BS75" s="9">
        <v>222.81399999999999</v>
      </c>
      <c r="BT75" s="9">
        <v>167.55699999999999</v>
      </c>
      <c r="BU75" s="9">
        <v>126.729</v>
      </c>
      <c r="BV75" s="9">
        <v>40.828000000000003</v>
      </c>
      <c r="BW75" s="9">
        <v>292.798</v>
      </c>
      <c r="BX75" s="9">
        <v>110.812</v>
      </c>
      <c r="BY75" s="9">
        <v>181.98599999999999</v>
      </c>
      <c r="BZ75" s="9">
        <v>187.542</v>
      </c>
      <c r="CA75" s="9">
        <v>143.09899999999999</v>
      </c>
      <c r="CB75" s="9">
        <v>44.442999999999998</v>
      </c>
      <c r="CC75" s="9">
        <v>315.00200000000001</v>
      </c>
      <c r="CD75" s="9">
        <v>122.52200000000001</v>
      </c>
      <c r="CE75" s="9">
        <v>192.48</v>
      </c>
      <c r="CF75" s="9">
        <v>309.68900000000002</v>
      </c>
      <c r="CG75" s="9">
        <v>123.417</v>
      </c>
      <c r="CH75" s="9">
        <v>186.27199999999999</v>
      </c>
      <c r="CI75" s="9">
        <v>2568.384</v>
      </c>
      <c r="CJ75" s="9">
        <v>1330.932</v>
      </c>
      <c r="CK75" s="9">
        <v>1237.453</v>
      </c>
      <c r="CL75" s="9">
        <v>1758.9849999999999</v>
      </c>
      <c r="CM75" s="9">
        <v>1088.6389999999999</v>
      </c>
      <c r="CN75" s="9">
        <v>670.346</v>
      </c>
      <c r="CO75" s="9">
        <v>809.399</v>
      </c>
      <c r="CP75" s="9">
        <v>242.29300000000001</v>
      </c>
      <c r="CQ75" s="9">
        <v>567.10699999999997</v>
      </c>
      <c r="CR75" s="9">
        <v>361.37</v>
      </c>
      <c r="CS75" s="9">
        <v>194.24100000000001</v>
      </c>
      <c r="CT75" s="9">
        <v>167.12899999999999</v>
      </c>
      <c r="CU75" s="9">
        <v>60.01</v>
      </c>
      <c r="CV75" s="9">
        <v>34.024000000000001</v>
      </c>
      <c r="CW75" s="9">
        <v>25.986000000000001</v>
      </c>
      <c r="CX75" s="9">
        <v>23.481000000000002</v>
      </c>
      <c r="CY75" s="9">
        <v>19.454000000000001</v>
      </c>
      <c r="CZ75" s="9">
        <v>4.0270000000000001</v>
      </c>
      <c r="DA75" s="9">
        <v>14.34</v>
      </c>
      <c r="DB75" s="9">
        <v>12.377000000000001</v>
      </c>
      <c r="DC75" s="9">
        <v>1.9630000000000001</v>
      </c>
      <c r="DD75" s="9">
        <v>9.1419999999999995</v>
      </c>
      <c r="DE75" s="9">
        <v>7.077</v>
      </c>
      <c r="DF75" s="9">
        <v>2.0640000000000001</v>
      </c>
      <c r="DG75" s="9">
        <v>36.527999999999999</v>
      </c>
      <c r="DH75" s="9">
        <v>14.57</v>
      </c>
      <c r="DI75" s="9">
        <v>21.959</v>
      </c>
      <c r="DJ75" s="9">
        <v>324.01900000000001</v>
      </c>
      <c r="DK75" s="9">
        <v>172.79900000000001</v>
      </c>
      <c r="DL75" s="9">
        <v>151.22</v>
      </c>
      <c r="DM75" s="9">
        <v>121.517</v>
      </c>
      <c r="DN75" s="9">
        <v>94.149000000000001</v>
      </c>
      <c r="DO75" s="9">
        <v>27.367999999999999</v>
      </c>
      <c r="DP75" s="9">
        <v>202.50299999999999</v>
      </c>
      <c r="DQ75" s="9">
        <v>78.650000000000006</v>
      </c>
      <c r="DR75" s="9">
        <v>123.85299999999999</v>
      </c>
      <c r="DS75" s="9">
        <v>139.69</v>
      </c>
      <c r="DT75" s="9">
        <v>108.786</v>
      </c>
      <c r="DU75" s="9">
        <v>30.904</v>
      </c>
      <c r="DV75" s="9">
        <v>221.68</v>
      </c>
      <c r="DW75" s="9">
        <v>85.454999999999998</v>
      </c>
      <c r="DX75" s="9">
        <v>136.22499999999999</v>
      </c>
      <c r="DY75" s="9">
        <v>216.84200000000001</v>
      </c>
      <c r="DZ75" s="9">
        <v>91.027000000000001</v>
      </c>
      <c r="EA75" s="9">
        <v>125.815</v>
      </c>
      <c r="EB75" s="9">
        <v>858.005</v>
      </c>
      <c r="EC75" s="9">
        <v>440.99799999999999</v>
      </c>
      <c r="ED75" s="9">
        <v>417.00599999999997</v>
      </c>
      <c r="EE75" s="9">
        <v>553.52099999999996</v>
      </c>
      <c r="EF75" s="9">
        <v>348.87400000000002</v>
      </c>
      <c r="EG75" s="9">
        <v>204.64699999999999</v>
      </c>
      <c r="EH75" s="9">
        <v>304.48399999999998</v>
      </c>
      <c r="EI75" s="9">
        <v>92.123999999999995</v>
      </c>
      <c r="EJ75" s="9">
        <v>212.36</v>
      </c>
      <c r="EK75" s="9">
        <v>121.431</v>
      </c>
      <c r="EL75" s="9">
        <v>56.673000000000002</v>
      </c>
      <c r="EM75" s="9">
        <v>64.757000000000005</v>
      </c>
      <c r="EN75" s="9">
        <v>23.564</v>
      </c>
      <c r="EO75" s="9">
        <v>12.664</v>
      </c>
      <c r="EP75" s="9">
        <v>10.9</v>
      </c>
      <c r="EQ75" s="9">
        <v>7.2910000000000004</v>
      </c>
      <c r="ER75" s="9">
        <v>5.6029999999999998</v>
      </c>
      <c r="ES75" s="9">
        <v>1.6879999999999999</v>
      </c>
      <c r="ET75" s="9">
        <v>3.7349999999999999</v>
      </c>
      <c r="EU75" s="9">
        <v>2.2829999999999999</v>
      </c>
      <c r="EV75" s="9">
        <v>1.452</v>
      </c>
      <c r="EW75" s="9">
        <v>3.5550000000000002</v>
      </c>
      <c r="EX75" s="9">
        <v>3.319</v>
      </c>
      <c r="EY75" s="9">
        <v>0.23599999999999999</v>
      </c>
      <c r="EZ75" s="9">
        <v>16.274000000000001</v>
      </c>
      <c r="FA75" s="9">
        <v>7.0620000000000003</v>
      </c>
      <c r="FB75" s="9">
        <v>9.2119999999999997</v>
      </c>
      <c r="FC75" s="9">
        <v>109.895</v>
      </c>
      <c r="FD75" s="9">
        <v>50.408000000000001</v>
      </c>
      <c r="FE75" s="9">
        <v>59.487000000000002</v>
      </c>
      <c r="FF75" s="9">
        <v>31.030999999999999</v>
      </c>
      <c r="FG75" s="9">
        <v>20.391999999999999</v>
      </c>
      <c r="FH75" s="9">
        <v>10.638999999999999</v>
      </c>
      <c r="FI75" s="9">
        <v>78.864000000000004</v>
      </c>
      <c r="FJ75" s="9">
        <v>30.015999999999998</v>
      </c>
      <c r="FK75" s="9">
        <v>48.847999999999999</v>
      </c>
      <c r="FL75" s="9">
        <v>36.323</v>
      </c>
      <c r="FM75" s="9">
        <v>24.72</v>
      </c>
      <c r="FN75" s="9">
        <v>11.603</v>
      </c>
      <c r="FO75" s="9">
        <v>85.106999999999999</v>
      </c>
      <c r="FP75" s="9">
        <v>31.952999999999999</v>
      </c>
      <c r="FQ75" s="9">
        <v>53.155000000000001</v>
      </c>
      <c r="FR75" s="9">
        <v>82.599000000000004</v>
      </c>
      <c r="FS75" s="9">
        <v>32.298999999999999</v>
      </c>
      <c r="FT75" s="9">
        <v>50.3</v>
      </c>
      <c r="FU75" s="9">
        <v>1391.0260000000001</v>
      </c>
      <c r="FV75" s="9">
        <v>749.24699999999996</v>
      </c>
      <c r="FW75" s="9">
        <v>641.779</v>
      </c>
      <c r="FX75" s="9">
        <v>947.57600000000002</v>
      </c>
      <c r="FY75" s="9">
        <v>613.60299999999995</v>
      </c>
      <c r="FZ75" s="9">
        <v>333.97300000000001</v>
      </c>
      <c r="GA75" s="9">
        <v>443.45</v>
      </c>
      <c r="GB75" s="9">
        <v>135.64400000000001</v>
      </c>
      <c r="GC75" s="9">
        <v>307.80599999999998</v>
      </c>
      <c r="GD75" s="9">
        <v>222.744</v>
      </c>
      <c r="GE75" s="9">
        <v>119.66800000000001</v>
      </c>
      <c r="GF75" s="9">
        <v>103.075</v>
      </c>
      <c r="GG75" s="9">
        <v>40.381</v>
      </c>
      <c r="GH75" s="9">
        <v>21.163</v>
      </c>
      <c r="GI75" s="9">
        <v>19.218</v>
      </c>
      <c r="GJ75" s="9">
        <v>16.373999999999999</v>
      </c>
      <c r="GK75" s="9">
        <v>11.323</v>
      </c>
      <c r="GL75" s="9">
        <v>5.0510000000000002</v>
      </c>
      <c r="GM75" s="9">
        <v>8.9329999999999998</v>
      </c>
      <c r="GN75" s="9">
        <v>5.859</v>
      </c>
      <c r="GO75" s="9">
        <v>3.0739999999999998</v>
      </c>
      <c r="GP75" s="9">
        <v>7.44</v>
      </c>
      <c r="GQ75" s="9">
        <v>5.4640000000000004</v>
      </c>
      <c r="GR75" s="9">
        <v>1.976</v>
      </c>
      <c r="GS75" s="9">
        <v>24.007000000000001</v>
      </c>
      <c r="GT75" s="9">
        <v>9.84</v>
      </c>
      <c r="GU75" s="9">
        <v>14.167999999999999</v>
      </c>
      <c r="GV75" s="9">
        <v>199.03</v>
      </c>
      <c r="GW75" s="9">
        <v>105.715</v>
      </c>
      <c r="GX75" s="9">
        <v>93.316000000000003</v>
      </c>
      <c r="GY75" s="9">
        <v>79.498999999999995</v>
      </c>
      <c r="GZ75" s="9">
        <v>58.537999999999997</v>
      </c>
      <c r="HA75" s="9">
        <v>20.960999999999999</v>
      </c>
      <c r="HB75" s="9">
        <v>119.532</v>
      </c>
      <c r="HC75" s="9">
        <v>47.177</v>
      </c>
      <c r="HD75" s="9">
        <v>72.355000000000004</v>
      </c>
      <c r="HE75" s="9">
        <v>90.043000000000006</v>
      </c>
      <c r="HF75" s="9">
        <v>66.947000000000003</v>
      </c>
      <c r="HG75" s="9">
        <v>23.096</v>
      </c>
      <c r="HH75" s="9">
        <v>132.70099999999999</v>
      </c>
      <c r="HI75" s="9">
        <v>52.720999999999997</v>
      </c>
      <c r="HJ75" s="9">
        <v>79.978999999999999</v>
      </c>
      <c r="HK75" s="9">
        <v>128.465</v>
      </c>
      <c r="HL75" s="9">
        <v>53.036000000000001</v>
      </c>
      <c r="HM75" s="9">
        <v>75.429000000000002</v>
      </c>
      <c r="HN75" s="9">
        <v>263.12099999999998</v>
      </c>
      <c r="HO75" s="9">
        <v>138.32</v>
      </c>
      <c r="HP75" s="9">
        <v>124.801</v>
      </c>
      <c r="HQ75" s="9">
        <v>165.892</v>
      </c>
      <c r="HR75" s="9">
        <v>107.006</v>
      </c>
      <c r="HS75" s="9">
        <v>58.886000000000003</v>
      </c>
      <c r="HT75" s="9">
        <v>97.228999999999999</v>
      </c>
      <c r="HU75" s="9">
        <v>31.314</v>
      </c>
      <c r="HV75" s="9">
        <v>65.915000000000006</v>
      </c>
      <c r="HW75" s="9">
        <v>44.552</v>
      </c>
      <c r="HX75" s="9">
        <v>21.777000000000001</v>
      </c>
      <c r="HY75" s="9">
        <v>22.774000000000001</v>
      </c>
      <c r="HZ75" s="9">
        <v>7.0179999999999998</v>
      </c>
      <c r="IA75" s="9">
        <v>4.0990000000000002</v>
      </c>
      <c r="IB75" s="9">
        <v>2.919</v>
      </c>
      <c r="IC75" s="9">
        <v>2.4140000000000001</v>
      </c>
      <c r="ID75" s="9">
        <v>1.9370000000000001</v>
      </c>
      <c r="IE75" s="9">
        <v>0.47699999999999998</v>
      </c>
      <c r="IF75" s="9">
        <v>1.7030000000000001</v>
      </c>
      <c r="IG75" s="9">
        <v>1.238</v>
      </c>
      <c r="IH75" s="9">
        <v>0.46600000000000003</v>
      </c>
      <c r="II75" s="9">
        <v>0.71</v>
      </c>
      <c r="IJ75" s="9">
        <v>0.69899999999999995</v>
      </c>
      <c r="IK75" s="9">
        <v>1.0999999999999999E-2</v>
      </c>
      <c r="IL75" s="9">
        <v>4.6050000000000004</v>
      </c>
      <c r="IM75" s="9">
        <v>2.1629999999999998</v>
      </c>
      <c r="IN75" s="9">
        <v>2.4420000000000002</v>
      </c>
      <c r="IO75" s="9">
        <v>40.734000000000002</v>
      </c>
      <c r="IP75" s="9">
        <v>19.541</v>
      </c>
      <c r="IQ75" s="9">
        <v>21.193000000000001</v>
      </c>
    </row>
    <row r="76" spans="1:251">
      <c r="A76" s="10">
        <v>43800</v>
      </c>
      <c r="B76" s="9">
        <v>1115.2190000000001</v>
      </c>
      <c r="C76" s="9">
        <v>1235.4829999999999</v>
      </c>
      <c r="D76" s="9">
        <v>410.21899999999999</v>
      </c>
      <c r="E76" s="9">
        <v>825.26400000000001</v>
      </c>
      <c r="F76" s="9">
        <v>618.91</v>
      </c>
      <c r="G76" s="9">
        <v>324.916</v>
      </c>
      <c r="H76" s="9">
        <v>293.99299999999999</v>
      </c>
      <c r="I76" s="9">
        <v>108.547</v>
      </c>
      <c r="J76" s="9">
        <v>58.164000000000001</v>
      </c>
      <c r="K76" s="9">
        <v>50.383000000000003</v>
      </c>
      <c r="L76" s="9">
        <v>46.295000000000002</v>
      </c>
      <c r="M76" s="9">
        <v>32.826999999999998</v>
      </c>
      <c r="N76" s="9">
        <v>13.468</v>
      </c>
      <c r="O76" s="9">
        <v>26.643999999999998</v>
      </c>
      <c r="P76" s="9">
        <v>17.486000000000001</v>
      </c>
      <c r="Q76" s="9">
        <v>9.1579999999999995</v>
      </c>
      <c r="R76" s="9">
        <v>19.651</v>
      </c>
      <c r="S76" s="9">
        <v>15.34</v>
      </c>
      <c r="T76" s="9">
        <v>4.3109999999999999</v>
      </c>
      <c r="U76" s="9">
        <v>62.252000000000002</v>
      </c>
      <c r="V76" s="9">
        <v>25.337</v>
      </c>
      <c r="W76" s="9">
        <v>36.914999999999999</v>
      </c>
      <c r="X76" s="9">
        <v>554.72699999999998</v>
      </c>
      <c r="Y76" s="9">
        <v>291.39299999999997</v>
      </c>
      <c r="Z76" s="9">
        <v>263.334</v>
      </c>
      <c r="AA76" s="9">
        <v>224.98599999999999</v>
      </c>
      <c r="AB76" s="9">
        <v>159.721</v>
      </c>
      <c r="AC76" s="9">
        <v>65.265000000000001</v>
      </c>
      <c r="AD76" s="9">
        <v>329.74099999999999</v>
      </c>
      <c r="AE76" s="9">
        <v>131.672</v>
      </c>
      <c r="AF76" s="9">
        <v>198.06899999999999</v>
      </c>
      <c r="AG76" s="9">
        <v>257.024</v>
      </c>
      <c r="AH76" s="9">
        <v>182.58799999999999</v>
      </c>
      <c r="AI76" s="9">
        <v>74.436000000000007</v>
      </c>
      <c r="AJ76" s="9">
        <v>361.88600000000002</v>
      </c>
      <c r="AK76" s="9">
        <v>142.32900000000001</v>
      </c>
      <c r="AL76" s="9">
        <v>219.55699999999999</v>
      </c>
      <c r="AM76" s="9">
        <v>356.38499999999999</v>
      </c>
      <c r="AN76" s="9">
        <v>149.15799999999999</v>
      </c>
      <c r="AO76" s="9">
        <v>207.227</v>
      </c>
      <c r="AP76" s="9">
        <v>3448.5349999999999</v>
      </c>
      <c r="AQ76" s="9">
        <v>1818.617</v>
      </c>
      <c r="AR76" s="9">
        <v>1629.9179999999999</v>
      </c>
      <c r="AS76" s="9">
        <v>2328.047</v>
      </c>
      <c r="AT76" s="9">
        <v>1451.2360000000001</v>
      </c>
      <c r="AU76" s="9">
        <v>876.81100000000004</v>
      </c>
      <c r="AV76" s="9">
        <v>1120.4880000000001</v>
      </c>
      <c r="AW76" s="9">
        <v>367.38099999999997</v>
      </c>
      <c r="AX76" s="9">
        <v>753.10699999999997</v>
      </c>
      <c r="AY76" s="9">
        <v>513.98400000000004</v>
      </c>
      <c r="AZ76" s="9">
        <v>279.89800000000002</v>
      </c>
      <c r="BA76" s="9">
        <v>234.08600000000001</v>
      </c>
      <c r="BB76" s="9">
        <v>78.563000000000002</v>
      </c>
      <c r="BC76" s="9">
        <v>45.014000000000003</v>
      </c>
      <c r="BD76" s="9">
        <v>33.548999999999999</v>
      </c>
      <c r="BE76" s="9">
        <v>27.968</v>
      </c>
      <c r="BF76" s="9">
        <v>21.263999999999999</v>
      </c>
      <c r="BG76" s="9">
        <v>6.7039999999999997</v>
      </c>
      <c r="BH76" s="9">
        <v>15.207000000000001</v>
      </c>
      <c r="BI76" s="9">
        <v>11.003</v>
      </c>
      <c r="BJ76" s="9">
        <v>4.2039999999999997</v>
      </c>
      <c r="BK76" s="9">
        <v>12.762</v>
      </c>
      <c r="BL76" s="9">
        <v>10.262</v>
      </c>
      <c r="BM76" s="9">
        <v>2.5</v>
      </c>
      <c r="BN76" s="9">
        <v>50.594999999999999</v>
      </c>
      <c r="BO76" s="9">
        <v>23.75</v>
      </c>
      <c r="BP76" s="9">
        <v>26.844999999999999</v>
      </c>
      <c r="BQ76" s="9">
        <v>476.48700000000002</v>
      </c>
      <c r="BR76" s="9">
        <v>259.88799999999998</v>
      </c>
      <c r="BS76" s="9">
        <v>216.59899999999999</v>
      </c>
      <c r="BT76" s="9">
        <v>177.74</v>
      </c>
      <c r="BU76" s="9">
        <v>135.15299999999999</v>
      </c>
      <c r="BV76" s="9">
        <v>42.587000000000003</v>
      </c>
      <c r="BW76" s="9">
        <v>298.74700000000001</v>
      </c>
      <c r="BX76" s="9">
        <v>124.735</v>
      </c>
      <c r="BY76" s="9">
        <v>174.012</v>
      </c>
      <c r="BZ76" s="9">
        <v>195.178</v>
      </c>
      <c r="CA76" s="9">
        <v>146.35900000000001</v>
      </c>
      <c r="CB76" s="9">
        <v>48.817999999999998</v>
      </c>
      <c r="CC76" s="9">
        <v>318.80599999999998</v>
      </c>
      <c r="CD76" s="9">
        <v>133.53800000000001</v>
      </c>
      <c r="CE76" s="9">
        <v>185.268</v>
      </c>
      <c r="CF76" s="9">
        <v>313.95400000000001</v>
      </c>
      <c r="CG76" s="9">
        <v>135.73699999999999</v>
      </c>
      <c r="CH76" s="9">
        <v>178.21600000000001</v>
      </c>
      <c r="CI76" s="9">
        <v>2571.556</v>
      </c>
      <c r="CJ76" s="9">
        <v>1326.895</v>
      </c>
      <c r="CK76" s="9">
        <v>1244.6610000000001</v>
      </c>
      <c r="CL76" s="9">
        <v>1775.4580000000001</v>
      </c>
      <c r="CM76" s="9">
        <v>1085.3820000000001</v>
      </c>
      <c r="CN76" s="9">
        <v>690.07600000000002</v>
      </c>
      <c r="CO76" s="9">
        <v>796.09799999999996</v>
      </c>
      <c r="CP76" s="9">
        <v>241.51300000000001</v>
      </c>
      <c r="CQ76" s="9">
        <v>554.58500000000004</v>
      </c>
      <c r="CR76" s="9">
        <v>384.76900000000001</v>
      </c>
      <c r="CS76" s="9">
        <v>193.14599999999999</v>
      </c>
      <c r="CT76" s="9">
        <v>191.62299999999999</v>
      </c>
      <c r="CU76" s="9">
        <v>76.225999999999999</v>
      </c>
      <c r="CV76" s="9">
        <v>43.137</v>
      </c>
      <c r="CW76" s="9">
        <v>33.088999999999999</v>
      </c>
      <c r="CX76" s="9">
        <v>33.04</v>
      </c>
      <c r="CY76" s="9">
        <v>26.527000000000001</v>
      </c>
      <c r="CZ76" s="9">
        <v>6.5129999999999999</v>
      </c>
      <c r="DA76" s="9">
        <v>17.529</v>
      </c>
      <c r="DB76" s="9">
        <v>13.484999999999999</v>
      </c>
      <c r="DC76" s="9">
        <v>4.0430000000000001</v>
      </c>
      <c r="DD76" s="9">
        <v>15.512</v>
      </c>
      <c r="DE76" s="9">
        <v>13.042</v>
      </c>
      <c r="DF76" s="9">
        <v>2.4700000000000002</v>
      </c>
      <c r="DG76" s="9">
        <v>43.186</v>
      </c>
      <c r="DH76" s="9">
        <v>16.61</v>
      </c>
      <c r="DI76" s="9">
        <v>26.576000000000001</v>
      </c>
      <c r="DJ76" s="9">
        <v>337.54300000000001</v>
      </c>
      <c r="DK76" s="9">
        <v>167.12899999999999</v>
      </c>
      <c r="DL76" s="9">
        <v>170.41399999999999</v>
      </c>
      <c r="DM76" s="9">
        <v>118.524</v>
      </c>
      <c r="DN76" s="9">
        <v>84.378</v>
      </c>
      <c r="DO76" s="9">
        <v>34.146000000000001</v>
      </c>
      <c r="DP76" s="9">
        <v>219.01900000000001</v>
      </c>
      <c r="DQ76" s="9">
        <v>82.751000000000005</v>
      </c>
      <c r="DR76" s="9">
        <v>136.268</v>
      </c>
      <c r="DS76" s="9">
        <v>143.81700000000001</v>
      </c>
      <c r="DT76" s="9">
        <v>103.72</v>
      </c>
      <c r="DU76" s="9">
        <v>40.097000000000001</v>
      </c>
      <c r="DV76" s="9">
        <v>240.953</v>
      </c>
      <c r="DW76" s="9">
        <v>89.427000000000007</v>
      </c>
      <c r="DX76" s="9">
        <v>151.52600000000001</v>
      </c>
      <c r="DY76" s="9">
        <v>236.548</v>
      </c>
      <c r="DZ76" s="9">
        <v>96.236000000000004</v>
      </c>
      <c r="EA76" s="9">
        <v>140.31200000000001</v>
      </c>
      <c r="EB76" s="9">
        <v>861.83900000000006</v>
      </c>
      <c r="EC76" s="9">
        <v>439.43900000000002</v>
      </c>
      <c r="ED76" s="9">
        <v>422.4</v>
      </c>
      <c r="EE76" s="9">
        <v>560.65899999999999</v>
      </c>
      <c r="EF76" s="9">
        <v>351.62</v>
      </c>
      <c r="EG76" s="9">
        <v>209.03899999999999</v>
      </c>
      <c r="EH76" s="9">
        <v>301.17899999999997</v>
      </c>
      <c r="EI76" s="9">
        <v>87.819000000000003</v>
      </c>
      <c r="EJ76" s="9">
        <v>213.36</v>
      </c>
      <c r="EK76" s="9">
        <v>131.24799999999999</v>
      </c>
      <c r="EL76" s="9">
        <v>62.286999999999999</v>
      </c>
      <c r="EM76" s="9">
        <v>68.960999999999999</v>
      </c>
      <c r="EN76" s="9">
        <v>24.459</v>
      </c>
      <c r="EO76" s="9">
        <v>11.241</v>
      </c>
      <c r="EP76" s="9">
        <v>13.218</v>
      </c>
      <c r="EQ76" s="9">
        <v>8.5619999999999994</v>
      </c>
      <c r="ER76" s="9">
        <v>5.5609999999999999</v>
      </c>
      <c r="ES76" s="9">
        <v>3.0009999999999999</v>
      </c>
      <c r="ET76" s="9">
        <v>5.2629999999999999</v>
      </c>
      <c r="EU76" s="9">
        <v>2.9569999999999999</v>
      </c>
      <c r="EV76" s="9">
        <v>2.3050000000000002</v>
      </c>
      <c r="EW76" s="9">
        <v>3.2989999999999999</v>
      </c>
      <c r="EX76" s="9">
        <v>2.6030000000000002</v>
      </c>
      <c r="EY76" s="9">
        <v>0.69599999999999995</v>
      </c>
      <c r="EZ76" s="9">
        <v>15.897</v>
      </c>
      <c r="FA76" s="9">
        <v>5.681</v>
      </c>
      <c r="FB76" s="9">
        <v>10.215999999999999</v>
      </c>
      <c r="FC76" s="9">
        <v>117.444</v>
      </c>
      <c r="FD76" s="9">
        <v>55.396999999999998</v>
      </c>
      <c r="FE76" s="9">
        <v>62.046999999999997</v>
      </c>
      <c r="FF76" s="9">
        <v>36.481000000000002</v>
      </c>
      <c r="FG76" s="9">
        <v>25.204000000000001</v>
      </c>
      <c r="FH76" s="9">
        <v>11.276999999999999</v>
      </c>
      <c r="FI76" s="9">
        <v>80.963999999999999</v>
      </c>
      <c r="FJ76" s="9">
        <v>30.193000000000001</v>
      </c>
      <c r="FK76" s="9">
        <v>50.77</v>
      </c>
      <c r="FL76" s="9">
        <v>43.2</v>
      </c>
      <c r="FM76" s="9">
        <v>29.719000000000001</v>
      </c>
      <c r="FN76" s="9">
        <v>13.481</v>
      </c>
      <c r="FO76" s="9">
        <v>88.048000000000002</v>
      </c>
      <c r="FP76" s="9">
        <v>32.567999999999998</v>
      </c>
      <c r="FQ76" s="9">
        <v>55.48</v>
      </c>
      <c r="FR76" s="9">
        <v>86.225999999999999</v>
      </c>
      <c r="FS76" s="9">
        <v>33.15</v>
      </c>
      <c r="FT76" s="9">
        <v>53.076000000000001</v>
      </c>
      <c r="FU76" s="9">
        <v>1391.982</v>
      </c>
      <c r="FV76" s="9">
        <v>753.02700000000004</v>
      </c>
      <c r="FW76" s="9">
        <v>638.95600000000002</v>
      </c>
      <c r="FX76" s="9">
        <v>949.173</v>
      </c>
      <c r="FY76" s="9">
        <v>617.61699999999996</v>
      </c>
      <c r="FZ76" s="9">
        <v>331.55599999999998</v>
      </c>
      <c r="GA76" s="9">
        <v>442.81</v>
      </c>
      <c r="GB76" s="9">
        <v>135.41</v>
      </c>
      <c r="GC76" s="9">
        <v>307.39999999999998</v>
      </c>
      <c r="GD76" s="9">
        <v>234.499</v>
      </c>
      <c r="GE76" s="9">
        <v>125.943</v>
      </c>
      <c r="GF76" s="9">
        <v>108.556</v>
      </c>
      <c r="GG76" s="9">
        <v>43.142000000000003</v>
      </c>
      <c r="GH76" s="9">
        <v>24.736000000000001</v>
      </c>
      <c r="GI76" s="9">
        <v>18.405999999999999</v>
      </c>
      <c r="GJ76" s="9">
        <v>17.149000000000001</v>
      </c>
      <c r="GK76" s="9">
        <v>14.545</v>
      </c>
      <c r="GL76" s="9">
        <v>2.6040000000000001</v>
      </c>
      <c r="GM76" s="9">
        <v>9.6340000000000003</v>
      </c>
      <c r="GN76" s="9">
        <v>7.6289999999999996</v>
      </c>
      <c r="GO76" s="9">
        <v>2.0049999999999999</v>
      </c>
      <c r="GP76" s="9">
        <v>7.5149999999999997</v>
      </c>
      <c r="GQ76" s="9">
        <v>6.9160000000000004</v>
      </c>
      <c r="GR76" s="9">
        <v>0.59899999999999998</v>
      </c>
      <c r="GS76" s="9">
        <v>25.992999999999999</v>
      </c>
      <c r="GT76" s="9">
        <v>10.191000000000001</v>
      </c>
      <c r="GU76" s="9">
        <v>15.802</v>
      </c>
      <c r="GV76" s="9">
        <v>212.65899999999999</v>
      </c>
      <c r="GW76" s="9">
        <v>114.102</v>
      </c>
      <c r="GX76" s="9">
        <v>98.558000000000007</v>
      </c>
      <c r="GY76" s="9">
        <v>84.317999999999998</v>
      </c>
      <c r="GZ76" s="9">
        <v>60.582999999999998</v>
      </c>
      <c r="HA76" s="9">
        <v>23.734000000000002</v>
      </c>
      <c r="HB76" s="9">
        <v>128.34100000000001</v>
      </c>
      <c r="HC76" s="9">
        <v>53.518000000000001</v>
      </c>
      <c r="HD76" s="9">
        <v>74.822999999999993</v>
      </c>
      <c r="HE76" s="9">
        <v>95.225999999999999</v>
      </c>
      <c r="HF76" s="9">
        <v>69.488</v>
      </c>
      <c r="HG76" s="9">
        <v>25.738</v>
      </c>
      <c r="HH76" s="9">
        <v>139.273</v>
      </c>
      <c r="HI76" s="9">
        <v>56.454999999999998</v>
      </c>
      <c r="HJ76" s="9">
        <v>82.817999999999998</v>
      </c>
      <c r="HK76" s="9">
        <v>137.97499999999999</v>
      </c>
      <c r="HL76" s="9">
        <v>61.146999999999998</v>
      </c>
      <c r="HM76" s="9">
        <v>76.828000000000003</v>
      </c>
      <c r="HN76" s="9">
        <v>267.09899999999999</v>
      </c>
      <c r="HO76" s="9">
        <v>139.80799999999999</v>
      </c>
      <c r="HP76" s="9">
        <v>127.291</v>
      </c>
      <c r="HQ76" s="9">
        <v>166.54499999999999</v>
      </c>
      <c r="HR76" s="9">
        <v>106.867</v>
      </c>
      <c r="HS76" s="9">
        <v>59.677999999999997</v>
      </c>
      <c r="HT76" s="9">
        <v>100.553</v>
      </c>
      <c r="HU76" s="9">
        <v>32.94</v>
      </c>
      <c r="HV76" s="9">
        <v>67.613</v>
      </c>
      <c r="HW76" s="9">
        <v>44.628999999999998</v>
      </c>
      <c r="HX76" s="9">
        <v>21.800999999999998</v>
      </c>
      <c r="HY76" s="9">
        <v>22.827999999999999</v>
      </c>
      <c r="HZ76" s="9">
        <v>6.9550000000000001</v>
      </c>
      <c r="IA76" s="9">
        <v>3.7869999999999999</v>
      </c>
      <c r="IB76" s="9">
        <v>3.1680000000000001</v>
      </c>
      <c r="IC76" s="9">
        <v>1.637</v>
      </c>
      <c r="ID76" s="9">
        <v>1.278</v>
      </c>
      <c r="IE76" s="9">
        <v>0.35899999999999999</v>
      </c>
      <c r="IF76" s="9">
        <v>0.84</v>
      </c>
      <c r="IG76" s="9">
        <v>0.621</v>
      </c>
      <c r="IH76" s="9">
        <v>0.219</v>
      </c>
      <c r="II76" s="9">
        <v>0.79700000000000004</v>
      </c>
      <c r="IJ76" s="9">
        <v>0.65700000000000003</v>
      </c>
      <c r="IK76" s="9">
        <v>0.14000000000000001</v>
      </c>
      <c r="IL76" s="9">
        <v>5.3179999999999996</v>
      </c>
      <c r="IM76" s="9">
        <v>2.5089999999999999</v>
      </c>
      <c r="IN76" s="9">
        <v>2.8090000000000002</v>
      </c>
      <c r="IO76" s="9">
        <v>41.222000000000001</v>
      </c>
      <c r="IP76" s="9">
        <v>19.931999999999999</v>
      </c>
      <c r="IQ76" s="9">
        <v>21.289000000000001</v>
      </c>
    </row>
    <row r="77" spans="1:251">
      <c r="A77" s="10">
        <v>43831</v>
      </c>
      <c r="B77" s="9">
        <v>1110.184</v>
      </c>
      <c r="C77" s="9">
        <v>1172.9839999999999</v>
      </c>
      <c r="D77" s="9">
        <v>387.08600000000001</v>
      </c>
      <c r="E77" s="9">
        <v>785.89800000000002</v>
      </c>
      <c r="F77" s="9">
        <v>643.91099999999994</v>
      </c>
      <c r="G77" s="9">
        <v>348.34</v>
      </c>
      <c r="H77" s="9">
        <v>295.57100000000003</v>
      </c>
      <c r="I77" s="9">
        <v>133.363</v>
      </c>
      <c r="J77" s="9">
        <v>75.97</v>
      </c>
      <c r="K77" s="9">
        <v>57.393000000000001</v>
      </c>
      <c r="L77" s="9">
        <v>60.87</v>
      </c>
      <c r="M77" s="9">
        <v>45.944000000000003</v>
      </c>
      <c r="N77" s="9">
        <v>14.925000000000001</v>
      </c>
      <c r="O77" s="9">
        <v>34.180999999999997</v>
      </c>
      <c r="P77" s="9">
        <v>28.265999999999998</v>
      </c>
      <c r="Q77" s="9">
        <v>5.915</v>
      </c>
      <c r="R77" s="9">
        <v>26.689</v>
      </c>
      <c r="S77" s="9">
        <v>17.678999999999998</v>
      </c>
      <c r="T77" s="9">
        <v>9.01</v>
      </c>
      <c r="U77" s="9">
        <v>72.492999999999995</v>
      </c>
      <c r="V77" s="9">
        <v>30.024999999999999</v>
      </c>
      <c r="W77" s="9">
        <v>42.468000000000004</v>
      </c>
      <c r="X77" s="9">
        <v>570.01099999999997</v>
      </c>
      <c r="Y77" s="9">
        <v>300.49200000000002</v>
      </c>
      <c r="Z77" s="9">
        <v>269.51900000000001</v>
      </c>
      <c r="AA77" s="9">
        <v>231.041</v>
      </c>
      <c r="AB77" s="9">
        <v>171.214</v>
      </c>
      <c r="AC77" s="9">
        <v>59.826000000000001</v>
      </c>
      <c r="AD77" s="9">
        <v>338.97</v>
      </c>
      <c r="AE77" s="9">
        <v>129.27699999999999</v>
      </c>
      <c r="AF77" s="9">
        <v>209.69300000000001</v>
      </c>
      <c r="AG77" s="9">
        <v>277.67200000000003</v>
      </c>
      <c r="AH77" s="9">
        <v>206.12200000000001</v>
      </c>
      <c r="AI77" s="9">
        <v>71.55</v>
      </c>
      <c r="AJ77" s="9">
        <v>366.23899999999998</v>
      </c>
      <c r="AK77" s="9">
        <v>142.21700000000001</v>
      </c>
      <c r="AL77" s="9">
        <v>224.02099999999999</v>
      </c>
      <c r="AM77" s="9">
        <v>373.15100000000001</v>
      </c>
      <c r="AN77" s="9">
        <v>157.54300000000001</v>
      </c>
      <c r="AO77" s="9">
        <v>215.608</v>
      </c>
      <c r="AP77" s="9">
        <v>3372.107</v>
      </c>
      <c r="AQ77" s="9">
        <v>1787.8620000000001</v>
      </c>
      <c r="AR77" s="9">
        <v>1584.2449999999999</v>
      </c>
      <c r="AS77" s="9">
        <v>2301.6060000000002</v>
      </c>
      <c r="AT77" s="9">
        <v>1456.0340000000001</v>
      </c>
      <c r="AU77" s="9">
        <v>845.572</v>
      </c>
      <c r="AV77" s="9">
        <v>1070.501</v>
      </c>
      <c r="AW77" s="9">
        <v>331.827</v>
      </c>
      <c r="AX77" s="9">
        <v>738.67399999999998</v>
      </c>
      <c r="AY77" s="9">
        <v>531.18399999999997</v>
      </c>
      <c r="AZ77" s="9">
        <v>287.98899999999998</v>
      </c>
      <c r="BA77" s="9">
        <v>243.19499999999999</v>
      </c>
      <c r="BB77" s="9">
        <v>128.608</v>
      </c>
      <c r="BC77" s="9">
        <v>82.552000000000007</v>
      </c>
      <c r="BD77" s="9">
        <v>46.055999999999997</v>
      </c>
      <c r="BE77" s="9">
        <v>60.851999999999997</v>
      </c>
      <c r="BF77" s="9">
        <v>46.314999999999998</v>
      </c>
      <c r="BG77" s="9">
        <v>14.537000000000001</v>
      </c>
      <c r="BH77" s="9">
        <v>32.441000000000003</v>
      </c>
      <c r="BI77" s="9">
        <v>24.23</v>
      </c>
      <c r="BJ77" s="9">
        <v>8.2110000000000003</v>
      </c>
      <c r="BK77" s="9">
        <v>28.411000000000001</v>
      </c>
      <c r="BL77" s="9">
        <v>22.085999999999999</v>
      </c>
      <c r="BM77" s="9">
        <v>6.3259999999999996</v>
      </c>
      <c r="BN77" s="9">
        <v>67.756</v>
      </c>
      <c r="BO77" s="9">
        <v>36.237000000000002</v>
      </c>
      <c r="BP77" s="9">
        <v>31.518999999999998</v>
      </c>
      <c r="BQ77" s="9">
        <v>452.00599999999997</v>
      </c>
      <c r="BR77" s="9">
        <v>233.923</v>
      </c>
      <c r="BS77" s="9">
        <v>218.083</v>
      </c>
      <c r="BT77" s="9">
        <v>172.316</v>
      </c>
      <c r="BU77" s="9">
        <v>128.22499999999999</v>
      </c>
      <c r="BV77" s="9">
        <v>44.091000000000001</v>
      </c>
      <c r="BW77" s="9">
        <v>279.69</v>
      </c>
      <c r="BX77" s="9">
        <v>105.69799999999999</v>
      </c>
      <c r="BY77" s="9">
        <v>173.99199999999999</v>
      </c>
      <c r="BZ77" s="9">
        <v>220.52799999999999</v>
      </c>
      <c r="CA77" s="9">
        <v>165.91800000000001</v>
      </c>
      <c r="CB77" s="9">
        <v>54.61</v>
      </c>
      <c r="CC77" s="9">
        <v>310.65600000000001</v>
      </c>
      <c r="CD77" s="9">
        <v>122.071</v>
      </c>
      <c r="CE77" s="9">
        <v>188.58500000000001</v>
      </c>
      <c r="CF77" s="9">
        <v>312.13099999999997</v>
      </c>
      <c r="CG77" s="9">
        <v>129.928</v>
      </c>
      <c r="CH77" s="9">
        <v>182.203</v>
      </c>
      <c r="CI77" s="9">
        <v>2520.2950000000001</v>
      </c>
      <c r="CJ77" s="9">
        <v>1301.671</v>
      </c>
      <c r="CK77" s="9">
        <v>1218.624</v>
      </c>
      <c r="CL77" s="9">
        <v>1749.414</v>
      </c>
      <c r="CM77" s="9">
        <v>1070.425</v>
      </c>
      <c r="CN77" s="9">
        <v>678.98900000000003</v>
      </c>
      <c r="CO77" s="9">
        <v>770.88099999999997</v>
      </c>
      <c r="CP77" s="9">
        <v>231.24600000000001</v>
      </c>
      <c r="CQ77" s="9">
        <v>539.63400000000001</v>
      </c>
      <c r="CR77" s="9">
        <v>399.13400000000001</v>
      </c>
      <c r="CS77" s="9">
        <v>201.142</v>
      </c>
      <c r="CT77" s="9">
        <v>197.99199999999999</v>
      </c>
      <c r="CU77" s="9">
        <v>88.432000000000002</v>
      </c>
      <c r="CV77" s="9">
        <v>53.076999999999998</v>
      </c>
      <c r="CW77" s="9">
        <v>35.353999999999999</v>
      </c>
      <c r="CX77" s="9">
        <v>39.612000000000002</v>
      </c>
      <c r="CY77" s="9">
        <v>31.440999999999999</v>
      </c>
      <c r="CZ77" s="9">
        <v>8.1709999999999994</v>
      </c>
      <c r="DA77" s="9">
        <v>21.108000000000001</v>
      </c>
      <c r="DB77" s="9">
        <v>16.193999999999999</v>
      </c>
      <c r="DC77" s="9">
        <v>4.9139999999999997</v>
      </c>
      <c r="DD77" s="9">
        <v>18.504000000000001</v>
      </c>
      <c r="DE77" s="9">
        <v>15.247</v>
      </c>
      <c r="DF77" s="9">
        <v>3.2570000000000001</v>
      </c>
      <c r="DG77" s="9">
        <v>48.82</v>
      </c>
      <c r="DH77" s="9">
        <v>21.637</v>
      </c>
      <c r="DI77" s="9">
        <v>27.183</v>
      </c>
      <c r="DJ77" s="9">
        <v>350.97399999999999</v>
      </c>
      <c r="DK77" s="9">
        <v>169.006</v>
      </c>
      <c r="DL77" s="9">
        <v>181.96700000000001</v>
      </c>
      <c r="DM77" s="9">
        <v>121.291</v>
      </c>
      <c r="DN77" s="9">
        <v>86.712000000000003</v>
      </c>
      <c r="DO77" s="9">
        <v>34.579000000000001</v>
      </c>
      <c r="DP77" s="9">
        <v>229.68299999999999</v>
      </c>
      <c r="DQ77" s="9">
        <v>82.293999999999997</v>
      </c>
      <c r="DR77" s="9">
        <v>147.38800000000001</v>
      </c>
      <c r="DS77" s="9">
        <v>152.23400000000001</v>
      </c>
      <c r="DT77" s="9">
        <v>111.27200000000001</v>
      </c>
      <c r="DU77" s="9">
        <v>40.962000000000003</v>
      </c>
      <c r="DV77" s="9">
        <v>246.90100000000001</v>
      </c>
      <c r="DW77" s="9">
        <v>89.87</v>
      </c>
      <c r="DX77" s="9">
        <v>157.03</v>
      </c>
      <c r="DY77" s="9">
        <v>250.791</v>
      </c>
      <c r="DZ77" s="9">
        <v>98.488</v>
      </c>
      <c r="EA77" s="9">
        <v>152.30199999999999</v>
      </c>
      <c r="EB77" s="9">
        <v>845.92700000000002</v>
      </c>
      <c r="EC77" s="9">
        <v>442.48200000000003</v>
      </c>
      <c r="ED77" s="9">
        <v>403.44499999999999</v>
      </c>
      <c r="EE77" s="9">
        <v>548.74099999999999</v>
      </c>
      <c r="EF77" s="9">
        <v>350.61500000000001</v>
      </c>
      <c r="EG77" s="9">
        <v>198.12700000000001</v>
      </c>
      <c r="EH77" s="9">
        <v>297.185</v>
      </c>
      <c r="EI77" s="9">
        <v>91.867000000000004</v>
      </c>
      <c r="EJ77" s="9">
        <v>205.31800000000001</v>
      </c>
      <c r="EK77" s="9">
        <v>142.89500000000001</v>
      </c>
      <c r="EL77" s="9">
        <v>70.328000000000003</v>
      </c>
      <c r="EM77" s="9">
        <v>72.566999999999993</v>
      </c>
      <c r="EN77" s="9">
        <v>32.201999999999998</v>
      </c>
      <c r="EO77" s="9">
        <v>15.010999999999999</v>
      </c>
      <c r="EP77" s="9">
        <v>17.190000000000001</v>
      </c>
      <c r="EQ77" s="9">
        <v>12.317</v>
      </c>
      <c r="ER77" s="9">
        <v>8.7539999999999996</v>
      </c>
      <c r="ES77" s="9">
        <v>3.5630000000000002</v>
      </c>
      <c r="ET77" s="9">
        <v>5.4710000000000001</v>
      </c>
      <c r="EU77" s="9">
        <v>3.875</v>
      </c>
      <c r="EV77" s="9">
        <v>1.5960000000000001</v>
      </c>
      <c r="EW77" s="9">
        <v>6.8460000000000001</v>
      </c>
      <c r="EX77" s="9">
        <v>4.8789999999999996</v>
      </c>
      <c r="EY77" s="9">
        <v>1.9670000000000001</v>
      </c>
      <c r="EZ77" s="9">
        <v>19.884</v>
      </c>
      <c r="FA77" s="9">
        <v>6.2569999999999997</v>
      </c>
      <c r="FB77" s="9">
        <v>13.627000000000001</v>
      </c>
      <c r="FC77" s="9">
        <v>125.869</v>
      </c>
      <c r="FD77" s="9">
        <v>60.408999999999999</v>
      </c>
      <c r="FE77" s="9">
        <v>65.459999999999994</v>
      </c>
      <c r="FF77" s="9">
        <v>36.375999999999998</v>
      </c>
      <c r="FG77" s="9">
        <v>26.248999999999999</v>
      </c>
      <c r="FH77" s="9">
        <v>10.127000000000001</v>
      </c>
      <c r="FI77" s="9">
        <v>89.492999999999995</v>
      </c>
      <c r="FJ77" s="9">
        <v>34.159999999999997</v>
      </c>
      <c r="FK77" s="9">
        <v>55.332999999999998</v>
      </c>
      <c r="FL77" s="9">
        <v>46.375999999999998</v>
      </c>
      <c r="FM77" s="9">
        <v>33.527000000000001</v>
      </c>
      <c r="FN77" s="9">
        <v>12.849</v>
      </c>
      <c r="FO77" s="9">
        <v>96.519000000000005</v>
      </c>
      <c r="FP77" s="9">
        <v>36.801000000000002</v>
      </c>
      <c r="FQ77" s="9">
        <v>59.718000000000004</v>
      </c>
      <c r="FR77" s="9">
        <v>94.965000000000003</v>
      </c>
      <c r="FS77" s="9">
        <v>38.034999999999997</v>
      </c>
      <c r="FT77" s="9">
        <v>56.929000000000002</v>
      </c>
      <c r="FU77" s="9">
        <v>1371.17</v>
      </c>
      <c r="FV77" s="9">
        <v>737.65599999999995</v>
      </c>
      <c r="FW77" s="9">
        <v>633.51300000000003</v>
      </c>
      <c r="FX77" s="9">
        <v>933.43100000000004</v>
      </c>
      <c r="FY77" s="9">
        <v>609.64099999999996</v>
      </c>
      <c r="FZ77" s="9">
        <v>323.79000000000002</v>
      </c>
      <c r="GA77" s="9">
        <v>437.73899999999998</v>
      </c>
      <c r="GB77" s="9">
        <v>128.01499999999999</v>
      </c>
      <c r="GC77" s="9">
        <v>309.72399999999999</v>
      </c>
      <c r="GD77" s="9">
        <v>233.03399999999999</v>
      </c>
      <c r="GE77" s="9">
        <v>123.291</v>
      </c>
      <c r="GF77" s="9">
        <v>109.742</v>
      </c>
      <c r="GG77" s="9">
        <v>44.683999999999997</v>
      </c>
      <c r="GH77" s="9">
        <v>24.849</v>
      </c>
      <c r="GI77" s="9">
        <v>19.835000000000001</v>
      </c>
      <c r="GJ77" s="9">
        <v>17.855</v>
      </c>
      <c r="GK77" s="9">
        <v>14.048</v>
      </c>
      <c r="GL77" s="9">
        <v>3.8069999999999999</v>
      </c>
      <c r="GM77" s="9">
        <v>9.0370000000000008</v>
      </c>
      <c r="GN77" s="9">
        <v>7.5060000000000002</v>
      </c>
      <c r="GO77" s="9">
        <v>1.5309999999999999</v>
      </c>
      <c r="GP77" s="9">
        <v>8.8179999999999996</v>
      </c>
      <c r="GQ77" s="9">
        <v>6.5419999999999998</v>
      </c>
      <c r="GR77" s="9">
        <v>2.2770000000000001</v>
      </c>
      <c r="GS77" s="9">
        <v>26.827999999999999</v>
      </c>
      <c r="GT77" s="9">
        <v>10.801</v>
      </c>
      <c r="GU77" s="9">
        <v>16.027000000000001</v>
      </c>
      <c r="GV77" s="9">
        <v>209.239</v>
      </c>
      <c r="GW77" s="9">
        <v>108.307</v>
      </c>
      <c r="GX77" s="9">
        <v>100.931</v>
      </c>
      <c r="GY77" s="9">
        <v>84.584000000000003</v>
      </c>
      <c r="GZ77" s="9">
        <v>60.558</v>
      </c>
      <c r="HA77" s="9">
        <v>24.027000000000001</v>
      </c>
      <c r="HB77" s="9">
        <v>124.655</v>
      </c>
      <c r="HC77" s="9">
        <v>47.75</v>
      </c>
      <c r="HD77" s="9">
        <v>76.905000000000001</v>
      </c>
      <c r="HE77" s="9">
        <v>97.358999999999995</v>
      </c>
      <c r="HF77" s="9">
        <v>71.28</v>
      </c>
      <c r="HG77" s="9">
        <v>26.079000000000001</v>
      </c>
      <c r="HH77" s="9">
        <v>135.67500000000001</v>
      </c>
      <c r="HI77" s="9">
        <v>52.011000000000003</v>
      </c>
      <c r="HJ77" s="9">
        <v>83.664000000000001</v>
      </c>
      <c r="HK77" s="9">
        <v>133.69200000000001</v>
      </c>
      <c r="HL77" s="9">
        <v>55.256</v>
      </c>
      <c r="HM77" s="9">
        <v>78.436000000000007</v>
      </c>
      <c r="HN77" s="9">
        <v>263.685</v>
      </c>
      <c r="HO77" s="9">
        <v>138.48599999999999</v>
      </c>
      <c r="HP77" s="9">
        <v>125.199</v>
      </c>
      <c r="HQ77" s="9">
        <v>163.45699999999999</v>
      </c>
      <c r="HR77" s="9">
        <v>104.572</v>
      </c>
      <c r="HS77" s="9">
        <v>58.884999999999998</v>
      </c>
      <c r="HT77" s="9">
        <v>100.22799999999999</v>
      </c>
      <c r="HU77" s="9">
        <v>33.914000000000001</v>
      </c>
      <c r="HV77" s="9">
        <v>66.314999999999998</v>
      </c>
      <c r="HW77" s="9">
        <v>44.552999999999997</v>
      </c>
      <c r="HX77" s="9">
        <v>21.248000000000001</v>
      </c>
      <c r="HY77" s="9">
        <v>23.305</v>
      </c>
      <c r="HZ77" s="9">
        <v>8.1679999999999993</v>
      </c>
      <c r="IA77" s="9">
        <v>3.4350000000000001</v>
      </c>
      <c r="IB77" s="9">
        <v>4.7329999999999997</v>
      </c>
      <c r="IC77" s="9">
        <v>1.5269999999999999</v>
      </c>
      <c r="ID77" s="9">
        <v>1.0669999999999999</v>
      </c>
      <c r="IE77" s="9">
        <v>0.46</v>
      </c>
      <c r="IF77" s="9">
        <v>0.84599999999999997</v>
      </c>
      <c r="IG77" s="9">
        <v>0.60699999999999998</v>
      </c>
      <c r="IH77" s="9">
        <v>0.23899999999999999</v>
      </c>
      <c r="II77" s="9">
        <v>0.68100000000000005</v>
      </c>
      <c r="IJ77" s="9">
        <v>0.46</v>
      </c>
      <c r="IK77" s="9">
        <v>0.221</v>
      </c>
      <c r="IL77" s="9">
        <v>6.641</v>
      </c>
      <c r="IM77" s="9">
        <v>2.3679999999999999</v>
      </c>
      <c r="IN77" s="9">
        <v>4.2729999999999997</v>
      </c>
      <c r="IO77" s="9">
        <v>40.82</v>
      </c>
      <c r="IP77" s="9">
        <v>19.606999999999999</v>
      </c>
      <c r="IQ77" s="9">
        <v>21.213000000000001</v>
      </c>
    </row>
    <row r="78" spans="1:251">
      <c r="A78" s="10">
        <v>43862</v>
      </c>
      <c r="B78" s="9">
        <v>1110.982</v>
      </c>
      <c r="C78" s="9">
        <v>1192.479</v>
      </c>
      <c r="D78" s="9">
        <v>391.38299999999998</v>
      </c>
      <c r="E78" s="9">
        <v>801.096</v>
      </c>
      <c r="F78" s="9">
        <v>618.14200000000005</v>
      </c>
      <c r="G78" s="9">
        <v>334.34699999999998</v>
      </c>
      <c r="H78" s="9">
        <v>283.79500000000002</v>
      </c>
      <c r="I78" s="9">
        <v>127.563</v>
      </c>
      <c r="J78" s="9">
        <v>83.453999999999994</v>
      </c>
      <c r="K78" s="9">
        <v>44.109000000000002</v>
      </c>
      <c r="L78" s="9">
        <v>64.259</v>
      </c>
      <c r="M78" s="9">
        <v>49.152000000000001</v>
      </c>
      <c r="N78" s="9">
        <v>15.106999999999999</v>
      </c>
      <c r="O78" s="9">
        <v>36.328000000000003</v>
      </c>
      <c r="P78" s="9">
        <v>27.972999999999999</v>
      </c>
      <c r="Q78" s="9">
        <v>8.3550000000000004</v>
      </c>
      <c r="R78" s="9">
        <v>27.931000000000001</v>
      </c>
      <c r="S78" s="9">
        <v>21.178999999999998</v>
      </c>
      <c r="T78" s="9">
        <v>6.7519999999999998</v>
      </c>
      <c r="U78" s="9">
        <v>63.304000000000002</v>
      </c>
      <c r="V78" s="9">
        <v>34.302999999999997</v>
      </c>
      <c r="W78" s="9">
        <v>29.001999999999999</v>
      </c>
      <c r="X78" s="9">
        <v>536.55700000000002</v>
      </c>
      <c r="Y78" s="9">
        <v>279.28500000000003</v>
      </c>
      <c r="Z78" s="9">
        <v>257.27199999999999</v>
      </c>
      <c r="AA78" s="9">
        <v>213.48099999999999</v>
      </c>
      <c r="AB78" s="9">
        <v>157.684</v>
      </c>
      <c r="AC78" s="9">
        <v>55.798000000000002</v>
      </c>
      <c r="AD78" s="9">
        <v>323.07600000000002</v>
      </c>
      <c r="AE78" s="9">
        <v>121.601</v>
      </c>
      <c r="AF78" s="9">
        <v>201.47399999999999</v>
      </c>
      <c r="AG78" s="9">
        <v>262.95100000000002</v>
      </c>
      <c r="AH78" s="9">
        <v>196.06200000000001</v>
      </c>
      <c r="AI78" s="9">
        <v>66.888999999999996</v>
      </c>
      <c r="AJ78" s="9">
        <v>355.19099999999997</v>
      </c>
      <c r="AK78" s="9">
        <v>138.285</v>
      </c>
      <c r="AL78" s="9">
        <v>216.90600000000001</v>
      </c>
      <c r="AM78" s="9">
        <v>359.404</v>
      </c>
      <c r="AN78" s="9">
        <v>149.57400000000001</v>
      </c>
      <c r="AO78" s="9">
        <v>209.83</v>
      </c>
      <c r="AP78" s="9">
        <v>3410.8470000000002</v>
      </c>
      <c r="AQ78" s="9">
        <v>1800.8689999999999</v>
      </c>
      <c r="AR78" s="9">
        <v>1609.9770000000001</v>
      </c>
      <c r="AS78" s="9">
        <v>2321.511</v>
      </c>
      <c r="AT78" s="9">
        <v>1467.1880000000001</v>
      </c>
      <c r="AU78" s="9">
        <v>854.322</v>
      </c>
      <c r="AV78" s="9">
        <v>1089.336</v>
      </c>
      <c r="AW78" s="9">
        <v>333.68099999999998</v>
      </c>
      <c r="AX78" s="9">
        <v>755.65499999999997</v>
      </c>
      <c r="AY78" s="9">
        <v>494.2</v>
      </c>
      <c r="AZ78" s="9">
        <v>265.56299999999999</v>
      </c>
      <c r="BA78" s="9">
        <v>228.637</v>
      </c>
      <c r="BB78" s="9">
        <v>90.236999999999995</v>
      </c>
      <c r="BC78" s="9">
        <v>51.436</v>
      </c>
      <c r="BD78" s="9">
        <v>38.802</v>
      </c>
      <c r="BE78" s="9">
        <v>36.298000000000002</v>
      </c>
      <c r="BF78" s="9">
        <v>27.984000000000002</v>
      </c>
      <c r="BG78" s="9">
        <v>8.3140000000000001</v>
      </c>
      <c r="BH78" s="9">
        <v>20.532</v>
      </c>
      <c r="BI78" s="9">
        <v>16.367999999999999</v>
      </c>
      <c r="BJ78" s="9">
        <v>4.165</v>
      </c>
      <c r="BK78" s="9">
        <v>15.766</v>
      </c>
      <c r="BL78" s="9">
        <v>11.616</v>
      </c>
      <c r="BM78" s="9">
        <v>4.149</v>
      </c>
      <c r="BN78" s="9">
        <v>53.94</v>
      </c>
      <c r="BO78" s="9">
        <v>23.452000000000002</v>
      </c>
      <c r="BP78" s="9">
        <v>30.488</v>
      </c>
      <c r="BQ78" s="9">
        <v>447.51400000000001</v>
      </c>
      <c r="BR78" s="9">
        <v>236.86699999999999</v>
      </c>
      <c r="BS78" s="9">
        <v>210.64699999999999</v>
      </c>
      <c r="BT78" s="9">
        <v>179.334</v>
      </c>
      <c r="BU78" s="9">
        <v>136.94399999999999</v>
      </c>
      <c r="BV78" s="9">
        <v>42.390999999999998</v>
      </c>
      <c r="BW78" s="9">
        <v>268.17899999999997</v>
      </c>
      <c r="BX78" s="9">
        <v>99.923000000000002</v>
      </c>
      <c r="BY78" s="9">
        <v>168.25700000000001</v>
      </c>
      <c r="BZ78" s="9">
        <v>204.495</v>
      </c>
      <c r="CA78" s="9">
        <v>156.626</v>
      </c>
      <c r="CB78" s="9">
        <v>47.868000000000002</v>
      </c>
      <c r="CC78" s="9">
        <v>289.70499999999998</v>
      </c>
      <c r="CD78" s="9">
        <v>108.937</v>
      </c>
      <c r="CE78" s="9">
        <v>180.76900000000001</v>
      </c>
      <c r="CF78" s="9">
        <v>288.71100000000001</v>
      </c>
      <c r="CG78" s="9">
        <v>116.29</v>
      </c>
      <c r="CH78" s="9">
        <v>172.42099999999999</v>
      </c>
      <c r="CI78" s="9">
        <v>2575.1799999999998</v>
      </c>
      <c r="CJ78" s="9">
        <v>1327.0160000000001</v>
      </c>
      <c r="CK78" s="9">
        <v>1248.163</v>
      </c>
      <c r="CL78" s="9">
        <v>1759.3789999999999</v>
      </c>
      <c r="CM78" s="9">
        <v>1080.241</v>
      </c>
      <c r="CN78" s="9">
        <v>679.13800000000003</v>
      </c>
      <c r="CO78" s="9">
        <v>815.80100000000004</v>
      </c>
      <c r="CP78" s="9">
        <v>246.77500000000001</v>
      </c>
      <c r="CQ78" s="9">
        <v>569.02599999999995</v>
      </c>
      <c r="CR78" s="9">
        <v>388.54399999999998</v>
      </c>
      <c r="CS78" s="9">
        <v>190.10499999999999</v>
      </c>
      <c r="CT78" s="9">
        <v>198.44</v>
      </c>
      <c r="CU78" s="9">
        <v>73.665000000000006</v>
      </c>
      <c r="CV78" s="9">
        <v>37.337000000000003</v>
      </c>
      <c r="CW78" s="9">
        <v>36.328000000000003</v>
      </c>
      <c r="CX78" s="9">
        <v>24.594999999999999</v>
      </c>
      <c r="CY78" s="9">
        <v>17.855</v>
      </c>
      <c r="CZ78" s="9">
        <v>6.74</v>
      </c>
      <c r="DA78" s="9">
        <v>14.022</v>
      </c>
      <c r="DB78" s="9">
        <v>10.362</v>
      </c>
      <c r="DC78" s="9">
        <v>3.66</v>
      </c>
      <c r="DD78" s="9">
        <v>10.574</v>
      </c>
      <c r="DE78" s="9">
        <v>7.4939999999999998</v>
      </c>
      <c r="DF78" s="9">
        <v>3.08</v>
      </c>
      <c r="DG78" s="9">
        <v>49.07</v>
      </c>
      <c r="DH78" s="9">
        <v>19.481999999999999</v>
      </c>
      <c r="DI78" s="9">
        <v>29.588000000000001</v>
      </c>
      <c r="DJ78" s="9">
        <v>345.85</v>
      </c>
      <c r="DK78" s="9">
        <v>170.45400000000001</v>
      </c>
      <c r="DL78" s="9">
        <v>175.39699999999999</v>
      </c>
      <c r="DM78" s="9">
        <v>124.804</v>
      </c>
      <c r="DN78" s="9">
        <v>88.697000000000003</v>
      </c>
      <c r="DO78" s="9">
        <v>36.107999999999997</v>
      </c>
      <c r="DP78" s="9">
        <v>221.04599999999999</v>
      </c>
      <c r="DQ78" s="9">
        <v>81.757000000000005</v>
      </c>
      <c r="DR78" s="9">
        <v>139.28899999999999</v>
      </c>
      <c r="DS78" s="9">
        <v>141.642</v>
      </c>
      <c r="DT78" s="9">
        <v>99.768000000000001</v>
      </c>
      <c r="DU78" s="9">
        <v>41.875</v>
      </c>
      <c r="DV78" s="9">
        <v>246.90199999999999</v>
      </c>
      <c r="DW78" s="9">
        <v>90.337000000000003</v>
      </c>
      <c r="DX78" s="9">
        <v>156.565</v>
      </c>
      <c r="DY78" s="9">
        <v>235.06800000000001</v>
      </c>
      <c r="DZ78" s="9">
        <v>92.119</v>
      </c>
      <c r="EA78" s="9">
        <v>142.94900000000001</v>
      </c>
      <c r="EB78" s="9">
        <v>865.47799999999995</v>
      </c>
      <c r="EC78" s="9">
        <v>446.06700000000001</v>
      </c>
      <c r="ED78" s="9">
        <v>419.41</v>
      </c>
      <c r="EE78" s="9">
        <v>557.57500000000005</v>
      </c>
      <c r="EF78" s="9">
        <v>354.75799999999998</v>
      </c>
      <c r="EG78" s="9">
        <v>202.81700000000001</v>
      </c>
      <c r="EH78" s="9">
        <v>307.90199999999999</v>
      </c>
      <c r="EI78" s="9">
        <v>91.308999999999997</v>
      </c>
      <c r="EJ78" s="9">
        <v>216.59299999999999</v>
      </c>
      <c r="EK78" s="9">
        <v>136.55600000000001</v>
      </c>
      <c r="EL78" s="9">
        <v>65.665000000000006</v>
      </c>
      <c r="EM78" s="9">
        <v>70.891000000000005</v>
      </c>
      <c r="EN78" s="9">
        <v>31.193000000000001</v>
      </c>
      <c r="EO78" s="9">
        <v>14.984999999999999</v>
      </c>
      <c r="EP78" s="9">
        <v>16.207999999999998</v>
      </c>
      <c r="EQ78" s="9">
        <v>10.420999999999999</v>
      </c>
      <c r="ER78" s="9">
        <v>8.24</v>
      </c>
      <c r="ES78" s="9">
        <v>2.181</v>
      </c>
      <c r="ET78" s="9">
        <v>5.4189999999999996</v>
      </c>
      <c r="EU78" s="9">
        <v>4.5670000000000002</v>
      </c>
      <c r="EV78" s="9">
        <v>0.85199999999999998</v>
      </c>
      <c r="EW78" s="9">
        <v>5.0019999999999998</v>
      </c>
      <c r="EX78" s="9">
        <v>3.673</v>
      </c>
      <c r="EY78" s="9">
        <v>1.33</v>
      </c>
      <c r="EZ78" s="9">
        <v>20.771000000000001</v>
      </c>
      <c r="FA78" s="9">
        <v>6.7450000000000001</v>
      </c>
      <c r="FB78" s="9">
        <v>14.026</v>
      </c>
      <c r="FC78" s="9">
        <v>120.331</v>
      </c>
      <c r="FD78" s="9">
        <v>57.188000000000002</v>
      </c>
      <c r="FE78" s="9">
        <v>63.142000000000003</v>
      </c>
      <c r="FF78" s="9">
        <v>37.371000000000002</v>
      </c>
      <c r="FG78" s="9">
        <v>25.271000000000001</v>
      </c>
      <c r="FH78" s="9">
        <v>12.1</v>
      </c>
      <c r="FI78" s="9">
        <v>82.96</v>
      </c>
      <c r="FJ78" s="9">
        <v>31.917000000000002</v>
      </c>
      <c r="FK78" s="9">
        <v>51.042999999999999</v>
      </c>
      <c r="FL78" s="9">
        <v>44.622999999999998</v>
      </c>
      <c r="FM78" s="9">
        <v>31.442</v>
      </c>
      <c r="FN78" s="9">
        <v>13.180999999999999</v>
      </c>
      <c r="FO78" s="9">
        <v>91.933000000000007</v>
      </c>
      <c r="FP78" s="9">
        <v>34.222999999999999</v>
      </c>
      <c r="FQ78" s="9">
        <v>57.71</v>
      </c>
      <c r="FR78" s="9">
        <v>88.379000000000005</v>
      </c>
      <c r="FS78" s="9">
        <v>36.484000000000002</v>
      </c>
      <c r="FT78" s="9">
        <v>51.893999999999998</v>
      </c>
      <c r="FU78" s="9">
        <v>1404.519</v>
      </c>
      <c r="FV78" s="9">
        <v>758.10500000000002</v>
      </c>
      <c r="FW78" s="9">
        <v>646.41399999999999</v>
      </c>
      <c r="FX78" s="9">
        <v>950.79100000000005</v>
      </c>
      <c r="FY78" s="9">
        <v>618.43399999999997</v>
      </c>
      <c r="FZ78" s="9">
        <v>332.35700000000003</v>
      </c>
      <c r="GA78" s="9">
        <v>453.72800000000001</v>
      </c>
      <c r="GB78" s="9">
        <v>139.67099999999999</v>
      </c>
      <c r="GC78" s="9">
        <v>314.05700000000002</v>
      </c>
      <c r="GD78" s="9">
        <v>218.24199999999999</v>
      </c>
      <c r="GE78" s="9">
        <v>116.586</v>
      </c>
      <c r="GF78" s="9">
        <v>101.65600000000001</v>
      </c>
      <c r="GG78" s="9">
        <v>45.918999999999997</v>
      </c>
      <c r="GH78" s="9">
        <v>26.777999999999999</v>
      </c>
      <c r="GI78" s="9">
        <v>19.140999999999998</v>
      </c>
      <c r="GJ78" s="9">
        <v>16.206</v>
      </c>
      <c r="GK78" s="9">
        <v>13.96</v>
      </c>
      <c r="GL78" s="9">
        <v>2.246</v>
      </c>
      <c r="GM78" s="9">
        <v>9.9030000000000005</v>
      </c>
      <c r="GN78" s="9">
        <v>8.7170000000000005</v>
      </c>
      <c r="GO78" s="9">
        <v>1.1859999999999999</v>
      </c>
      <c r="GP78" s="9">
        <v>6.3040000000000003</v>
      </c>
      <c r="GQ78" s="9">
        <v>5.2430000000000003</v>
      </c>
      <c r="GR78" s="9">
        <v>1.0609999999999999</v>
      </c>
      <c r="GS78" s="9">
        <v>29.713000000000001</v>
      </c>
      <c r="GT78" s="9">
        <v>12.818</v>
      </c>
      <c r="GU78" s="9">
        <v>16.895</v>
      </c>
      <c r="GV78" s="9">
        <v>193.215</v>
      </c>
      <c r="GW78" s="9">
        <v>101.999</v>
      </c>
      <c r="GX78" s="9">
        <v>91.216999999999999</v>
      </c>
      <c r="GY78" s="9">
        <v>75.234999999999999</v>
      </c>
      <c r="GZ78" s="9">
        <v>54.746000000000002</v>
      </c>
      <c r="HA78" s="9">
        <v>20.489000000000001</v>
      </c>
      <c r="HB78" s="9">
        <v>117.98</v>
      </c>
      <c r="HC78" s="9">
        <v>47.253</v>
      </c>
      <c r="HD78" s="9">
        <v>70.727000000000004</v>
      </c>
      <c r="HE78" s="9">
        <v>85.173000000000002</v>
      </c>
      <c r="HF78" s="9">
        <v>62.631999999999998</v>
      </c>
      <c r="HG78" s="9">
        <v>22.541</v>
      </c>
      <c r="HH78" s="9">
        <v>133.06899999999999</v>
      </c>
      <c r="HI78" s="9">
        <v>53.954000000000001</v>
      </c>
      <c r="HJ78" s="9">
        <v>79.116</v>
      </c>
      <c r="HK78" s="9">
        <v>127.883</v>
      </c>
      <c r="HL78" s="9">
        <v>55.97</v>
      </c>
      <c r="HM78" s="9">
        <v>71.912999999999997</v>
      </c>
      <c r="HN78" s="9">
        <v>270.28899999999999</v>
      </c>
      <c r="HO78" s="9">
        <v>141.636</v>
      </c>
      <c r="HP78" s="9">
        <v>128.65299999999999</v>
      </c>
      <c r="HQ78" s="9">
        <v>166.608</v>
      </c>
      <c r="HR78" s="9">
        <v>107.732</v>
      </c>
      <c r="HS78" s="9">
        <v>58.877000000000002</v>
      </c>
      <c r="HT78" s="9">
        <v>103.681</v>
      </c>
      <c r="HU78" s="9">
        <v>33.904000000000003</v>
      </c>
      <c r="HV78" s="9">
        <v>69.775999999999996</v>
      </c>
      <c r="HW78" s="9">
        <v>44.21</v>
      </c>
      <c r="HX78" s="9">
        <v>20.891999999999999</v>
      </c>
      <c r="HY78" s="9">
        <v>23.318000000000001</v>
      </c>
      <c r="HZ78" s="9">
        <v>9.6170000000000009</v>
      </c>
      <c r="IA78" s="9">
        <v>5.4009999999999998</v>
      </c>
      <c r="IB78" s="9">
        <v>4.2160000000000002</v>
      </c>
      <c r="IC78" s="9">
        <v>3.4129999999999998</v>
      </c>
      <c r="ID78" s="9">
        <v>2.7930000000000001</v>
      </c>
      <c r="IE78" s="9">
        <v>0.62</v>
      </c>
      <c r="IF78" s="9">
        <v>1.8560000000000001</v>
      </c>
      <c r="IG78" s="9">
        <v>1.4410000000000001</v>
      </c>
      <c r="IH78" s="9">
        <v>0.41499999999999998</v>
      </c>
      <c r="II78" s="9">
        <v>1.5569999999999999</v>
      </c>
      <c r="IJ78" s="9">
        <v>1.3520000000000001</v>
      </c>
      <c r="IK78" s="9">
        <v>0.20499999999999999</v>
      </c>
      <c r="IL78" s="9">
        <v>6.2039999999999997</v>
      </c>
      <c r="IM78" s="9">
        <v>2.6080000000000001</v>
      </c>
      <c r="IN78" s="9">
        <v>3.5960000000000001</v>
      </c>
      <c r="IO78" s="9">
        <v>38.462000000000003</v>
      </c>
      <c r="IP78" s="9">
        <v>17.606000000000002</v>
      </c>
      <c r="IQ78" s="9">
        <v>20.856000000000002</v>
      </c>
    </row>
    <row r="79" spans="1:251">
      <c r="A79" s="10">
        <v>43891</v>
      </c>
      <c r="B79" s="9">
        <v>1108.837</v>
      </c>
      <c r="C79" s="9">
        <v>1205.921</v>
      </c>
      <c r="D79" s="9">
        <v>392.67399999999998</v>
      </c>
      <c r="E79" s="9">
        <v>813.24699999999996</v>
      </c>
      <c r="F79" s="9">
        <v>605.29999999999995</v>
      </c>
      <c r="G79" s="9">
        <v>328.16699999999997</v>
      </c>
      <c r="H79" s="9">
        <v>277.13299999999998</v>
      </c>
      <c r="I79" s="9">
        <v>144.29</v>
      </c>
      <c r="J79" s="9">
        <v>84.914000000000001</v>
      </c>
      <c r="K79" s="9">
        <v>59.375999999999998</v>
      </c>
      <c r="L79" s="9">
        <v>65.260000000000005</v>
      </c>
      <c r="M79" s="9">
        <v>47.021999999999998</v>
      </c>
      <c r="N79" s="9">
        <v>18.238</v>
      </c>
      <c r="O79" s="9">
        <v>39.273000000000003</v>
      </c>
      <c r="P79" s="9">
        <v>28.161000000000001</v>
      </c>
      <c r="Q79" s="9">
        <v>11.111000000000001</v>
      </c>
      <c r="R79" s="9">
        <v>25.986999999999998</v>
      </c>
      <c r="S79" s="9">
        <v>18.861000000000001</v>
      </c>
      <c r="T79" s="9">
        <v>7.1260000000000003</v>
      </c>
      <c r="U79" s="9">
        <v>79.03</v>
      </c>
      <c r="V79" s="9">
        <v>37.892000000000003</v>
      </c>
      <c r="W79" s="9">
        <v>41.139000000000003</v>
      </c>
      <c r="X79" s="9">
        <v>519.69000000000005</v>
      </c>
      <c r="Y79" s="9">
        <v>277.25599999999997</v>
      </c>
      <c r="Z79" s="9">
        <v>242.434</v>
      </c>
      <c r="AA79" s="9">
        <v>206.95699999999999</v>
      </c>
      <c r="AB79" s="9">
        <v>158.078</v>
      </c>
      <c r="AC79" s="9">
        <v>48.878999999999998</v>
      </c>
      <c r="AD79" s="9">
        <v>312.733</v>
      </c>
      <c r="AE79" s="9">
        <v>119.178</v>
      </c>
      <c r="AF79" s="9">
        <v>193.55500000000001</v>
      </c>
      <c r="AG79" s="9">
        <v>256.88799999999998</v>
      </c>
      <c r="AH79" s="9">
        <v>191.96299999999999</v>
      </c>
      <c r="AI79" s="9">
        <v>64.924999999999997</v>
      </c>
      <c r="AJ79" s="9">
        <v>348.41199999999998</v>
      </c>
      <c r="AK79" s="9">
        <v>136.20400000000001</v>
      </c>
      <c r="AL79" s="9">
        <v>212.208</v>
      </c>
      <c r="AM79" s="9">
        <v>352.00599999999997</v>
      </c>
      <c r="AN79" s="9">
        <v>147.34</v>
      </c>
      <c r="AO79" s="9">
        <v>204.666</v>
      </c>
      <c r="AP79" s="9">
        <v>3401.2040000000002</v>
      </c>
      <c r="AQ79" s="9">
        <v>1804.2180000000001</v>
      </c>
      <c r="AR79" s="9">
        <v>1596.9849999999999</v>
      </c>
      <c r="AS79" s="9">
        <v>2279.65</v>
      </c>
      <c r="AT79" s="9">
        <v>1450.3789999999999</v>
      </c>
      <c r="AU79" s="9">
        <v>829.27</v>
      </c>
      <c r="AV79" s="9">
        <v>1121.5540000000001</v>
      </c>
      <c r="AW79" s="9">
        <v>353.839</v>
      </c>
      <c r="AX79" s="9">
        <v>767.71500000000003</v>
      </c>
      <c r="AY79" s="9">
        <v>512.53899999999999</v>
      </c>
      <c r="AZ79" s="9">
        <v>277.214</v>
      </c>
      <c r="BA79" s="9">
        <v>235.32499999999999</v>
      </c>
      <c r="BB79" s="9">
        <v>115.081</v>
      </c>
      <c r="BC79" s="9">
        <v>66.67</v>
      </c>
      <c r="BD79" s="9">
        <v>48.411000000000001</v>
      </c>
      <c r="BE79" s="9">
        <v>34.265000000000001</v>
      </c>
      <c r="BF79" s="9">
        <v>27.216999999999999</v>
      </c>
      <c r="BG79" s="9">
        <v>7.048</v>
      </c>
      <c r="BH79" s="9">
        <v>22.954999999999998</v>
      </c>
      <c r="BI79" s="9">
        <v>17.408000000000001</v>
      </c>
      <c r="BJ79" s="9">
        <v>5.5469999999999997</v>
      </c>
      <c r="BK79" s="9">
        <v>11.31</v>
      </c>
      <c r="BL79" s="9">
        <v>9.8089999999999993</v>
      </c>
      <c r="BM79" s="9">
        <v>1.5</v>
      </c>
      <c r="BN79" s="9">
        <v>80.816999999999993</v>
      </c>
      <c r="BO79" s="9">
        <v>39.453000000000003</v>
      </c>
      <c r="BP79" s="9">
        <v>41.363999999999997</v>
      </c>
      <c r="BQ79" s="9">
        <v>457</v>
      </c>
      <c r="BR79" s="9">
        <v>247.99299999999999</v>
      </c>
      <c r="BS79" s="9">
        <v>209.00700000000001</v>
      </c>
      <c r="BT79" s="9">
        <v>188.023</v>
      </c>
      <c r="BU79" s="9">
        <v>140.69200000000001</v>
      </c>
      <c r="BV79" s="9">
        <v>47.331000000000003</v>
      </c>
      <c r="BW79" s="9">
        <v>268.976</v>
      </c>
      <c r="BX79" s="9">
        <v>107.3</v>
      </c>
      <c r="BY79" s="9">
        <v>161.67599999999999</v>
      </c>
      <c r="BZ79" s="9">
        <v>208.31399999999999</v>
      </c>
      <c r="CA79" s="9">
        <v>157.13499999999999</v>
      </c>
      <c r="CB79" s="9">
        <v>51.177999999999997</v>
      </c>
      <c r="CC79" s="9">
        <v>304.22500000000002</v>
      </c>
      <c r="CD79" s="9">
        <v>120.078</v>
      </c>
      <c r="CE79" s="9">
        <v>184.14599999999999</v>
      </c>
      <c r="CF79" s="9">
        <v>291.93099999999998</v>
      </c>
      <c r="CG79" s="9">
        <v>124.708</v>
      </c>
      <c r="CH79" s="9">
        <v>167.22300000000001</v>
      </c>
      <c r="CI79" s="9">
        <v>2551.8409999999999</v>
      </c>
      <c r="CJ79" s="9">
        <v>1325.1559999999999</v>
      </c>
      <c r="CK79" s="9">
        <v>1226.6849999999999</v>
      </c>
      <c r="CL79" s="9">
        <v>1727.838</v>
      </c>
      <c r="CM79" s="9">
        <v>1069.039</v>
      </c>
      <c r="CN79" s="9">
        <v>658.79899999999998</v>
      </c>
      <c r="CO79" s="9">
        <v>824.00300000000004</v>
      </c>
      <c r="CP79" s="9">
        <v>256.11700000000002</v>
      </c>
      <c r="CQ79" s="9">
        <v>567.88599999999997</v>
      </c>
      <c r="CR79" s="9">
        <v>405.24</v>
      </c>
      <c r="CS79" s="9">
        <v>209.75</v>
      </c>
      <c r="CT79" s="9">
        <v>195.49</v>
      </c>
      <c r="CU79" s="9">
        <v>97.668999999999997</v>
      </c>
      <c r="CV79" s="9">
        <v>51.444000000000003</v>
      </c>
      <c r="CW79" s="9">
        <v>46.225000000000001</v>
      </c>
      <c r="CX79" s="9">
        <v>36.81</v>
      </c>
      <c r="CY79" s="9">
        <v>29.405999999999999</v>
      </c>
      <c r="CZ79" s="9">
        <v>7.4050000000000002</v>
      </c>
      <c r="DA79" s="9">
        <v>21.177</v>
      </c>
      <c r="DB79" s="9">
        <v>16.641999999999999</v>
      </c>
      <c r="DC79" s="9">
        <v>4.5350000000000001</v>
      </c>
      <c r="DD79" s="9">
        <v>15.632999999999999</v>
      </c>
      <c r="DE79" s="9">
        <v>12.763999999999999</v>
      </c>
      <c r="DF79" s="9">
        <v>2.8690000000000002</v>
      </c>
      <c r="DG79" s="9">
        <v>60.859000000000002</v>
      </c>
      <c r="DH79" s="9">
        <v>22.038</v>
      </c>
      <c r="DI79" s="9">
        <v>38.820999999999998</v>
      </c>
      <c r="DJ79" s="9">
        <v>351.05</v>
      </c>
      <c r="DK79" s="9">
        <v>177.61600000000001</v>
      </c>
      <c r="DL79" s="9">
        <v>173.43299999999999</v>
      </c>
      <c r="DM79" s="9">
        <v>129.34</v>
      </c>
      <c r="DN79" s="9">
        <v>92.950999999999993</v>
      </c>
      <c r="DO79" s="9">
        <v>36.387999999999998</v>
      </c>
      <c r="DP79" s="9">
        <v>221.71</v>
      </c>
      <c r="DQ79" s="9">
        <v>84.665000000000006</v>
      </c>
      <c r="DR79" s="9">
        <v>137.04499999999999</v>
      </c>
      <c r="DS79" s="9">
        <v>154.852</v>
      </c>
      <c r="DT79" s="9">
        <v>113.91200000000001</v>
      </c>
      <c r="DU79" s="9">
        <v>40.94</v>
      </c>
      <c r="DV79" s="9">
        <v>250.387</v>
      </c>
      <c r="DW79" s="9">
        <v>95.837999999999994</v>
      </c>
      <c r="DX79" s="9">
        <v>154.54900000000001</v>
      </c>
      <c r="DY79" s="9">
        <v>242.887</v>
      </c>
      <c r="DZ79" s="9">
        <v>101.307</v>
      </c>
      <c r="EA79" s="9">
        <v>141.58000000000001</v>
      </c>
      <c r="EB79" s="9">
        <v>868.83100000000002</v>
      </c>
      <c r="EC79" s="9">
        <v>448.49200000000002</v>
      </c>
      <c r="ED79" s="9">
        <v>420.339</v>
      </c>
      <c r="EE79" s="9">
        <v>556.49800000000005</v>
      </c>
      <c r="EF79" s="9">
        <v>352.738</v>
      </c>
      <c r="EG79" s="9">
        <v>203.761</v>
      </c>
      <c r="EH79" s="9">
        <v>312.33199999999999</v>
      </c>
      <c r="EI79" s="9">
        <v>95.754000000000005</v>
      </c>
      <c r="EJ79" s="9">
        <v>216.57900000000001</v>
      </c>
      <c r="EK79" s="9">
        <v>140.48400000000001</v>
      </c>
      <c r="EL79" s="9">
        <v>71.747</v>
      </c>
      <c r="EM79" s="9">
        <v>68.736999999999995</v>
      </c>
      <c r="EN79" s="9">
        <v>33.222000000000001</v>
      </c>
      <c r="EO79" s="9">
        <v>17.945</v>
      </c>
      <c r="EP79" s="9">
        <v>15.276999999999999</v>
      </c>
      <c r="EQ79" s="9">
        <v>11.099</v>
      </c>
      <c r="ER79" s="9">
        <v>8.9130000000000003</v>
      </c>
      <c r="ES79" s="9">
        <v>2.1859999999999999</v>
      </c>
      <c r="ET79" s="9">
        <v>5.7930000000000001</v>
      </c>
      <c r="EU79" s="9">
        <v>4.7480000000000002</v>
      </c>
      <c r="EV79" s="9">
        <v>1.0449999999999999</v>
      </c>
      <c r="EW79" s="9">
        <v>5.3049999999999997</v>
      </c>
      <c r="EX79" s="9">
        <v>4.165</v>
      </c>
      <c r="EY79" s="9">
        <v>1.141</v>
      </c>
      <c r="EZ79" s="9">
        <v>22.123000000000001</v>
      </c>
      <c r="FA79" s="9">
        <v>9.032</v>
      </c>
      <c r="FB79" s="9">
        <v>13.090999999999999</v>
      </c>
      <c r="FC79" s="9">
        <v>124.209</v>
      </c>
      <c r="FD79" s="9">
        <v>62.243000000000002</v>
      </c>
      <c r="FE79" s="9">
        <v>61.966000000000001</v>
      </c>
      <c r="FF79" s="9">
        <v>39.008000000000003</v>
      </c>
      <c r="FG79" s="9">
        <v>28.346</v>
      </c>
      <c r="FH79" s="9">
        <v>10.662000000000001</v>
      </c>
      <c r="FI79" s="9">
        <v>85.200999999999993</v>
      </c>
      <c r="FJ79" s="9">
        <v>33.896999999999998</v>
      </c>
      <c r="FK79" s="9">
        <v>51.304000000000002</v>
      </c>
      <c r="FL79" s="9">
        <v>48.084000000000003</v>
      </c>
      <c r="FM79" s="9">
        <v>35.225999999999999</v>
      </c>
      <c r="FN79" s="9">
        <v>12.858000000000001</v>
      </c>
      <c r="FO79" s="9">
        <v>92.4</v>
      </c>
      <c r="FP79" s="9">
        <v>36.521000000000001</v>
      </c>
      <c r="FQ79" s="9">
        <v>55.878999999999998</v>
      </c>
      <c r="FR79" s="9">
        <v>90.994</v>
      </c>
      <c r="FS79" s="9">
        <v>38.645000000000003</v>
      </c>
      <c r="FT79" s="9">
        <v>52.348999999999997</v>
      </c>
      <c r="FU79" s="9">
        <v>1396.0920000000001</v>
      </c>
      <c r="FV79" s="9">
        <v>754.33500000000004</v>
      </c>
      <c r="FW79" s="9">
        <v>641.75699999999995</v>
      </c>
      <c r="FX79" s="9">
        <v>936.26800000000003</v>
      </c>
      <c r="FY79" s="9">
        <v>612.45000000000005</v>
      </c>
      <c r="FZ79" s="9">
        <v>323.81799999999998</v>
      </c>
      <c r="GA79" s="9">
        <v>459.82400000000001</v>
      </c>
      <c r="GB79" s="9">
        <v>141.88499999999999</v>
      </c>
      <c r="GC79" s="9">
        <v>317.93900000000002</v>
      </c>
      <c r="GD79" s="9">
        <v>235.18799999999999</v>
      </c>
      <c r="GE79" s="9">
        <v>128.4</v>
      </c>
      <c r="GF79" s="9">
        <v>106.788</v>
      </c>
      <c r="GG79" s="9">
        <v>50.773000000000003</v>
      </c>
      <c r="GH79" s="9">
        <v>33.393999999999998</v>
      </c>
      <c r="GI79" s="9">
        <v>17.379000000000001</v>
      </c>
      <c r="GJ79" s="9">
        <v>23.184000000000001</v>
      </c>
      <c r="GK79" s="9">
        <v>18.158999999999999</v>
      </c>
      <c r="GL79" s="9">
        <v>5.0250000000000004</v>
      </c>
      <c r="GM79" s="9">
        <v>15.987</v>
      </c>
      <c r="GN79" s="9">
        <v>12.468999999999999</v>
      </c>
      <c r="GO79" s="9">
        <v>3.5179999999999998</v>
      </c>
      <c r="GP79" s="9">
        <v>7.1970000000000001</v>
      </c>
      <c r="GQ79" s="9">
        <v>5.69</v>
      </c>
      <c r="GR79" s="9">
        <v>1.5069999999999999</v>
      </c>
      <c r="GS79" s="9">
        <v>27.588999999999999</v>
      </c>
      <c r="GT79" s="9">
        <v>15.234999999999999</v>
      </c>
      <c r="GU79" s="9">
        <v>12.353</v>
      </c>
      <c r="GV79" s="9">
        <v>206.053</v>
      </c>
      <c r="GW79" s="9">
        <v>109.146</v>
      </c>
      <c r="GX79" s="9">
        <v>96.906999999999996</v>
      </c>
      <c r="GY79" s="9">
        <v>81.114999999999995</v>
      </c>
      <c r="GZ79" s="9">
        <v>58.158000000000001</v>
      </c>
      <c r="HA79" s="9">
        <v>22.957000000000001</v>
      </c>
      <c r="HB79" s="9">
        <v>124.938</v>
      </c>
      <c r="HC79" s="9">
        <v>50.988999999999997</v>
      </c>
      <c r="HD79" s="9">
        <v>73.95</v>
      </c>
      <c r="HE79" s="9">
        <v>95.802000000000007</v>
      </c>
      <c r="HF79" s="9">
        <v>69.051000000000002</v>
      </c>
      <c r="HG79" s="9">
        <v>26.751999999999999</v>
      </c>
      <c r="HH79" s="9">
        <v>139.38499999999999</v>
      </c>
      <c r="HI79" s="9">
        <v>59.35</v>
      </c>
      <c r="HJ79" s="9">
        <v>80.036000000000001</v>
      </c>
      <c r="HK79" s="9">
        <v>140.92599999999999</v>
      </c>
      <c r="HL79" s="9">
        <v>63.457999999999998</v>
      </c>
      <c r="HM79" s="9">
        <v>77.468000000000004</v>
      </c>
      <c r="HN79" s="9">
        <v>267.01400000000001</v>
      </c>
      <c r="HO79" s="9">
        <v>140.17599999999999</v>
      </c>
      <c r="HP79" s="9">
        <v>126.83799999999999</v>
      </c>
      <c r="HQ79" s="9">
        <v>162.65799999999999</v>
      </c>
      <c r="HR79" s="9">
        <v>104.355</v>
      </c>
      <c r="HS79" s="9">
        <v>58.302999999999997</v>
      </c>
      <c r="HT79" s="9">
        <v>104.35599999999999</v>
      </c>
      <c r="HU79" s="9">
        <v>35.820999999999998</v>
      </c>
      <c r="HV79" s="9">
        <v>68.534999999999997</v>
      </c>
      <c r="HW79" s="9">
        <v>47.316000000000003</v>
      </c>
      <c r="HX79" s="9">
        <v>24.47</v>
      </c>
      <c r="HY79" s="9">
        <v>22.844999999999999</v>
      </c>
      <c r="HZ79" s="9">
        <v>10.763999999999999</v>
      </c>
      <c r="IA79" s="9">
        <v>6.6150000000000002</v>
      </c>
      <c r="IB79" s="9">
        <v>4.1500000000000004</v>
      </c>
      <c r="IC79" s="9">
        <v>4.28</v>
      </c>
      <c r="ID79" s="9">
        <v>3.3050000000000002</v>
      </c>
      <c r="IE79" s="9">
        <v>0.97399999999999998</v>
      </c>
      <c r="IF79" s="9">
        <v>1.9650000000000001</v>
      </c>
      <c r="IG79" s="9">
        <v>1.609</v>
      </c>
      <c r="IH79" s="9">
        <v>0.35599999999999998</v>
      </c>
      <c r="II79" s="9">
        <v>2.3149999999999999</v>
      </c>
      <c r="IJ79" s="9">
        <v>1.696</v>
      </c>
      <c r="IK79" s="9">
        <v>0.61799999999999999</v>
      </c>
      <c r="IL79" s="9">
        <v>6.4850000000000003</v>
      </c>
      <c r="IM79" s="9">
        <v>3.31</v>
      </c>
      <c r="IN79" s="9">
        <v>3.1749999999999998</v>
      </c>
      <c r="IO79" s="9">
        <v>42.088000000000001</v>
      </c>
      <c r="IP79" s="9">
        <v>21.196999999999999</v>
      </c>
      <c r="IQ79" s="9">
        <v>20.890999999999998</v>
      </c>
    </row>
    <row r="80" spans="1:251">
      <c r="A80" s="10">
        <v>43922</v>
      </c>
      <c r="B80" s="9">
        <v>1043.43</v>
      </c>
      <c r="C80" s="9">
        <v>1111.059</v>
      </c>
      <c r="D80" s="9">
        <v>348.39400000000001</v>
      </c>
      <c r="E80" s="9">
        <v>762.66399999999999</v>
      </c>
      <c r="F80" s="9">
        <v>933.52200000000005</v>
      </c>
      <c r="G80" s="9">
        <v>488.15600000000001</v>
      </c>
      <c r="H80" s="9">
        <v>445.36599999999999</v>
      </c>
      <c r="I80" s="9">
        <v>552.30600000000004</v>
      </c>
      <c r="J80" s="9">
        <v>277.447</v>
      </c>
      <c r="K80" s="9">
        <v>274.858</v>
      </c>
      <c r="L80" s="9">
        <v>284.48</v>
      </c>
      <c r="M80" s="9">
        <v>179.56700000000001</v>
      </c>
      <c r="N80" s="9">
        <v>104.913</v>
      </c>
      <c r="O80" s="9">
        <v>231.291</v>
      </c>
      <c r="P80" s="9">
        <v>142.899</v>
      </c>
      <c r="Q80" s="9">
        <v>88.391999999999996</v>
      </c>
      <c r="R80" s="9">
        <v>53.189</v>
      </c>
      <c r="S80" s="9">
        <v>36.667999999999999</v>
      </c>
      <c r="T80" s="9">
        <v>16.521000000000001</v>
      </c>
      <c r="U80" s="9">
        <v>267.82499999999999</v>
      </c>
      <c r="V80" s="9">
        <v>97.88</v>
      </c>
      <c r="W80" s="9">
        <v>169.94499999999999</v>
      </c>
      <c r="X80" s="9">
        <v>538.72900000000004</v>
      </c>
      <c r="Y80" s="9">
        <v>288.15699999999998</v>
      </c>
      <c r="Z80" s="9">
        <v>250.572</v>
      </c>
      <c r="AA80" s="9">
        <v>227.37299999999999</v>
      </c>
      <c r="AB80" s="9">
        <v>170.10400000000001</v>
      </c>
      <c r="AC80" s="9">
        <v>57.268999999999998</v>
      </c>
      <c r="AD80" s="9">
        <v>311.35599999999999</v>
      </c>
      <c r="AE80" s="9">
        <v>118.053</v>
      </c>
      <c r="AF80" s="9">
        <v>193.303</v>
      </c>
      <c r="AG80" s="9">
        <v>463.5</v>
      </c>
      <c r="AH80" s="9">
        <v>316.85199999999998</v>
      </c>
      <c r="AI80" s="9">
        <v>146.648</v>
      </c>
      <c r="AJ80" s="9">
        <v>470.02199999999999</v>
      </c>
      <c r="AK80" s="9">
        <v>171.303</v>
      </c>
      <c r="AL80" s="9">
        <v>298.71899999999999</v>
      </c>
      <c r="AM80" s="9">
        <v>542.64700000000005</v>
      </c>
      <c r="AN80" s="9">
        <v>260.952</v>
      </c>
      <c r="AO80" s="9">
        <v>281.69499999999999</v>
      </c>
      <c r="AP80" s="9">
        <v>3265.5819999999999</v>
      </c>
      <c r="AQ80" s="9">
        <v>1739.38</v>
      </c>
      <c r="AR80" s="9">
        <v>1526.203</v>
      </c>
      <c r="AS80" s="9">
        <v>2241.4740000000002</v>
      </c>
      <c r="AT80" s="9">
        <v>1415.1590000000001</v>
      </c>
      <c r="AU80" s="9">
        <v>826.31500000000005</v>
      </c>
      <c r="AV80" s="9">
        <v>1024.1079999999999</v>
      </c>
      <c r="AW80" s="9">
        <v>324.221</v>
      </c>
      <c r="AX80" s="9">
        <v>699.88699999999994</v>
      </c>
      <c r="AY80" s="9">
        <v>817.56899999999996</v>
      </c>
      <c r="AZ80" s="9">
        <v>435.74</v>
      </c>
      <c r="BA80" s="9">
        <v>381.82799999999997</v>
      </c>
      <c r="BB80" s="9">
        <v>505.209</v>
      </c>
      <c r="BC80" s="9">
        <v>253.58099999999999</v>
      </c>
      <c r="BD80" s="9">
        <v>251.62799999999999</v>
      </c>
      <c r="BE80" s="9">
        <v>260.33699999999999</v>
      </c>
      <c r="BF80" s="9">
        <v>165.23699999999999</v>
      </c>
      <c r="BG80" s="9">
        <v>95.100999999999999</v>
      </c>
      <c r="BH80" s="9">
        <v>213.85400000000001</v>
      </c>
      <c r="BI80" s="9">
        <v>130.01900000000001</v>
      </c>
      <c r="BJ80" s="9">
        <v>83.834999999999994</v>
      </c>
      <c r="BK80" s="9">
        <v>46.484000000000002</v>
      </c>
      <c r="BL80" s="9">
        <v>35.216999999999999</v>
      </c>
      <c r="BM80" s="9">
        <v>11.266</v>
      </c>
      <c r="BN80" s="9">
        <v>244.87200000000001</v>
      </c>
      <c r="BO80" s="9">
        <v>88.344999999999999</v>
      </c>
      <c r="BP80" s="9">
        <v>156.52799999999999</v>
      </c>
      <c r="BQ80" s="9">
        <v>462.161</v>
      </c>
      <c r="BR80" s="9">
        <v>255.66</v>
      </c>
      <c r="BS80" s="9">
        <v>206.50200000000001</v>
      </c>
      <c r="BT80" s="9">
        <v>193.82599999999999</v>
      </c>
      <c r="BU80" s="9">
        <v>147.00399999999999</v>
      </c>
      <c r="BV80" s="9">
        <v>46.822000000000003</v>
      </c>
      <c r="BW80" s="9">
        <v>268.33499999999998</v>
      </c>
      <c r="BX80" s="9">
        <v>108.65600000000001</v>
      </c>
      <c r="BY80" s="9">
        <v>159.679</v>
      </c>
      <c r="BZ80" s="9">
        <v>404.81299999999999</v>
      </c>
      <c r="CA80" s="9">
        <v>276.80700000000002</v>
      </c>
      <c r="CB80" s="9">
        <v>128.006</v>
      </c>
      <c r="CC80" s="9">
        <v>412.755</v>
      </c>
      <c r="CD80" s="9">
        <v>158.934</v>
      </c>
      <c r="CE80" s="9">
        <v>253.822</v>
      </c>
      <c r="CF80" s="9">
        <v>482.18900000000002</v>
      </c>
      <c r="CG80" s="9">
        <v>238.67500000000001</v>
      </c>
      <c r="CH80" s="9">
        <v>243.51400000000001</v>
      </c>
      <c r="CI80" s="9">
        <v>2416.9969999999998</v>
      </c>
      <c r="CJ80" s="9">
        <v>1264.749</v>
      </c>
      <c r="CK80" s="9">
        <v>1152.248</v>
      </c>
      <c r="CL80" s="9">
        <v>1672.4960000000001</v>
      </c>
      <c r="CM80" s="9">
        <v>1036.691</v>
      </c>
      <c r="CN80" s="9">
        <v>635.80399999999997</v>
      </c>
      <c r="CO80" s="9">
        <v>744.50199999999995</v>
      </c>
      <c r="CP80" s="9">
        <v>228.05799999999999</v>
      </c>
      <c r="CQ80" s="9">
        <v>516.44399999999996</v>
      </c>
      <c r="CR80" s="9">
        <v>556.39800000000002</v>
      </c>
      <c r="CS80" s="9">
        <v>283.77</v>
      </c>
      <c r="CT80" s="9">
        <v>272.62799999999999</v>
      </c>
      <c r="CU80" s="9">
        <v>311.01100000000002</v>
      </c>
      <c r="CV80" s="9">
        <v>146.87700000000001</v>
      </c>
      <c r="CW80" s="9">
        <v>164.13399999999999</v>
      </c>
      <c r="CX80" s="9">
        <v>157.62</v>
      </c>
      <c r="CY80" s="9">
        <v>95.991</v>
      </c>
      <c r="CZ80" s="9">
        <v>61.628999999999998</v>
      </c>
      <c r="DA80" s="9">
        <v>124.988</v>
      </c>
      <c r="DB80" s="9">
        <v>72.027000000000001</v>
      </c>
      <c r="DC80" s="9">
        <v>52.962000000000003</v>
      </c>
      <c r="DD80" s="9">
        <v>32.631999999999998</v>
      </c>
      <c r="DE80" s="9">
        <v>23.963999999999999</v>
      </c>
      <c r="DF80" s="9">
        <v>8.6669999999999998</v>
      </c>
      <c r="DG80" s="9">
        <v>153.38999999999999</v>
      </c>
      <c r="DH80" s="9">
        <v>50.886000000000003</v>
      </c>
      <c r="DI80" s="9">
        <v>102.505</v>
      </c>
      <c r="DJ80" s="9">
        <v>343.86900000000003</v>
      </c>
      <c r="DK80" s="9">
        <v>187.78399999999999</v>
      </c>
      <c r="DL80" s="9">
        <v>156.08500000000001</v>
      </c>
      <c r="DM80" s="9">
        <v>135.37</v>
      </c>
      <c r="DN80" s="9">
        <v>103.541</v>
      </c>
      <c r="DO80" s="9">
        <v>31.829000000000001</v>
      </c>
      <c r="DP80" s="9">
        <v>208.49799999999999</v>
      </c>
      <c r="DQ80" s="9">
        <v>84.242999999999995</v>
      </c>
      <c r="DR80" s="9">
        <v>124.256</v>
      </c>
      <c r="DS80" s="9">
        <v>258.34500000000003</v>
      </c>
      <c r="DT80" s="9">
        <v>174.30099999999999</v>
      </c>
      <c r="DU80" s="9">
        <v>84.043999999999997</v>
      </c>
      <c r="DV80" s="9">
        <v>298.05399999999997</v>
      </c>
      <c r="DW80" s="9">
        <v>109.46899999999999</v>
      </c>
      <c r="DX80" s="9">
        <v>188.58500000000001</v>
      </c>
      <c r="DY80" s="9">
        <v>333.48700000000002</v>
      </c>
      <c r="DZ80" s="9">
        <v>156.26900000000001</v>
      </c>
      <c r="EA80" s="9">
        <v>177.21799999999999</v>
      </c>
      <c r="EB80" s="9">
        <v>832.52800000000002</v>
      </c>
      <c r="EC80" s="9">
        <v>425.21</v>
      </c>
      <c r="ED80" s="9">
        <v>407.31799999999998</v>
      </c>
      <c r="EE80" s="9">
        <v>538.93200000000002</v>
      </c>
      <c r="EF80" s="9">
        <v>335.98500000000001</v>
      </c>
      <c r="EG80" s="9">
        <v>202.94800000000001</v>
      </c>
      <c r="EH80" s="9">
        <v>293.596</v>
      </c>
      <c r="EI80" s="9">
        <v>89.225999999999999</v>
      </c>
      <c r="EJ80" s="9">
        <v>204.37</v>
      </c>
      <c r="EK80" s="9">
        <v>208.61500000000001</v>
      </c>
      <c r="EL80" s="9">
        <v>100.78700000000001</v>
      </c>
      <c r="EM80" s="9">
        <v>107.828</v>
      </c>
      <c r="EN80" s="9">
        <v>121.919</v>
      </c>
      <c r="EO80" s="9">
        <v>57.863999999999997</v>
      </c>
      <c r="EP80" s="9">
        <v>64.055000000000007</v>
      </c>
      <c r="EQ80" s="9">
        <v>57.582000000000001</v>
      </c>
      <c r="ER80" s="9">
        <v>36.08</v>
      </c>
      <c r="ES80" s="9">
        <v>21.501999999999999</v>
      </c>
      <c r="ET80" s="9">
        <v>47.231000000000002</v>
      </c>
      <c r="EU80" s="9">
        <v>28.2</v>
      </c>
      <c r="EV80" s="9">
        <v>19.03</v>
      </c>
      <c r="EW80" s="9">
        <v>10.351000000000001</v>
      </c>
      <c r="EX80" s="9">
        <v>7.88</v>
      </c>
      <c r="EY80" s="9">
        <v>2.472</v>
      </c>
      <c r="EZ80" s="9">
        <v>64.337000000000003</v>
      </c>
      <c r="FA80" s="9">
        <v>21.783999999999999</v>
      </c>
      <c r="FB80" s="9">
        <v>42.552999999999997</v>
      </c>
      <c r="FC80" s="9">
        <v>129.27600000000001</v>
      </c>
      <c r="FD80" s="9">
        <v>64.850999999999999</v>
      </c>
      <c r="FE80" s="9">
        <v>64.424999999999997</v>
      </c>
      <c r="FF80" s="9">
        <v>42.237000000000002</v>
      </c>
      <c r="FG80" s="9">
        <v>29.178000000000001</v>
      </c>
      <c r="FH80" s="9">
        <v>13.058999999999999</v>
      </c>
      <c r="FI80" s="9">
        <v>87.037999999999997</v>
      </c>
      <c r="FJ80" s="9">
        <v>35.673000000000002</v>
      </c>
      <c r="FK80" s="9">
        <v>51.366</v>
      </c>
      <c r="FL80" s="9">
        <v>89.207999999999998</v>
      </c>
      <c r="FM80" s="9">
        <v>57.078000000000003</v>
      </c>
      <c r="FN80" s="9">
        <v>32.130000000000003</v>
      </c>
      <c r="FO80" s="9">
        <v>119.407</v>
      </c>
      <c r="FP80" s="9">
        <v>43.71</v>
      </c>
      <c r="FQ80" s="9">
        <v>75.697000000000003</v>
      </c>
      <c r="FR80" s="9">
        <v>134.26900000000001</v>
      </c>
      <c r="FS80" s="9">
        <v>63.872999999999998</v>
      </c>
      <c r="FT80" s="9">
        <v>70.396000000000001</v>
      </c>
      <c r="FU80" s="9">
        <v>1334.5319999999999</v>
      </c>
      <c r="FV80" s="9">
        <v>724.11800000000005</v>
      </c>
      <c r="FW80" s="9">
        <v>610.41300000000001</v>
      </c>
      <c r="FX80" s="9">
        <v>916.71199999999999</v>
      </c>
      <c r="FY80" s="9">
        <v>595.697</v>
      </c>
      <c r="FZ80" s="9">
        <v>321.01499999999999</v>
      </c>
      <c r="GA80" s="9">
        <v>417.82</v>
      </c>
      <c r="GB80" s="9">
        <v>128.42099999999999</v>
      </c>
      <c r="GC80" s="9">
        <v>289.39800000000002</v>
      </c>
      <c r="GD80" s="9">
        <v>318.08499999999998</v>
      </c>
      <c r="GE80" s="9">
        <v>175.59800000000001</v>
      </c>
      <c r="GF80" s="9">
        <v>142.48699999999999</v>
      </c>
      <c r="GG80" s="9">
        <v>181.471</v>
      </c>
      <c r="GH80" s="9">
        <v>99.14</v>
      </c>
      <c r="GI80" s="9">
        <v>82.331000000000003</v>
      </c>
      <c r="GJ80" s="9">
        <v>88.792000000000002</v>
      </c>
      <c r="GK80" s="9">
        <v>61.073999999999998</v>
      </c>
      <c r="GL80" s="9">
        <v>27.718</v>
      </c>
      <c r="GM80" s="9">
        <v>75.72</v>
      </c>
      <c r="GN80" s="9">
        <v>50.651000000000003</v>
      </c>
      <c r="GO80" s="9">
        <v>25.07</v>
      </c>
      <c r="GP80" s="9">
        <v>13.071999999999999</v>
      </c>
      <c r="GQ80" s="9">
        <v>10.423</v>
      </c>
      <c r="GR80" s="9">
        <v>2.6480000000000001</v>
      </c>
      <c r="GS80" s="9">
        <v>92.679000000000002</v>
      </c>
      <c r="GT80" s="9">
        <v>38.066000000000003</v>
      </c>
      <c r="GU80" s="9">
        <v>54.613</v>
      </c>
      <c r="GV80" s="9">
        <v>192.751</v>
      </c>
      <c r="GW80" s="9">
        <v>104.121</v>
      </c>
      <c r="GX80" s="9">
        <v>88.63</v>
      </c>
      <c r="GY80" s="9">
        <v>67.866</v>
      </c>
      <c r="GZ80" s="9">
        <v>53.780999999999999</v>
      </c>
      <c r="HA80" s="9">
        <v>14.085000000000001</v>
      </c>
      <c r="HB80" s="9">
        <v>124.884</v>
      </c>
      <c r="HC80" s="9">
        <v>50.34</v>
      </c>
      <c r="HD80" s="9">
        <v>74.543999999999997</v>
      </c>
      <c r="HE80" s="9">
        <v>142.20500000000001</v>
      </c>
      <c r="HF80" s="9">
        <v>104.43</v>
      </c>
      <c r="HG80" s="9">
        <v>37.774999999999999</v>
      </c>
      <c r="HH80" s="9">
        <v>175.88</v>
      </c>
      <c r="HI80" s="9">
        <v>71.167000000000002</v>
      </c>
      <c r="HJ80" s="9">
        <v>104.71299999999999</v>
      </c>
      <c r="HK80" s="9">
        <v>200.60499999999999</v>
      </c>
      <c r="HL80" s="9">
        <v>100.991</v>
      </c>
      <c r="HM80" s="9">
        <v>99.614000000000004</v>
      </c>
      <c r="HN80" s="9">
        <v>259.40199999999999</v>
      </c>
      <c r="HO80" s="9">
        <v>136.16200000000001</v>
      </c>
      <c r="HP80" s="9">
        <v>123.24</v>
      </c>
      <c r="HQ80" s="9">
        <v>157.27099999999999</v>
      </c>
      <c r="HR80" s="9">
        <v>102.548</v>
      </c>
      <c r="HS80" s="9">
        <v>54.722999999999999</v>
      </c>
      <c r="HT80" s="9">
        <v>102.131</v>
      </c>
      <c r="HU80" s="9">
        <v>33.613999999999997</v>
      </c>
      <c r="HV80" s="9">
        <v>68.516999999999996</v>
      </c>
      <c r="HW80" s="9">
        <v>65.168000000000006</v>
      </c>
      <c r="HX80" s="9">
        <v>31.771999999999998</v>
      </c>
      <c r="HY80" s="9">
        <v>33.396999999999998</v>
      </c>
      <c r="HZ80" s="9">
        <v>37.552</v>
      </c>
      <c r="IA80" s="9">
        <v>17.696000000000002</v>
      </c>
      <c r="IB80" s="9">
        <v>19.856000000000002</v>
      </c>
      <c r="IC80" s="9">
        <v>15.557</v>
      </c>
      <c r="ID80" s="9">
        <v>9.3149999999999995</v>
      </c>
      <c r="IE80" s="9">
        <v>6.242</v>
      </c>
      <c r="IF80" s="9">
        <v>13.464</v>
      </c>
      <c r="IG80" s="9">
        <v>7.51</v>
      </c>
      <c r="IH80" s="9">
        <v>5.9539999999999997</v>
      </c>
      <c r="II80" s="9">
        <v>2.0939999999999999</v>
      </c>
      <c r="IJ80" s="9">
        <v>1.8049999999999999</v>
      </c>
      <c r="IK80" s="9">
        <v>0.28799999999999998</v>
      </c>
      <c r="IL80" s="9">
        <v>21.995000000000001</v>
      </c>
      <c r="IM80" s="9">
        <v>8.3810000000000002</v>
      </c>
      <c r="IN80" s="9">
        <v>13.614000000000001</v>
      </c>
      <c r="IO80" s="9">
        <v>40.564</v>
      </c>
      <c r="IP80" s="9">
        <v>20.747</v>
      </c>
      <c r="IQ80" s="9">
        <v>19.817</v>
      </c>
    </row>
    <row r="81" spans="1:251">
      <c r="A81" s="10">
        <v>43952</v>
      </c>
      <c r="B81" s="9">
        <v>1032.681</v>
      </c>
      <c r="C81" s="9">
        <v>1099.519</v>
      </c>
      <c r="D81" s="9">
        <v>353.7</v>
      </c>
      <c r="E81" s="9">
        <v>745.81899999999996</v>
      </c>
      <c r="F81" s="9">
        <v>881.56200000000001</v>
      </c>
      <c r="G81" s="9">
        <v>493.178</v>
      </c>
      <c r="H81" s="9">
        <v>388.38299999999998</v>
      </c>
      <c r="I81" s="9">
        <v>489.798</v>
      </c>
      <c r="J81" s="9">
        <v>270.65899999999999</v>
      </c>
      <c r="K81" s="9">
        <v>219.13900000000001</v>
      </c>
      <c r="L81" s="9">
        <v>304.49</v>
      </c>
      <c r="M81" s="9">
        <v>197.36699999999999</v>
      </c>
      <c r="N81" s="9">
        <v>107.124</v>
      </c>
      <c r="O81" s="9">
        <v>242.38800000000001</v>
      </c>
      <c r="P81" s="9">
        <v>150.209</v>
      </c>
      <c r="Q81" s="9">
        <v>92.179000000000002</v>
      </c>
      <c r="R81" s="9">
        <v>62.101999999999997</v>
      </c>
      <c r="S81" s="9">
        <v>47.158000000000001</v>
      </c>
      <c r="T81" s="9">
        <v>14.944000000000001</v>
      </c>
      <c r="U81" s="9">
        <v>185.30699999999999</v>
      </c>
      <c r="V81" s="9">
        <v>73.292000000000002</v>
      </c>
      <c r="W81" s="9">
        <v>112.015</v>
      </c>
      <c r="X81" s="9">
        <v>531.98800000000006</v>
      </c>
      <c r="Y81" s="9">
        <v>301.32499999999999</v>
      </c>
      <c r="Z81" s="9">
        <v>230.66300000000001</v>
      </c>
      <c r="AA81" s="9">
        <v>237.00200000000001</v>
      </c>
      <c r="AB81" s="9">
        <v>168.92</v>
      </c>
      <c r="AC81" s="9">
        <v>68.081999999999994</v>
      </c>
      <c r="AD81" s="9">
        <v>294.98599999999999</v>
      </c>
      <c r="AE81" s="9">
        <v>132.405</v>
      </c>
      <c r="AF81" s="9">
        <v>162.58199999999999</v>
      </c>
      <c r="AG81" s="9">
        <v>480.15</v>
      </c>
      <c r="AH81" s="9">
        <v>326.697</v>
      </c>
      <c r="AI81" s="9">
        <v>153.453</v>
      </c>
      <c r="AJ81" s="9">
        <v>401.411</v>
      </c>
      <c r="AK81" s="9">
        <v>166.48099999999999</v>
      </c>
      <c r="AL81" s="9">
        <v>234.93</v>
      </c>
      <c r="AM81" s="9">
        <v>537.37400000000002</v>
      </c>
      <c r="AN81" s="9">
        <v>282.613</v>
      </c>
      <c r="AO81" s="9">
        <v>254.761</v>
      </c>
      <c r="AP81" s="9">
        <v>3211.643</v>
      </c>
      <c r="AQ81" s="9">
        <v>1710.587</v>
      </c>
      <c r="AR81" s="9">
        <v>1501.056</v>
      </c>
      <c r="AS81" s="9">
        <v>2226.3150000000001</v>
      </c>
      <c r="AT81" s="9">
        <v>1401.001</v>
      </c>
      <c r="AU81" s="9">
        <v>825.31399999999996</v>
      </c>
      <c r="AV81" s="9">
        <v>985.32899999999995</v>
      </c>
      <c r="AW81" s="9">
        <v>309.58600000000001</v>
      </c>
      <c r="AX81" s="9">
        <v>675.74300000000005</v>
      </c>
      <c r="AY81" s="9">
        <v>790.74699999999996</v>
      </c>
      <c r="AZ81" s="9">
        <v>428.41300000000001</v>
      </c>
      <c r="BA81" s="9">
        <v>362.334</v>
      </c>
      <c r="BB81" s="9">
        <v>456.75599999999997</v>
      </c>
      <c r="BC81" s="9">
        <v>242.58099999999999</v>
      </c>
      <c r="BD81" s="9">
        <v>214.17500000000001</v>
      </c>
      <c r="BE81" s="9">
        <v>279.42099999999999</v>
      </c>
      <c r="BF81" s="9">
        <v>177.05500000000001</v>
      </c>
      <c r="BG81" s="9">
        <v>102.367</v>
      </c>
      <c r="BH81" s="9">
        <v>224.58799999999999</v>
      </c>
      <c r="BI81" s="9">
        <v>134.69399999999999</v>
      </c>
      <c r="BJ81" s="9">
        <v>89.894999999999996</v>
      </c>
      <c r="BK81" s="9">
        <v>54.832999999999998</v>
      </c>
      <c r="BL81" s="9">
        <v>42.360999999999997</v>
      </c>
      <c r="BM81" s="9">
        <v>12.472</v>
      </c>
      <c r="BN81" s="9">
        <v>177.334</v>
      </c>
      <c r="BO81" s="9">
        <v>65.525999999999996</v>
      </c>
      <c r="BP81" s="9">
        <v>111.80800000000001</v>
      </c>
      <c r="BQ81" s="9">
        <v>452.96899999999999</v>
      </c>
      <c r="BR81" s="9">
        <v>253.46700000000001</v>
      </c>
      <c r="BS81" s="9">
        <v>199.501</v>
      </c>
      <c r="BT81" s="9">
        <v>196.21799999999999</v>
      </c>
      <c r="BU81" s="9">
        <v>144.785</v>
      </c>
      <c r="BV81" s="9">
        <v>51.433</v>
      </c>
      <c r="BW81" s="9">
        <v>256.75099999999998</v>
      </c>
      <c r="BX81" s="9">
        <v>108.682</v>
      </c>
      <c r="BY81" s="9">
        <v>148.06800000000001</v>
      </c>
      <c r="BZ81" s="9">
        <v>427.47300000000001</v>
      </c>
      <c r="CA81" s="9">
        <v>286.88799999999998</v>
      </c>
      <c r="CB81" s="9">
        <v>140.58500000000001</v>
      </c>
      <c r="CC81" s="9">
        <v>363.274</v>
      </c>
      <c r="CD81" s="9">
        <v>141.52500000000001</v>
      </c>
      <c r="CE81" s="9">
        <v>221.749</v>
      </c>
      <c r="CF81" s="9">
        <v>481.339</v>
      </c>
      <c r="CG81" s="9">
        <v>243.376</v>
      </c>
      <c r="CH81" s="9">
        <v>237.96299999999999</v>
      </c>
      <c r="CI81" s="9">
        <v>2353.4810000000002</v>
      </c>
      <c r="CJ81" s="9">
        <v>1229.8779999999999</v>
      </c>
      <c r="CK81" s="9">
        <v>1123.604</v>
      </c>
      <c r="CL81" s="9">
        <v>1649.069</v>
      </c>
      <c r="CM81" s="9">
        <v>1022.348</v>
      </c>
      <c r="CN81" s="9">
        <v>626.721</v>
      </c>
      <c r="CO81" s="9">
        <v>704.41200000000003</v>
      </c>
      <c r="CP81" s="9">
        <v>207.53</v>
      </c>
      <c r="CQ81" s="9">
        <v>496.88200000000001</v>
      </c>
      <c r="CR81" s="9">
        <v>489.50299999999999</v>
      </c>
      <c r="CS81" s="9">
        <v>244.65100000000001</v>
      </c>
      <c r="CT81" s="9">
        <v>244.852</v>
      </c>
      <c r="CU81" s="9">
        <v>267.87700000000001</v>
      </c>
      <c r="CV81" s="9">
        <v>129.18899999999999</v>
      </c>
      <c r="CW81" s="9">
        <v>138.68899999999999</v>
      </c>
      <c r="CX81" s="9">
        <v>152.32499999999999</v>
      </c>
      <c r="CY81" s="9">
        <v>92.540999999999997</v>
      </c>
      <c r="CZ81" s="9">
        <v>59.783999999999999</v>
      </c>
      <c r="DA81" s="9">
        <v>121.294</v>
      </c>
      <c r="DB81" s="9">
        <v>71.731999999999999</v>
      </c>
      <c r="DC81" s="9">
        <v>49.561999999999998</v>
      </c>
      <c r="DD81" s="9">
        <v>31.030999999999999</v>
      </c>
      <c r="DE81" s="9">
        <v>20.809000000000001</v>
      </c>
      <c r="DF81" s="9">
        <v>10.222</v>
      </c>
      <c r="DG81" s="9">
        <v>115.55200000000001</v>
      </c>
      <c r="DH81" s="9">
        <v>36.648000000000003</v>
      </c>
      <c r="DI81" s="9">
        <v>78.905000000000001</v>
      </c>
      <c r="DJ81" s="9">
        <v>289.69099999999997</v>
      </c>
      <c r="DK81" s="9">
        <v>150.84700000000001</v>
      </c>
      <c r="DL81" s="9">
        <v>138.84299999999999</v>
      </c>
      <c r="DM81" s="9">
        <v>106.398</v>
      </c>
      <c r="DN81" s="9">
        <v>84.536000000000001</v>
      </c>
      <c r="DO81" s="9">
        <v>21.861999999999998</v>
      </c>
      <c r="DP81" s="9">
        <v>183.292</v>
      </c>
      <c r="DQ81" s="9">
        <v>66.311000000000007</v>
      </c>
      <c r="DR81" s="9">
        <v>116.98099999999999</v>
      </c>
      <c r="DS81" s="9">
        <v>231.15700000000001</v>
      </c>
      <c r="DT81" s="9">
        <v>158.41999999999999</v>
      </c>
      <c r="DU81" s="9">
        <v>72.736999999999995</v>
      </c>
      <c r="DV81" s="9">
        <v>258.346</v>
      </c>
      <c r="DW81" s="9">
        <v>86.230999999999995</v>
      </c>
      <c r="DX81" s="9">
        <v>172.11500000000001</v>
      </c>
      <c r="DY81" s="9">
        <v>304.58600000000001</v>
      </c>
      <c r="DZ81" s="9">
        <v>138.04300000000001</v>
      </c>
      <c r="EA81" s="9">
        <v>166.54300000000001</v>
      </c>
      <c r="EB81" s="9">
        <v>820.07600000000002</v>
      </c>
      <c r="EC81" s="9">
        <v>427.05599999999998</v>
      </c>
      <c r="ED81" s="9">
        <v>393.02</v>
      </c>
      <c r="EE81" s="9">
        <v>536.87800000000004</v>
      </c>
      <c r="EF81" s="9">
        <v>343.41699999999997</v>
      </c>
      <c r="EG81" s="9">
        <v>193.46100000000001</v>
      </c>
      <c r="EH81" s="9">
        <v>283.19799999999998</v>
      </c>
      <c r="EI81" s="9">
        <v>83.638999999999996</v>
      </c>
      <c r="EJ81" s="9">
        <v>199.559</v>
      </c>
      <c r="EK81" s="9">
        <v>185.61</v>
      </c>
      <c r="EL81" s="9">
        <v>92.891999999999996</v>
      </c>
      <c r="EM81" s="9">
        <v>92.718999999999994</v>
      </c>
      <c r="EN81" s="9">
        <v>97.622</v>
      </c>
      <c r="EO81" s="9">
        <v>49.451000000000001</v>
      </c>
      <c r="EP81" s="9">
        <v>48.170999999999999</v>
      </c>
      <c r="EQ81" s="9">
        <v>47.917000000000002</v>
      </c>
      <c r="ER81" s="9">
        <v>32.526000000000003</v>
      </c>
      <c r="ES81" s="9">
        <v>15.391</v>
      </c>
      <c r="ET81" s="9">
        <v>38.734000000000002</v>
      </c>
      <c r="EU81" s="9">
        <v>25.579000000000001</v>
      </c>
      <c r="EV81" s="9">
        <v>13.154999999999999</v>
      </c>
      <c r="EW81" s="9">
        <v>9.1839999999999993</v>
      </c>
      <c r="EX81" s="9">
        <v>6.9470000000000001</v>
      </c>
      <c r="EY81" s="9">
        <v>2.2360000000000002</v>
      </c>
      <c r="EZ81" s="9">
        <v>49.704999999999998</v>
      </c>
      <c r="FA81" s="9">
        <v>16.925000000000001</v>
      </c>
      <c r="FB81" s="9">
        <v>32.78</v>
      </c>
      <c r="FC81" s="9">
        <v>117.709</v>
      </c>
      <c r="FD81" s="9">
        <v>58.771999999999998</v>
      </c>
      <c r="FE81" s="9">
        <v>58.936999999999998</v>
      </c>
      <c r="FF81" s="9">
        <v>42.2</v>
      </c>
      <c r="FG81" s="9">
        <v>31.013000000000002</v>
      </c>
      <c r="FH81" s="9">
        <v>11.186999999999999</v>
      </c>
      <c r="FI81" s="9">
        <v>75.509</v>
      </c>
      <c r="FJ81" s="9">
        <v>27.759</v>
      </c>
      <c r="FK81" s="9">
        <v>47.75</v>
      </c>
      <c r="FL81" s="9">
        <v>80.662000000000006</v>
      </c>
      <c r="FM81" s="9">
        <v>55.920999999999999</v>
      </c>
      <c r="FN81" s="9">
        <v>24.74</v>
      </c>
      <c r="FO81" s="9">
        <v>104.949</v>
      </c>
      <c r="FP81" s="9">
        <v>36.97</v>
      </c>
      <c r="FQ81" s="9">
        <v>67.977999999999994</v>
      </c>
      <c r="FR81" s="9">
        <v>114.24299999999999</v>
      </c>
      <c r="FS81" s="9">
        <v>53.338000000000001</v>
      </c>
      <c r="FT81" s="9">
        <v>60.905000000000001</v>
      </c>
      <c r="FU81" s="9">
        <v>1308.8230000000001</v>
      </c>
      <c r="FV81" s="9">
        <v>712.30799999999999</v>
      </c>
      <c r="FW81" s="9">
        <v>596.51499999999999</v>
      </c>
      <c r="FX81" s="9">
        <v>918.14300000000003</v>
      </c>
      <c r="FY81" s="9">
        <v>595.76599999999996</v>
      </c>
      <c r="FZ81" s="9">
        <v>322.37700000000001</v>
      </c>
      <c r="GA81" s="9">
        <v>390.68</v>
      </c>
      <c r="GB81" s="9">
        <v>116.542</v>
      </c>
      <c r="GC81" s="9">
        <v>274.13799999999998</v>
      </c>
      <c r="GD81" s="9">
        <v>295.37</v>
      </c>
      <c r="GE81" s="9">
        <v>160.952</v>
      </c>
      <c r="GF81" s="9">
        <v>134.41800000000001</v>
      </c>
      <c r="GG81" s="9">
        <v>153.02799999999999</v>
      </c>
      <c r="GH81" s="9">
        <v>79.97</v>
      </c>
      <c r="GI81" s="9">
        <v>73.058000000000007</v>
      </c>
      <c r="GJ81" s="9">
        <v>79.790999999999997</v>
      </c>
      <c r="GK81" s="9">
        <v>49.780999999999999</v>
      </c>
      <c r="GL81" s="9">
        <v>30.01</v>
      </c>
      <c r="GM81" s="9">
        <v>58.863</v>
      </c>
      <c r="GN81" s="9">
        <v>33.292000000000002</v>
      </c>
      <c r="GO81" s="9">
        <v>25.571999999999999</v>
      </c>
      <c r="GP81" s="9">
        <v>20.927</v>
      </c>
      <c r="GQ81" s="9">
        <v>16.489000000000001</v>
      </c>
      <c r="GR81" s="9">
        <v>4.4379999999999997</v>
      </c>
      <c r="GS81" s="9">
        <v>73.236999999999995</v>
      </c>
      <c r="GT81" s="9">
        <v>30.189</v>
      </c>
      <c r="GU81" s="9">
        <v>43.048000000000002</v>
      </c>
      <c r="GV81" s="9">
        <v>185.28700000000001</v>
      </c>
      <c r="GW81" s="9">
        <v>102.878</v>
      </c>
      <c r="GX81" s="9">
        <v>82.409000000000006</v>
      </c>
      <c r="GY81" s="9">
        <v>78.826999999999998</v>
      </c>
      <c r="GZ81" s="9">
        <v>59.822000000000003</v>
      </c>
      <c r="HA81" s="9">
        <v>19.006</v>
      </c>
      <c r="HB81" s="9">
        <v>106.459</v>
      </c>
      <c r="HC81" s="9">
        <v>43.055999999999997</v>
      </c>
      <c r="HD81" s="9">
        <v>63.402999999999999</v>
      </c>
      <c r="HE81" s="9">
        <v>142.06399999999999</v>
      </c>
      <c r="HF81" s="9">
        <v>98.873000000000005</v>
      </c>
      <c r="HG81" s="9">
        <v>43.191000000000003</v>
      </c>
      <c r="HH81" s="9">
        <v>153.30600000000001</v>
      </c>
      <c r="HI81" s="9">
        <v>62.079000000000001</v>
      </c>
      <c r="HJ81" s="9">
        <v>91.227000000000004</v>
      </c>
      <c r="HK81" s="9">
        <v>165.32300000000001</v>
      </c>
      <c r="HL81" s="9">
        <v>76.347999999999999</v>
      </c>
      <c r="HM81" s="9">
        <v>88.974999999999994</v>
      </c>
      <c r="HN81" s="9">
        <v>248.77099999999999</v>
      </c>
      <c r="HO81" s="9">
        <v>131.53299999999999</v>
      </c>
      <c r="HP81" s="9">
        <v>117.238</v>
      </c>
      <c r="HQ81" s="9">
        <v>156.58699999999999</v>
      </c>
      <c r="HR81" s="9">
        <v>102.39</v>
      </c>
      <c r="HS81" s="9">
        <v>54.197000000000003</v>
      </c>
      <c r="HT81" s="9">
        <v>92.183999999999997</v>
      </c>
      <c r="HU81" s="9">
        <v>29.143000000000001</v>
      </c>
      <c r="HV81" s="9">
        <v>63.040999999999997</v>
      </c>
      <c r="HW81" s="9">
        <v>58.622</v>
      </c>
      <c r="HX81" s="9">
        <v>29.760999999999999</v>
      </c>
      <c r="HY81" s="9">
        <v>28.861999999999998</v>
      </c>
      <c r="HZ81" s="9">
        <v>31.905999999999999</v>
      </c>
      <c r="IA81" s="9">
        <v>16.609000000000002</v>
      </c>
      <c r="IB81" s="9">
        <v>15.297000000000001</v>
      </c>
      <c r="IC81" s="9">
        <v>14.747999999999999</v>
      </c>
      <c r="ID81" s="9">
        <v>9.31</v>
      </c>
      <c r="IE81" s="9">
        <v>5.4379999999999997</v>
      </c>
      <c r="IF81" s="9">
        <v>12</v>
      </c>
      <c r="IG81" s="9">
        <v>7.242</v>
      </c>
      <c r="IH81" s="9">
        <v>4.7590000000000003</v>
      </c>
      <c r="II81" s="9">
        <v>2.7469999999999999</v>
      </c>
      <c r="IJ81" s="9">
        <v>2.0680000000000001</v>
      </c>
      <c r="IK81" s="9">
        <v>0.67900000000000005</v>
      </c>
      <c r="IL81" s="9">
        <v>17.158000000000001</v>
      </c>
      <c r="IM81" s="9">
        <v>7.2990000000000004</v>
      </c>
      <c r="IN81" s="9">
        <v>9.859</v>
      </c>
      <c r="IO81" s="9">
        <v>36.209000000000003</v>
      </c>
      <c r="IP81" s="9">
        <v>18.308</v>
      </c>
      <c r="IQ81" s="9">
        <v>17.901</v>
      </c>
    </row>
    <row r="82" spans="1:251">
      <c r="A82" s="10">
        <v>43983</v>
      </c>
      <c r="B82" s="9">
        <v>1034.105</v>
      </c>
      <c r="C82" s="9">
        <v>1168.8409999999999</v>
      </c>
      <c r="D82" s="9">
        <v>378.49700000000001</v>
      </c>
      <c r="E82" s="9">
        <v>790.34400000000005</v>
      </c>
      <c r="F82" s="9">
        <v>789.875</v>
      </c>
      <c r="G82" s="9">
        <v>433.84</v>
      </c>
      <c r="H82" s="9">
        <v>356.03500000000003</v>
      </c>
      <c r="I82" s="9">
        <v>357.04599999999999</v>
      </c>
      <c r="J82" s="9">
        <v>204.74199999999999</v>
      </c>
      <c r="K82" s="9">
        <v>152.304</v>
      </c>
      <c r="L82" s="9">
        <v>201.69200000000001</v>
      </c>
      <c r="M82" s="9">
        <v>140.40100000000001</v>
      </c>
      <c r="N82" s="9">
        <v>61.290999999999997</v>
      </c>
      <c r="O82" s="9">
        <v>158.16499999999999</v>
      </c>
      <c r="P82" s="9">
        <v>104.79300000000001</v>
      </c>
      <c r="Q82" s="9">
        <v>53.372</v>
      </c>
      <c r="R82" s="9">
        <v>43.527000000000001</v>
      </c>
      <c r="S82" s="9">
        <v>35.607999999999997</v>
      </c>
      <c r="T82" s="9">
        <v>7.9189999999999996</v>
      </c>
      <c r="U82" s="9">
        <v>155.35499999999999</v>
      </c>
      <c r="V82" s="9">
        <v>64.340999999999994</v>
      </c>
      <c r="W82" s="9">
        <v>91.013999999999996</v>
      </c>
      <c r="X82" s="9">
        <v>543.15300000000002</v>
      </c>
      <c r="Y82" s="9">
        <v>289.81900000000002</v>
      </c>
      <c r="Z82" s="9">
        <v>253.334</v>
      </c>
      <c r="AA82" s="9">
        <v>235.821</v>
      </c>
      <c r="AB82" s="9">
        <v>168.1</v>
      </c>
      <c r="AC82" s="9">
        <v>67.721000000000004</v>
      </c>
      <c r="AD82" s="9">
        <v>307.33300000000003</v>
      </c>
      <c r="AE82" s="9">
        <v>121.71899999999999</v>
      </c>
      <c r="AF82" s="9">
        <v>185.613</v>
      </c>
      <c r="AG82" s="9">
        <v>393.185</v>
      </c>
      <c r="AH82" s="9">
        <v>276.51600000000002</v>
      </c>
      <c r="AI82" s="9">
        <v>116.67</v>
      </c>
      <c r="AJ82" s="9">
        <v>396.69</v>
      </c>
      <c r="AK82" s="9">
        <v>157.32499999999999</v>
      </c>
      <c r="AL82" s="9">
        <v>239.36500000000001</v>
      </c>
      <c r="AM82" s="9">
        <v>465.49799999999999</v>
      </c>
      <c r="AN82" s="9">
        <v>226.51300000000001</v>
      </c>
      <c r="AO82" s="9">
        <v>238.98500000000001</v>
      </c>
      <c r="AP82" s="9">
        <v>3230.1610000000001</v>
      </c>
      <c r="AQ82" s="9">
        <v>1723.095</v>
      </c>
      <c r="AR82" s="9">
        <v>1507.067</v>
      </c>
      <c r="AS82" s="9">
        <v>2198.2170000000001</v>
      </c>
      <c r="AT82" s="9">
        <v>1396.809</v>
      </c>
      <c r="AU82" s="9">
        <v>801.40800000000002</v>
      </c>
      <c r="AV82" s="9">
        <v>1031.944</v>
      </c>
      <c r="AW82" s="9">
        <v>326.286</v>
      </c>
      <c r="AX82" s="9">
        <v>705.65800000000002</v>
      </c>
      <c r="AY82" s="9">
        <v>723.596</v>
      </c>
      <c r="AZ82" s="9">
        <v>402.99700000000001</v>
      </c>
      <c r="BA82" s="9">
        <v>320.59899999999999</v>
      </c>
      <c r="BB82" s="9">
        <v>348.62900000000002</v>
      </c>
      <c r="BC82" s="9">
        <v>195.34100000000001</v>
      </c>
      <c r="BD82" s="9">
        <v>153.28800000000001</v>
      </c>
      <c r="BE82" s="9">
        <v>190.892</v>
      </c>
      <c r="BF82" s="9">
        <v>130.98400000000001</v>
      </c>
      <c r="BG82" s="9">
        <v>59.908000000000001</v>
      </c>
      <c r="BH82" s="9">
        <v>157.637</v>
      </c>
      <c r="BI82" s="9">
        <v>104.928</v>
      </c>
      <c r="BJ82" s="9">
        <v>52.709000000000003</v>
      </c>
      <c r="BK82" s="9">
        <v>33.255000000000003</v>
      </c>
      <c r="BL82" s="9">
        <v>26.056000000000001</v>
      </c>
      <c r="BM82" s="9">
        <v>7.1989999999999998</v>
      </c>
      <c r="BN82" s="9">
        <v>157.73699999999999</v>
      </c>
      <c r="BO82" s="9">
        <v>64.356999999999999</v>
      </c>
      <c r="BP82" s="9">
        <v>93.38</v>
      </c>
      <c r="BQ82" s="9">
        <v>489.12900000000002</v>
      </c>
      <c r="BR82" s="9">
        <v>276.63400000000001</v>
      </c>
      <c r="BS82" s="9">
        <v>212.495</v>
      </c>
      <c r="BT82" s="9">
        <v>203.434</v>
      </c>
      <c r="BU82" s="9">
        <v>155.20500000000001</v>
      </c>
      <c r="BV82" s="9">
        <v>48.228999999999999</v>
      </c>
      <c r="BW82" s="9">
        <v>285.69499999999999</v>
      </c>
      <c r="BX82" s="9">
        <v>121.429</v>
      </c>
      <c r="BY82" s="9">
        <v>164.26599999999999</v>
      </c>
      <c r="BZ82" s="9">
        <v>349.80799999999999</v>
      </c>
      <c r="CA82" s="9">
        <v>251.52199999999999</v>
      </c>
      <c r="CB82" s="9">
        <v>98.286000000000001</v>
      </c>
      <c r="CC82" s="9">
        <v>373.78800000000001</v>
      </c>
      <c r="CD82" s="9">
        <v>151.47499999999999</v>
      </c>
      <c r="CE82" s="9">
        <v>222.31299999999999</v>
      </c>
      <c r="CF82" s="9">
        <v>443.33300000000003</v>
      </c>
      <c r="CG82" s="9">
        <v>226.357</v>
      </c>
      <c r="CH82" s="9">
        <v>216.97499999999999</v>
      </c>
      <c r="CI82" s="9">
        <v>2410.6669999999999</v>
      </c>
      <c r="CJ82" s="9">
        <v>1251.3530000000001</v>
      </c>
      <c r="CK82" s="9">
        <v>1159.3150000000001</v>
      </c>
      <c r="CL82" s="9">
        <v>1662.297</v>
      </c>
      <c r="CM82" s="9">
        <v>1021.182</v>
      </c>
      <c r="CN82" s="9">
        <v>641.11500000000001</v>
      </c>
      <c r="CO82" s="9">
        <v>748.37</v>
      </c>
      <c r="CP82" s="9">
        <v>230.17</v>
      </c>
      <c r="CQ82" s="9">
        <v>518.19899999999996</v>
      </c>
      <c r="CR82" s="9">
        <v>461.70499999999998</v>
      </c>
      <c r="CS82" s="9">
        <v>252.66900000000001</v>
      </c>
      <c r="CT82" s="9">
        <v>209.036</v>
      </c>
      <c r="CU82" s="9">
        <v>217.13300000000001</v>
      </c>
      <c r="CV82" s="9">
        <v>119.911</v>
      </c>
      <c r="CW82" s="9">
        <v>97.221999999999994</v>
      </c>
      <c r="CX82" s="9">
        <v>117.30800000000001</v>
      </c>
      <c r="CY82" s="9">
        <v>74.585999999999999</v>
      </c>
      <c r="CZ82" s="9">
        <v>42.722000000000001</v>
      </c>
      <c r="DA82" s="9">
        <v>87.894000000000005</v>
      </c>
      <c r="DB82" s="9">
        <v>52.676000000000002</v>
      </c>
      <c r="DC82" s="9">
        <v>35.218000000000004</v>
      </c>
      <c r="DD82" s="9">
        <v>29.414000000000001</v>
      </c>
      <c r="DE82" s="9">
        <v>21.91</v>
      </c>
      <c r="DF82" s="9">
        <v>7.5039999999999996</v>
      </c>
      <c r="DG82" s="9">
        <v>99.825000000000003</v>
      </c>
      <c r="DH82" s="9">
        <v>45.325000000000003</v>
      </c>
      <c r="DI82" s="9">
        <v>54.5</v>
      </c>
      <c r="DJ82" s="9">
        <v>317.79899999999998</v>
      </c>
      <c r="DK82" s="9">
        <v>173.85</v>
      </c>
      <c r="DL82" s="9">
        <v>143.94800000000001</v>
      </c>
      <c r="DM82" s="9">
        <v>118.18899999999999</v>
      </c>
      <c r="DN82" s="9">
        <v>89.94</v>
      </c>
      <c r="DO82" s="9">
        <v>28.25</v>
      </c>
      <c r="DP82" s="9">
        <v>199.60900000000001</v>
      </c>
      <c r="DQ82" s="9">
        <v>83.911000000000001</v>
      </c>
      <c r="DR82" s="9">
        <v>115.699</v>
      </c>
      <c r="DS82" s="9">
        <v>213.614</v>
      </c>
      <c r="DT82" s="9">
        <v>148.52199999999999</v>
      </c>
      <c r="DU82" s="9">
        <v>65.091999999999999</v>
      </c>
      <c r="DV82" s="9">
        <v>248.09100000000001</v>
      </c>
      <c r="DW82" s="9">
        <v>104.14700000000001</v>
      </c>
      <c r="DX82" s="9">
        <v>143.94399999999999</v>
      </c>
      <c r="DY82" s="9">
        <v>287.50299999999999</v>
      </c>
      <c r="DZ82" s="9">
        <v>136.58699999999999</v>
      </c>
      <c r="EA82" s="9">
        <v>150.916</v>
      </c>
      <c r="EB82" s="9">
        <v>832.40499999999997</v>
      </c>
      <c r="EC82" s="9">
        <v>432.69600000000003</v>
      </c>
      <c r="ED82" s="9">
        <v>399.709</v>
      </c>
      <c r="EE82" s="9">
        <v>533.63599999999997</v>
      </c>
      <c r="EF82" s="9">
        <v>337.61500000000001</v>
      </c>
      <c r="EG82" s="9">
        <v>196.02</v>
      </c>
      <c r="EH82" s="9">
        <v>298.76900000000001</v>
      </c>
      <c r="EI82" s="9">
        <v>95.081000000000003</v>
      </c>
      <c r="EJ82" s="9">
        <v>203.68799999999999</v>
      </c>
      <c r="EK82" s="9">
        <v>165.755</v>
      </c>
      <c r="EL82" s="9">
        <v>83.174000000000007</v>
      </c>
      <c r="EM82" s="9">
        <v>82.58</v>
      </c>
      <c r="EN82" s="9">
        <v>67.847999999999999</v>
      </c>
      <c r="EO82" s="9">
        <v>33.46</v>
      </c>
      <c r="EP82" s="9">
        <v>34.387</v>
      </c>
      <c r="EQ82" s="9">
        <v>31.29</v>
      </c>
      <c r="ER82" s="9">
        <v>21.599</v>
      </c>
      <c r="ES82" s="9">
        <v>9.6910000000000007</v>
      </c>
      <c r="ET82" s="9">
        <v>25.274000000000001</v>
      </c>
      <c r="EU82" s="9">
        <v>17.338999999999999</v>
      </c>
      <c r="EV82" s="9">
        <v>7.9349999999999996</v>
      </c>
      <c r="EW82" s="9">
        <v>6.016</v>
      </c>
      <c r="EX82" s="9">
        <v>4.26</v>
      </c>
      <c r="EY82" s="9">
        <v>1.756</v>
      </c>
      <c r="EZ82" s="9">
        <v>36.558</v>
      </c>
      <c r="FA82" s="9">
        <v>11.861000000000001</v>
      </c>
      <c r="FB82" s="9">
        <v>24.696000000000002</v>
      </c>
      <c r="FC82" s="9">
        <v>120.289</v>
      </c>
      <c r="FD82" s="9">
        <v>60.18</v>
      </c>
      <c r="FE82" s="9">
        <v>60.109000000000002</v>
      </c>
      <c r="FF82" s="9">
        <v>35.637</v>
      </c>
      <c r="FG82" s="9">
        <v>25.690999999999999</v>
      </c>
      <c r="FH82" s="9">
        <v>9.9459999999999997</v>
      </c>
      <c r="FI82" s="9">
        <v>84.652000000000001</v>
      </c>
      <c r="FJ82" s="9">
        <v>34.49</v>
      </c>
      <c r="FK82" s="9">
        <v>50.162999999999997</v>
      </c>
      <c r="FL82" s="9">
        <v>61.902000000000001</v>
      </c>
      <c r="FM82" s="9">
        <v>43.213999999999999</v>
      </c>
      <c r="FN82" s="9">
        <v>18.687999999999999</v>
      </c>
      <c r="FO82" s="9">
        <v>103.85299999999999</v>
      </c>
      <c r="FP82" s="9">
        <v>39.96</v>
      </c>
      <c r="FQ82" s="9">
        <v>63.893000000000001</v>
      </c>
      <c r="FR82" s="9">
        <v>109.92700000000001</v>
      </c>
      <c r="FS82" s="9">
        <v>51.829000000000001</v>
      </c>
      <c r="FT82" s="9">
        <v>58.097999999999999</v>
      </c>
      <c r="FU82" s="9">
        <v>1326.682</v>
      </c>
      <c r="FV82" s="9">
        <v>712.92399999999998</v>
      </c>
      <c r="FW82" s="9">
        <v>613.75800000000004</v>
      </c>
      <c r="FX82" s="9">
        <v>900.85400000000004</v>
      </c>
      <c r="FY82" s="9">
        <v>583.47299999999996</v>
      </c>
      <c r="FZ82" s="9">
        <v>317.38099999999997</v>
      </c>
      <c r="GA82" s="9">
        <v>425.82799999999997</v>
      </c>
      <c r="GB82" s="9">
        <v>129.44999999999999</v>
      </c>
      <c r="GC82" s="9">
        <v>296.37700000000001</v>
      </c>
      <c r="GD82" s="9">
        <v>259.35700000000003</v>
      </c>
      <c r="GE82" s="9">
        <v>130.41999999999999</v>
      </c>
      <c r="GF82" s="9">
        <v>128.93700000000001</v>
      </c>
      <c r="GG82" s="9">
        <v>99.028000000000006</v>
      </c>
      <c r="GH82" s="9">
        <v>54.832000000000001</v>
      </c>
      <c r="GI82" s="9">
        <v>44.195999999999998</v>
      </c>
      <c r="GJ82" s="9">
        <v>49.439</v>
      </c>
      <c r="GK82" s="9">
        <v>34.406999999999996</v>
      </c>
      <c r="GL82" s="9">
        <v>15.032</v>
      </c>
      <c r="GM82" s="9">
        <v>37.642000000000003</v>
      </c>
      <c r="GN82" s="9">
        <v>25.593</v>
      </c>
      <c r="GO82" s="9">
        <v>12.048999999999999</v>
      </c>
      <c r="GP82" s="9">
        <v>11.797000000000001</v>
      </c>
      <c r="GQ82" s="9">
        <v>8.8149999999999995</v>
      </c>
      <c r="GR82" s="9">
        <v>2.9830000000000001</v>
      </c>
      <c r="GS82" s="9">
        <v>49.588000000000001</v>
      </c>
      <c r="GT82" s="9">
        <v>20.425000000000001</v>
      </c>
      <c r="GU82" s="9">
        <v>29.164000000000001</v>
      </c>
      <c r="GV82" s="9">
        <v>190.733</v>
      </c>
      <c r="GW82" s="9">
        <v>95.275999999999996</v>
      </c>
      <c r="GX82" s="9">
        <v>95.457999999999998</v>
      </c>
      <c r="GY82" s="9">
        <v>71.328000000000003</v>
      </c>
      <c r="GZ82" s="9">
        <v>52.960999999999999</v>
      </c>
      <c r="HA82" s="9">
        <v>18.366</v>
      </c>
      <c r="HB82" s="9">
        <v>119.40600000000001</v>
      </c>
      <c r="HC82" s="9">
        <v>42.314</v>
      </c>
      <c r="HD82" s="9">
        <v>77.090999999999994</v>
      </c>
      <c r="HE82" s="9">
        <v>110.654</v>
      </c>
      <c r="HF82" s="9">
        <v>78.111000000000004</v>
      </c>
      <c r="HG82" s="9">
        <v>32.542999999999999</v>
      </c>
      <c r="HH82" s="9">
        <v>148.702</v>
      </c>
      <c r="HI82" s="9">
        <v>52.308999999999997</v>
      </c>
      <c r="HJ82" s="9">
        <v>96.394000000000005</v>
      </c>
      <c r="HK82" s="9">
        <v>157.048</v>
      </c>
      <c r="HL82" s="9">
        <v>67.906999999999996</v>
      </c>
      <c r="HM82" s="9">
        <v>89.141000000000005</v>
      </c>
      <c r="HN82" s="9">
        <v>254.04400000000001</v>
      </c>
      <c r="HO82" s="9">
        <v>134.07</v>
      </c>
      <c r="HP82" s="9">
        <v>119.974</v>
      </c>
      <c r="HQ82" s="9">
        <v>156.00800000000001</v>
      </c>
      <c r="HR82" s="9">
        <v>101.014</v>
      </c>
      <c r="HS82" s="9">
        <v>54.993000000000002</v>
      </c>
      <c r="HT82" s="9">
        <v>98.036000000000001</v>
      </c>
      <c r="HU82" s="9">
        <v>33.055999999999997</v>
      </c>
      <c r="HV82" s="9">
        <v>64.980999999999995</v>
      </c>
      <c r="HW82" s="9">
        <v>54.146999999999998</v>
      </c>
      <c r="HX82" s="9">
        <v>27.93</v>
      </c>
      <c r="HY82" s="9">
        <v>26.216999999999999</v>
      </c>
      <c r="HZ82" s="9">
        <v>24.702999999999999</v>
      </c>
      <c r="IA82" s="9">
        <v>12.186</v>
      </c>
      <c r="IB82" s="9">
        <v>12.516</v>
      </c>
      <c r="IC82" s="9">
        <v>10.488</v>
      </c>
      <c r="ID82" s="9">
        <v>6.3479999999999999</v>
      </c>
      <c r="IE82" s="9">
        <v>4.141</v>
      </c>
      <c r="IF82" s="9">
        <v>8.1530000000000005</v>
      </c>
      <c r="IG82" s="9">
        <v>4.4640000000000004</v>
      </c>
      <c r="IH82" s="9">
        <v>3.6890000000000001</v>
      </c>
      <c r="II82" s="9">
        <v>2.335</v>
      </c>
      <c r="IJ82" s="9">
        <v>1.8839999999999999</v>
      </c>
      <c r="IK82" s="9">
        <v>0.45200000000000001</v>
      </c>
      <c r="IL82" s="9">
        <v>14.214</v>
      </c>
      <c r="IM82" s="9">
        <v>5.8380000000000001</v>
      </c>
      <c r="IN82" s="9">
        <v>8.3759999999999994</v>
      </c>
      <c r="IO82" s="9">
        <v>37.122999999999998</v>
      </c>
      <c r="IP82" s="9">
        <v>20.007999999999999</v>
      </c>
      <c r="IQ82" s="9">
        <v>17.114999999999998</v>
      </c>
    </row>
    <row r="83" spans="1:251">
      <c r="A83" s="10">
        <v>44013</v>
      </c>
      <c r="B83" s="9">
        <v>1057.0350000000001</v>
      </c>
      <c r="C83" s="9">
        <v>1177.7439999999999</v>
      </c>
      <c r="D83" s="9">
        <v>391.214</v>
      </c>
      <c r="E83" s="9">
        <v>786.53</v>
      </c>
      <c r="F83" s="9">
        <v>749.65800000000002</v>
      </c>
      <c r="G83" s="9">
        <v>418.76299999999998</v>
      </c>
      <c r="H83" s="9">
        <v>330.89600000000002</v>
      </c>
      <c r="I83" s="9">
        <v>298.96800000000002</v>
      </c>
      <c r="J83" s="9">
        <v>175.691</v>
      </c>
      <c r="K83" s="9">
        <v>123.277</v>
      </c>
      <c r="L83" s="9">
        <v>176.28</v>
      </c>
      <c r="M83" s="9">
        <v>126.76600000000001</v>
      </c>
      <c r="N83" s="9">
        <v>49.514000000000003</v>
      </c>
      <c r="O83" s="9">
        <v>130.874</v>
      </c>
      <c r="P83" s="9">
        <v>93.769000000000005</v>
      </c>
      <c r="Q83" s="9">
        <v>37.104999999999997</v>
      </c>
      <c r="R83" s="9">
        <v>45.405999999999999</v>
      </c>
      <c r="S83" s="9">
        <v>32.997</v>
      </c>
      <c r="T83" s="9">
        <v>12.409000000000001</v>
      </c>
      <c r="U83" s="9">
        <v>122.688</v>
      </c>
      <c r="V83" s="9">
        <v>48.924999999999997</v>
      </c>
      <c r="W83" s="9">
        <v>73.763999999999996</v>
      </c>
      <c r="X83" s="9">
        <v>549.06500000000005</v>
      </c>
      <c r="Y83" s="9">
        <v>300.33800000000002</v>
      </c>
      <c r="Z83" s="9">
        <v>248.726</v>
      </c>
      <c r="AA83" s="9">
        <v>225.315</v>
      </c>
      <c r="AB83" s="9">
        <v>169.90799999999999</v>
      </c>
      <c r="AC83" s="9">
        <v>55.406999999999996</v>
      </c>
      <c r="AD83" s="9">
        <v>323.74900000000002</v>
      </c>
      <c r="AE83" s="9">
        <v>130.43</v>
      </c>
      <c r="AF83" s="9">
        <v>193.31899999999999</v>
      </c>
      <c r="AG83" s="9">
        <v>363.33300000000003</v>
      </c>
      <c r="AH83" s="9">
        <v>264.09800000000001</v>
      </c>
      <c r="AI83" s="9">
        <v>99.234999999999999</v>
      </c>
      <c r="AJ83" s="9">
        <v>386.32499999999999</v>
      </c>
      <c r="AK83" s="9">
        <v>154.66499999999999</v>
      </c>
      <c r="AL83" s="9">
        <v>231.66</v>
      </c>
      <c r="AM83" s="9">
        <v>454.62299999999999</v>
      </c>
      <c r="AN83" s="9">
        <v>224.19900000000001</v>
      </c>
      <c r="AO83" s="9">
        <v>230.42400000000001</v>
      </c>
      <c r="AP83" s="9">
        <v>3228.9369999999999</v>
      </c>
      <c r="AQ83" s="9">
        <v>1722.1780000000001</v>
      </c>
      <c r="AR83" s="9">
        <v>1506.759</v>
      </c>
      <c r="AS83" s="9">
        <v>2184.0650000000001</v>
      </c>
      <c r="AT83" s="9">
        <v>1389.056</v>
      </c>
      <c r="AU83" s="9">
        <v>795.00900000000001</v>
      </c>
      <c r="AV83" s="9">
        <v>1044.8720000000001</v>
      </c>
      <c r="AW83" s="9">
        <v>333.12200000000001</v>
      </c>
      <c r="AX83" s="9">
        <v>711.75</v>
      </c>
      <c r="AY83" s="9">
        <v>704.072</v>
      </c>
      <c r="AZ83" s="9">
        <v>391.14600000000002</v>
      </c>
      <c r="BA83" s="9">
        <v>312.92599999999999</v>
      </c>
      <c r="BB83" s="9">
        <v>322.42099999999999</v>
      </c>
      <c r="BC83" s="9">
        <v>180.69200000000001</v>
      </c>
      <c r="BD83" s="9">
        <v>141.72900000000001</v>
      </c>
      <c r="BE83" s="9">
        <v>178.93199999999999</v>
      </c>
      <c r="BF83" s="9">
        <v>123.59099999999999</v>
      </c>
      <c r="BG83" s="9">
        <v>55.341000000000001</v>
      </c>
      <c r="BH83" s="9">
        <v>145.54</v>
      </c>
      <c r="BI83" s="9">
        <v>98.533000000000001</v>
      </c>
      <c r="BJ83" s="9">
        <v>47.008000000000003</v>
      </c>
      <c r="BK83" s="9">
        <v>33.392000000000003</v>
      </c>
      <c r="BL83" s="9">
        <v>25.059000000000001</v>
      </c>
      <c r="BM83" s="9">
        <v>8.3339999999999996</v>
      </c>
      <c r="BN83" s="9">
        <v>143.489</v>
      </c>
      <c r="BO83" s="9">
        <v>57.100999999999999</v>
      </c>
      <c r="BP83" s="9">
        <v>86.388000000000005</v>
      </c>
      <c r="BQ83" s="9">
        <v>495.4</v>
      </c>
      <c r="BR83" s="9">
        <v>276.572</v>
      </c>
      <c r="BS83" s="9">
        <v>218.828</v>
      </c>
      <c r="BT83" s="9">
        <v>196.929</v>
      </c>
      <c r="BU83" s="9">
        <v>153.321</v>
      </c>
      <c r="BV83" s="9">
        <v>43.607999999999997</v>
      </c>
      <c r="BW83" s="9">
        <v>298.471</v>
      </c>
      <c r="BX83" s="9">
        <v>123.251</v>
      </c>
      <c r="BY83" s="9">
        <v>175.22</v>
      </c>
      <c r="BZ83" s="9">
        <v>333.29399999999998</v>
      </c>
      <c r="CA83" s="9">
        <v>241.375</v>
      </c>
      <c r="CB83" s="9">
        <v>91.918000000000006</v>
      </c>
      <c r="CC83" s="9">
        <v>370.77800000000002</v>
      </c>
      <c r="CD83" s="9">
        <v>149.77099999999999</v>
      </c>
      <c r="CE83" s="9">
        <v>221.00700000000001</v>
      </c>
      <c r="CF83" s="9">
        <v>444.01100000000002</v>
      </c>
      <c r="CG83" s="9">
        <v>221.78299999999999</v>
      </c>
      <c r="CH83" s="9">
        <v>222.22800000000001</v>
      </c>
      <c r="CI83" s="9">
        <v>2442.0030000000002</v>
      </c>
      <c r="CJ83" s="9">
        <v>1269.998</v>
      </c>
      <c r="CK83" s="9">
        <v>1172.0050000000001</v>
      </c>
      <c r="CL83" s="9">
        <v>1696.153</v>
      </c>
      <c r="CM83" s="9">
        <v>1031.742</v>
      </c>
      <c r="CN83" s="9">
        <v>664.41099999999994</v>
      </c>
      <c r="CO83" s="9">
        <v>745.851</v>
      </c>
      <c r="CP83" s="9">
        <v>238.256</v>
      </c>
      <c r="CQ83" s="9">
        <v>507.59500000000003</v>
      </c>
      <c r="CR83" s="9">
        <v>442.3</v>
      </c>
      <c r="CS83" s="9">
        <v>264.60599999999999</v>
      </c>
      <c r="CT83" s="9">
        <v>177.69499999999999</v>
      </c>
      <c r="CU83" s="9">
        <v>176.80799999999999</v>
      </c>
      <c r="CV83" s="9">
        <v>115.139</v>
      </c>
      <c r="CW83" s="9">
        <v>61.668999999999997</v>
      </c>
      <c r="CX83" s="9">
        <v>111.265</v>
      </c>
      <c r="CY83" s="9">
        <v>81.673000000000002</v>
      </c>
      <c r="CZ83" s="9">
        <v>29.591999999999999</v>
      </c>
      <c r="DA83" s="9">
        <v>85.299000000000007</v>
      </c>
      <c r="DB83" s="9">
        <v>61.639000000000003</v>
      </c>
      <c r="DC83" s="9">
        <v>23.66</v>
      </c>
      <c r="DD83" s="9">
        <v>25.966000000000001</v>
      </c>
      <c r="DE83" s="9">
        <v>20.033999999999999</v>
      </c>
      <c r="DF83" s="9">
        <v>5.9320000000000004</v>
      </c>
      <c r="DG83" s="9">
        <v>65.543000000000006</v>
      </c>
      <c r="DH83" s="9">
        <v>33.466000000000001</v>
      </c>
      <c r="DI83" s="9">
        <v>32.076999999999998</v>
      </c>
      <c r="DJ83" s="9">
        <v>316.14800000000002</v>
      </c>
      <c r="DK83" s="9">
        <v>182.072</v>
      </c>
      <c r="DL83" s="9">
        <v>134.07599999999999</v>
      </c>
      <c r="DM83" s="9">
        <v>124.45699999999999</v>
      </c>
      <c r="DN83" s="9">
        <v>95.962000000000003</v>
      </c>
      <c r="DO83" s="9">
        <v>28.495999999999999</v>
      </c>
      <c r="DP83" s="9">
        <v>191.69</v>
      </c>
      <c r="DQ83" s="9">
        <v>86.11</v>
      </c>
      <c r="DR83" s="9">
        <v>105.581</v>
      </c>
      <c r="DS83" s="9">
        <v>213.197</v>
      </c>
      <c r="DT83" s="9">
        <v>159.81200000000001</v>
      </c>
      <c r="DU83" s="9">
        <v>53.384999999999998</v>
      </c>
      <c r="DV83" s="9">
        <v>229.10400000000001</v>
      </c>
      <c r="DW83" s="9">
        <v>104.794</v>
      </c>
      <c r="DX83" s="9">
        <v>124.31</v>
      </c>
      <c r="DY83" s="9">
        <v>276.99</v>
      </c>
      <c r="DZ83" s="9">
        <v>147.749</v>
      </c>
      <c r="EA83" s="9">
        <v>129.24100000000001</v>
      </c>
      <c r="EB83" s="9">
        <v>836.21500000000003</v>
      </c>
      <c r="EC83" s="9">
        <v>434.60300000000001</v>
      </c>
      <c r="ED83" s="9">
        <v>401.61200000000002</v>
      </c>
      <c r="EE83" s="9">
        <v>542.71</v>
      </c>
      <c r="EF83" s="9">
        <v>342.31599999999997</v>
      </c>
      <c r="EG83" s="9">
        <v>200.39400000000001</v>
      </c>
      <c r="EH83" s="9">
        <v>293.505</v>
      </c>
      <c r="EI83" s="9">
        <v>92.287000000000006</v>
      </c>
      <c r="EJ83" s="9">
        <v>201.21799999999999</v>
      </c>
      <c r="EK83" s="9">
        <v>156.334</v>
      </c>
      <c r="EL83" s="9">
        <v>81.39</v>
      </c>
      <c r="EM83" s="9">
        <v>74.944999999999993</v>
      </c>
      <c r="EN83" s="9">
        <v>57.204999999999998</v>
      </c>
      <c r="EO83" s="9">
        <v>31.076000000000001</v>
      </c>
      <c r="EP83" s="9">
        <v>26.128</v>
      </c>
      <c r="EQ83" s="9">
        <v>31.268999999999998</v>
      </c>
      <c r="ER83" s="9">
        <v>20.83</v>
      </c>
      <c r="ES83" s="9">
        <v>10.439</v>
      </c>
      <c r="ET83" s="9">
        <v>21.893000000000001</v>
      </c>
      <c r="EU83" s="9">
        <v>14.474</v>
      </c>
      <c r="EV83" s="9">
        <v>7.4189999999999996</v>
      </c>
      <c r="EW83" s="9">
        <v>9.3759999999999994</v>
      </c>
      <c r="EX83" s="9">
        <v>6.3559999999999999</v>
      </c>
      <c r="EY83" s="9">
        <v>3.02</v>
      </c>
      <c r="EZ83" s="9">
        <v>25.934999999999999</v>
      </c>
      <c r="FA83" s="9">
        <v>10.246</v>
      </c>
      <c r="FB83" s="9">
        <v>15.689</v>
      </c>
      <c r="FC83" s="9">
        <v>119.863</v>
      </c>
      <c r="FD83" s="9">
        <v>61.975999999999999</v>
      </c>
      <c r="FE83" s="9">
        <v>57.887999999999998</v>
      </c>
      <c r="FF83" s="9">
        <v>38.529000000000003</v>
      </c>
      <c r="FG83" s="9">
        <v>29.677</v>
      </c>
      <c r="FH83" s="9">
        <v>8.8520000000000003</v>
      </c>
      <c r="FI83" s="9">
        <v>81.334999999999994</v>
      </c>
      <c r="FJ83" s="9">
        <v>32.298999999999999</v>
      </c>
      <c r="FK83" s="9">
        <v>49.036000000000001</v>
      </c>
      <c r="FL83" s="9">
        <v>63.610999999999997</v>
      </c>
      <c r="FM83" s="9">
        <v>45.707999999999998</v>
      </c>
      <c r="FN83" s="9">
        <v>17.902999999999999</v>
      </c>
      <c r="FO83" s="9">
        <v>92.722999999999999</v>
      </c>
      <c r="FP83" s="9">
        <v>35.680999999999997</v>
      </c>
      <c r="FQ83" s="9">
        <v>57.042000000000002</v>
      </c>
      <c r="FR83" s="9">
        <v>103.22799999999999</v>
      </c>
      <c r="FS83" s="9">
        <v>46.773000000000003</v>
      </c>
      <c r="FT83" s="9">
        <v>56.454999999999998</v>
      </c>
      <c r="FU83" s="9">
        <v>1342.74</v>
      </c>
      <c r="FV83" s="9">
        <v>722.149</v>
      </c>
      <c r="FW83" s="9">
        <v>620.59100000000001</v>
      </c>
      <c r="FX83" s="9">
        <v>918.07600000000002</v>
      </c>
      <c r="FY83" s="9">
        <v>594.66</v>
      </c>
      <c r="FZ83" s="9">
        <v>323.416</v>
      </c>
      <c r="GA83" s="9">
        <v>424.66500000000002</v>
      </c>
      <c r="GB83" s="9">
        <v>127.489</v>
      </c>
      <c r="GC83" s="9">
        <v>297.17500000000001</v>
      </c>
      <c r="GD83" s="9">
        <v>236.166</v>
      </c>
      <c r="GE83" s="9">
        <v>117.167</v>
      </c>
      <c r="GF83" s="9">
        <v>118.998</v>
      </c>
      <c r="GG83" s="9">
        <v>76.366</v>
      </c>
      <c r="GH83" s="9">
        <v>43.098999999999997</v>
      </c>
      <c r="GI83" s="9">
        <v>33.267000000000003</v>
      </c>
      <c r="GJ83" s="9">
        <v>41.892000000000003</v>
      </c>
      <c r="GK83" s="9">
        <v>28.401</v>
      </c>
      <c r="GL83" s="9">
        <v>13.492000000000001</v>
      </c>
      <c r="GM83" s="9">
        <v>33.932000000000002</v>
      </c>
      <c r="GN83" s="9">
        <v>21.882000000000001</v>
      </c>
      <c r="GO83" s="9">
        <v>12.05</v>
      </c>
      <c r="GP83" s="9">
        <v>7.96</v>
      </c>
      <c r="GQ83" s="9">
        <v>6.5179999999999998</v>
      </c>
      <c r="GR83" s="9">
        <v>1.4419999999999999</v>
      </c>
      <c r="GS83" s="9">
        <v>34.472999999999999</v>
      </c>
      <c r="GT83" s="9">
        <v>14.698</v>
      </c>
      <c r="GU83" s="9">
        <v>19.774999999999999</v>
      </c>
      <c r="GV83" s="9">
        <v>190.37299999999999</v>
      </c>
      <c r="GW83" s="9">
        <v>90.588999999999999</v>
      </c>
      <c r="GX83" s="9">
        <v>99.784000000000006</v>
      </c>
      <c r="GY83" s="9">
        <v>72.650000000000006</v>
      </c>
      <c r="GZ83" s="9">
        <v>49.697000000000003</v>
      </c>
      <c r="HA83" s="9">
        <v>22.952999999999999</v>
      </c>
      <c r="HB83" s="9">
        <v>117.723</v>
      </c>
      <c r="HC83" s="9">
        <v>40.892000000000003</v>
      </c>
      <c r="HD83" s="9">
        <v>76.831000000000003</v>
      </c>
      <c r="HE83" s="9">
        <v>99.906000000000006</v>
      </c>
      <c r="HF83" s="9">
        <v>68.137</v>
      </c>
      <c r="HG83" s="9">
        <v>31.768999999999998</v>
      </c>
      <c r="HH83" s="9">
        <v>136.25899999999999</v>
      </c>
      <c r="HI83" s="9">
        <v>49.03</v>
      </c>
      <c r="HJ83" s="9">
        <v>87.228999999999999</v>
      </c>
      <c r="HK83" s="9">
        <v>151.655</v>
      </c>
      <c r="HL83" s="9">
        <v>62.774000000000001</v>
      </c>
      <c r="HM83" s="9">
        <v>88.881</v>
      </c>
      <c r="HN83" s="9">
        <v>259.73700000000002</v>
      </c>
      <c r="HO83" s="9">
        <v>136.49799999999999</v>
      </c>
      <c r="HP83" s="9">
        <v>123.24</v>
      </c>
      <c r="HQ83" s="9">
        <v>157.607</v>
      </c>
      <c r="HR83" s="9">
        <v>104.128</v>
      </c>
      <c r="HS83" s="9">
        <v>53.478000000000002</v>
      </c>
      <c r="HT83" s="9">
        <v>102.131</v>
      </c>
      <c r="HU83" s="9">
        <v>32.369</v>
      </c>
      <c r="HV83" s="9">
        <v>69.760999999999996</v>
      </c>
      <c r="HW83" s="9">
        <v>52.728999999999999</v>
      </c>
      <c r="HX83" s="9">
        <v>25.646999999999998</v>
      </c>
      <c r="HY83" s="9">
        <v>27.082000000000001</v>
      </c>
      <c r="HZ83" s="9">
        <v>22.117000000000001</v>
      </c>
      <c r="IA83" s="9">
        <v>12.164999999999999</v>
      </c>
      <c r="IB83" s="9">
        <v>9.952</v>
      </c>
      <c r="IC83" s="9">
        <v>9.9320000000000004</v>
      </c>
      <c r="ID83" s="9">
        <v>6.4560000000000004</v>
      </c>
      <c r="IE83" s="9">
        <v>3.476</v>
      </c>
      <c r="IF83" s="9">
        <v>7.1079999999999997</v>
      </c>
      <c r="IG83" s="9">
        <v>4.3239999999999998</v>
      </c>
      <c r="IH83" s="9">
        <v>2.7839999999999998</v>
      </c>
      <c r="II83" s="9">
        <v>2.8239999999999998</v>
      </c>
      <c r="IJ83" s="9">
        <v>2.1320000000000001</v>
      </c>
      <c r="IK83" s="9">
        <v>0.69199999999999995</v>
      </c>
      <c r="IL83" s="9">
        <v>12.185</v>
      </c>
      <c r="IM83" s="9">
        <v>5.7089999999999996</v>
      </c>
      <c r="IN83" s="9">
        <v>6.476</v>
      </c>
      <c r="IO83" s="9">
        <v>38.475999999999999</v>
      </c>
      <c r="IP83" s="9">
        <v>17.866</v>
      </c>
      <c r="IQ83" s="9">
        <v>20.61</v>
      </c>
    </row>
    <row r="84" spans="1:251">
      <c r="A84" s="10">
        <v>44044</v>
      </c>
      <c r="B84" s="9">
        <v>1054.5550000000001</v>
      </c>
      <c r="C84" s="9">
        <v>1212.7159999999999</v>
      </c>
      <c r="D84" s="9">
        <v>400.108</v>
      </c>
      <c r="E84" s="9">
        <v>812.60799999999995</v>
      </c>
      <c r="F84" s="9">
        <v>722.93399999999997</v>
      </c>
      <c r="G84" s="9">
        <v>406.46600000000001</v>
      </c>
      <c r="H84" s="9">
        <v>316.46800000000002</v>
      </c>
      <c r="I84" s="9">
        <v>256.71100000000001</v>
      </c>
      <c r="J84" s="9">
        <v>158.44399999999999</v>
      </c>
      <c r="K84" s="9">
        <v>98.266999999999996</v>
      </c>
      <c r="L84" s="9">
        <v>144.88</v>
      </c>
      <c r="M84" s="9">
        <v>104.73</v>
      </c>
      <c r="N84" s="9">
        <v>40.15</v>
      </c>
      <c r="O84" s="9">
        <v>101.33199999999999</v>
      </c>
      <c r="P84" s="9">
        <v>71.364000000000004</v>
      </c>
      <c r="Q84" s="9">
        <v>29.968</v>
      </c>
      <c r="R84" s="9">
        <v>43.546999999999997</v>
      </c>
      <c r="S84" s="9">
        <v>33.366</v>
      </c>
      <c r="T84" s="9">
        <v>10.182</v>
      </c>
      <c r="U84" s="9">
        <v>111.831</v>
      </c>
      <c r="V84" s="9">
        <v>53.713999999999999</v>
      </c>
      <c r="W84" s="9">
        <v>58.116999999999997</v>
      </c>
      <c r="X84" s="9">
        <v>552.83600000000001</v>
      </c>
      <c r="Y84" s="9">
        <v>301.274</v>
      </c>
      <c r="Z84" s="9">
        <v>251.56200000000001</v>
      </c>
      <c r="AA84" s="9">
        <v>228.614</v>
      </c>
      <c r="AB84" s="9">
        <v>168.858</v>
      </c>
      <c r="AC84" s="9">
        <v>59.755000000000003</v>
      </c>
      <c r="AD84" s="9">
        <v>324.22199999999998</v>
      </c>
      <c r="AE84" s="9">
        <v>132.416</v>
      </c>
      <c r="AF84" s="9">
        <v>191.80699999999999</v>
      </c>
      <c r="AG84" s="9">
        <v>342.863</v>
      </c>
      <c r="AH84" s="9">
        <v>250.036</v>
      </c>
      <c r="AI84" s="9">
        <v>92.826999999999998</v>
      </c>
      <c r="AJ84" s="9">
        <v>380.07100000000003</v>
      </c>
      <c r="AK84" s="9">
        <v>156.43</v>
      </c>
      <c r="AL84" s="9">
        <v>223.64099999999999</v>
      </c>
      <c r="AM84" s="9">
        <v>425.55500000000001</v>
      </c>
      <c r="AN84" s="9">
        <v>203.78</v>
      </c>
      <c r="AO84" s="9">
        <v>221.77500000000001</v>
      </c>
      <c r="AP84" s="9">
        <v>3169.4659999999999</v>
      </c>
      <c r="AQ84" s="9">
        <v>1691.0350000000001</v>
      </c>
      <c r="AR84" s="9">
        <v>1478.431</v>
      </c>
      <c r="AS84" s="9">
        <v>2141.25</v>
      </c>
      <c r="AT84" s="9">
        <v>1361.2429999999999</v>
      </c>
      <c r="AU84" s="9">
        <v>780.00699999999995</v>
      </c>
      <c r="AV84" s="9">
        <v>1028.2159999999999</v>
      </c>
      <c r="AW84" s="9">
        <v>329.79300000000001</v>
      </c>
      <c r="AX84" s="9">
        <v>698.42399999999998</v>
      </c>
      <c r="AY84" s="9">
        <v>769.12699999999995</v>
      </c>
      <c r="AZ84" s="9">
        <v>434.81200000000001</v>
      </c>
      <c r="BA84" s="9">
        <v>334.315</v>
      </c>
      <c r="BB84" s="9">
        <v>412.67899999999997</v>
      </c>
      <c r="BC84" s="9">
        <v>238.14400000000001</v>
      </c>
      <c r="BD84" s="9">
        <v>174.535</v>
      </c>
      <c r="BE84" s="9">
        <v>231.61600000000001</v>
      </c>
      <c r="BF84" s="9">
        <v>171.636</v>
      </c>
      <c r="BG84" s="9">
        <v>59.98</v>
      </c>
      <c r="BH84" s="9">
        <v>185.28899999999999</v>
      </c>
      <c r="BI84" s="9">
        <v>132.55099999999999</v>
      </c>
      <c r="BJ84" s="9">
        <v>52.738</v>
      </c>
      <c r="BK84" s="9">
        <v>46.326999999999998</v>
      </c>
      <c r="BL84" s="9">
        <v>39.085000000000001</v>
      </c>
      <c r="BM84" s="9">
        <v>7.242</v>
      </c>
      <c r="BN84" s="9">
        <v>181.06299999999999</v>
      </c>
      <c r="BO84" s="9">
        <v>66.507999999999996</v>
      </c>
      <c r="BP84" s="9">
        <v>114.55500000000001</v>
      </c>
      <c r="BQ84" s="9">
        <v>472.46899999999999</v>
      </c>
      <c r="BR84" s="9">
        <v>261.988</v>
      </c>
      <c r="BS84" s="9">
        <v>210.48099999999999</v>
      </c>
      <c r="BT84" s="9">
        <v>182.17</v>
      </c>
      <c r="BU84" s="9">
        <v>146.02799999999999</v>
      </c>
      <c r="BV84" s="9">
        <v>36.142000000000003</v>
      </c>
      <c r="BW84" s="9">
        <v>290.29899999999998</v>
      </c>
      <c r="BX84" s="9">
        <v>115.96</v>
      </c>
      <c r="BY84" s="9">
        <v>174.339</v>
      </c>
      <c r="BZ84" s="9">
        <v>370.238</v>
      </c>
      <c r="CA84" s="9">
        <v>280.745</v>
      </c>
      <c r="CB84" s="9">
        <v>89.492999999999995</v>
      </c>
      <c r="CC84" s="9">
        <v>398.88900000000001</v>
      </c>
      <c r="CD84" s="9">
        <v>154.06700000000001</v>
      </c>
      <c r="CE84" s="9">
        <v>244.822</v>
      </c>
      <c r="CF84" s="9">
        <v>475.58800000000002</v>
      </c>
      <c r="CG84" s="9">
        <v>248.511</v>
      </c>
      <c r="CH84" s="9">
        <v>227.077</v>
      </c>
      <c r="CI84" s="9">
        <v>2507.14</v>
      </c>
      <c r="CJ84" s="9">
        <v>1285.645</v>
      </c>
      <c r="CK84" s="9">
        <v>1221.4949999999999</v>
      </c>
      <c r="CL84" s="9">
        <v>1685.204</v>
      </c>
      <c r="CM84" s="9">
        <v>1039.0239999999999</v>
      </c>
      <c r="CN84" s="9">
        <v>646.17999999999995</v>
      </c>
      <c r="CO84" s="9">
        <v>821.93600000000004</v>
      </c>
      <c r="CP84" s="9">
        <v>246.62100000000001</v>
      </c>
      <c r="CQ84" s="9">
        <v>575.31500000000005</v>
      </c>
      <c r="CR84" s="9">
        <v>418.36599999999999</v>
      </c>
      <c r="CS84" s="9">
        <v>234.78200000000001</v>
      </c>
      <c r="CT84" s="9">
        <v>183.584</v>
      </c>
      <c r="CU84" s="9">
        <v>148.63800000000001</v>
      </c>
      <c r="CV84" s="9">
        <v>82.775999999999996</v>
      </c>
      <c r="CW84" s="9">
        <v>65.861999999999995</v>
      </c>
      <c r="CX84" s="9">
        <v>74.673000000000002</v>
      </c>
      <c r="CY84" s="9">
        <v>51.787999999999997</v>
      </c>
      <c r="CZ84" s="9">
        <v>22.885000000000002</v>
      </c>
      <c r="DA84" s="9">
        <v>55.978999999999999</v>
      </c>
      <c r="DB84" s="9">
        <v>39.744999999999997</v>
      </c>
      <c r="DC84" s="9">
        <v>16.234999999999999</v>
      </c>
      <c r="DD84" s="9">
        <v>18.693000000000001</v>
      </c>
      <c r="DE84" s="9">
        <v>12.042999999999999</v>
      </c>
      <c r="DF84" s="9">
        <v>6.65</v>
      </c>
      <c r="DG84" s="9">
        <v>73.965000000000003</v>
      </c>
      <c r="DH84" s="9">
        <v>30.986999999999998</v>
      </c>
      <c r="DI84" s="9">
        <v>42.976999999999997</v>
      </c>
      <c r="DJ84" s="9">
        <v>320.44200000000001</v>
      </c>
      <c r="DK84" s="9">
        <v>179.28899999999999</v>
      </c>
      <c r="DL84" s="9">
        <v>141.154</v>
      </c>
      <c r="DM84" s="9">
        <v>117.041</v>
      </c>
      <c r="DN84" s="9">
        <v>93.144000000000005</v>
      </c>
      <c r="DO84" s="9">
        <v>23.896999999999998</v>
      </c>
      <c r="DP84" s="9">
        <v>203.40100000000001</v>
      </c>
      <c r="DQ84" s="9">
        <v>86.144999999999996</v>
      </c>
      <c r="DR84" s="9">
        <v>117.25700000000001</v>
      </c>
      <c r="DS84" s="9">
        <v>175.05799999999999</v>
      </c>
      <c r="DT84" s="9">
        <v>133.999</v>
      </c>
      <c r="DU84" s="9">
        <v>41.06</v>
      </c>
      <c r="DV84" s="9">
        <v>243.30799999999999</v>
      </c>
      <c r="DW84" s="9">
        <v>100.783</v>
      </c>
      <c r="DX84" s="9">
        <v>142.524</v>
      </c>
      <c r="DY84" s="9">
        <v>259.38099999999997</v>
      </c>
      <c r="DZ84" s="9">
        <v>125.889</v>
      </c>
      <c r="EA84" s="9">
        <v>133.49100000000001</v>
      </c>
      <c r="EB84" s="9">
        <v>846.13099999999997</v>
      </c>
      <c r="EC84" s="9">
        <v>437.79899999999998</v>
      </c>
      <c r="ED84" s="9">
        <v>408.33300000000003</v>
      </c>
      <c r="EE84" s="9">
        <v>544.44799999999998</v>
      </c>
      <c r="EF84" s="9">
        <v>343.70400000000001</v>
      </c>
      <c r="EG84" s="9">
        <v>200.745</v>
      </c>
      <c r="EH84" s="9">
        <v>301.68299999999999</v>
      </c>
      <c r="EI84" s="9">
        <v>94.094999999999999</v>
      </c>
      <c r="EJ84" s="9">
        <v>207.58799999999999</v>
      </c>
      <c r="EK84" s="9">
        <v>156.57599999999999</v>
      </c>
      <c r="EL84" s="9">
        <v>81.046000000000006</v>
      </c>
      <c r="EM84" s="9">
        <v>75.53</v>
      </c>
      <c r="EN84" s="9">
        <v>52.084000000000003</v>
      </c>
      <c r="EO84" s="9">
        <v>29.992999999999999</v>
      </c>
      <c r="EP84" s="9">
        <v>22.091000000000001</v>
      </c>
      <c r="EQ84" s="9">
        <v>28.228000000000002</v>
      </c>
      <c r="ER84" s="9">
        <v>20.236999999999998</v>
      </c>
      <c r="ES84" s="9">
        <v>7.9909999999999997</v>
      </c>
      <c r="ET84" s="9">
        <v>19.916</v>
      </c>
      <c r="EU84" s="9">
        <v>13.7</v>
      </c>
      <c r="EV84" s="9">
        <v>6.2160000000000002</v>
      </c>
      <c r="EW84" s="9">
        <v>8.3119999999999994</v>
      </c>
      <c r="EX84" s="9">
        <v>6.5369999999999999</v>
      </c>
      <c r="EY84" s="9">
        <v>1.7749999999999999</v>
      </c>
      <c r="EZ84" s="9">
        <v>23.856000000000002</v>
      </c>
      <c r="FA84" s="9">
        <v>9.7560000000000002</v>
      </c>
      <c r="FB84" s="9">
        <v>14.1</v>
      </c>
      <c r="FC84" s="9">
        <v>129.54499999999999</v>
      </c>
      <c r="FD84" s="9">
        <v>65.968000000000004</v>
      </c>
      <c r="FE84" s="9">
        <v>63.578000000000003</v>
      </c>
      <c r="FF84" s="9">
        <v>42.905999999999999</v>
      </c>
      <c r="FG84" s="9">
        <v>31.143000000000001</v>
      </c>
      <c r="FH84" s="9">
        <v>11.763999999999999</v>
      </c>
      <c r="FI84" s="9">
        <v>86.638999999999996</v>
      </c>
      <c r="FJ84" s="9">
        <v>34.825000000000003</v>
      </c>
      <c r="FK84" s="9">
        <v>51.814</v>
      </c>
      <c r="FL84" s="9">
        <v>62.064</v>
      </c>
      <c r="FM84" s="9">
        <v>43.506</v>
      </c>
      <c r="FN84" s="9">
        <v>18.558</v>
      </c>
      <c r="FO84" s="9">
        <v>94.512</v>
      </c>
      <c r="FP84" s="9">
        <v>37.54</v>
      </c>
      <c r="FQ84" s="9">
        <v>56.972000000000001</v>
      </c>
      <c r="FR84" s="9">
        <v>106.55500000000001</v>
      </c>
      <c r="FS84" s="9">
        <v>48.524999999999999</v>
      </c>
      <c r="FT84" s="9">
        <v>58.03</v>
      </c>
      <c r="FU84" s="9">
        <v>1371.2249999999999</v>
      </c>
      <c r="FV84" s="9">
        <v>740.34900000000005</v>
      </c>
      <c r="FW84" s="9">
        <v>630.87599999999998</v>
      </c>
      <c r="FX84" s="9">
        <v>912.52200000000005</v>
      </c>
      <c r="FY84" s="9">
        <v>596.24199999999996</v>
      </c>
      <c r="FZ84" s="9">
        <v>316.28100000000001</v>
      </c>
      <c r="GA84" s="9">
        <v>458.70299999999997</v>
      </c>
      <c r="GB84" s="9">
        <v>144.108</v>
      </c>
      <c r="GC84" s="9">
        <v>314.59500000000003</v>
      </c>
      <c r="GD84" s="9">
        <v>233.155</v>
      </c>
      <c r="GE84" s="9">
        <v>126.21599999999999</v>
      </c>
      <c r="GF84" s="9">
        <v>106.93899999999999</v>
      </c>
      <c r="GG84" s="9">
        <v>69.477000000000004</v>
      </c>
      <c r="GH84" s="9">
        <v>39.027000000000001</v>
      </c>
      <c r="GI84" s="9">
        <v>30.45</v>
      </c>
      <c r="GJ84" s="9">
        <v>30.059000000000001</v>
      </c>
      <c r="GK84" s="9">
        <v>19.606000000000002</v>
      </c>
      <c r="GL84" s="9">
        <v>10.452999999999999</v>
      </c>
      <c r="GM84" s="9">
        <v>20.207999999999998</v>
      </c>
      <c r="GN84" s="9">
        <v>12.505000000000001</v>
      </c>
      <c r="GO84" s="9">
        <v>7.7030000000000003</v>
      </c>
      <c r="GP84" s="9">
        <v>9.8510000000000009</v>
      </c>
      <c r="GQ84" s="9">
        <v>7.101</v>
      </c>
      <c r="GR84" s="9">
        <v>2.7509999999999999</v>
      </c>
      <c r="GS84" s="9">
        <v>39.417000000000002</v>
      </c>
      <c r="GT84" s="9">
        <v>19.420999999999999</v>
      </c>
      <c r="GU84" s="9">
        <v>19.997</v>
      </c>
      <c r="GV84" s="9">
        <v>190.70400000000001</v>
      </c>
      <c r="GW84" s="9">
        <v>100.88200000000001</v>
      </c>
      <c r="GX84" s="9">
        <v>89.822000000000003</v>
      </c>
      <c r="GY84" s="9">
        <v>70.896000000000001</v>
      </c>
      <c r="GZ84" s="9">
        <v>52.902000000000001</v>
      </c>
      <c r="HA84" s="9">
        <v>17.992999999999999</v>
      </c>
      <c r="HB84" s="9">
        <v>119.80800000000001</v>
      </c>
      <c r="HC84" s="9">
        <v>47.978999999999999</v>
      </c>
      <c r="HD84" s="9">
        <v>71.828999999999994</v>
      </c>
      <c r="HE84" s="9">
        <v>90.802000000000007</v>
      </c>
      <c r="HF84" s="9">
        <v>66.043000000000006</v>
      </c>
      <c r="HG84" s="9">
        <v>24.759</v>
      </c>
      <c r="HH84" s="9">
        <v>142.35300000000001</v>
      </c>
      <c r="HI84" s="9">
        <v>60.173000000000002</v>
      </c>
      <c r="HJ84" s="9">
        <v>82.18</v>
      </c>
      <c r="HK84" s="9">
        <v>140.01599999999999</v>
      </c>
      <c r="HL84" s="9">
        <v>60.484999999999999</v>
      </c>
      <c r="HM84" s="9">
        <v>79.531000000000006</v>
      </c>
      <c r="HN84" s="9">
        <v>263.08</v>
      </c>
      <c r="HO84" s="9">
        <v>138.05699999999999</v>
      </c>
      <c r="HP84" s="9">
        <v>125.023</v>
      </c>
      <c r="HQ84" s="9">
        <v>157.60900000000001</v>
      </c>
      <c r="HR84" s="9">
        <v>102.494</v>
      </c>
      <c r="HS84" s="9">
        <v>55.115000000000002</v>
      </c>
      <c r="HT84" s="9">
        <v>105.47199999999999</v>
      </c>
      <c r="HU84" s="9">
        <v>35.564</v>
      </c>
      <c r="HV84" s="9">
        <v>69.908000000000001</v>
      </c>
      <c r="HW84" s="9">
        <v>50.024000000000001</v>
      </c>
      <c r="HX84" s="9">
        <v>24.972999999999999</v>
      </c>
      <c r="HY84" s="9">
        <v>25.050999999999998</v>
      </c>
      <c r="HZ84" s="9">
        <v>15.346</v>
      </c>
      <c r="IA84" s="9">
        <v>8.6270000000000007</v>
      </c>
      <c r="IB84" s="9">
        <v>6.7190000000000003</v>
      </c>
      <c r="IC84" s="9">
        <v>6.7969999999999997</v>
      </c>
      <c r="ID84" s="9">
        <v>4.3410000000000002</v>
      </c>
      <c r="IE84" s="9">
        <v>2.456</v>
      </c>
      <c r="IF84" s="9">
        <v>4.8479999999999999</v>
      </c>
      <c r="IG84" s="9">
        <v>2.8330000000000002</v>
      </c>
      <c r="IH84" s="9">
        <v>2.0139999999999998</v>
      </c>
      <c r="II84" s="9">
        <v>1.95</v>
      </c>
      <c r="IJ84" s="9">
        <v>1.5069999999999999</v>
      </c>
      <c r="IK84" s="9">
        <v>0.442</v>
      </c>
      <c r="IL84" s="9">
        <v>8.5489999999999995</v>
      </c>
      <c r="IM84" s="9">
        <v>4.2859999999999996</v>
      </c>
      <c r="IN84" s="9">
        <v>4.2619999999999996</v>
      </c>
      <c r="IO84" s="9">
        <v>40.866999999999997</v>
      </c>
      <c r="IP84" s="9">
        <v>19.991</v>
      </c>
      <c r="IQ84" s="9">
        <v>20.876000000000001</v>
      </c>
    </row>
    <row r="85" spans="1:251">
      <c r="A85" s="10">
        <v>44075</v>
      </c>
      <c r="B85" s="9">
        <v>1070.3219999999999</v>
      </c>
      <c r="C85" s="9">
        <v>1222.999</v>
      </c>
      <c r="D85" s="9">
        <v>411.43799999999999</v>
      </c>
      <c r="E85" s="9">
        <v>811.56100000000004</v>
      </c>
      <c r="F85" s="9">
        <v>685.09400000000005</v>
      </c>
      <c r="G85" s="9">
        <v>380.69799999999998</v>
      </c>
      <c r="H85" s="9">
        <v>304.39600000000002</v>
      </c>
      <c r="I85" s="9">
        <v>225.32300000000001</v>
      </c>
      <c r="J85" s="9">
        <v>137.148</v>
      </c>
      <c r="K85" s="9">
        <v>88.174999999999997</v>
      </c>
      <c r="L85" s="9">
        <v>129.32300000000001</v>
      </c>
      <c r="M85" s="9">
        <v>89.200999999999993</v>
      </c>
      <c r="N85" s="9">
        <v>40.122999999999998</v>
      </c>
      <c r="O85" s="9">
        <v>90.864999999999995</v>
      </c>
      <c r="P85" s="9">
        <v>62.11</v>
      </c>
      <c r="Q85" s="9">
        <v>28.754999999999999</v>
      </c>
      <c r="R85" s="9">
        <v>38.459000000000003</v>
      </c>
      <c r="S85" s="9">
        <v>27.091000000000001</v>
      </c>
      <c r="T85" s="9">
        <v>11.368</v>
      </c>
      <c r="U85" s="9">
        <v>95.998999999999995</v>
      </c>
      <c r="V85" s="9">
        <v>47.947000000000003</v>
      </c>
      <c r="W85" s="9">
        <v>48.052</v>
      </c>
      <c r="X85" s="9">
        <v>537.97900000000004</v>
      </c>
      <c r="Y85" s="9">
        <v>289.91899999999998</v>
      </c>
      <c r="Z85" s="9">
        <v>248.06</v>
      </c>
      <c r="AA85" s="9">
        <v>209.964</v>
      </c>
      <c r="AB85" s="9">
        <v>149.06700000000001</v>
      </c>
      <c r="AC85" s="9">
        <v>60.898000000000003</v>
      </c>
      <c r="AD85" s="9">
        <v>328.01400000000001</v>
      </c>
      <c r="AE85" s="9">
        <v>140.852</v>
      </c>
      <c r="AF85" s="9">
        <v>187.16300000000001</v>
      </c>
      <c r="AG85" s="9">
        <v>308.01600000000002</v>
      </c>
      <c r="AH85" s="9">
        <v>217.303</v>
      </c>
      <c r="AI85" s="9">
        <v>90.712999999999994</v>
      </c>
      <c r="AJ85" s="9">
        <v>377.07799999999997</v>
      </c>
      <c r="AK85" s="9">
        <v>163.39500000000001</v>
      </c>
      <c r="AL85" s="9">
        <v>213.68299999999999</v>
      </c>
      <c r="AM85" s="9">
        <v>418.87900000000002</v>
      </c>
      <c r="AN85" s="9">
        <v>202.96199999999999</v>
      </c>
      <c r="AO85" s="9">
        <v>215.91800000000001</v>
      </c>
      <c r="AP85" s="9">
        <v>3129.335</v>
      </c>
      <c r="AQ85" s="9">
        <v>1676.664</v>
      </c>
      <c r="AR85" s="9">
        <v>1452.671</v>
      </c>
      <c r="AS85" s="9">
        <v>2136.4789999999998</v>
      </c>
      <c r="AT85" s="9">
        <v>1353.4490000000001</v>
      </c>
      <c r="AU85" s="9">
        <v>783.029</v>
      </c>
      <c r="AV85" s="9">
        <v>992.85599999999999</v>
      </c>
      <c r="AW85" s="9">
        <v>323.214</v>
      </c>
      <c r="AX85" s="9">
        <v>669.64200000000005</v>
      </c>
      <c r="AY85" s="9">
        <v>727.66099999999994</v>
      </c>
      <c r="AZ85" s="9">
        <v>421.89600000000002</v>
      </c>
      <c r="BA85" s="9">
        <v>305.76499999999999</v>
      </c>
      <c r="BB85" s="9">
        <v>398.62400000000002</v>
      </c>
      <c r="BC85" s="9">
        <v>230.55</v>
      </c>
      <c r="BD85" s="9">
        <v>168.07400000000001</v>
      </c>
      <c r="BE85" s="9">
        <v>247.26900000000001</v>
      </c>
      <c r="BF85" s="9">
        <v>175.94499999999999</v>
      </c>
      <c r="BG85" s="9">
        <v>71.323999999999998</v>
      </c>
      <c r="BH85" s="9">
        <v>208.56</v>
      </c>
      <c r="BI85" s="9">
        <v>142.26300000000001</v>
      </c>
      <c r="BJ85" s="9">
        <v>66.296000000000006</v>
      </c>
      <c r="BK85" s="9">
        <v>38.709000000000003</v>
      </c>
      <c r="BL85" s="9">
        <v>33.682000000000002</v>
      </c>
      <c r="BM85" s="9">
        <v>5.0279999999999996</v>
      </c>
      <c r="BN85" s="9">
        <v>151.35499999999999</v>
      </c>
      <c r="BO85" s="9">
        <v>54.604999999999997</v>
      </c>
      <c r="BP85" s="9">
        <v>96.75</v>
      </c>
      <c r="BQ85" s="9">
        <v>445.95100000000002</v>
      </c>
      <c r="BR85" s="9">
        <v>258.935</v>
      </c>
      <c r="BS85" s="9">
        <v>187.01499999999999</v>
      </c>
      <c r="BT85" s="9">
        <v>183.60900000000001</v>
      </c>
      <c r="BU85" s="9">
        <v>146.42500000000001</v>
      </c>
      <c r="BV85" s="9">
        <v>37.183999999999997</v>
      </c>
      <c r="BW85" s="9">
        <v>262.34199999999998</v>
      </c>
      <c r="BX85" s="9">
        <v>112.51</v>
      </c>
      <c r="BY85" s="9">
        <v>149.83199999999999</v>
      </c>
      <c r="BZ85" s="9">
        <v>376.84399999999999</v>
      </c>
      <c r="CA85" s="9">
        <v>276.38900000000001</v>
      </c>
      <c r="CB85" s="9">
        <v>100.455</v>
      </c>
      <c r="CC85" s="9">
        <v>350.81700000000001</v>
      </c>
      <c r="CD85" s="9">
        <v>145.50800000000001</v>
      </c>
      <c r="CE85" s="9">
        <v>205.309</v>
      </c>
      <c r="CF85" s="9">
        <v>470.90100000000001</v>
      </c>
      <c r="CG85" s="9">
        <v>254.774</v>
      </c>
      <c r="CH85" s="9">
        <v>216.12799999999999</v>
      </c>
      <c r="CI85" s="9">
        <v>2529.451</v>
      </c>
      <c r="CJ85" s="9">
        <v>1298.597</v>
      </c>
      <c r="CK85" s="9">
        <v>1230.854</v>
      </c>
      <c r="CL85" s="9">
        <v>1683.12</v>
      </c>
      <c r="CM85" s="9">
        <v>1027.9749999999999</v>
      </c>
      <c r="CN85" s="9">
        <v>655.14499999999998</v>
      </c>
      <c r="CO85" s="9">
        <v>846.33100000000002</v>
      </c>
      <c r="CP85" s="9">
        <v>270.62200000000001</v>
      </c>
      <c r="CQ85" s="9">
        <v>575.70799999999997</v>
      </c>
      <c r="CR85" s="9">
        <v>427.798</v>
      </c>
      <c r="CS85" s="9">
        <v>236.268</v>
      </c>
      <c r="CT85" s="9">
        <v>191.53</v>
      </c>
      <c r="CU85" s="9">
        <v>134.22300000000001</v>
      </c>
      <c r="CV85" s="9">
        <v>77.552000000000007</v>
      </c>
      <c r="CW85" s="9">
        <v>56.671999999999997</v>
      </c>
      <c r="CX85" s="9">
        <v>71.070999999999998</v>
      </c>
      <c r="CY85" s="9">
        <v>51.191000000000003</v>
      </c>
      <c r="CZ85" s="9">
        <v>19.88</v>
      </c>
      <c r="DA85" s="9">
        <v>51.076000000000001</v>
      </c>
      <c r="DB85" s="9">
        <v>35.747999999999998</v>
      </c>
      <c r="DC85" s="9">
        <v>15.327999999999999</v>
      </c>
      <c r="DD85" s="9">
        <v>19.995000000000001</v>
      </c>
      <c r="DE85" s="9">
        <v>15.443</v>
      </c>
      <c r="DF85" s="9">
        <v>4.5519999999999996</v>
      </c>
      <c r="DG85" s="9">
        <v>63.152000000000001</v>
      </c>
      <c r="DH85" s="9">
        <v>26.361000000000001</v>
      </c>
      <c r="DI85" s="9">
        <v>36.792000000000002</v>
      </c>
      <c r="DJ85" s="9">
        <v>345.78899999999999</v>
      </c>
      <c r="DK85" s="9">
        <v>185.61799999999999</v>
      </c>
      <c r="DL85" s="9">
        <v>160.17099999999999</v>
      </c>
      <c r="DM85" s="9">
        <v>122.249</v>
      </c>
      <c r="DN85" s="9">
        <v>91.984999999999999</v>
      </c>
      <c r="DO85" s="9">
        <v>30.263999999999999</v>
      </c>
      <c r="DP85" s="9">
        <v>223.54</v>
      </c>
      <c r="DQ85" s="9">
        <v>93.632999999999996</v>
      </c>
      <c r="DR85" s="9">
        <v>129.90700000000001</v>
      </c>
      <c r="DS85" s="9">
        <v>171.41900000000001</v>
      </c>
      <c r="DT85" s="9">
        <v>128.173</v>
      </c>
      <c r="DU85" s="9">
        <v>43.247</v>
      </c>
      <c r="DV85" s="9">
        <v>256.37900000000002</v>
      </c>
      <c r="DW85" s="9">
        <v>108.096</v>
      </c>
      <c r="DX85" s="9">
        <v>148.28299999999999</v>
      </c>
      <c r="DY85" s="9">
        <v>274.61500000000001</v>
      </c>
      <c r="DZ85" s="9">
        <v>129.381</v>
      </c>
      <c r="EA85" s="9">
        <v>145.23500000000001</v>
      </c>
      <c r="EB85" s="9">
        <v>851.93499999999995</v>
      </c>
      <c r="EC85" s="9">
        <v>442.32299999999998</v>
      </c>
      <c r="ED85" s="9">
        <v>409.61099999999999</v>
      </c>
      <c r="EE85" s="9">
        <v>540.74900000000002</v>
      </c>
      <c r="EF85" s="9">
        <v>343.791</v>
      </c>
      <c r="EG85" s="9">
        <v>196.958</v>
      </c>
      <c r="EH85" s="9">
        <v>311.18599999999998</v>
      </c>
      <c r="EI85" s="9">
        <v>98.533000000000001</v>
      </c>
      <c r="EJ85" s="9">
        <v>212.65299999999999</v>
      </c>
      <c r="EK85" s="9">
        <v>138.56800000000001</v>
      </c>
      <c r="EL85" s="9">
        <v>70.411000000000001</v>
      </c>
      <c r="EM85" s="9">
        <v>68.156000000000006</v>
      </c>
      <c r="EN85" s="9">
        <v>41.697000000000003</v>
      </c>
      <c r="EO85" s="9">
        <v>23.105</v>
      </c>
      <c r="EP85" s="9">
        <v>18.591999999999999</v>
      </c>
      <c r="EQ85" s="9">
        <v>19.327999999999999</v>
      </c>
      <c r="ER85" s="9">
        <v>12.912000000000001</v>
      </c>
      <c r="ES85" s="9">
        <v>6.4160000000000004</v>
      </c>
      <c r="ET85" s="9">
        <v>15.538</v>
      </c>
      <c r="EU85" s="9">
        <v>10.416</v>
      </c>
      <c r="EV85" s="9">
        <v>5.1219999999999999</v>
      </c>
      <c r="EW85" s="9">
        <v>3.79</v>
      </c>
      <c r="EX85" s="9">
        <v>2.496</v>
      </c>
      <c r="EY85" s="9">
        <v>1.294</v>
      </c>
      <c r="EZ85" s="9">
        <v>22.369</v>
      </c>
      <c r="FA85" s="9">
        <v>10.193</v>
      </c>
      <c r="FB85" s="9">
        <v>12.176</v>
      </c>
      <c r="FC85" s="9">
        <v>112.039</v>
      </c>
      <c r="FD85" s="9">
        <v>55.764000000000003</v>
      </c>
      <c r="FE85" s="9">
        <v>56.274999999999999</v>
      </c>
      <c r="FF85" s="9">
        <v>30.19</v>
      </c>
      <c r="FG85" s="9">
        <v>20.943999999999999</v>
      </c>
      <c r="FH85" s="9">
        <v>9.2460000000000004</v>
      </c>
      <c r="FI85" s="9">
        <v>81.849000000000004</v>
      </c>
      <c r="FJ85" s="9">
        <v>34.82</v>
      </c>
      <c r="FK85" s="9">
        <v>47.03</v>
      </c>
      <c r="FL85" s="9">
        <v>45.335999999999999</v>
      </c>
      <c r="FM85" s="9">
        <v>30.922000000000001</v>
      </c>
      <c r="FN85" s="9">
        <v>14.414</v>
      </c>
      <c r="FO85" s="9">
        <v>93.230999999999995</v>
      </c>
      <c r="FP85" s="9">
        <v>39.488999999999997</v>
      </c>
      <c r="FQ85" s="9">
        <v>53.741999999999997</v>
      </c>
      <c r="FR85" s="9">
        <v>97.387</v>
      </c>
      <c r="FS85" s="9">
        <v>45.235999999999997</v>
      </c>
      <c r="FT85" s="9">
        <v>52.152000000000001</v>
      </c>
      <c r="FU85" s="9">
        <v>1372.3340000000001</v>
      </c>
      <c r="FV85" s="9">
        <v>734.62199999999996</v>
      </c>
      <c r="FW85" s="9">
        <v>637.71199999999999</v>
      </c>
      <c r="FX85" s="9">
        <v>912.45600000000002</v>
      </c>
      <c r="FY85" s="9">
        <v>602.06100000000004</v>
      </c>
      <c r="FZ85" s="9">
        <v>310.39499999999998</v>
      </c>
      <c r="GA85" s="9">
        <v>459.87799999999999</v>
      </c>
      <c r="GB85" s="9">
        <v>132.56100000000001</v>
      </c>
      <c r="GC85" s="9">
        <v>327.31700000000001</v>
      </c>
      <c r="GD85" s="9">
        <v>212.691</v>
      </c>
      <c r="GE85" s="9">
        <v>112.845</v>
      </c>
      <c r="GF85" s="9">
        <v>99.846000000000004</v>
      </c>
      <c r="GG85" s="9">
        <v>60.475999999999999</v>
      </c>
      <c r="GH85" s="9">
        <v>32.645000000000003</v>
      </c>
      <c r="GI85" s="9">
        <v>27.831</v>
      </c>
      <c r="GJ85" s="9">
        <v>27.800999999999998</v>
      </c>
      <c r="GK85" s="9">
        <v>19.861999999999998</v>
      </c>
      <c r="GL85" s="9">
        <v>7.9390000000000001</v>
      </c>
      <c r="GM85" s="9">
        <v>16.489999999999998</v>
      </c>
      <c r="GN85" s="9">
        <v>10.872</v>
      </c>
      <c r="GO85" s="9">
        <v>5.6189999999999998</v>
      </c>
      <c r="GP85" s="9">
        <v>11.311</v>
      </c>
      <c r="GQ85" s="9">
        <v>8.9909999999999997</v>
      </c>
      <c r="GR85" s="9">
        <v>2.3199999999999998</v>
      </c>
      <c r="GS85" s="9">
        <v>32.674999999999997</v>
      </c>
      <c r="GT85" s="9">
        <v>12.782999999999999</v>
      </c>
      <c r="GU85" s="9">
        <v>19.891999999999999</v>
      </c>
      <c r="GV85" s="9">
        <v>176.57599999999999</v>
      </c>
      <c r="GW85" s="9">
        <v>91.114999999999995</v>
      </c>
      <c r="GX85" s="9">
        <v>85.460999999999999</v>
      </c>
      <c r="GY85" s="9">
        <v>64.05</v>
      </c>
      <c r="GZ85" s="9">
        <v>46.863</v>
      </c>
      <c r="HA85" s="9">
        <v>17.187000000000001</v>
      </c>
      <c r="HB85" s="9">
        <v>112.526</v>
      </c>
      <c r="HC85" s="9">
        <v>44.252000000000002</v>
      </c>
      <c r="HD85" s="9">
        <v>68.274000000000001</v>
      </c>
      <c r="HE85" s="9">
        <v>83.942999999999998</v>
      </c>
      <c r="HF85" s="9">
        <v>60.988999999999997</v>
      </c>
      <c r="HG85" s="9">
        <v>22.954000000000001</v>
      </c>
      <c r="HH85" s="9">
        <v>128.74700000000001</v>
      </c>
      <c r="HI85" s="9">
        <v>51.856000000000002</v>
      </c>
      <c r="HJ85" s="9">
        <v>76.891999999999996</v>
      </c>
      <c r="HK85" s="9">
        <v>129.01599999999999</v>
      </c>
      <c r="HL85" s="9">
        <v>55.122999999999998</v>
      </c>
      <c r="HM85" s="9">
        <v>73.893000000000001</v>
      </c>
      <c r="HN85" s="9">
        <v>260.029</v>
      </c>
      <c r="HO85" s="9">
        <v>136.66900000000001</v>
      </c>
      <c r="HP85" s="9">
        <v>123.36</v>
      </c>
      <c r="HQ85" s="9">
        <v>158.066</v>
      </c>
      <c r="HR85" s="9">
        <v>102.586</v>
      </c>
      <c r="HS85" s="9">
        <v>55.48</v>
      </c>
      <c r="HT85" s="9">
        <v>101.96299999999999</v>
      </c>
      <c r="HU85" s="9">
        <v>34.082999999999998</v>
      </c>
      <c r="HV85" s="9">
        <v>67.88</v>
      </c>
      <c r="HW85" s="9">
        <v>45.488999999999997</v>
      </c>
      <c r="HX85" s="9">
        <v>24.448</v>
      </c>
      <c r="HY85" s="9">
        <v>21.041</v>
      </c>
      <c r="HZ85" s="9">
        <v>14.262</v>
      </c>
      <c r="IA85" s="9">
        <v>7.4820000000000002</v>
      </c>
      <c r="IB85" s="9">
        <v>6.78</v>
      </c>
      <c r="IC85" s="9">
        <v>5.5119999999999996</v>
      </c>
      <c r="ID85" s="9">
        <v>3.78</v>
      </c>
      <c r="IE85" s="9">
        <v>1.732</v>
      </c>
      <c r="IF85" s="9">
        <v>3.85</v>
      </c>
      <c r="IG85" s="9">
        <v>2.6469999999999998</v>
      </c>
      <c r="IH85" s="9">
        <v>1.2030000000000001</v>
      </c>
      <c r="II85" s="9">
        <v>1.663</v>
      </c>
      <c r="IJ85" s="9">
        <v>1.133</v>
      </c>
      <c r="IK85" s="9">
        <v>0.53</v>
      </c>
      <c r="IL85" s="9">
        <v>8.7490000000000006</v>
      </c>
      <c r="IM85" s="9">
        <v>3.702</v>
      </c>
      <c r="IN85" s="9">
        <v>5.0469999999999997</v>
      </c>
      <c r="IO85" s="9">
        <v>37.939</v>
      </c>
      <c r="IP85" s="9">
        <v>20.334</v>
      </c>
      <c r="IQ85" s="9">
        <v>17.605</v>
      </c>
    </row>
    <row r="86" spans="1:251">
      <c r="A86" s="10">
        <v>44105</v>
      </c>
      <c r="B86" s="9">
        <v>1063.885</v>
      </c>
      <c r="C86" s="9">
        <v>1249.4190000000001</v>
      </c>
      <c r="D86" s="9">
        <v>420.54199999999997</v>
      </c>
      <c r="E86" s="9">
        <v>828.87599999999998</v>
      </c>
      <c r="F86" s="9">
        <v>638.08500000000004</v>
      </c>
      <c r="G86" s="9">
        <v>346.33800000000002</v>
      </c>
      <c r="H86" s="9">
        <v>291.74700000000001</v>
      </c>
      <c r="I86" s="9">
        <v>175.47200000000001</v>
      </c>
      <c r="J86" s="9">
        <v>109.07599999999999</v>
      </c>
      <c r="K86" s="9">
        <v>66.396000000000001</v>
      </c>
      <c r="L86" s="9">
        <v>93.361999999999995</v>
      </c>
      <c r="M86" s="9">
        <v>72.841999999999999</v>
      </c>
      <c r="N86" s="9">
        <v>20.52</v>
      </c>
      <c r="O86" s="9">
        <v>70.772999999999996</v>
      </c>
      <c r="P86" s="9">
        <v>52.66</v>
      </c>
      <c r="Q86" s="9">
        <v>18.113</v>
      </c>
      <c r="R86" s="9">
        <v>22.588000000000001</v>
      </c>
      <c r="S86" s="9">
        <v>20.181999999999999</v>
      </c>
      <c r="T86" s="9">
        <v>2.407</v>
      </c>
      <c r="U86" s="9">
        <v>82.11</v>
      </c>
      <c r="V86" s="9">
        <v>36.234000000000002</v>
      </c>
      <c r="W86" s="9">
        <v>45.875999999999998</v>
      </c>
      <c r="X86" s="9">
        <v>531.73</v>
      </c>
      <c r="Y86" s="9">
        <v>279.33300000000003</v>
      </c>
      <c r="Z86" s="9">
        <v>252.39699999999999</v>
      </c>
      <c r="AA86" s="9">
        <v>212.67400000000001</v>
      </c>
      <c r="AB86" s="9">
        <v>149.82499999999999</v>
      </c>
      <c r="AC86" s="9">
        <v>62.847999999999999</v>
      </c>
      <c r="AD86" s="9">
        <v>319.05599999999998</v>
      </c>
      <c r="AE86" s="9">
        <v>129.50800000000001</v>
      </c>
      <c r="AF86" s="9">
        <v>189.548</v>
      </c>
      <c r="AG86" s="9">
        <v>276.96100000000001</v>
      </c>
      <c r="AH86" s="9">
        <v>199.429</v>
      </c>
      <c r="AI86" s="9">
        <v>77.531999999999996</v>
      </c>
      <c r="AJ86" s="9">
        <v>361.12400000000002</v>
      </c>
      <c r="AK86" s="9">
        <v>146.90799999999999</v>
      </c>
      <c r="AL86" s="9">
        <v>214.215</v>
      </c>
      <c r="AM86" s="9">
        <v>389.83</v>
      </c>
      <c r="AN86" s="9">
        <v>182.16800000000001</v>
      </c>
      <c r="AO86" s="9">
        <v>207.661</v>
      </c>
      <c r="AP86" s="9">
        <v>3210.3270000000002</v>
      </c>
      <c r="AQ86" s="9">
        <v>1733.7919999999999</v>
      </c>
      <c r="AR86" s="9">
        <v>1476.5350000000001</v>
      </c>
      <c r="AS86" s="9">
        <v>2182.7269999999999</v>
      </c>
      <c r="AT86" s="9">
        <v>1401.963</v>
      </c>
      <c r="AU86" s="9">
        <v>780.76400000000001</v>
      </c>
      <c r="AV86" s="9">
        <v>1027.5999999999999</v>
      </c>
      <c r="AW86" s="9">
        <v>331.82900000000001</v>
      </c>
      <c r="AX86" s="9">
        <v>695.77099999999996</v>
      </c>
      <c r="AY86" s="9">
        <v>676.15499999999997</v>
      </c>
      <c r="AZ86" s="9">
        <v>379.42099999999999</v>
      </c>
      <c r="BA86" s="9">
        <v>296.73399999999998</v>
      </c>
      <c r="BB86" s="9">
        <v>290.02699999999999</v>
      </c>
      <c r="BC86" s="9">
        <v>174.88300000000001</v>
      </c>
      <c r="BD86" s="9">
        <v>115.143</v>
      </c>
      <c r="BE86" s="9">
        <v>176.36699999999999</v>
      </c>
      <c r="BF86" s="9">
        <v>125.765</v>
      </c>
      <c r="BG86" s="9">
        <v>50.601999999999997</v>
      </c>
      <c r="BH86" s="9">
        <v>143.86699999999999</v>
      </c>
      <c r="BI86" s="9">
        <v>98.951999999999998</v>
      </c>
      <c r="BJ86" s="9">
        <v>44.915999999999997</v>
      </c>
      <c r="BK86" s="9">
        <v>32.5</v>
      </c>
      <c r="BL86" s="9">
        <v>26.814</v>
      </c>
      <c r="BM86" s="9">
        <v>5.6859999999999999</v>
      </c>
      <c r="BN86" s="9">
        <v>113.65900000000001</v>
      </c>
      <c r="BO86" s="9">
        <v>49.118000000000002</v>
      </c>
      <c r="BP86" s="9">
        <v>64.540999999999997</v>
      </c>
      <c r="BQ86" s="9">
        <v>493.084</v>
      </c>
      <c r="BR86" s="9">
        <v>265.26299999999998</v>
      </c>
      <c r="BS86" s="9">
        <v>227.821</v>
      </c>
      <c r="BT86" s="9">
        <v>204.465</v>
      </c>
      <c r="BU86" s="9">
        <v>155.72399999999999</v>
      </c>
      <c r="BV86" s="9">
        <v>48.741</v>
      </c>
      <c r="BW86" s="9">
        <v>288.61900000000003</v>
      </c>
      <c r="BX86" s="9">
        <v>109.54</v>
      </c>
      <c r="BY86" s="9">
        <v>179.07900000000001</v>
      </c>
      <c r="BZ86" s="9">
        <v>326.94600000000003</v>
      </c>
      <c r="CA86" s="9">
        <v>239.08</v>
      </c>
      <c r="CB86" s="9">
        <v>87.866</v>
      </c>
      <c r="CC86" s="9">
        <v>349.21</v>
      </c>
      <c r="CD86" s="9">
        <v>140.34200000000001</v>
      </c>
      <c r="CE86" s="9">
        <v>208.86799999999999</v>
      </c>
      <c r="CF86" s="9">
        <v>432.48599999999999</v>
      </c>
      <c r="CG86" s="9">
        <v>208.49100000000001</v>
      </c>
      <c r="CH86" s="9">
        <v>223.995</v>
      </c>
      <c r="CI86" s="9">
        <v>2557.3200000000002</v>
      </c>
      <c r="CJ86" s="9">
        <v>1322.501</v>
      </c>
      <c r="CK86" s="9">
        <v>1234.818</v>
      </c>
      <c r="CL86" s="9">
        <v>1703.0550000000001</v>
      </c>
      <c r="CM86" s="9">
        <v>1056.45</v>
      </c>
      <c r="CN86" s="9">
        <v>646.60500000000002</v>
      </c>
      <c r="CO86" s="9">
        <v>854.26499999999999</v>
      </c>
      <c r="CP86" s="9">
        <v>266.05200000000002</v>
      </c>
      <c r="CQ86" s="9">
        <v>588.21299999999997</v>
      </c>
      <c r="CR86" s="9">
        <v>384.71100000000001</v>
      </c>
      <c r="CS86" s="9">
        <v>204.167</v>
      </c>
      <c r="CT86" s="9">
        <v>180.54400000000001</v>
      </c>
      <c r="CU86" s="9">
        <v>101.92400000000001</v>
      </c>
      <c r="CV86" s="9">
        <v>57.997999999999998</v>
      </c>
      <c r="CW86" s="9">
        <v>43.926000000000002</v>
      </c>
      <c r="CX86" s="9">
        <v>49.868000000000002</v>
      </c>
      <c r="CY86" s="9">
        <v>35.473999999999997</v>
      </c>
      <c r="CZ86" s="9">
        <v>14.394</v>
      </c>
      <c r="DA86" s="9">
        <v>39.601999999999997</v>
      </c>
      <c r="DB86" s="9">
        <v>28.346</v>
      </c>
      <c r="DC86" s="9">
        <v>11.257</v>
      </c>
      <c r="DD86" s="9">
        <v>10.266</v>
      </c>
      <c r="DE86" s="9">
        <v>7.1280000000000001</v>
      </c>
      <c r="DF86" s="9">
        <v>3.1379999999999999</v>
      </c>
      <c r="DG86" s="9">
        <v>52.055999999999997</v>
      </c>
      <c r="DH86" s="9">
        <v>22.524000000000001</v>
      </c>
      <c r="DI86" s="9">
        <v>29.532</v>
      </c>
      <c r="DJ86" s="9">
        <v>325.63799999999998</v>
      </c>
      <c r="DK86" s="9">
        <v>172.41900000000001</v>
      </c>
      <c r="DL86" s="9">
        <v>153.21899999999999</v>
      </c>
      <c r="DM86" s="9">
        <v>122.212</v>
      </c>
      <c r="DN86" s="9">
        <v>91.010999999999996</v>
      </c>
      <c r="DO86" s="9">
        <v>31.201000000000001</v>
      </c>
      <c r="DP86" s="9">
        <v>203.42599999999999</v>
      </c>
      <c r="DQ86" s="9">
        <v>81.408000000000001</v>
      </c>
      <c r="DR86" s="9">
        <v>122.018</v>
      </c>
      <c r="DS86" s="9">
        <v>156.96199999999999</v>
      </c>
      <c r="DT86" s="9">
        <v>114.983</v>
      </c>
      <c r="DU86" s="9">
        <v>41.978000000000002</v>
      </c>
      <c r="DV86" s="9">
        <v>227.749</v>
      </c>
      <c r="DW86" s="9">
        <v>89.183000000000007</v>
      </c>
      <c r="DX86" s="9">
        <v>138.566</v>
      </c>
      <c r="DY86" s="9">
        <v>243.02799999999999</v>
      </c>
      <c r="DZ86" s="9">
        <v>109.754</v>
      </c>
      <c r="EA86" s="9">
        <v>133.274</v>
      </c>
      <c r="EB86" s="9">
        <v>856.70100000000002</v>
      </c>
      <c r="EC86" s="9">
        <v>450.13799999999998</v>
      </c>
      <c r="ED86" s="9">
        <v>406.56299999999999</v>
      </c>
      <c r="EE86" s="9">
        <v>550.57299999999998</v>
      </c>
      <c r="EF86" s="9">
        <v>349.32600000000002</v>
      </c>
      <c r="EG86" s="9">
        <v>201.24700000000001</v>
      </c>
      <c r="EH86" s="9">
        <v>306.12799999999999</v>
      </c>
      <c r="EI86" s="9">
        <v>100.812</v>
      </c>
      <c r="EJ86" s="9">
        <v>205.316</v>
      </c>
      <c r="EK86" s="9">
        <v>130.678</v>
      </c>
      <c r="EL86" s="9">
        <v>65.88</v>
      </c>
      <c r="EM86" s="9">
        <v>64.798000000000002</v>
      </c>
      <c r="EN86" s="9">
        <v>33.94</v>
      </c>
      <c r="EO86" s="9">
        <v>20.939</v>
      </c>
      <c r="EP86" s="9">
        <v>13.000999999999999</v>
      </c>
      <c r="EQ86" s="9">
        <v>11.957000000000001</v>
      </c>
      <c r="ER86" s="9">
        <v>9.2919999999999998</v>
      </c>
      <c r="ES86" s="9">
        <v>2.6640000000000001</v>
      </c>
      <c r="ET86" s="9">
        <v>8.8469999999999995</v>
      </c>
      <c r="EU86" s="9">
        <v>7.1360000000000001</v>
      </c>
      <c r="EV86" s="9">
        <v>1.7110000000000001</v>
      </c>
      <c r="EW86" s="9">
        <v>3.11</v>
      </c>
      <c r="EX86" s="9">
        <v>2.1560000000000001</v>
      </c>
      <c r="EY86" s="9">
        <v>0.95299999999999996</v>
      </c>
      <c r="EZ86" s="9">
        <v>21.983000000000001</v>
      </c>
      <c r="FA86" s="9">
        <v>11.646000000000001</v>
      </c>
      <c r="FB86" s="9">
        <v>10.337</v>
      </c>
      <c r="FC86" s="9">
        <v>111.36199999999999</v>
      </c>
      <c r="FD86" s="9">
        <v>53.737000000000002</v>
      </c>
      <c r="FE86" s="9">
        <v>57.625</v>
      </c>
      <c r="FF86" s="9">
        <v>32.228000000000002</v>
      </c>
      <c r="FG86" s="9">
        <v>23.629000000000001</v>
      </c>
      <c r="FH86" s="9">
        <v>8.5990000000000002</v>
      </c>
      <c r="FI86" s="9">
        <v>79.135000000000005</v>
      </c>
      <c r="FJ86" s="9">
        <v>30.108000000000001</v>
      </c>
      <c r="FK86" s="9">
        <v>49.027000000000001</v>
      </c>
      <c r="FL86" s="9">
        <v>40.942999999999998</v>
      </c>
      <c r="FM86" s="9">
        <v>30.001000000000001</v>
      </c>
      <c r="FN86" s="9">
        <v>10.942</v>
      </c>
      <c r="FO86" s="9">
        <v>89.734999999999999</v>
      </c>
      <c r="FP86" s="9">
        <v>35.880000000000003</v>
      </c>
      <c r="FQ86" s="9">
        <v>53.854999999999997</v>
      </c>
      <c r="FR86" s="9">
        <v>87.981999999999999</v>
      </c>
      <c r="FS86" s="9">
        <v>37.244</v>
      </c>
      <c r="FT86" s="9">
        <v>50.738</v>
      </c>
      <c r="FU86" s="9">
        <v>1388.058</v>
      </c>
      <c r="FV86" s="9">
        <v>741.33799999999997</v>
      </c>
      <c r="FW86" s="9">
        <v>646.721</v>
      </c>
      <c r="FX86" s="9">
        <v>925.86800000000005</v>
      </c>
      <c r="FY86" s="9">
        <v>613.52200000000005</v>
      </c>
      <c r="FZ86" s="9">
        <v>312.346</v>
      </c>
      <c r="GA86" s="9">
        <v>462.19</v>
      </c>
      <c r="GB86" s="9">
        <v>127.815</v>
      </c>
      <c r="GC86" s="9">
        <v>334.375</v>
      </c>
      <c r="GD86" s="9">
        <v>209.22200000000001</v>
      </c>
      <c r="GE86" s="9">
        <v>107.277</v>
      </c>
      <c r="GF86" s="9">
        <v>101.94499999999999</v>
      </c>
      <c r="GG86" s="9">
        <v>39.548000000000002</v>
      </c>
      <c r="GH86" s="9">
        <v>22.132000000000001</v>
      </c>
      <c r="GI86" s="9">
        <v>17.416</v>
      </c>
      <c r="GJ86" s="9">
        <v>17.71</v>
      </c>
      <c r="GK86" s="9">
        <v>14.641</v>
      </c>
      <c r="GL86" s="9">
        <v>3.069</v>
      </c>
      <c r="GM86" s="9">
        <v>10.494</v>
      </c>
      <c r="GN86" s="9">
        <v>8.9589999999999996</v>
      </c>
      <c r="GO86" s="9">
        <v>1.5349999999999999</v>
      </c>
      <c r="GP86" s="9">
        <v>7.2160000000000002</v>
      </c>
      <c r="GQ86" s="9">
        <v>5.6820000000000004</v>
      </c>
      <c r="GR86" s="9">
        <v>1.534</v>
      </c>
      <c r="GS86" s="9">
        <v>21.838000000000001</v>
      </c>
      <c r="GT86" s="9">
        <v>7.4909999999999997</v>
      </c>
      <c r="GU86" s="9">
        <v>14.347</v>
      </c>
      <c r="GV86" s="9">
        <v>187.375</v>
      </c>
      <c r="GW86" s="9">
        <v>94.751000000000005</v>
      </c>
      <c r="GX86" s="9">
        <v>92.625</v>
      </c>
      <c r="GY86" s="9">
        <v>77.584999999999994</v>
      </c>
      <c r="GZ86" s="9">
        <v>56.57</v>
      </c>
      <c r="HA86" s="9">
        <v>21.015000000000001</v>
      </c>
      <c r="HB86" s="9">
        <v>109.791</v>
      </c>
      <c r="HC86" s="9">
        <v>38.180999999999997</v>
      </c>
      <c r="HD86" s="9">
        <v>71.608999999999995</v>
      </c>
      <c r="HE86" s="9">
        <v>87.703000000000003</v>
      </c>
      <c r="HF86" s="9">
        <v>65.058000000000007</v>
      </c>
      <c r="HG86" s="9">
        <v>22.646000000000001</v>
      </c>
      <c r="HH86" s="9">
        <v>121.51900000000001</v>
      </c>
      <c r="HI86" s="9">
        <v>42.219000000000001</v>
      </c>
      <c r="HJ86" s="9">
        <v>79.3</v>
      </c>
      <c r="HK86" s="9">
        <v>120.285</v>
      </c>
      <c r="HL86" s="9">
        <v>47.14</v>
      </c>
      <c r="HM86" s="9">
        <v>73.144000000000005</v>
      </c>
      <c r="HN86" s="9">
        <v>260.483</v>
      </c>
      <c r="HO86" s="9">
        <v>138.12700000000001</v>
      </c>
      <c r="HP86" s="9">
        <v>122.35599999999999</v>
      </c>
      <c r="HQ86" s="9">
        <v>158.34299999999999</v>
      </c>
      <c r="HR86" s="9">
        <v>104.17400000000001</v>
      </c>
      <c r="HS86" s="9">
        <v>54.168999999999997</v>
      </c>
      <c r="HT86" s="9">
        <v>102.14</v>
      </c>
      <c r="HU86" s="9">
        <v>33.953000000000003</v>
      </c>
      <c r="HV86" s="9">
        <v>68.186999999999998</v>
      </c>
      <c r="HW86" s="9">
        <v>43.761000000000003</v>
      </c>
      <c r="HX86" s="9">
        <v>23.032</v>
      </c>
      <c r="HY86" s="9">
        <v>20.728999999999999</v>
      </c>
      <c r="HZ86" s="9">
        <v>9.3109999999999999</v>
      </c>
      <c r="IA86" s="9">
        <v>5.2</v>
      </c>
      <c r="IB86" s="9">
        <v>4.1109999999999998</v>
      </c>
      <c r="IC86" s="9">
        <v>3.2330000000000001</v>
      </c>
      <c r="ID86" s="9">
        <v>2.052</v>
      </c>
      <c r="IE86" s="9">
        <v>1.181</v>
      </c>
      <c r="IF86" s="9">
        <v>2.75</v>
      </c>
      <c r="IG86" s="9">
        <v>1.76</v>
      </c>
      <c r="IH86" s="9">
        <v>0.99</v>
      </c>
      <c r="II86" s="9">
        <v>0.48399999999999999</v>
      </c>
      <c r="IJ86" s="9">
        <v>0.29199999999999998</v>
      </c>
      <c r="IK86" s="9">
        <v>0.192</v>
      </c>
      <c r="IL86" s="9">
        <v>6.077</v>
      </c>
      <c r="IM86" s="9">
        <v>3.1480000000000001</v>
      </c>
      <c r="IN86" s="9">
        <v>2.9289999999999998</v>
      </c>
      <c r="IO86" s="9">
        <v>38.101999999999997</v>
      </c>
      <c r="IP86" s="9">
        <v>19.873999999999999</v>
      </c>
      <c r="IQ86" s="9">
        <v>18.228000000000002</v>
      </c>
    </row>
    <row r="87" spans="1:251">
      <c r="A87" s="10">
        <v>44136</v>
      </c>
      <c r="B87" s="9">
        <v>1099.252</v>
      </c>
      <c r="C87" s="9">
        <v>1223.748</v>
      </c>
      <c r="D87" s="9">
        <v>421.32</v>
      </c>
      <c r="E87" s="9">
        <v>802.428</v>
      </c>
      <c r="F87" s="9">
        <v>632.71900000000005</v>
      </c>
      <c r="G87" s="9">
        <v>348.44799999999998</v>
      </c>
      <c r="H87" s="9">
        <v>284.27</v>
      </c>
      <c r="I87" s="9">
        <v>158.369</v>
      </c>
      <c r="J87" s="9">
        <v>96.893000000000001</v>
      </c>
      <c r="K87" s="9">
        <v>61.475999999999999</v>
      </c>
      <c r="L87" s="9">
        <v>86.084999999999994</v>
      </c>
      <c r="M87" s="9">
        <v>65.766999999999996</v>
      </c>
      <c r="N87" s="9">
        <v>20.318000000000001</v>
      </c>
      <c r="O87" s="9">
        <v>63.012999999999998</v>
      </c>
      <c r="P87" s="9">
        <v>49.094999999999999</v>
      </c>
      <c r="Q87" s="9">
        <v>13.917999999999999</v>
      </c>
      <c r="R87" s="9">
        <v>23.071999999999999</v>
      </c>
      <c r="S87" s="9">
        <v>16.672000000000001</v>
      </c>
      <c r="T87" s="9">
        <v>6.4009999999999998</v>
      </c>
      <c r="U87" s="9">
        <v>72.284000000000006</v>
      </c>
      <c r="V87" s="9">
        <v>31.126000000000001</v>
      </c>
      <c r="W87" s="9">
        <v>41.158000000000001</v>
      </c>
      <c r="X87" s="9">
        <v>535.76300000000003</v>
      </c>
      <c r="Y87" s="9">
        <v>285.76100000000002</v>
      </c>
      <c r="Z87" s="9">
        <v>250.00200000000001</v>
      </c>
      <c r="AA87" s="9">
        <v>219.72399999999999</v>
      </c>
      <c r="AB87" s="9">
        <v>154.55799999999999</v>
      </c>
      <c r="AC87" s="9">
        <v>65.165999999999997</v>
      </c>
      <c r="AD87" s="9">
        <v>316.04000000000002</v>
      </c>
      <c r="AE87" s="9">
        <v>131.203</v>
      </c>
      <c r="AF87" s="9">
        <v>184.83600000000001</v>
      </c>
      <c r="AG87" s="9">
        <v>280.88900000000001</v>
      </c>
      <c r="AH87" s="9">
        <v>202.202</v>
      </c>
      <c r="AI87" s="9">
        <v>78.686999999999998</v>
      </c>
      <c r="AJ87" s="9">
        <v>351.82900000000001</v>
      </c>
      <c r="AK87" s="9">
        <v>146.24600000000001</v>
      </c>
      <c r="AL87" s="9">
        <v>205.583</v>
      </c>
      <c r="AM87" s="9">
        <v>379.05200000000002</v>
      </c>
      <c r="AN87" s="9">
        <v>180.298</v>
      </c>
      <c r="AO87" s="9">
        <v>198.75399999999999</v>
      </c>
      <c r="AP87" s="9">
        <v>3288.6120000000001</v>
      </c>
      <c r="AQ87" s="9">
        <v>1753.7180000000001</v>
      </c>
      <c r="AR87" s="9">
        <v>1534.894</v>
      </c>
      <c r="AS87" s="9">
        <v>2222.527</v>
      </c>
      <c r="AT87" s="9">
        <v>1416.2940000000001</v>
      </c>
      <c r="AU87" s="9">
        <v>806.23299999999995</v>
      </c>
      <c r="AV87" s="9">
        <v>1066.0840000000001</v>
      </c>
      <c r="AW87" s="9">
        <v>337.42399999999998</v>
      </c>
      <c r="AX87" s="9">
        <v>728.66</v>
      </c>
      <c r="AY87" s="9">
        <v>584.17999999999995</v>
      </c>
      <c r="AZ87" s="9">
        <v>319.55399999999997</v>
      </c>
      <c r="BA87" s="9">
        <v>264.62599999999998</v>
      </c>
      <c r="BB87" s="9">
        <v>202.77</v>
      </c>
      <c r="BC87" s="9">
        <v>116.937</v>
      </c>
      <c r="BD87" s="9">
        <v>85.832999999999998</v>
      </c>
      <c r="BE87" s="9">
        <v>110.38200000000001</v>
      </c>
      <c r="BF87" s="9">
        <v>76.138999999999996</v>
      </c>
      <c r="BG87" s="9">
        <v>34.241999999999997</v>
      </c>
      <c r="BH87" s="9">
        <v>84.343999999999994</v>
      </c>
      <c r="BI87" s="9">
        <v>54.311999999999998</v>
      </c>
      <c r="BJ87" s="9">
        <v>30.032</v>
      </c>
      <c r="BK87" s="9">
        <v>26.038</v>
      </c>
      <c r="BL87" s="9">
        <v>21.827000000000002</v>
      </c>
      <c r="BM87" s="9">
        <v>4.21</v>
      </c>
      <c r="BN87" s="9">
        <v>92.388000000000005</v>
      </c>
      <c r="BO87" s="9">
        <v>40.796999999999997</v>
      </c>
      <c r="BP87" s="9">
        <v>51.591000000000001</v>
      </c>
      <c r="BQ87" s="9">
        <v>454.88299999999998</v>
      </c>
      <c r="BR87" s="9">
        <v>246.446</v>
      </c>
      <c r="BS87" s="9">
        <v>208.43700000000001</v>
      </c>
      <c r="BT87" s="9">
        <v>161.02699999999999</v>
      </c>
      <c r="BU87" s="9">
        <v>129.18100000000001</v>
      </c>
      <c r="BV87" s="9">
        <v>31.846</v>
      </c>
      <c r="BW87" s="9">
        <v>293.85500000000002</v>
      </c>
      <c r="BX87" s="9">
        <v>117.265</v>
      </c>
      <c r="BY87" s="9">
        <v>176.59100000000001</v>
      </c>
      <c r="BZ87" s="9">
        <v>247.16800000000001</v>
      </c>
      <c r="CA87" s="9">
        <v>184.541</v>
      </c>
      <c r="CB87" s="9">
        <v>62.627000000000002</v>
      </c>
      <c r="CC87" s="9">
        <v>337.012</v>
      </c>
      <c r="CD87" s="9">
        <v>135.01300000000001</v>
      </c>
      <c r="CE87" s="9">
        <v>201.999</v>
      </c>
      <c r="CF87" s="9">
        <v>378.19900000000001</v>
      </c>
      <c r="CG87" s="9">
        <v>171.577</v>
      </c>
      <c r="CH87" s="9">
        <v>206.62299999999999</v>
      </c>
      <c r="CI87" s="9">
        <v>2560.0340000000001</v>
      </c>
      <c r="CJ87" s="9">
        <v>1325.8889999999999</v>
      </c>
      <c r="CK87" s="9">
        <v>1234.144</v>
      </c>
      <c r="CL87" s="9">
        <v>1715.9469999999999</v>
      </c>
      <c r="CM87" s="9">
        <v>1060.519</v>
      </c>
      <c r="CN87" s="9">
        <v>655.428</v>
      </c>
      <c r="CO87" s="9">
        <v>844.08699999999999</v>
      </c>
      <c r="CP87" s="9">
        <v>265.37</v>
      </c>
      <c r="CQ87" s="9">
        <v>578.71699999999998</v>
      </c>
      <c r="CR87" s="9">
        <v>388.61200000000002</v>
      </c>
      <c r="CS87" s="9">
        <v>200.50299999999999</v>
      </c>
      <c r="CT87" s="9">
        <v>188.10900000000001</v>
      </c>
      <c r="CU87" s="9">
        <v>89.042000000000002</v>
      </c>
      <c r="CV87" s="9">
        <v>46.841999999999999</v>
      </c>
      <c r="CW87" s="9">
        <v>42.2</v>
      </c>
      <c r="CX87" s="9">
        <v>42.046999999999997</v>
      </c>
      <c r="CY87" s="9">
        <v>29.695</v>
      </c>
      <c r="CZ87" s="9">
        <v>12.351000000000001</v>
      </c>
      <c r="DA87" s="9">
        <v>30.254000000000001</v>
      </c>
      <c r="DB87" s="9">
        <v>19.341000000000001</v>
      </c>
      <c r="DC87" s="9">
        <v>10.913</v>
      </c>
      <c r="DD87" s="9">
        <v>11.792</v>
      </c>
      <c r="DE87" s="9">
        <v>10.353999999999999</v>
      </c>
      <c r="DF87" s="9">
        <v>1.4379999999999999</v>
      </c>
      <c r="DG87" s="9">
        <v>46.996000000000002</v>
      </c>
      <c r="DH87" s="9">
        <v>17.146999999999998</v>
      </c>
      <c r="DI87" s="9">
        <v>29.849</v>
      </c>
      <c r="DJ87" s="9">
        <v>337.36200000000002</v>
      </c>
      <c r="DK87" s="9">
        <v>176.38800000000001</v>
      </c>
      <c r="DL87" s="9">
        <v>160.97399999999999</v>
      </c>
      <c r="DM87" s="9">
        <v>115.803</v>
      </c>
      <c r="DN87" s="9">
        <v>85.536000000000001</v>
      </c>
      <c r="DO87" s="9">
        <v>30.265999999999998</v>
      </c>
      <c r="DP87" s="9">
        <v>221.56</v>
      </c>
      <c r="DQ87" s="9">
        <v>90.852000000000004</v>
      </c>
      <c r="DR87" s="9">
        <v>130.708</v>
      </c>
      <c r="DS87" s="9">
        <v>144.73599999999999</v>
      </c>
      <c r="DT87" s="9">
        <v>105.254</v>
      </c>
      <c r="DU87" s="9">
        <v>39.481999999999999</v>
      </c>
      <c r="DV87" s="9">
        <v>243.876</v>
      </c>
      <c r="DW87" s="9">
        <v>95.248999999999995</v>
      </c>
      <c r="DX87" s="9">
        <v>148.62700000000001</v>
      </c>
      <c r="DY87" s="9">
        <v>251.81399999999999</v>
      </c>
      <c r="DZ87" s="9">
        <v>110.193</v>
      </c>
      <c r="EA87" s="9">
        <v>141.62100000000001</v>
      </c>
      <c r="EB87" s="9">
        <v>862.30700000000002</v>
      </c>
      <c r="EC87" s="9">
        <v>454.29</v>
      </c>
      <c r="ED87" s="9">
        <v>408.017</v>
      </c>
      <c r="EE87" s="9">
        <v>556.80100000000004</v>
      </c>
      <c r="EF87" s="9">
        <v>357.37700000000001</v>
      </c>
      <c r="EG87" s="9">
        <v>199.42400000000001</v>
      </c>
      <c r="EH87" s="9">
        <v>305.50599999999997</v>
      </c>
      <c r="EI87" s="9">
        <v>96.912999999999997</v>
      </c>
      <c r="EJ87" s="9">
        <v>208.59299999999999</v>
      </c>
      <c r="EK87" s="9">
        <v>141.73099999999999</v>
      </c>
      <c r="EL87" s="9">
        <v>71.828999999999994</v>
      </c>
      <c r="EM87" s="9">
        <v>69.902000000000001</v>
      </c>
      <c r="EN87" s="9">
        <v>38.420999999999999</v>
      </c>
      <c r="EO87" s="9">
        <v>23.417000000000002</v>
      </c>
      <c r="EP87" s="9">
        <v>15.004</v>
      </c>
      <c r="EQ87" s="9">
        <v>17.609000000000002</v>
      </c>
      <c r="ER87" s="9">
        <v>14.22</v>
      </c>
      <c r="ES87" s="9">
        <v>3.3889999999999998</v>
      </c>
      <c r="ET87" s="9">
        <v>11.489000000000001</v>
      </c>
      <c r="EU87" s="9">
        <v>9.2010000000000005</v>
      </c>
      <c r="EV87" s="9">
        <v>2.2879999999999998</v>
      </c>
      <c r="EW87" s="9">
        <v>6.12</v>
      </c>
      <c r="EX87" s="9">
        <v>5.0179999999999998</v>
      </c>
      <c r="EY87" s="9">
        <v>1.101</v>
      </c>
      <c r="EZ87" s="9">
        <v>20.812000000000001</v>
      </c>
      <c r="FA87" s="9">
        <v>9.1969999999999992</v>
      </c>
      <c r="FB87" s="9">
        <v>11.614000000000001</v>
      </c>
      <c r="FC87" s="9">
        <v>117.556</v>
      </c>
      <c r="FD87" s="9">
        <v>57.158000000000001</v>
      </c>
      <c r="FE87" s="9">
        <v>60.398000000000003</v>
      </c>
      <c r="FF87" s="9">
        <v>34.478999999999999</v>
      </c>
      <c r="FG87" s="9">
        <v>25.527000000000001</v>
      </c>
      <c r="FH87" s="9">
        <v>8.9510000000000005</v>
      </c>
      <c r="FI87" s="9">
        <v>83.076999999999998</v>
      </c>
      <c r="FJ87" s="9">
        <v>31.63</v>
      </c>
      <c r="FK87" s="9">
        <v>51.447000000000003</v>
      </c>
      <c r="FL87" s="9">
        <v>47.991</v>
      </c>
      <c r="FM87" s="9">
        <v>36.125</v>
      </c>
      <c r="FN87" s="9">
        <v>11.865</v>
      </c>
      <c r="FO87" s="9">
        <v>93.74</v>
      </c>
      <c r="FP87" s="9">
        <v>35.704000000000001</v>
      </c>
      <c r="FQ87" s="9">
        <v>58.036000000000001</v>
      </c>
      <c r="FR87" s="9">
        <v>94.566000000000003</v>
      </c>
      <c r="FS87" s="9">
        <v>40.832000000000001</v>
      </c>
      <c r="FT87" s="9">
        <v>53.734999999999999</v>
      </c>
      <c r="FU87" s="9">
        <v>1406.807</v>
      </c>
      <c r="FV87" s="9">
        <v>751.798</v>
      </c>
      <c r="FW87" s="9">
        <v>655.00900000000001</v>
      </c>
      <c r="FX87" s="9">
        <v>941.952</v>
      </c>
      <c r="FY87" s="9">
        <v>621.14</v>
      </c>
      <c r="FZ87" s="9">
        <v>320.81200000000001</v>
      </c>
      <c r="GA87" s="9">
        <v>464.85500000000002</v>
      </c>
      <c r="GB87" s="9">
        <v>130.65799999999999</v>
      </c>
      <c r="GC87" s="9">
        <v>334.197</v>
      </c>
      <c r="GD87" s="9">
        <v>189.93100000000001</v>
      </c>
      <c r="GE87" s="9">
        <v>100.26300000000001</v>
      </c>
      <c r="GF87" s="9">
        <v>89.667000000000002</v>
      </c>
      <c r="GG87" s="9">
        <v>42.197000000000003</v>
      </c>
      <c r="GH87" s="9">
        <v>24.776</v>
      </c>
      <c r="GI87" s="9">
        <v>17.420999999999999</v>
      </c>
      <c r="GJ87" s="9">
        <v>18.451000000000001</v>
      </c>
      <c r="GK87" s="9">
        <v>14.593999999999999</v>
      </c>
      <c r="GL87" s="9">
        <v>3.8570000000000002</v>
      </c>
      <c r="GM87" s="9">
        <v>9.7140000000000004</v>
      </c>
      <c r="GN87" s="9">
        <v>7.548</v>
      </c>
      <c r="GO87" s="9">
        <v>2.1659999999999999</v>
      </c>
      <c r="GP87" s="9">
        <v>8.7370000000000001</v>
      </c>
      <c r="GQ87" s="9">
        <v>7.0460000000000003</v>
      </c>
      <c r="GR87" s="9">
        <v>1.6910000000000001</v>
      </c>
      <c r="GS87" s="9">
        <v>23.745999999999999</v>
      </c>
      <c r="GT87" s="9">
        <v>10.182</v>
      </c>
      <c r="GU87" s="9">
        <v>13.564</v>
      </c>
      <c r="GV87" s="9">
        <v>168.22300000000001</v>
      </c>
      <c r="GW87" s="9">
        <v>86.578999999999994</v>
      </c>
      <c r="GX87" s="9">
        <v>81.644000000000005</v>
      </c>
      <c r="GY87" s="9">
        <v>65.111999999999995</v>
      </c>
      <c r="GZ87" s="9">
        <v>47.942</v>
      </c>
      <c r="HA87" s="9">
        <v>17.170999999999999</v>
      </c>
      <c r="HB87" s="9">
        <v>103.111</v>
      </c>
      <c r="HC87" s="9">
        <v>38.637</v>
      </c>
      <c r="HD87" s="9">
        <v>64.472999999999999</v>
      </c>
      <c r="HE87" s="9">
        <v>77.224999999999994</v>
      </c>
      <c r="HF87" s="9">
        <v>57.62</v>
      </c>
      <c r="HG87" s="9">
        <v>19.605</v>
      </c>
      <c r="HH87" s="9">
        <v>112.706</v>
      </c>
      <c r="HI87" s="9">
        <v>42.643999999999998</v>
      </c>
      <c r="HJ87" s="9">
        <v>70.061999999999998</v>
      </c>
      <c r="HK87" s="9">
        <v>112.825</v>
      </c>
      <c r="HL87" s="9">
        <v>46.185000000000002</v>
      </c>
      <c r="HM87" s="9">
        <v>66.638999999999996</v>
      </c>
      <c r="HN87" s="9">
        <v>264.54300000000001</v>
      </c>
      <c r="HO87" s="9">
        <v>139.447</v>
      </c>
      <c r="HP87" s="9">
        <v>125.096</v>
      </c>
      <c r="HQ87" s="9">
        <v>160.322</v>
      </c>
      <c r="HR87" s="9">
        <v>105.139</v>
      </c>
      <c r="HS87" s="9">
        <v>55.183999999999997</v>
      </c>
      <c r="HT87" s="9">
        <v>104.221</v>
      </c>
      <c r="HU87" s="9">
        <v>34.308999999999997</v>
      </c>
      <c r="HV87" s="9">
        <v>69.912000000000006</v>
      </c>
      <c r="HW87" s="9">
        <v>44.277999999999999</v>
      </c>
      <c r="HX87" s="9">
        <v>23.568000000000001</v>
      </c>
      <c r="HY87" s="9">
        <v>20.71</v>
      </c>
      <c r="HZ87" s="9">
        <v>9.9350000000000005</v>
      </c>
      <c r="IA87" s="9">
        <v>5.5439999999999996</v>
      </c>
      <c r="IB87" s="9">
        <v>4.391</v>
      </c>
      <c r="IC87" s="9">
        <v>3.9260000000000002</v>
      </c>
      <c r="ID87" s="9">
        <v>2.8149999999999999</v>
      </c>
      <c r="IE87" s="9">
        <v>1.1120000000000001</v>
      </c>
      <c r="IF87" s="9">
        <v>2.6549999999999998</v>
      </c>
      <c r="IG87" s="9">
        <v>1.7310000000000001</v>
      </c>
      <c r="IH87" s="9">
        <v>0.92400000000000004</v>
      </c>
      <c r="II87" s="9">
        <v>1.2709999999999999</v>
      </c>
      <c r="IJ87" s="9">
        <v>1.083</v>
      </c>
      <c r="IK87" s="9">
        <v>0.188</v>
      </c>
      <c r="IL87" s="9">
        <v>6.008</v>
      </c>
      <c r="IM87" s="9">
        <v>2.7290000000000001</v>
      </c>
      <c r="IN87" s="9">
        <v>3.2789999999999999</v>
      </c>
      <c r="IO87" s="9">
        <v>39.244999999999997</v>
      </c>
      <c r="IP87" s="9">
        <v>20.742000000000001</v>
      </c>
      <c r="IQ87" s="9">
        <v>18.503</v>
      </c>
    </row>
    <row r="88" spans="1:251">
      <c r="A88" s="10">
        <v>44166</v>
      </c>
      <c r="B88" s="9">
        <v>1116.769</v>
      </c>
      <c r="C88" s="9">
        <v>1221.6089999999999</v>
      </c>
      <c r="D88" s="9">
        <v>424.858</v>
      </c>
      <c r="E88" s="9">
        <v>796.75099999999998</v>
      </c>
      <c r="F88" s="9">
        <v>610.57100000000003</v>
      </c>
      <c r="G88" s="9">
        <v>333.904</v>
      </c>
      <c r="H88" s="9">
        <v>276.66699999999997</v>
      </c>
      <c r="I88" s="9">
        <v>152.50299999999999</v>
      </c>
      <c r="J88" s="9">
        <v>90.585999999999999</v>
      </c>
      <c r="K88" s="9">
        <v>61.917000000000002</v>
      </c>
      <c r="L88" s="9">
        <v>76.379000000000005</v>
      </c>
      <c r="M88" s="9">
        <v>59.895000000000003</v>
      </c>
      <c r="N88" s="9">
        <v>16.484000000000002</v>
      </c>
      <c r="O88" s="9">
        <v>51.564999999999998</v>
      </c>
      <c r="P88" s="9">
        <v>38.564999999999998</v>
      </c>
      <c r="Q88" s="9">
        <v>13</v>
      </c>
      <c r="R88" s="9">
        <v>24.814</v>
      </c>
      <c r="S88" s="9">
        <v>21.33</v>
      </c>
      <c r="T88" s="9">
        <v>3.484</v>
      </c>
      <c r="U88" s="9">
        <v>76.123999999999995</v>
      </c>
      <c r="V88" s="9">
        <v>30.690999999999999</v>
      </c>
      <c r="W88" s="9">
        <v>45.433</v>
      </c>
      <c r="X88" s="9">
        <v>514.87199999999996</v>
      </c>
      <c r="Y88" s="9">
        <v>277.05500000000001</v>
      </c>
      <c r="Z88" s="9">
        <v>237.81700000000001</v>
      </c>
      <c r="AA88" s="9">
        <v>194.30699999999999</v>
      </c>
      <c r="AB88" s="9">
        <v>141.46299999999999</v>
      </c>
      <c r="AC88" s="9">
        <v>52.844000000000001</v>
      </c>
      <c r="AD88" s="9">
        <v>320.565</v>
      </c>
      <c r="AE88" s="9">
        <v>135.59200000000001</v>
      </c>
      <c r="AF88" s="9">
        <v>184.97300000000001</v>
      </c>
      <c r="AG88" s="9">
        <v>253.352</v>
      </c>
      <c r="AH88" s="9">
        <v>186.23400000000001</v>
      </c>
      <c r="AI88" s="9">
        <v>67.117999999999995</v>
      </c>
      <c r="AJ88" s="9">
        <v>357.22</v>
      </c>
      <c r="AK88" s="9">
        <v>147.66999999999999</v>
      </c>
      <c r="AL88" s="9">
        <v>209.54900000000001</v>
      </c>
      <c r="AM88" s="9">
        <v>372.12900000000002</v>
      </c>
      <c r="AN88" s="9">
        <v>174.15700000000001</v>
      </c>
      <c r="AO88" s="9">
        <v>197.97300000000001</v>
      </c>
      <c r="AP88" s="9">
        <v>3329.2959999999998</v>
      </c>
      <c r="AQ88" s="9">
        <v>1764.866</v>
      </c>
      <c r="AR88" s="9">
        <v>1564.4290000000001</v>
      </c>
      <c r="AS88" s="9">
        <v>2259.4250000000002</v>
      </c>
      <c r="AT88" s="9">
        <v>1430.087</v>
      </c>
      <c r="AU88" s="9">
        <v>829.33799999999997</v>
      </c>
      <c r="AV88" s="9">
        <v>1069.8699999999999</v>
      </c>
      <c r="AW88" s="9">
        <v>334.779</v>
      </c>
      <c r="AX88" s="9">
        <v>735.09100000000001</v>
      </c>
      <c r="AY88" s="9">
        <v>545.46799999999996</v>
      </c>
      <c r="AZ88" s="9">
        <v>294.81599999999997</v>
      </c>
      <c r="BA88" s="9">
        <v>250.65199999999999</v>
      </c>
      <c r="BB88" s="9">
        <v>146.34100000000001</v>
      </c>
      <c r="BC88" s="9">
        <v>80.070999999999998</v>
      </c>
      <c r="BD88" s="9">
        <v>66.27</v>
      </c>
      <c r="BE88" s="9">
        <v>79.995999999999995</v>
      </c>
      <c r="BF88" s="9">
        <v>56.722000000000001</v>
      </c>
      <c r="BG88" s="9">
        <v>23.274000000000001</v>
      </c>
      <c r="BH88" s="9">
        <v>57.057000000000002</v>
      </c>
      <c r="BI88" s="9">
        <v>39.655000000000001</v>
      </c>
      <c r="BJ88" s="9">
        <v>17.402000000000001</v>
      </c>
      <c r="BK88" s="9">
        <v>22.939</v>
      </c>
      <c r="BL88" s="9">
        <v>17.067</v>
      </c>
      <c r="BM88" s="9">
        <v>5.8719999999999999</v>
      </c>
      <c r="BN88" s="9">
        <v>66.344999999999999</v>
      </c>
      <c r="BO88" s="9">
        <v>23.349</v>
      </c>
      <c r="BP88" s="9">
        <v>42.996000000000002</v>
      </c>
      <c r="BQ88" s="9">
        <v>451.39</v>
      </c>
      <c r="BR88" s="9">
        <v>245.21</v>
      </c>
      <c r="BS88" s="9">
        <v>206.18</v>
      </c>
      <c r="BT88" s="9">
        <v>162.74299999999999</v>
      </c>
      <c r="BU88" s="9">
        <v>133.54599999999999</v>
      </c>
      <c r="BV88" s="9">
        <v>29.196000000000002</v>
      </c>
      <c r="BW88" s="9">
        <v>288.64699999999999</v>
      </c>
      <c r="BX88" s="9">
        <v>111.664</v>
      </c>
      <c r="BY88" s="9">
        <v>176.983</v>
      </c>
      <c r="BZ88" s="9">
        <v>220.523</v>
      </c>
      <c r="CA88" s="9">
        <v>171.33699999999999</v>
      </c>
      <c r="CB88" s="9">
        <v>49.186999999999998</v>
      </c>
      <c r="CC88" s="9">
        <v>324.94499999999999</v>
      </c>
      <c r="CD88" s="9">
        <v>123.48</v>
      </c>
      <c r="CE88" s="9">
        <v>201.465</v>
      </c>
      <c r="CF88" s="9">
        <v>345.70400000000001</v>
      </c>
      <c r="CG88" s="9">
        <v>151.31899999999999</v>
      </c>
      <c r="CH88" s="9">
        <v>194.38499999999999</v>
      </c>
      <c r="CI88" s="9">
        <v>2596.681</v>
      </c>
      <c r="CJ88" s="9">
        <v>1344.9069999999999</v>
      </c>
      <c r="CK88" s="9">
        <v>1251.7739999999999</v>
      </c>
      <c r="CL88" s="9">
        <v>1762.7670000000001</v>
      </c>
      <c r="CM88" s="9">
        <v>1079.117</v>
      </c>
      <c r="CN88" s="9">
        <v>683.65</v>
      </c>
      <c r="CO88" s="9">
        <v>833.91499999999996</v>
      </c>
      <c r="CP88" s="9">
        <v>265.791</v>
      </c>
      <c r="CQ88" s="9">
        <v>568.12400000000002</v>
      </c>
      <c r="CR88" s="9">
        <v>372.65600000000001</v>
      </c>
      <c r="CS88" s="9">
        <v>191.411</v>
      </c>
      <c r="CT88" s="9">
        <v>181.245</v>
      </c>
      <c r="CU88" s="9">
        <v>67.983000000000004</v>
      </c>
      <c r="CV88" s="9">
        <v>37.908999999999999</v>
      </c>
      <c r="CW88" s="9">
        <v>30.074000000000002</v>
      </c>
      <c r="CX88" s="9">
        <v>29.076000000000001</v>
      </c>
      <c r="CY88" s="9">
        <v>20.728000000000002</v>
      </c>
      <c r="CZ88" s="9">
        <v>8.3469999999999995</v>
      </c>
      <c r="DA88" s="9">
        <v>20.971</v>
      </c>
      <c r="DB88" s="9">
        <v>14.178000000000001</v>
      </c>
      <c r="DC88" s="9">
        <v>6.7930000000000001</v>
      </c>
      <c r="DD88" s="9">
        <v>8.1050000000000004</v>
      </c>
      <c r="DE88" s="9">
        <v>6.5510000000000002</v>
      </c>
      <c r="DF88" s="9">
        <v>1.554</v>
      </c>
      <c r="DG88" s="9">
        <v>38.908000000000001</v>
      </c>
      <c r="DH88" s="9">
        <v>17.181000000000001</v>
      </c>
      <c r="DI88" s="9">
        <v>21.727</v>
      </c>
      <c r="DJ88" s="9">
        <v>333.07600000000002</v>
      </c>
      <c r="DK88" s="9">
        <v>170.197</v>
      </c>
      <c r="DL88" s="9">
        <v>162.87899999999999</v>
      </c>
      <c r="DM88" s="9">
        <v>109.358</v>
      </c>
      <c r="DN88" s="9">
        <v>81.841999999999999</v>
      </c>
      <c r="DO88" s="9">
        <v>27.515999999999998</v>
      </c>
      <c r="DP88" s="9">
        <v>223.71799999999999</v>
      </c>
      <c r="DQ88" s="9">
        <v>88.355000000000004</v>
      </c>
      <c r="DR88" s="9">
        <v>135.363</v>
      </c>
      <c r="DS88" s="9">
        <v>130.54900000000001</v>
      </c>
      <c r="DT88" s="9">
        <v>95.923000000000002</v>
      </c>
      <c r="DU88" s="9">
        <v>34.625999999999998</v>
      </c>
      <c r="DV88" s="9">
        <v>242.107</v>
      </c>
      <c r="DW88" s="9">
        <v>95.488</v>
      </c>
      <c r="DX88" s="9">
        <v>146.62</v>
      </c>
      <c r="DY88" s="9">
        <v>244.68899999999999</v>
      </c>
      <c r="DZ88" s="9">
        <v>102.532</v>
      </c>
      <c r="EA88" s="9">
        <v>142.15600000000001</v>
      </c>
      <c r="EB88" s="9">
        <v>867.46</v>
      </c>
      <c r="EC88" s="9">
        <v>454.84</v>
      </c>
      <c r="ED88" s="9">
        <v>412.62</v>
      </c>
      <c r="EE88" s="9">
        <v>570.46299999999997</v>
      </c>
      <c r="EF88" s="9">
        <v>361.47899999999998</v>
      </c>
      <c r="EG88" s="9">
        <v>208.98400000000001</v>
      </c>
      <c r="EH88" s="9">
        <v>296.99700000000001</v>
      </c>
      <c r="EI88" s="9">
        <v>93.361999999999995</v>
      </c>
      <c r="EJ88" s="9">
        <v>203.636</v>
      </c>
      <c r="EK88" s="9">
        <v>134.97900000000001</v>
      </c>
      <c r="EL88" s="9">
        <v>67.322000000000003</v>
      </c>
      <c r="EM88" s="9">
        <v>67.656999999999996</v>
      </c>
      <c r="EN88" s="9">
        <v>31.754999999999999</v>
      </c>
      <c r="EO88" s="9">
        <v>18.437999999999999</v>
      </c>
      <c r="EP88" s="9">
        <v>13.317</v>
      </c>
      <c r="EQ88" s="9">
        <v>13.148</v>
      </c>
      <c r="ER88" s="9">
        <v>9.6240000000000006</v>
      </c>
      <c r="ES88" s="9">
        <v>3.524</v>
      </c>
      <c r="ET88" s="9">
        <v>10.518000000000001</v>
      </c>
      <c r="EU88" s="9">
        <v>7.7850000000000001</v>
      </c>
      <c r="EV88" s="9">
        <v>2.7330000000000001</v>
      </c>
      <c r="EW88" s="9">
        <v>2.63</v>
      </c>
      <c r="EX88" s="9">
        <v>1.839</v>
      </c>
      <c r="EY88" s="9">
        <v>0.79200000000000004</v>
      </c>
      <c r="EZ88" s="9">
        <v>18.606999999999999</v>
      </c>
      <c r="FA88" s="9">
        <v>8.8140000000000001</v>
      </c>
      <c r="FB88" s="9">
        <v>9.7929999999999993</v>
      </c>
      <c r="FC88" s="9">
        <v>120.39400000000001</v>
      </c>
      <c r="FD88" s="9">
        <v>58.540999999999997</v>
      </c>
      <c r="FE88" s="9">
        <v>61.853000000000002</v>
      </c>
      <c r="FF88" s="9">
        <v>36.393999999999998</v>
      </c>
      <c r="FG88" s="9">
        <v>26.495999999999999</v>
      </c>
      <c r="FH88" s="9">
        <v>9.8979999999999997</v>
      </c>
      <c r="FI88" s="9">
        <v>84</v>
      </c>
      <c r="FJ88" s="9">
        <v>32.045999999999999</v>
      </c>
      <c r="FK88" s="9">
        <v>51.954999999999998</v>
      </c>
      <c r="FL88" s="9">
        <v>45.746000000000002</v>
      </c>
      <c r="FM88" s="9">
        <v>33.113999999999997</v>
      </c>
      <c r="FN88" s="9">
        <v>12.632999999999999</v>
      </c>
      <c r="FO88" s="9">
        <v>89.233000000000004</v>
      </c>
      <c r="FP88" s="9">
        <v>34.209000000000003</v>
      </c>
      <c r="FQ88" s="9">
        <v>55.024999999999999</v>
      </c>
      <c r="FR88" s="9">
        <v>94.518000000000001</v>
      </c>
      <c r="FS88" s="9">
        <v>39.831000000000003</v>
      </c>
      <c r="FT88" s="9">
        <v>54.686999999999998</v>
      </c>
      <c r="FU88" s="9">
        <v>1410.944</v>
      </c>
      <c r="FV88" s="9">
        <v>749.73599999999999</v>
      </c>
      <c r="FW88" s="9">
        <v>661.20799999999997</v>
      </c>
      <c r="FX88" s="9">
        <v>953.56299999999999</v>
      </c>
      <c r="FY88" s="9">
        <v>626.221</v>
      </c>
      <c r="FZ88" s="9">
        <v>327.34199999999998</v>
      </c>
      <c r="GA88" s="9">
        <v>457.38099999999997</v>
      </c>
      <c r="GB88" s="9">
        <v>123.515</v>
      </c>
      <c r="GC88" s="9">
        <v>333.86599999999999</v>
      </c>
      <c r="GD88" s="9">
        <v>195.18899999999999</v>
      </c>
      <c r="GE88" s="9">
        <v>94.875</v>
      </c>
      <c r="GF88" s="9">
        <v>100.31399999999999</v>
      </c>
      <c r="GG88" s="9">
        <v>41.219000000000001</v>
      </c>
      <c r="GH88" s="9">
        <v>20.331</v>
      </c>
      <c r="GI88" s="9">
        <v>20.888000000000002</v>
      </c>
      <c r="GJ88" s="9">
        <v>16.579999999999998</v>
      </c>
      <c r="GK88" s="9">
        <v>11.151</v>
      </c>
      <c r="GL88" s="9">
        <v>5.4279999999999999</v>
      </c>
      <c r="GM88" s="9">
        <v>10.382</v>
      </c>
      <c r="GN88" s="9">
        <v>7.36</v>
      </c>
      <c r="GO88" s="9">
        <v>3.0219999999999998</v>
      </c>
      <c r="GP88" s="9">
        <v>6.1980000000000004</v>
      </c>
      <c r="GQ88" s="9">
        <v>3.7909999999999999</v>
      </c>
      <c r="GR88" s="9">
        <v>2.407</v>
      </c>
      <c r="GS88" s="9">
        <v>24.64</v>
      </c>
      <c r="GT88" s="9">
        <v>9.18</v>
      </c>
      <c r="GU88" s="9">
        <v>15.459</v>
      </c>
      <c r="GV88" s="9">
        <v>169.31700000000001</v>
      </c>
      <c r="GW88" s="9">
        <v>82.274000000000001</v>
      </c>
      <c r="GX88" s="9">
        <v>87.043000000000006</v>
      </c>
      <c r="GY88" s="9">
        <v>60.04</v>
      </c>
      <c r="GZ88" s="9">
        <v>46.98</v>
      </c>
      <c r="HA88" s="9">
        <v>13.06</v>
      </c>
      <c r="HB88" s="9">
        <v>109.277</v>
      </c>
      <c r="HC88" s="9">
        <v>35.293999999999997</v>
      </c>
      <c r="HD88" s="9">
        <v>73.981999999999999</v>
      </c>
      <c r="HE88" s="9">
        <v>71.231999999999999</v>
      </c>
      <c r="HF88" s="9">
        <v>54.478999999999999</v>
      </c>
      <c r="HG88" s="9">
        <v>16.753</v>
      </c>
      <c r="HH88" s="9">
        <v>123.95699999999999</v>
      </c>
      <c r="HI88" s="9">
        <v>40.396000000000001</v>
      </c>
      <c r="HJ88" s="9">
        <v>83.561000000000007</v>
      </c>
      <c r="HK88" s="9">
        <v>119.65900000000001</v>
      </c>
      <c r="HL88" s="9">
        <v>42.655000000000001</v>
      </c>
      <c r="HM88" s="9">
        <v>77.004000000000005</v>
      </c>
      <c r="HN88" s="9">
        <v>267.27999999999997</v>
      </c>
      <c r="HO88" s="9">
        <v>139.33000000000001</v>
      </c>
      <c r="HP88" s="9">
        <v>127.95</v>
      </c>
      <c r="HQ88" s="9">
        <v>166.58799999999999</v>
      </c>
      <c r="HR88" s="9">
        <v>105.953</v>
      </c>
      <c r="HS88" s="9">
        <v>60.634999999999998</v>
      </c>
      <c r="HT88" s="9">
        <v>100.69199999999999</v>
      </c>
      <c r="HU88" s="9">
        <v>33.377000000000002</v>
      </c>
      <c r="HV88" s="9">
        <v>67.313999999999993</v>
      </c>
      <c r="HW88" s="9">
        <v>43.509</v>
      </c>
      <c r="HX88" s="9">
        <v>23.202999999999999</v>
      </c>
      <c r="HY88" s="9">
        <v>20.306000000000001</v>
      </c>
      <c r="HZ88" s="9">
        <v>7.9809999999999999</v>
      </c>
      <c r="IA88" s="9">
        <v>4.3559999999999999</v>
      </c>
      <c r="IB88" s="9">
        <v>3.625</v>
      </c>
      <c r="IC88" s="9">
        <v>2.94</v>
      </c>
      <c r="ID88" s="9">
        <v>1.458</v>
      </c>
      <c r="IE88" s="9">
        <v>1.482</v>
      </c>
      <c r="IF88" s="9">
        <v>1.8169999999999999</v>
      </c>
      <c r="IG88" s="9">
        <v>0.75</v>
      </c>
      <c r="IH88" s="9">
        <v>1.0669999999999999</v>
      </c>
      <c r="II88" s="9">
        <v>1.123</v>
      </c>
      <c r="IJ88" s="9">
        <v>0.70899999999999996</v>
      </c>
      <c r="IK88" s="9">
        <v>0.41499999999999998</v>
      </c>
      <c r="IL88" s="9">
        <v>5.0410000000000004</v>
      </c>
      <c r="IM88" s="9">
        <v>2.8980000000000001</v>
      </c>
      <c r="IN88" s="9">
        <v>2.1429999999999998</v>
      </c>
      <c r="IO88" s="9">
        <v>38.573</v>
      </c>
      <c r="IP88" s="9">
        <v>20.831</v>
      </c>
      <c r="IQ88" s="9">
        <v>17.741</v>
      </c>
    </row>
    <row r="89" spans="1:251">
      <c r="A89" s="10">
        <v>44197</v>
      </c>
      <c r="B89" s="9">
        <v>1082.7919999999999</v>
      </c>
      <c r="C89" s="9">
        <v>1165.326</v>
      </c>
      <c r="D89" s="9">
        <v>400.59899999999999</v>
      </c>
      <c r="E89" s="9">
        <v>764.72699999999998</v>
      </c>
      <c r="F89" s="9">
        <v>586.05399999999997</v>
      </c>
      <c r="G89" s="9">
        <v>325.73599999999999</v>
      </c>
      <c r="H89" s="9">
        <v>260.31799999999998</v>
      </c>
      <c r="I89" s="9">
        <v>166.68100000000001</v>
      </c>
      <c r="J89" s="9">
        <v>94.096000000000004</v>
      </c>
      <c r="K89" s="9">
        <v>72.584999999999994</v>
      </c>
      <c r="L89" s="9">
        <v>81.513999999999996</v>
      </c>
      <c r="M89" s="9">
        <v>57.853999999999999</v>
      </c>
      <c r="N89" s="9">
        <v>23.658999999999999</v>
      </c>
      <c r="O89" s="9">
        <v>55.436</v>
      </c>
      <c r="P89" s="9">
        <v>39.128</v>
      </c>
      <c r="Q89" s="9">
        <v>16.306999999999999</v>
      </c>
      <c r="R89" s="9">
        <v>26.077999999999999</v>
      </c>
      <c r="S89" s="9">
        <v>18.725999999999999</v>
      </c>
      <c r="T89" s="9">
        <v>7.3520000000000003</v>
      </c>
      <c r="U89" s="9">
        <v>85.168000000000006</v>
      </c>
      <c r="V89" s="9">
        <v>36.241999999999997</v>
      </c>
      <c r="W89" s="9">
        <v>48.926000000000002</v>
      </c>
      <c r="X89" s="9">
        <v>495.40300000000002</v>
      </c>
      <c r="Y89" s="9">
        <v>274.38</v>
      </c>
      <c r="Z89" s="9">
        <v>221.023</v>
      </c>
      <c r="AA89" s="9">
        <v>198.637</v>
      </c>
      <c r="AB89" s="9">
        <v>148.74100000000001</v>
      </c>
      <c r="AC89" s="9">
        <v>49.896999999999998</v>
      </c>
      <c r="AD89" s="9">
        <v>296.76499999999999</v>
      </c>
      <c r="AE89" s="9">
        <v>125.639</v>
      </c>
      <c r="AF89" s="9">
        <v>171.126</v>
      </c>
      <c r="AG89" s="9">
        <v>254.45099999999999</v>
      </c>
      <c r="AH89" s="9">
        <v>187.256</v>
      </c>
      <c r="AI89" s="9">
        <v>67.194000000000003</v>
      </c>
      <c r="AJ89" s="9">
        <v>331.60300000000001</v>
      </c>
      <c r="AK89" s="9">
        <v>138.47999999999999</v>
      </c>
      <c r="AL89" s="9">
        <v>193.124</v>
      </c>
      <c r="AM89" s="9">
        <v>352.20100000000002</v>
      </c>
      <c r="AN89" s="9">
        <v>164.767</v>
      </c>
      <c r="AO89" s="9">
        <v>187.434</v>
      </c>
      <c r="AP89" s="9">
        <v>3293.7249999999999</v>
      </c>
      <c r="AQ89" s="9">
        <v>1751.4469999999999</v>
      </c>
      <c r="AR89" s="9">
        <v>1542.278</v>
      </c>
      <c r="AS89" s="9">
        <v>2248.1869999999999</v>
      </c>
      <c r="AT89" s="9">
        <v>1410.9670000000001</v>
      </c>
      <c r="AU89" s="9">
        <v>837.22</v>
      </c>
      <c r="AV89" s="9">
        <v>1045.538</v>
      </c>
      <c r="AW89" s="9">
        <v>340.48099999999999</v>
      </c>
      <c r="AX89" s="9">
        <v>705.05700000000002</v>
      </c>
      <c r="AY89" s="9">
        <v>512.98</v>
      </c>
      <c r="AZ89" s="9">
        <v>282.53100000000001</v>
      </c>
      <c r="BA89" s="9">
        <v>230.44900000000001</v>
      </c>
      <c r="BB89" s="9">
        <v>139.13399999999999</v>
      </c>
      <c r="BC89" s="9">
        <v>82.447000000000003</v>
      </c>
      <c r="BD89" s="9">
        <v>56.686</v>
      </c>
      <c r="BE89" s="9">
        <v>73.757999999999996</v>
      </c>
      <c r="BF89" s="9">
        <v>55.296999999999997</v>
      </c>
      <c r="BG89" s="9">
        <v>18.460999999999999</v>
      </c>
      <c r="BH89" s="9">
        <v>48.076000000000001</v>
      </c>
      <c r="BI89" s="9">
        <v>34.960999999999999</v>
      </c>
      <c r="BJ89" s="9">
        <v>13.115</v>
      </c>
      <c r="BK89" s="9">
        <v>25.681999999999999</v>
      </c>
      <c r="BL89" s="9">
        <v>20.335999999999999</v>
      </c>
      <c r="BM89" s="9">
        <v>5.3460000000000001</v>
      </c>
      <c r="BN89" s="9">
        <v>65.376000000000005</v>
      </c>
      <c r="BO89" s="9">
        <v>27.15</v>
      </c>
      <c r="BP89" s="9">
        <v>38.225999999999999</v>
      </c>
      <c r="BQ89" s="9">
        <v>416.71300000000002</v>
      </c>
      <c r="BR89" s="9">
        <v>224.696</v>
      </c>
      <c r="BS89" s="9">
        <v>192.01599999999999</v>
      </c>
      <c r="BT89" s="9">
        <v>153.578</v>
      </c>
      <c r="BU89" s="9">
        <v>118.253</v>
      </c>
      <c r="BV89" s="9">
        <v>35.325000000000003</v>
      </c>
      <c r="BW89" s="9">
        <v>263.13400000000001</v>
      </c>
      <c r="BX89" s="9">
        <v>106.443</v>
      </c>
      <c r="BY89" s="9">
        <v>156.691</v>
      </c>
      <c r="BZ89" s="9">
        <v>212.529</v>
      </c>
      <c r="CA89" s="9">
        <v>162.17099999999999</v>
      </c>
      <c r="CB89" s="9">
        <v>50.359000000000002</v>
      </c>
      <c r="CC89" s="9">
        <v>300.45100000000002</v>
      </c>
      <c r="CD89" s="9">
        <v>120.36</v>
      </c>
      <c r="CE89" s="9">
        <v>180.09</v>
      </c>
      <c r="CF89" s="9">
        <v>311.20999999999998</v>
      </c>
      <c r="CG89" s="9">
        <v>141.404</v>
      </c>
      <c r="CH89" s="9">
        <v>169.80600000000001</v>
      </c>
      <c r="CI89" s="9">
        <v>2548.7179999999998</v>
      </c>
      <c r="CJ89" s="9">
        <v>1324.373</v>
      </c>
      <c r="CK89" s="9">
        <v>1224.345</v>
      </c>
      <c r="CL89" s="9">
        <v>1732.106</v>
      </c>
      <c r="CM89" s="9">
        <v>1063.894</v>
      </c>
      <c r="CN89" s="9">
        <v>668.21199999999999</v>
      </c>
      <c r="CO89" s="9">
        <v>816.61300000000006</v>
      </c>
      <c r="CP89" s="9">
        <v>260.47899999999998</v>
      </c>
      <c r="CQ89" s="9">
        <v>556.13300000000004</v>
      </c>
      <c r="CR89" s="9">
        <v>410.54199999999997</v>
      </c>
      <c r="CS89" s="9">
        <v>217.893</v>
      </c>
      <c r="CT89" s="9">
        <v>192.649</v>
      </c>
      <c r="CU89" s="9">
        <v>108.342</v>
      </c>
      <c r="CV89" s="9">
        <v>66.024000000000001</v>
      </c>
      <c r="CW89" s="9">
        <v>42.319000000000003</v>
      </c>
      <c r="CX89" s="9">
        <v>49.271999999999998</v>
      </c>
      <c r="CY89" s="9">
        <v>38.393999999999998</v>
      </c>
      <c r="CZ89" s="9">
        <v>10.878</v>
      </c>
      <c r="DA89" s="9">
        <v>29.905000000000001</v>
      </c>
      <c r="DB89" s="9">
        <v>21.298999999999999</v>
      </c>
      <c r="DC89" s="9">
        <v>8.6059999999999999</v>
      </c>
      <c r="DD89" s="9">
        <v>19.367000000000001</v>
      </c>
      <c r="DE89" s="9">
        <v>17.094999999999999</v>
      </c>
      <c r="DF89" s="9">
        <v>2.2709999999999999</v>
      </c>
      <c r="DG89" s="9">
        <v>59.070999999999998</v>
      </c>
      <c r="DH89" s="9">
        <v>27.629000000000001</v>
      </c>
      <c r="DI89" s="9">
        <v>31.440999999999999</v>
      </c>
      <c r="DJ89" s="9">
        <v>343.947</v>
      </c>
      <c r="DK89" s="9">
        <v>176.923</v>
      </c>
      <c r="DL89" s="9">
        <v>167.024</v>
      </c>
      <c r="DM89" s="9">
        <v>123.206</v>
      </c>
      <c r="DN89" s="9">
        <v>85.884</v>
      </c>
      <c r="DO89" s="9">
        <v>37.323</v>
      </c>
      <c r="DP89" s="9">
        <v>220.74</v>
      </c>
      <c r="DQ89" s="9">
        <v>91.039000000000001</v>
      </c>
      <c r="DR89" s="9">
        <v>129.702</v>
      </c>
      <c r="DS89" s="9">
        <v>161.37100000000001</v>
      </c>
      <c r="DT89" s="9">
        <v>115.26</v>
      </c>
      <c r="DU89" s="9">
        <v>46.110999999999997</v>
      </c>
      <c r="DV89" s="9">
        <v>249.17</v>
      </c>
      <c r="DW89" s="9">
        <v>102.63200000000001</v>
      </c>
      <c r="DX89" s="9">
        <v>146.53800000000001</v>
      </c>
      <c r="DY89" s="9">
        <v>250.64500000000001</v>
      </c>
      <c r="DZ89" s="9">
        <v>112.33799999999999</v>
      </c>
      <c r="EA89" s="9">
        <v>138.30799999999999</v>
      </c>
      <c r="EB89" s="9">
        <v>839.18899999999996</v>
      </c>
      <c r="EC89" s="9">
        <v>443.90300000000002</v>
      </c>
      <c r="ED89" s="9">
        <v>395.286</v>
      </c>
      <c r="EE89" s="9">
        <v>553.87300000000005</v>
      </c>
      <c r="EF89" s="9">
        <v>352.14400000000001</v>
      </c>
      <c r="EG89" s="9">
        <v>201.72900000000001</v>
      </c>
      <c r="EH89" s="9">
        <v>285.31599999999997</v>
      </c>
      <c r="EI89" s="9">
        <v>91.757999999999996</v>
      </c>
      <c r="EJ89" s="9">
        <v>193.55799999999999</v>
      </c>
      <c r="EK89" s="9">
        <v>124.66</v>
      </c>
      <c r="EL89" s="9">
        <v>67.638000000000005</v>
      </c>
      <c r="EM89" s="9">
        <v>57.021999999999998</v>
      </c>
      <c r="EN89" s="9">
        <v>29.052</v>
      </c>
      <c r="EO89" s="9">
        <v>18.151</v>
      </c>
      <c r="EP89" s="9">
        <v>10.901</v>
      </c>
      <c r="EQ89" s="9">
        <v>12.831</v>
      </c>
      <c r="ER89" s="9">
        <v>10.670999999999999</v>
      </c>
      <c r="ES89" s="9">
        <v>2.16</v>
      </c>
      <c r="ET89" s="9">
        <v>7.9409999999999998</v>
      </c>
      <c r="EU89" s="9">
        <v>6.327</v>
      </c>
      <c r="EV89" s="9">
        <v>1.6140000000000001</v>
      </c>
      <c r="EW89" s="9">
        <v>4.8899999999999997</v>
      </c>
      <c r="EX89" s="9">
        <v>4.3440000000000003</v>
      </c>
      <c r="EY89" s="9">
        <v>0.54600000000000004</v>
      </c>
      <c r="EZ89" s="9">
        <v>16.221</v>
      </c>
      <c r="FA89" s="9">
        <v>7.4790000000000001</v>
      </c>
      <c r="FB89" s="9">
        <v>8.7409999999999997</v>
      </c>
      <c r="FC89" s="9">
        <v>107.102</v>
      </c>
      <c r="FD89" s="9">
        <v>56.12</v>
      </c>
      <c r="FE89" s="9">
        <v>50.981999999999999</v>
      </c>
      <c r="FF89" s="9">
        <v>34.631</v>
      </c>
      <c r="FG89" s="9">
        <v>24.536999999999999</v>
      </c>
      <c r="FH89" s="9">
        <v>10.093999999999999</v>
      </c>
      <c r="FI89" s="9">
        <v>72.47</v>
      </c>
      <c r="FJ89" s="9">
        <v>31.582999999999998</v>
      </c>
      <c r="FK89" s="9">
        <v>40.887999999999998</v>
      </c>
      <c r="FL89" s="9">
        <v>44.552</v>
      </c>
      <c r="FM89" s="9">
        <v>32.932000000000002</v>
      </c>
      <c r="FN89" s="9">
        <v>11.619</v>
      </c>
      <c r="FO89" s="9">
        <v>80.108000000000004</v>
      </c>
      <c r="FP89" s="9">
        <v>34.706000000000003</v>
      </c>
      <c r="FQ89" s="9">
        <v>45.402999999999999</v>
      </c>
      <c r="FR89" s="9">
        <v>80.411000000000001</v>
      </c>
      <c r="FS89" s="9">
        <v>37.909999999999997</v>
      </c>
      <c r="FT89" s="9">
        <v>42.502000000000002</v>
      </c>
      <c r="FU89" s="9">
        <v>1372.4870000000001</v>
      </c>
      <c r="FV89" s="9">
        <v>734.50800000000004</v>
      </c>
      <c r="FW89" s="9">
        <v>637.97900000000004</v>
      </c>
      <c r="FX89" s="9">
        <v>927.14800000000002</v>
      </c>
      <c r="FY89" s="9">
        <v>605.58000000000004</v>
      </c>
      <c r="FZ89" s="9">
        <v>321.56799999999998</v>
      </c>
      <c r="GA89" s="9">
        <v>445.339</v>
      </c>
      <c r="GB89" s="9">
        <v>128.928</v>
      </c>
      <c r="GC89" s="9">
        <v>316.411</v>
      </c>
      <c r="GD89" s="9">
        <v>188.738</v>
      </c>
      <c r="GE89" s="9">
        <v>93.715999999999994</v>
      </c>
      <c r="GF89" s="9">
        <v>95.022000000000006</v>
      </c>
      <c r="GG89" s="9">
        <v>45.869</v>
      </c>
      <c r="GH89" s="9">
        <v>21.748000000000001</v>
      </c>
      <c r="GI89" s="9">
        <v>24.120999999999999</v>
      </c>
      <c r="GJ89" s="9">
        <v>18.719000000000001</v>
      </c>
      <c r="GK89" s="9">
        <v>10.96</v>
      </c>
      <c r="GL89" s="9">
        <v>7.7590000000000003</v>
      </c>
      <c r="GM89" s="9">
        <v>8.8089999999999993</v>
      </c>
      <c r="GN89" s="9">
        <v>4.4219999999999997</v>
      </c>
      <c r="GO89" s="9">
        <v>4.3860000000000001</v>
      </c>
      <c r="GP89" s="9">
        <v>9.9109999999999996</v>
      </c>
      <c r="GQ89" s="9">
        <v>6.5380000000000003</v>
      </c>
      <c r="GR89" s="9">
        <v>3.3730000000000002</v>
      </c>
      <c r="GS89" s="9">
        <v>27.15</v>
      </c>
      <c r="GT89" s="9">
        <v>10.788</v>
      </c>
      <c r="GU89" s="9">
        <v>16.361999999999998</v>
      </c>
      <c r="GV89" s="9">
        <v>161.97800000000001</v>
      </c>
      <c r="GW89" s="9">
        <v>80.881</v>
      </c>
      <c r="GX89" s="9">
        <v>81.096999999999994</v>
      </c>
      <c r="GY89" s="9">
        <v>62.472999999999999</v>
      </c>
      <c r="GZ89" s="9">
        <v>46.100999999999999</v>
      </c>
      <c r="HA89" s="9">
        <v>16.372</v>
      </c>
      <c r="HB89" s="9">
        <v>99.504000000000005</v>
      </c>
      <c r="HC89" s="9">
        <v>34.78</v>
      </c>
      <c r="HD89" s="9">
        <v>64.724999999999994</v>
      </c>
      <c r="HE89" s="9">
        <v>77.093999999999994</v>
      </c>
      <c r="HF89" s="9">
        <v>53.496000000000002</v>
      </c>
      <c r="HG89" s="9">
        <v>23.597999999999999</v>
      </c>
      <c r="HH89" s="9">
        <v>111.64400000000001</v>
      </c>
      <c r="HI89" s="9">
        <v>40.22</v>
      </c>
      <c r="HJ89" s="9">
        <v>71.424000000000007</v>
      </c>
      <c r="HK89" s="9">
        <v>108.313</v>
      </c>
      <c r="HL89" s="9">
        <v>39.201999999999998</v>
      </c>
      <c r="HM89" s="9">
        <v>69.111000000000004</v>
      </c>
      <c r="HN89" s="9">
        <v>266.11</v>
      </c>
      <c r="HO89" s="9">
        <v>140.44</v>
      </c>
      <c r="HP89" s="9">
        <v>125.67</v>
      </c>
      <c r="HQ89" s="9">
        <v>169.096</v>
      </c>
      <c r="HR89" s="9">
        <v>108.735</v>
      </c>
      <c r="HS89" s="9">
        <v>60.360999999999997</v>
      </c>
      <c r="HT89" s="9">
        <v>97.013999999999996</v>
      </c>
      <c r="HU89" s="9">
        <v>31.704999999999998</v>
      </c>
      <c r="HV89" s="9">
        <v>65.308000000000007</v>
      </c>
      <c r="HW89" s="9">
        <v>38.841000000000001</v>
      </c>
      <c r="HX89" s="9">
        <v>20.571000000000002</v>
      </c>
      <c r="HY89" s="9">
        <v>18.268999999999998</v>
      </c>
      <c r="HZ89" s="9">
        <v>8.3610000000000007</v>
      </c>
      <c r="IA89" s="9">
        <v>3.84</v>
      </c>
      <c r="IB89" s="9">
        <v>4.5220000000000002</v>
      </c>
      <c r="IC89" s="9">
        <v>3.113</v>
      </c>
      <c r="ID89" s="9">
        <v>1.8720000000000001</v>
      </c>
      <c r="IE89" s="9">
        <v>1.24</v>
      </c>
      <c r="IF89" s="9">
        <v>1.9650000000000001</v>
      </c>
      <c r="IG89" s="9">
        <v>1.0009999999999999</v>
      </c>
      <c r="IH89" s="9">
        <v>0.96499999999999997</v>
      </c>
      <c r="II89" s="9">
        <v>1.147</v>
      </c>
      <c r="IJ89" s="9">
        <v>0.871</v>
      </c>
      <c r="IK89" s="9">
        <v>0.27600000000000002</v>
      </c>
      <c r="IL89" s="9">
        <v>5.2489999999999997</v>
      </c>
      <c r="IM89" s="9">
        <v>1.9670000000000001</v>
      </c>
      <c r="IN89" s="9">
        <v>3.2810000000000001</v>
      </c>
      <c r="IO89" s="9">
        <v>34.914000000000001</v>
      </c>
      <c r="IP89" s="9">
        <v>18.253</v>
      </c>
      <c r="IQ89" s="9">
        <v>16.661000000000001</v>
      </c>
    </row>
    <row r="90" spans="1:251">
      <c r="A90" s="10">
        <v>44228</v>
      </c>
      <c r="B90" s="9">
        <v>1118.8</v>
      </c>
      <c r="C90" s="9">
        <v>1219.4939999999999</v>
      </c>
      <c r="D90" s="9">
        <v>420.78300000000002</v>
      </c>
      <c r="E90" s="9">
        <v>798.71100000000001</v>
      </c>
      <c r="F90" s="9">
        <v>579.72500000000002</v>
      </c>
      <c r="G90" s="9">
        <v>330.80399999999997</v>
      </c>
      <c r="H90" s="9">
        <v>248.92</v>
      </c>
      <c r="I90" s="9">
        <v>157.07599999999999</v>
      </c>
      <c r="J90" s="9">
        <v>93.415999999999997</v>
      </c>
      <c r="K90" s="9">
        <v>63.66</v>
      </c>
      <c r="L90" s="9">
        <v>67.507999999999996</v>
      </c>
      <c r="M90" s="9">
        <v>53.146000000000001</v>
      </c>
      <c r="N90" s="9">
        <v>14.362</v>
      </c>
      <c r="O90" s="9">
        <v>43.835999999999999</v>
      </c>
      <c r="P90" s="9">
        <v>34.982999999999997</v>
      </c>
      <c r="Q90" s="9">
        <v>8.8529999999999998</v>
      </c>
      <c r="R90" s="9">
        <v>23.672000000000001</v>
      </c>
      <c r="S90" s="9">
        <v>18.161999999999999</v>
      </c>
      <c r="T90" s="9">
        <v>5.5090000000000003</v>
      </c>
      <c r="U90" s="9">
        <v>89.567999999999998</v>
      </c>
      <c r="V90" s="9">
        <v>40.270000000000003</v>
      </c>
      <c r="W90" s="9">
        <v>49.298000000000002</v>
      </c>
      <c r="X90" s="9">
        <v>491.57400000000001</v>
      </c>
      <c r="Y90" s="9">
        <v>276.82600000000002</v>
      </c>
      <c r="Z90" s="9">
        <v>214.74799999999999</v>
      </c>
      <c r="AA90" s="9">
        <v>192.45099999999999</v>
      </c>
      <c r="AB90" s="9">
        <v>143.93899999999999</v>
      </c>
      <c r="AC90" s="9">
        <v>48.512</v>
      </c>
      <c r="AD90" s="9">
        <v>299.12299999999999</v>
      </c>
      <c r="AE90" s="9">
        <v>132.887</v>
      </c>
      <c r="AF90" s="9">
        <v>166.23599999999999</v>
      </c>
      <c r="AG90" s="9">
        <v>236.34</v>
      </c>
      <c r="AH90" s="9">
        <v>178.69300000000001</v>
      </c>
      <c r="AI90" s="9">
        <v>57.648000000000003</v>
      </c>
      <c r="AJ90" s="9">
        <v>343.38400000000001</v>
      </c>
      <c r="AK90" s="9">
        <v>152.11199999999999</v>
      </c>
      <c r="AL90" s="9">
        <v>191.273</v>
      </c>
      <c r="AM90" s="9">
        <v>342.959</v>
      </c>
      <c r="AN90" s="9">
        <v>167.87</v>
      </c>
      <c r="AO90" s="9">
        <v>175.089</v>
      </c>
      <c r="AP90" s="9">
        <v>3367.48</v>
      </c>
      <c r="AQ90" s="9">
        <v>1779.5060000000001</v>
      </c>
      <c r="AR90" s="9">
        <v>1587.973</v>
      </c>
      <c r="AS90" s="9">
        <v>2303.9</v>
      </c>
      <c r="AT90" s="9">
        <v>1436.616</v>
      </c>
      <c r="AU90" s="9">
        <v>867.28399999999999</v>
      </c>
      <c r="AV90" s="9">
        <v>1063.579</v>
      </c>
      <c r="AW90" s="9">
        <v>342.89100000000002</v>
      </c>
      <c r="AX90" s="9">
        <v>720.68899999999996</v>
      </c>
      <c r="AY90" s="9">
        <v>544.76300000000003</v>
      </c>
      <c r="AZ90" s="9">
        <v>304.20400000000001</v>
      </c>
      <c r="BA90" s="9">
        <v>240.559</v>
      </c>
      <c r="BB90" s="9">
        <v>185.536</v>
      </c>
      <c r="BC90" s="9">
        <v>102.486</v>
      </c>
      <c r="BD90" s="9">
        <v>83.049000000000007</v>
      </c>
      <c r="BE90" s="9">
        <v>84.777000000000001</v>
      </c>
      <c r="BF90" s="9">
        <v>59.088000000000001</v>
      </c>
      <c r="BG90" s="9">
        <v>25.689</v>
      </c>
      <c r="BH90" s="9">
        <v>59.152000000000001</v>
      </c>
      <c r="BI90" s="9">
        <v>40.548999999999999</v>
      </c>
      <c r="BJ90" s="9">
        <v>18.603999999999999</v>
      </c>
      <c r="BK90" s="9">
        <v>25.623999999999999</v>
      </c>
      <c r="BL90" s="9">
        <v>18.539000000000001</v>
      </c>
      <c r="BM90" s="9">
        <v>7.085</v>
      </c>
      <c r="BN90" s="9">
        <v>100.759</v>
      </c>
      <c r="BO90" s="9">
        <v>43.398000000000003</v>
      </c>
      <c r="BP90" s="9">
        <v>57.360999999999997</v>
      </c>
      <c r="BQ90" s="9">
        <v>422.9</v>
      </c>
      <c r="BR90" s="9">
        <v>237.22499999999999</v>
      </c>
      <c r="BS90" s="9">
        <v>185.67400000000001</v>
      </c>
      <c r="BT90" s="9">
        <v>167.268</v>
      </c>
      <c r="BU90" s="9">
        <v>128.56700000000001</v>
      </c>
      <c r="BV90" s="9">
        <v>38.701000000000001</v>
      </c>
      <c r="BW90" s="9">
        <v>255.631</v>
      </c>
      <c r="BX90" s="9">
        <v>108.658</v>
      </c>
      <c r="BY90" s="9">
        <v>146.97300000000001</v>
      </c>
      <c r="BZ90" s="9">
        <v>233.7</v>
      </c>
      <c r="CA90" s="9">
        <v>174.886</v>
      </c>
      <c r="CB90" s="9">
        <v>58.814999999999998</v>
      </c>
      <c r="CC90" s="9">
        <v>311.06200000000001</v>
      </c>
      <c r="CD90" s="9">
        <v>129.31800000000001</v>
      </c>
      <c r="CE90" s="9">
        <v>181.744</v>
      </c>
      <c r="CF90" s="9">
        <v>314.78399999999999</v>
      </c>
      <c r="CG90" s="9">
        <v>149.20699999999999</v>
      </c>
      <c r="CH90" s="9">
        <v>165.577</v>
      </c>
      <c r="CI90" s="9">
        <v>2608.1170000000002</v>
      </c>
      <c r="CJ90" s="9">
        <v>1349.954</v>
      </c>
      <c r="CK90" s="9">
        <v>1258.163</v>
      </c>
      <c r="CL90" s="9">
        <v>1803.0029999999999</v>
      </c>
      <c r="CM90" s="9">
        <v>1101.2470000000001</v>
      </c>
      <c r="CN90" s="9">
        <v>701.75599999999997</v>
      </c>
      <c r="CO90" s="9">
        <v>805.11400000000003</v>
      </c>
      <c r="CP90" s="9">
        <v>248.70699999999999</v>
      </c>
      <c r="CQ90" s="9">
        <v>556.40700000000004</v>
      </c>
      <c r="CR90" s="9">
        <v>363.226</v>
      </c>
      <c r="CS90" s="9">
        <v>184.626</v>
      </c>
      <c r="CT90" s="9">
        <v>178.6</v>
      </c>
      <c r="CU90" s="9">
        <v>85.072000000000003</v>
      </c>
      <c r="CV90" s="9">
        <v>46.459000000000003</v>
      </c>
      <c r="CW90" s="9">
        <v>38.613</v>
      </c>
      <c r="CX90" s="9">
        <v>35.927</v>
      </c>
      <c r="CY90" s="9">
        <v>25.530999999999999</v>
      </c>
      <c r="CZ90" s="9">
        <v>10.395</v>
      </c>
      <c r="DA90" s="9">
        <v>20.744</v>
      </c>
      <c r="DB90" s="9">
        <v>13.83</v>
      </c>
      <c r="DC90" s="9">
        <v>6.9139999999999997</v>
      </c>
      <c r="DD90" s="9">
        <v>15.183</v>
      </c>
      <c r="DE90" s="9">
        <v>11.701000000000001</v>
      </c>
      <c r="DF90" s="9">
        <v>3.4820000000000002</v>
      </c>
      <c r="DG90" s="9">
        <v>49.145000000000003</v>
      </c>
      <c r="DH90" s="9">
        <v>20.927</v>
      </c>
      <c r="DI90" s="9">
        <v>28.218</v>
      </c>
      <c r="DJ90" s="9">
        <v>316.99099999999999</v>
      </c>
      <c r="DK90" s="9">
        <v>160.11600000000001</v>
      </c>
      <c r="DL90" s="9">
        <v>156.875</v>
      </c>
      <c r="DM90" s="9">
        <v>110.623</v>
      </c>
      <c r="DN90" s="9">
        <v>76.254000000000005</v>
      </c>
      <c r="DO90" s="9">
        <v>34.369</v>
      </c>
      <c r="DP90" s="9">
        <v>206.36799999999999</v>
      </c>
      <c r="DQ90" s="9">
        <v>83.861999999999995</v>
      </c>
      <c r="DR90" s="9">
        <v>122.506</v>
      </c>
      <c r="DS90" s="9">
        <v>135.71199999999999</v>
      </c>
      <c r="DT90" s="9">
        <v>94.278000000000006</v>
      </c>
      <c r="DU90" s="9">
        <v>41.433999999999997</v>
      </c>
      <c r="DV90" s="9">
        <v>227.51300000000001</v>
      </c>
      <c r="DW90" s="9">
        <v>90.347999999999999</v>
      </c>
      <c r="DX90" s="9">
        <v>137.16499999999999</v>
      </c>
      <c r="DY90" s="9">
        <v>227.11199999999999</v>
      </c>
      <c r="DZ90" s="9">
        <v>97.691999999999993</v>
      </c>
      <c r="EA90" s="9">
        <v>129.41999999999999</v>
      </c>
      <c r="EB90" s="9">
        <v>863.35</v>
      </c>
      <c r="EC90" s="9">
        <v>453.03899999999999</v>
      </c>
      <c r="ED90" s="9">
        <v>410.31099999999998</v>
      </c>
      <c r="EE90" s="9">
        <v>565.85599999999999</v>
      </c>
      <c r="EF90" s="9">
        <v>356.303</v>
      </c>
      <c r="EG90" s="9">
        <v>209.553</v>
      </c>
      <c r="EH90" s="9">
        <v>297.49400000000003</v>
      </c>
      <c r="EI90" s="9">
        <v>96.736000000000004</v>
      </c>
      <c r="EJ90" s="9">
        <v>200.75800000000001</v>
      </c>
      <c r="EK90" s="9">
        <v>125.407</v>
      </c>
      <c r="EL90" s="9">
        <v>64.316999999999993</v>
      </c>
      <c r="EM90" s="9">
        <v>61.088999999999999</v>
      </c>
      <c r="EN90" s="9">
        <v>31.82</v>
      </c>
      <c r="EO90" s="9">
        <v>15.327</v>
      </c>
      <c r="EP90" s="9">
        <v>16.492999999999999</v>
      </c>
      <c r="EQ90" s="9">
        <v>12.657</v>
      </c>
      <c r="ER90" s="9">
        <v>7.6660000000000004</v>
      </c>
      <c r="ES90" s="9">
        <v>4.992</v>
      </c>
      <c r="ET90" s="9">
        <v>8.24</v>
      </c>
      <c r="EU90" s="9">
        <v>5.3369999999999997</v>
      </c>
      <c r="EV90" s="9">
        <v>2.903</v>
      </c>
      <c r="EW90" s="9">
        <v>4.4169999999999998</v>
      </c>
      <c r="EX90" s="9">
        <v>2.3290000000000002</v>
      </c>
      <c r="EY90" s="9">
        <v>2.0880000000000001</v>
      </c>
      <c r="EZ90" s="9">
        <v>19.163</v>
      </c>
      <c r="FA90" s="9">
        <v>7.6609999999999996</v>
      </c>
      <c r="FB90" s="9">
        <v>11.500999999999999</v>
      </c>
      <c r="FC90" s="9">
        <v>107.089</v>
      </c>
      <c r="FD90" s="9">
        <v>55.762</v>
      </c>
      <c r="FE90" s="9">
        <v>51.326999999999998</v>
      </c>
      <c r="FF90" s="9">
        <v>34.887</v>
      </c>
      <c r="FG90" s="9">
        <v>26.143999999999998</v>
      </c>
      <c r="FH90" s="9">
        <v>8.7430000000000003</v>
      </c>
      <c r="FI90" s="9">
        <v>72.200999999999993</v>
      </c>
      <c r="FJ90" s="9">
        <v>29.617999999999999</v>
      </c>
      <c r="FK90" s="9">
        <v>42.584000000000003</v>
      </c>
      <c r="FL90" s="9">
        <v>44.052999999999997</v>
      </c>
      <c r="FM90" s="9">
        <v>31.111999999999998</v>
      </c>
      <c r="FN90" s="9">
        <v>12.941000000000001</v>
      </c>
      <c r="FO90" s="9">
        <v>81.352999999999994</v>
      </c>
      <c r="FP90" s="9">
        <v>33.204999999999998</v>
      </c>
      <c r="FQ90" s="9">
        <v>48.148000000000003</v>
      </c>
      <c r="FR90" s="9">
        <v>80.441999999999993</v>
      </c>
      <c r="FS90" s="9">
        <v>34.954000000000001</v>
      </c>
      <c r="FT90" s="9">
        <v>45.487000000000002</v>
      </c>
      <c r="FU90" s="9">
        <v>1393.3019999999999</v>
      </c>
      <c r="FV90" s="9">
        <v>745.68100000000004</v>
      </c>
      <c r="FW90" s="9">
        <v>647.62</v>
      </c>
      <c r="FX90" s="9">
        <v>943.04600000000005</v>
      </c>
      <c r="FY90" s="9">
        <v>619.74800000000005</v>
      </c>
      <c r="FZ90" s="9">
        <v>323.298</v>
      </c>
      <c r="GA90" s="9">
        <v>450.25599999999997</v>
      </c>
      <c r="GB90" s="9">
        <v>125.93300000000001</v>
      </c>
      <c r="GC90" s="9">
        <v>324.32299999999998</v>
      </c>
      <c r="GD90" s="9">
        <v>203.93</v>
      </c>
      <c r="GE90" s="9">
        <v>103.52800000000001</v>
      </c>
      <c r="GF90" s="9">
        <v>100.402</v>
      </c>
      <c r="GG90" s="9">
        <v>71.483999999999995</v>
      </c>
      <c r="GH90" s="9">
        <v>37.597000000000001</v>
      </c>
      <c r="GI90" s="9">
        <v>33.887</v>
      </c>
      <c r="GJ90" s="9">
        <v>31.529</v>
      </c>
      <c r="GK90" s="9">
        <v>22.334</v>
      </c>
      <c r="GL90" s="9">
        <v>9.1950000000000003</v>
      </c>
      <c r="GM90" s="9">
        <v>23.370999999999999</v>
      </c>
      <c r="GN90" s="9">
        <v>16.274000000000001</v>
      </c>
      <c r="GO90" s="9">
        <v>7.0970000000000004</v>
      </c>
      <c r="GP90" s="9">
        <v>8.1579999999999995</v>
      </c>
      <c r="GQ90" s="9">
        <v>6.0609999999999999</v>
      </c>
      <c r="GR90" s="9">
        <v>2.0979999999999999</v>
      </c>
      <c r="GS90" s="9">
        <v>39.954999999999998</v>
      </c>
      <c r="GT90" s="9">
        <v>15.263</v>
      </c>
      <c r="GU90" s="9">
        <v>24.692</v>
      </c>
      <c r="GV90" s="9">
        <v>153.66399999999999</v>
      </c>
      <c r="GW90" s="9">
        <v>77.117999999999995</v>
      </c>
      <c r="GX90" s="9">
        <v>76.546000000000006</v>
      </c>
      <c r="GY90" s="9">
        <v>53.9</v>
      </c>
      <c r="GZ90" s="9">
        <v>43.886000000000003</v>
      </c>
      <c r="HA90" s="9">
        <v>10.013</v>
      </c>
      <c r="HB90" s="9">
        <v>99.765000000000001</v>
      </c>
      <c r="HC90" s="9">
        <v>33.231000000000002</v>
      </c>
      <c r="HD90" s="9">
        <v>66.533000000000001</v>
      </c>
      <c r="HE90" s="9">
        <v>81.328000000000003</v>
      </c>
      <c r="HF90" s="9">
        <v>62.792000000000002</v>
      </c>
      <c r="HG90" s="9">
        <v>18.536000000000001</v>
      </c>
      <c r="HH90" s="9">
        <v>122.602</v>
      </c>
      <c r="HI90" s="9">
        <v>40.735999999999997</v>
      </c>
      <c r="HJ90" s="9">
        <v>81.866</v>
      </c>
      <c r="HK90" s="9">
        <v>123.136</v>
      </c>
      <c r="HL90" s="9">
        <v>49.505000000000003</v>
      </c>
      <c r="HM90" s="9">
        <v>73.631</v>
      </c>
      <c r="HN90" s="9">
        <v>273.40499999999997</v>
      </c>
      <c r="HO90" s="9">
        <v>144.38399999999999</v>
      </c>
      <c r="HP90" s="9">
        <v>129.02199999999999</v>
      </c>
      <c r="HQ90" s="9">
        <v>171.001</v>
      </c>
      <c r="HR90" s="9">
        <v>110.94499999999999</v>
      </c>
      <c r="HS90" s="9">
        <v>60.055999999999997</v>
      </c>
      <c r="HT90" s="9">
        <v>102.404</v>
      </c>
      <c r="HU90" s="9">
        <v>33.438000000000002</v>
      </c>
      <c r="HV90" s="9">
        <v>68.965000000000003</v>
      </c>
      <c r="HW90" s="9">
        <v>39.267000000000003</v>
      </c>
      <c r="HX90" s="9">
        <v>21.256</v>
      </c>
      <c r="HY90" s="9">
        <v>18.012</v>
      </c>
      <c r="HZ90" s="9">
        <v>8.4730000000000008</v>
      </c>
      <c r="IA90" s="9">
        <v>4.5990000000000002</v>
      </c>
      <c r="IB90" s="9">
        <v>3.8740000000000001</v>
      </c>
      <c r="IC90" s="9">
        <v>2.4470000000000001</v>
      </c>
      <c r="ID90" s="9">
        <v>1.696</v>
      </c>
      <c r="IE90" s="9">
        <v>0.751</v>
      </c>
      <c r="IF90" s="9">
        <v>1.518</v>
      </c>
      <c r="IG90" s="9">
        <v>1.0629999999999999</v>
      </c>
      <c r="IH90" s="9">
        <v>0.45500000000000002</v>
      </c>
      <c r="II90" s="9">
        <v>0.92800000000000005</v>
      </c>
      <c r="IJ90" s="9">
        <v>0.63300000000000001</v>
      </c>
      <c r="IK90" s="9">
        <v>0.29599999999999999</v>
      </c>
      <c r="IL90" s="9">
        <v>6.0259999999999998</v>
      </c>
      <c r="IM90" s="9">
        <v>2.9039999999999999</v>
      </c>
      <c r="IN90" s="9">
        <v>3.1230000000000002</v>
      </c>
      <c r="IO90" s="9">
        <v>34.244999999999997</v>
      </c>
      <c r="IP90" s="9">
        <v>18.082999999999998</v>
      </c>
      <c r="IQ90" s="9">
        <v>16.163</v>
      </c>
    </row>
    <row r="91" spans="1:251">
      <c r="A91" s="10">
        <v>44256</v>
      </c>
      <c r="B91" s="9">
        <v>1109.23</v>
      </c>
      <c r="C91" s="9">
        <v>1259.777</v>
      </c>
      <c r="D91" s="9">
        <v>434.85399999999998</v>
      </c>
      <c r="E91" s="9">
        <v>824.923</v>
      </c>
      <c r="F91" s="9">
        <v>541.68600000000004</v>
      </c>
      <c r="G91" s="9">
        <v>306.47199999999998</v>
      </c>
      <c r="H91" s="9">
        <v>235.215</v>
      </c>
      <c r="I91" s="9">
        <v>123.288</v>
      </c>
      <c r="J91" s="9">
        <v>73.941000000000003</v>
      </c>
      <c r="K91" s="9">
        <v>49.347000000000001</v>
      </c>
      <c r="L91" s="9">
        <v>54.286999999999999</v>
      </c>
      <c r="M91" s="9">
        <v>42.601999999999997</v>
      </c>
      <c r="N91" s="9">
        <v>11.685</v>
      </c>
      <c r="O91" s="9">
        <v>38.295000000000002</v>
      </c>
      <c r="P91" s="9">
        <v>30.233000000000001</v>
      </c>
      <c r="Q91" s="9">
        <v>8.0609999999999999</v>
      </c>
      <c r="R91" s="9">
        <v>15.993</v>
      </c>
      <c r="S91" s="9">
        <v>12.368</v>
      </c>
      <c r="T91" s="9">
        <v>3.6240000000000001</v>
      </c>
      <c r="U91" s="9">
        <v>69.001000000000005</v>
      </c>
      <c r="V91" s="9">
        <v>31.338999999999999</v>
      </c>
      <c r="W91" s="9">
        <v>37.661999999999999</v>
      </c>
      <c r="X91" s="9">
        <v>472.22199999999998</v>
      </c>
      <c r="Y91" s="9">
        <v>262.49900000000002</v>
      </c>
      <c r="Z91" s="9">
        <v>209.72300000000001</v>
      </c>
      <c r="AA91" s="9">
        <v>186.376</v>
      </c>
      <c r="AB91" s="9">
        <v>143.93299999999999</v>
      </c>
      <c r="AC91" s="9">
        <v>42.442999999999998</v>
      </c>
      <c r="AD91" s="9">
        <v>285.846</v>
      </c>
      <c r="AE91" s="9">
        <v>118.56699999999999</v>
      </c>
      <c r="AF91" s="9">
        <v>167.279</v>
      </c>
      <c r="AG91" s="9">
        <v>223.221</v>
      </c>
      <c r="AH91" s="9">
        <v>173.32300000000001</v>
      </c>
      <c r="AI91" s="9">
        <v>49.898000000000003</v>
      </c>
      <c r="AJ91" s="9">
        <v>318.46499999999997</v>
      </c>
      <c r="AK91" s="9">
        <v>133.149</v>
      </c>
      <c r="AL91" s="9">
        <v>185.316</v>
      </c>
      <c r="AM91" s="9">
        <v>324.14100000000002</v>
      </c>
      <c r="AN91" s="9">
        <v>148.80000000000001</v>
      </c>
      <c r="AO91" s="9">
        <v>175.34100000000001</v>
      </c>
      <c r="AP91" s="9">
        <v>3353.4659999999999</v>
      </c>
      <c r="AQ91" s="9">
        <v>1771.3009999999999</v>
      </c>
      <c r="AR91" s="9">
        <v>1582.165</v>
      </c>
      <c r="AS91" s="9">
        <v>2261.1480000000001</v>
      </c>
      <c r="AT91" s="9">
        <v>1419.5029999999999</v>
      </c>
      <c r="AU91" s="9">
        <v>841.64599999999996</v>
      </c>
      <c r="AV91" s="9">
        <v>1092.317</v>
      </c>
      <c r="AW91" s="9">
        <v>351.798</v>
      </c>
      <c r="AX91" s="9">
        <v>740.51900000000001</v>
      </c>
      <c r="AY91" s="9">
        <v>467.35300000000001</v>
      </c>
      <c r="AZ91" s="9">
        <v>261.76900000000001</v>
      </c>
      <c r="BA91" s="9">
        <v>205.584</v>
      </c>
      <c r="BB91" s="9">
        <v>103.77200000000001</v>
      </c>
      <c r="BC91" s="9">
        <v>59.390999999999998</v>
      </c>
      <c r="BD91" s="9">
        <v>44.381999999999998</v>
      </c>
      <c r="BE91" s="9">
        <v>48.433999999999997</v>
      </c>
      <c r="BF91" s="9">
        <v>38.371000000000002</v>
      </c>
      <c r="BG91" s="9">
        <v>10.063000000000001</v>
      </c>
      <c r="BH91" s="9">
        <v>29.280999999999999</v>
      </c>
      <c r="BI91" s="9">
        <v>23.253</v>
      </c>
      <c r="BJ91" s="9">
        <v>6.0279999999999996</v>
      </c>
      <c r="BK91" s="9">
        <v>19.152999999999999</v>
      </c>
      <c r="BL91" s="9">
        <v>15.118</v>
      </c>
      <c r="BM91" s="9">
        <v>4.0350000000000001</v>
      </c>
      <c r="BN91" s="9">
        <v>55.338999999999999</v>
      </c>
      <c r="BO91" s="9">
        <v>21.02</v>
      </c>
      <c r="BP91" s="9">
        <v>34.319000000000003</v>
      </c>
      <c r="BQ91" s="9">
        <v>398.87200000000001</v>
      </c>
      <c r="BR91" s="9">
        <v>220.178</v>
      </c>
      <c r="BS91" s="9">
        <v>178.69399999999999</v>
      </c>
      <c r="BT91" s="9">
        <v>157.80199999999999</v>
      </c>
      <c r="BU91" s="9">
        <v>122.913</v>
      </c>
      <c r="BV91" s="9">
        <v>34.889000000000003</v>
      </c>
      <c r="BW91" s="9">
        <v>241.07</v>
      </c>
      <c r="BX91" s="9">
        <v>97.265000000000001</v>
      </c>
      <c r="BY91" s="9">
        <v>143.80500000000001</v>
      </c>
      <c r="BZ91" s="9">
        <v>194.96799999999999</v>
      </c>
      <c r="CA91" s="9">
        <v>151.89599999999999</v>
      </c>
      <c r="CB91" s="9">
        <v>43.072000000000003</v>
      </c>
      <c r="CC91" s="9">
        <v>272.38499999999999</v>
      </c>
      <c r="CD91" s="9">
        <v>109.873</v>
      </c>
      <c r="CE91" s="9">
        <v>162.512</v>
      </c>
      <c r="CF91" s="9">
        <v>270.351</v>
      </c>
      <c r="CG91" s="9">
        <v>120.518</v>
      </c>
      <c r="CH91" s="9">
        <v>149.833</v>
      </c>
      <c r="CI91" s="9">
        <v>2610.8470000000002</v>
      </c>
      <c r="CJ91" s="9">
        <v>1353.5160000000001</v>
      </c>
      <c r="CK91" s="9">
        <v>1257.3309999999999</v>
      </c>
      <c r="CL91" s="9">
        <v>1755.4469999999999</v>
      </c>
      <c r="CM91" s="9">
        <v>1083.383</v>
      </c>
      <c r="CN91" s="9">
        <v>672.06399999999996</v>
      </c>
      <c r="CO91" s="9">
        <v>855.4</v>
      </c>
      <c r="CP91" s="9">
        <v>270.13299999999998</v>
      </c>
      <c r="CQ91" s="9">
        <v>585.26700000000005</v>
      </c>
      <c r="CR91" s="9">
        <v>380.61799999999999</v>
      </c>
      <c r="CS91" s="9">
        <v>197.18700000000001</v>
      </c>
      <c r="CT91" s="9">
        <v>183.43100000000001</v>
      </c>
      <c r="CU91" s="9">
        <v>81.084999999999994</v>
      </c>
      <c r="CV91" s="9">
        <v>42.927999999999997</v>
      </c>
      <c r="CW91" s="9">
        <v>38.156999999999996</v>
      </c>
      <c r="CX91" s="9">
        <v>27.186</v>
      </c>
      <c r="CY91" s="9">
        <v>19.888000000000002</v>
      </c>
      <c r="CZ91" s="9">
        <v>7.298</v>
      </c>
      <c r="DA91" s="9">
        <v>14.234</v>
      </c>
      <c r="DB91" s="9">
        <v>10.221</v>
      </c>
      <c r="DC91" s="9">
        <v>4.0119999999999996</v>
      </c>
      <c r="DD91" s="9">
        <v>12.952</v>
      </c>
      <c r="DE91" s="9">
        <v>9.6660000000000004</v>
      </c>
      <c r="DF91" s="9">
        <v>3.286</v>
      </c>
      <c r="DG91" s="9">
        <v>53.899000000000001</v>
      </c>
      <c r="DH91" s="9">
        <v>23.041</v>
      </c>
      <c r="DI91" s="9">
        <v>30.858000000000001</v>
      </c>
      <c r="DJ91" s="9">
        <v>341.22899999999998</v>
      </c>
      <c r="DK91" s="9">
        <v>176.08099999999999</v>
      </c>
      <c r="DL91" s="9">
        <v>165.148</v>
      </c>
      <c r="DM91" s="9">
        <v>114.499</v>
      </c>
      <c r="DN91" s="9">
        <v>83.275999999999996</v>
      </c>
      <c r="DO91" s="9">
        <v>31.222999999999999</v>
      </c>
      <c r="DP91" s="9">
        <v>226.73</v>
      </c>
      <c r="DQ91" s="9">
        <v>92.805000000000007</v>
      </c>
      <c r="DR91" s="9">
        <v>133.92500000000001</v>
      </c>
      <c r="DS91" s="9">
        <v>130.03800000000001</v>
      </c>
      <c r="DT91" s="9">
        <v>95.14</v>
      </c>
      <c r="DU91" s="9">
        <v>34.898000000000003</v>
      </c>
      <c r="DV91" s="9">
        <v>250.58</v>
      </c>
      <c r="DW91" s="9">
        <v>102.047</v>
      </c>
      <c r="DX91" s="9">
        <v>148.53399999999999</v>
      </c>
      <c r="DY91" s="9">
        <v>240.964</v>
      </c>
      <c r="DZ91" s="9">
        <v>103.026</v>
      </c>
      <c r="EA91" s="9">
        <v>137.93700000000001</v>
      </c>
      <c r="EB91" s="9">
        <v>861.42100000000005</v>
      </c>
      <c r="EC91" s="9">
        <v>447.84199999999998</v>
      </c>
      <c r="ED91" s="9">
        <v>413.58</v>
      </c>
      <c r="EE91" s="9">
        <v>563.60599999999999</v>
      </c>
      <c r="EF91" s="9">
        <v>353.66699999999997</v>
      </c>
      <c r="EG91" s="9">
        <v>209.93899999999999</v>
      </c>
      <c r="EH91" s="9">
        <v>297.815</v>
      </c>
      <c r="EI91" s="9">
        <v>94.174999999999997</v>
      </c>
      <c r="EJ91" s="9">
        <v>203.64</v>
      </c>
      <c r="EK91" s="9">
        <v>120.94199999999999</v>
      </c>
      <c r="EL91" s="9">
        <v>63.244999999999997</v>
      </c>
      <c r="EM91" s="9">
        <v>57.698</v>
      </c>
      <c r="EN91" s="9">
        <v>27.573</v>
      </c>
      <c r="EO91" s="9">
        <v>14.545999999999999</v>
      </c>
      <c r="EP91" s="9">
        <v>13.028</v>
      </c>
      <c r="EQ91" s="9">
        <v>8.9019999999999992</v>
      </c>
      <c r="ER91" s="9">
        <v>6.5350000000000001</v>
      </c>
      <c r="ES91" s="9">
        <v>2.367</v>
      </c>
      <c r="ET91" s="9">
        <v>5.1260000000000003</v>
      </c>
      <c r="EU91" s="9">
        <v>4.3630000000000004</v>
      </c>
      <c r="EV91" s="9">
        <v>0.76300000000000001</v>
      </c>
      <c r="EW91" s="9">
        <v>3.7759999999999998</v>
      </c>
      <c r="EX91" s="9">
        <v>2.1720000000000002</v>
      </c>
      <c r="EY91" s="9">
        <v>1.603</v>
      </c>
      <c r="EZ91" s="9">
        <v>18.670999999999999</v>
      </c>
      <c r="FA91" s="9">
        <v>8.01</v>
      </c>
      <c r="FB91" s="9">
        <v>10.661</v>
      </c>
      <c r="FC91" s="9">
        <v>105.197</v>
      </c>
      <c r="FD91" s="9">
        <v>55.311999999999998</v>
      </c>
      <c r="FE91" s="9">
        <v>49.884999999999998</v>
      </c>
      <c r="FF91" s="9">
        <v>35.502000000000002</v>
      </c>
      <c r="FG91" s="9">
        <v>25.004000000000001</v>
      </c>
      <c r="FH91" s="9">
        <v>10.497999999999999</v>
      </c>
      <c r="FI91" s="9">
        <v>69.694000000000003</v>
      </c>
      <c r="FJ91" s="9">
        <v>30.308</v>
      </c>
      <c r="FK91" s="9">
        <v>39.386000000000003</v>
      </c>
      <c r="FL91" s="9">
        <v>43.209000000000003</v>
      </c>
      <c r="FM91" s="9">
        <v>30.334</v>
      </c>
      <c r="FN91" s="9">
        <v>12.875</v>
      </c>
      <c r="FO91" s="9">
        <v>77.733999999999995</v>
      </c>
      <c r="FP91" s="9">
        <v>32.911000000000001</v>
      </c>
      <c r="FQ91" s="9">
        <v>44.822000000000003</v>
      </c>
      <c r="FR91" s="9">
        <v>74.820999999999998</v>
      </c>
      <c r="FS91" s="9">
        <v>34.670999999999999</v>
      </c>
      <c r="FT91" s="9">
        <v>40.15</v>
      </c>
      <c r="FU91" s="9">
        <v>1424.4359999999999</v>
      </c>
      <c r="FV91" s="9">
        <v>761.06500000000005</v>
      </c>
      <c r="FW91" s="9">
        <v>663.37199999999996</v>
      </c>
      <c r="FX91" s="9">
        <v>936</v>
      </c>
      <c r="FY91" s="9">
        <v>621.73</v>
      </c>
      <c r="FZ91" s="9">
        <v>314.27</v>
      </c>
      <c r="GA91" s="9">
        <v>488.43599999999998</v>
      </c>
      <c r="GB91" s="9">
        <v>139.33500000000001</v>
      </c>
      <c r="GC91" s="9">
        <v>349.10199999999998</v>
      </c>
      <c r="GD91" s="9">
        <v>178.44800000000001</v>
      </c>
      <c r="GE91" s="9">
        <v>85.656000000000006</v>
      </c>
      <c r="GF91" s="9">
        <v>92.792000000000002</v>
      </c>
      <c r="GG91" s="9">
        <v>35.622999999999998</v>
      </c>
      <c r="GH91" s="9">
        <v>17.689</v>
      </c>
      <c r="GI91" s="9">
        <v>17.934999999999999</v>
      </c>
      <c r="GJ91" s="9">
        <v>13.66</v>
      </c>
      <c r="GK91" s="9">
        <v>10.489000000000001</v>
      </c>
      <c r="GL91" s="9">
        <v>3.17</v>
      </c>
      <c r="GM91" s="9">
        <v>7.758</v>
      </c>
      <c r="GN91" s="9">
        <v>6.48</v>
      </c>
      <c r="GO91" s="9">
        <v>1.2789999999999999</v>
      </c>
      <c r="GP91" s="9">
        <v>5.9020000000000001</v>
      </c>
      <c r="GQ91" s="9">
        <v>4.01</v>
      </c>
      <c r="GR91" s="9">
        <v>1.8919999999999999</v>
      </c>
      <c r="GS91" s="9">
        <v>21.963000000000001</v>
      </c>
      <c r="GT91" s="9">
        <v>7.1989999999999998</v>
      </c>
      <c r="GU91" s="9">
        <v>14.763999999999999</v>
      </c>
      <c r="GV91" s="9">
        <v>156.34700000000001</v>
      </c>
      <c r="GW91" s="9">
        <v>73.093999999999994</v>
      </c>
      <c r="GX91" s="9">
        <v>83.253</v>
      </c>
      <c r="GY91" s="9">
        <v>55.377000000000002</v>
      </c>
      <c r="GZ91" s="9">
        <v>41.652000000000001</v>
      </c>
      <c r="HA91" s="9">
        <v>13.725</v>
      </c>
      <c r="HB91" s="9">
        <v>100.96899999999999</v>
      </c>
      <c r="HC91" s="9">
        <v>31.440999999999999</v>
      </c>
      <c r="HD91" s="9">
        <v>69.528000000000006</v>
      </c>
      <c r="HE91" s="9">
        <v>65.763999999999996</v>
      </c>
      <c r="HF91" s="9">
        <v>50.088999999999999</v>
      </c>
      <c r="HG91" s="9">
        <v>15.675000000000001</v>
      </c>
      <c r="HH91" s="9">
        <v>112.684</v>
      </c>
      <c r="HI91" s="9">
        <v>35.567</v>
      </c>
      <c r="HJ91" s="9">
        <v>77.117000000000004</v>
      </c>
      <c r="HK91" s="9">
        <v>108.727</v>
      </c>
      <c r="HL91" s="9">
        <v>37.920999999999999</v>
      </c>
      <c r="HM91" s="9">
        <v>70.805999999999997</v>
      </c>
      <c r="HN91" s="9">
        <v>273.97399999999999</v>
      </c>
      <c r="HO91" s="9">
        <v>145.036</v>
      </c>
      <c r="HP91" s="9">
        <v>128.93700000000001</v>
      </c>
      <c r="HQ91" s="9">
        <v>171.07300000000001</v>
      </c>
      <c r="HR91" s="9">
        <v>110.657</v>
      </c>
      <c r="HS91" s="9">
        <v>60.415999999999997</v>
      </c>
      <c r="HT91" s="9">
        <v>102.901</v>
      </c>
      <c r="HU91" s="9">
        <v>34.380000000000003</v>
      </c>
      <c r="HV91" s="9">
        <v>68.521000000000001</v>
      </c>
      <c r="HW91" s="9">
        <v>40.945999999999998</v>
      </c>
      <c r="HX91" s="9">
        <v>21.195</v>
      </c>
      <c r="HY91" s="9">
        <v>19.751000000000001</v>
      </c>
      <c r="HZ91" s="9">
        <v>6.8550000000000004</v>
      </c>
      <c r="IA91" s="9">
        <v>4.383</v>
      </c>
      <c r="IB91" s="9">
        <v>2.4710000000000001</v>
      </c>
      <c r="IC91" s="9">
        <v>1.2070000000000001</v>
      </c>
      <c r="ID91" s="9">
        <v>1.196</v>
      </c>
      <c r="IE91" s="9">
        <v>1.0999999999999999E-2</v>
      </c>
      <c r="IF91" s="9">
        <v>0.53400000000000003</v>
      </c>
      <c r="IG91" s="9">
        <v>0.53400000000000003</v>
      </c>
      <c r="IH91" s="9">
        <v>0</v>
      </c>
      <c r="II91" s="9">
        <v>0.67400000000000004</v>
      </c>
      <c r="IJ91" s="9">
        <v>0.66200000000000003</v>
      </c>
      <c r="IK91" s="9">
        <v>1.0999999999999999E-2</v>
      </c>
      <c r="IL91" s="9">
        <v>5.6470000000000002</v>
      </c>
      <c r="IM91" s="9">
        <v>3.1869999999999998</v>
      </c>
      <c r="IN91" s="9">
        <v>2.46</v>
      </c>
      <c r="IO91" s="9">
        <v>37.645000000000003</v>
      </c>
      <c r="IP91" s="9">
        <v>19.120999999999999</v>
      </c>
      <c r="IQ91" s="9">
        <v>18.524000000000001</v>
      </c>
    </row>
    <row r="92" spans="1:251">
      <c r="A92" s="10">
        <v>44287</v>
      </c>
      <c r="B92" s="9">
        <v>1094.087</v>
      </c>
      <c r="C92" s="9">
        <v>1248.2460000000001</v>
      </c>
      <c r="D92" s="9">
        <v>427.65600000000001</v>
      </c>
      <c r="E92" s="9">
        <v>820.59</v>
      </c>
      <c r="F92" s="9">
        <v>534.99</v>
      </c>
      <c r="G92" s="9">
        <v>298.82799999999997</v>
      </c>
      <c r="H92" s="9">
        <v>236.16200000000001</v>
      </c>
      <c r="I92" s="9">
        <v>119.587</v>
      </c>
      <c r="J92" s="9">
        <v>74.875</v>
      </c>
      <c r="K92" s="9">
        <v>44.710999999999999</v>
      </c>
      <c r="L92" s="9">
        <v>47.512999999999998</v>
      </c>
      <c r="M92" s="9">
        <v>35.792000000000002</v>
      </c>
      <c r="N92" s="9">
        <v>11.721</v>
      </c>
      <c r="O92" s="9">
        <v>35.825000000000003</v>
      </c>
      <c r="P92" s="9">
        <v>25.657</v>
      </c>
      <c r="Q92" s="9">
        <v>10.167999999999999</v>
      </c>
      <c r="R92" s="9">
        <v>11.689</v>
      </c>
      <c r="S92" s="9">
        <v>10.135</v>
      </c>
      <c r="T92" s="9">
        <v>1.554</v>
      </c>
      <c r="U92" s="9">
        <v>72.072999999999993</v>
      </c>
      <c r="V92" s="9">
        <v>39.082999999999998</v>
      </c>
      <c r="W92" s="9">
        <v>32.99</v>
      </c>
      <c r="X92" s="9">
        <v>466.64699999999999</v>
      </c>
      <c r="Y92" s="9">
        <v>255.76</v>
      </c>
      <c r="Z92" s="9">
        <v>210.886</v>
      </c>
      <c r="AA92" s="9">
        <v>175.047</v>
      </c>
      <c r="AB92" s="9">
        <v>132.72800000000001</v>
      </c>
      <c r="AC92" s="9">
        <v>42.32</v>
      </c>
      <c r="AD92" s="9">
        <v>291.59899999999999</v>
      </c>
      <c r="AE92" s="9">
        <v>123.033</v>
      </c>
      <c r="AF92" s="9">
        <v>168.56700000000001</v>
      </c>
      <c r="AG92" s="9">
        <v>208.97900000000001</v>
      </c>
      <c r="AH92" s="9">
        <v>159.78</v>
      </c>
      <c r="AI92" s="9">
        <v>49.198</v>
      </c>
      <c r="AJ92" s="9">
        <v>326.01100000000002</v>
      </c>
      <c r="AK92" s="9">
        <v>139.048</v>
      </c>
      <c r="AL92" s="9">
        <v>186.964</v>
      </c>
      <c r="AM92" s="9">
        <v>327.42399999999998</v>
      </c>
      <c r="AN92" s="9">
        <v>148.68899999999999</v>
      </c>
      <c r="AO92" s="9">
        <v>178.73400000000001</v>
      </c>
      <c r="AP92" s="9">
        <v>3344.3420000000001</v>
      </c>
      <c r="AQ92" s="9">
        <v>1765.5239999999999</v>
      </c>
      <c r="AR92" s="9">
        <v>1578.818</v>
      </c>
      <c r="AS92" s="9">
        <v>2253.732</v>
      </c>
      <c r="AT92" s="9">
        <v>1408.231</v>
      </c>
      <c r="AU92" s="9">
        <v>845.50099999999998</v>
      </c>
      <c r="AV92" s="9">
        <v>1090.6099999999999</v>
      </c>
      <c r="AW92" s="9">
        <v>357.29300000000001</v>
      </c>
      <c r="AX92" s="9">
        <v>733.31700000000001</v>
      </c>
      <c r="AY92" s="9">
        <v>425.71499999999997</v>
      </c>
      <c r="AZ92" s="9">
        <v>235.87700000000001</v>
      </c>
      <c r="BA92" s="9">
        <v>189.83799999999999</v>
      </c>
      <c r="BB92" s="9">
        <v>93.736000000000004</v>
      </c>
      <c r="BC92" s="9">
        <v>49.854999999999997</v>
      </c>
      <c r="BD92" s="9">
        <v>43.881</v>
      </c>
      <c r="BE92" s="9">
        <v>37.793999999999997</v>
      </c>
      <c r="BF92" s="9">
        <v>27.803000000000001</v>
      </c>
      <c r="BG92" s="9">
        <v>9.9909999999999997</v>
      </c>
      <c r="BH92" s="9">
        <v>23.190999999999999</v>
      </c>
      <c r="BI92" s="9">
        <v>14.462999999999999</v>
      </c>
      <c r="BJ92" s="9">
        <v>8.7279999999999998</v>
      </c>
      <c r="BK92" s="9">
        <v>14.603</v>
      </c>
      <c r="BL92" s="9">
        <v>13.34</v>
      </c>
      <c r="BM92" s="9">
        <v>1.2629999999999999</v>
      </c>
      <c r="BN92" s="9">
        <v>55.942</v>
      </c>
      <c r="BO92" s="9">
        <v>22.052</v>
      </c>
      <c r="BP92" s="9">
        <v>33.89</v>
      </c>
      <c r="BQ92" s="9">
        <v>375.73700000000002</v>
      </c>
      <c r="BR92" s="9">
        <v>208.583</v>
      </c>
      <c r="BS92" s="9">
        <v>167.154</v>
      </c>
      <c r="BT92" s="9">
        <v>135.90299999999999</v>
      </c>
      <c r="BU92" s="9">
        <v>107.28100000000001</v>
      </c>
      <c r="BV92" s="9">
        <v>28.622</v>
      </c>
      <c r="BW92" s="9">
        <v>239.834</v>
      </c>
      <c r="BX92" s="9">
        <v>101.301</v>
      </c>
      <c r="BY92" s="9">
        <v>138.53200000000001</v>
      </c>
      <c r="BZ92" s="9">
        <v>162.82599999999999</v>
      </c>
      <c r="CA92" s="9">
        <v>125.756</v>
      </c>
      <c r="CB92" s="9">
        <v>37.07</v>
      </c>
      <c r="CC92" s="9">
        <v>262.88900000000001</v>
      </c>
      <c r="CD92" s="9">
        <v>110.122</v>
      </c>
      <c r="CE92" s="9">
        <v>152.768</v>
      </c>
      <c r="CF92" s="9">
        <v>263.02499999999998</v>
      </c>
      <c r="CG92" s="9">
        <v>115.765</v>
      </c>
      <c r="CH92" s="9">
        <v>147.26</v>
      </c>
      <c r="CI92" s="9">
        <v>2604.8009999999999</v>
      </c>
      <c r="CJ92" s="9">
        <v>1360.346</v>
      </c>
      <c r="CK92" s="9">
        <v>1244.4549999999999</v>
      </c>
      <c r="CL92" s="9">
        <v>1766.672</v>
      </c>
      <c r="CM92" s="9">
        <v>1089.7460000000001</v>
      </c>
      <c r="CN92" s="9">
        <v>676.92600000000004</v>
      </c>
      <c r="CO92" s="9">
        <v>838.12900000000002</v>
      </c>
      <c r="CP92" s="9">
        <v>270.60000000000002</v>
      </c>
      <c r="CQ92" s="9">
        <v>567.53</v>
      </c>
      <c r="CR92" s="9">
        <v>369.82600000000002</v>
      </c>
      <c r="CS92" s="9">
        <v>194.92400000000001</v>
      </c>
      <c r="CT92" s="9">
        <v>174.90199999999999</v>
      </c>
      <c r="CU92" s="9">
        <v>74.322000000000003</v>
      </c>
      <c r="CV92" s="9">
        <v>43.024999999999999</v>
      </c>
      <c r="CW92" s="9">
        <v>31.297000000000001</v>
      </c>
      <c r="CX92" s="9">
        <v>28.567</v>
      </c>
      <c r="CY92" s="9">
        <v>21.039000000000001</v>
      </c>
      <c r="CZ92" s="9">
        <v>7.5279999999999996</v>
      </c>
      <c r="DA92" s="9">
        <v>21.512</v>
      </c>
      <c r="DB92" s="9">
        <v>14.792</v>
      </c>
      <c r="DC92" s="9">
        <v>6.7210000000000001</v>
      </c>
      <c r="DD92" s="9">
        <v>7.0549999999999997</v>
      </c>
      <c r="DE92" s="9">
        <v>6.2469999999999999</v>
      </c>
      <c r="DF92" s="9">
        <v>0.80700000000000005</v>
      </c>
      <c r="DG92" s="9">
        <v>45.755000000000003</v>
      </c>
      <c r="DH92" s="9">
        <v>21.986000000000001</v>
      </c>
      <c r="DI92" s="9">
        <v>23.768999999999998</v>
      </c>
      <c r="DJ92" s="9">
        <v>333.55700000000002</v>
      </c>
      <c r="DK92" s="9">
        <v>172.86099999999999</v>
      </c>
      <c r="DL92" s="9">
        <v>160.696</v>
      </c>
      <c r="DM92" s="9">
        <v>115.816</v>
      </c>
      <c r="DN92" s="9">
        <v>84.703999999999994</v>
      </c>
      <c r="DO92" s="9">
        <v>31.113</v>
      </c>
      <c r="DP92" s="9">
        <v>217.74</v>
      </c>
      <c r="DQ92" s="9">
        <v>88.156999999999996</v>
      </c>
      <c r="DR92" s="9">
        <v>129.583</v>
      </c>
      <c r="DS92" s="9">
        <v>133.41800000000001</v>
      </c>
      <c r="DT92" s="9">
        <v>98.960999999999999</v>
      </c>
      <c r="DU92" s="9">
        <v>34.457000000000001</v>
      </c>
      <c r="DV92" s="9">
        <v>236.40799999999999</v>
      </c>
      <c r="DW92" s="9">
        <v>95.962999999999994</v>
      </c>
      <c r="DX92" s="9">
        <v>140.44499999999999</v>
      </c>
      <c r="DY92" s="9">
        <v>239.25299999999999</v>
      </c>
      <c r="DZ92" s="9">
        <v>102.949</v>
      </c>
      <c r="EA92" s="9">
        <v>136.304</v>
      </c>
      <c r="EB92" s="9">
        <v>876.59100000000001</v>
      </c>
      <c r="EC92" s="9">
        <v>456.10500000000002</v>
      </c>
      <c r="ED92" s="9">
        <v>420.48599999999999</v>
      </c>
      <c r="EE92" s="9">
        <v>571.47500000000002</v>
      </c>
      <c r="EF92" s="9">
        <v>358.58699999999999</v>
      </c>
      <c r="EG92" s="9">
        <v>212.88800000000001</v>
      </c>
      <c r="EH92" s="9">
        <v>305.11599999999999</v>
      </c>
      <c r="EI92" s="9">
        <v>97.518000000000001</v>
      </c>
      <c r="EJ92" s="9">
        <v>207.59800000000001</v>
      </c>
      <c r="EK92" s="9">
        <v>116.742</v>
      </c>
      <c r="EL92" s="9">
        <v>63.762</v>
      </c>
      <c r="EM92" s="9">
        <v>52.978999999999999</v>
      </c>
      <c r="EN92" s="9">
        <v>27.978000000000002</v>
      </c>
      <c r="EO92" s="9">
        <v>19.186</v>
      </c>
      <c r="EP92" s="9">
        <v>8.7919999999999998</v>
      </c>
      <c r="EQ92" s="9">
        <v>13.103999999999999</v>
      </c>
      <c r="ER92" s="9">
        <v>10.615</v>
      </c>
      <c r="ES92" s="9">
        <v>2.488</v>
      </c>
      <c r="ET92" s="9">
        <v>7.6609999999999996</v>
      </c>
      <c r="EU92" s="9">
        <v>5.9720000000000004</v>
      </c>
      <c r="EV92" s="9">
        <v>1.6890000000000001</v>
      </c>
      <c r="EW92" s="9">
        <v>5.4420000000000002</v>
      </c>
      <c r="EX92" s="9">
        <v>4.6429999999999998</v>
      </c>
      <c r="EY92" s="9">
        <v>0.79900000000000004</v>
      </c>
      <c r="EZ92" s="9">
        <v>14.875</v>
      </c>
      <c r="FA92" s="9">
        <v>8.5709999999999997</v>
      </c>
      <c r="FB92" s="9">
        <v>6.3040000000000003</v>
      </c>
      <c r="FC92" s="9">
        <v>99</v>
      </c>
      <c r="FD92" s="9">
        <v>50.777000000000001</v>
      </c>
      <c r="FE92" s="9">
        <v>48.222999999999999</v>
      </c>
      <c r="FF92" s="9">
        <v>31.521000000000001</v>
      </c>
      <c r="FG92" s="9">
        <v>23.318999999999999</v>
      </c>
      <c r="FH92" s="9">
        <v>8.202</v>
      </c>
      <c r="FI92" s="9">
        <v>67.478999999999999</v>
      </c>
      <c r="FJ92" s="9">
        <v>27.457999999999998</v>
      </c>
      <c r="FK92" s="9">
        <v>40.021000000000001</v>
      </c>
      <c r="FL92" s="9">
        <v>42.387999999999998</v>
      </c>
      <c r="FM92" s="9">
        <v>31.954999999999998</v>
      </c>
      <c r="FN92" s="9">
        <v>10.433</v>
      </c>
      <c r="FO92" s="9">
        <v>74.352999999999994</v>
      </c>
      <c r="FP92" s="9">
        <v>31.806999999999999</v>
      </c>
      <c r="FQ92" s="9">
        <v>42.545999999999999</v>
      </c>
      <c r="FR92" s="9">
        <v>75.141000000000005</v>
      </c>
      <c r="FS92" s="9">
        <v>33.43</v>
      </c>
      <c r="FT92" s="9">
        <v>41.71</v>
      </c>
      <c r="FU92" s="9">
        <v>1417.7739999999999</v>
      </c>
      <c r="FV92" s="9">
        <v>756.89400000000001</v>
      </c>
      <c r="FW92" s="9">
        <v>660.88</v>
      </c>
      <c r="FX92" s="9">
        <v>939.06799999999998</v>
      </c>
      <c r="FY92" s="9">
        <v>619.31500000000005</v>
      </c>
      <c r="FZ92" s="9">
        <v>319.75299999999999</v>
      </c>
      <c r="GA92" s="9">
        <v>478.70499999999998</v>
      </c>
      <c r="GB92" s="9">
        <v>137.57900000000001</v>
      </c>
      <c r="GC92" s="9">
        <v>341.12599999999998</v>
      </c>
      <c r="GD92" s="9">
        <v>169.68799999999999</v>
      </c>
      <c r="GE92" s="9">
        <v>89.227000000000004</v>
      </c>
      <c r="GF92" s="9">
        <v>80.460999999999999</v>
      </c>
      <c r="GG92" s="9">
        <v>32.97</v>
      </c>
      <c r="GH92" s="9">
        <v>20.661999999999999</v>
      </c>
      <c r="GI92" s="9">
        <v>12.308</v>
      </c>
      <c r="GJ92" s="9">
        <v>12.013</v>
      </c>
      <c r="GK92" s="9">
        <v>8.85</v>
      </c>
      <c r="GL92" s="9">
        <v>3.1629999999999998</v>
      </c>
      <c r="GM92" s="9">
        <v>6.6479999999999997</v>
      </c>
      <c r="GN92" s="9">
        <v>5.0010000000000003</v>
      </c>
      <c r="GO92" s="9">
        <v>1.647</v>
      </c>
      <c r="GP92" s="9">
        <v>5.3650000000000002</v>
      </c>
      <c r="GQ92" s="9">
        <v>3.8490000000000002</v>
      </c>
      <c r="GR92" s="9">
        <v>1.516</v>
      </c>
      <c r="GS92" s="9">
        <v>20.957999999999998</v>
      </c>
      <c r="GT92" s="9">
        <v>11.813000000000001</v>
      </c>
      <c r="GU92" s="9">
        <v>9.1449999999999996</v>
      </c>
      <c r="GV92" s="9">
        <v>150.71</v>
      </c>
      <c r="GW92" s="9">
        <v>76.676000000000002</v>
      </c>
      <c r="GX92" s="9">
        <v>74.033000000000001</v>
      </c>
      <c r="GY92" s="9">
        <v>51.006999999999998</v>
      </c>
      <c r="GZ92" s="9">
        <v>39.201999999999998</v>
      </c>
      <c r="HA92" s="9">
        <v>11.805</v>
      </c>
      <c r="HB92" s="9">
        <v>99.703000000000003</v>
      </c>
      <c r="HC92" s="9">
        <v>37.473999999999997</v>
      </c>
      <c r="HD92" s="9">
        <v>62.228999999999999</v>
      </c>
      <c r="HE92" s="9">
        <v>59.872999999999998</v>
      </c>
      <c r="HF92" s="9">
        <v>46.244999999999997</v>
      </c>
      <c r="HG92" s="9">
        <v>13.628</v>
      </c>
      <c r="HH92" s="9">
        <v>109.81399999999999</v>
      </c>
      <c r="HI92" s="9">
        <v>42.981999999999999</v>
      </c>
      <c r="HJ92" s="9">
        <v>66.832999999999998</v>
      </c>
      <c r="HK92" s="9">
        <v>106.351</v>
      </c>
      <c r="HL92" s="9">
        <v>42.475000000000001</v>
      </c>
      <c r="HM92" s="9">
        <v>63.875999999999998</v>
      </c>
      <c r="HN92" s="9">
        <v>272.60899999999998</v>
      </c>
      <c r="HO92" s="9">
        <v>143.946</v>
      </c>
      <c r="HP92" s="9">
        <v>128.66300000000001</v>
      </c>
      <c r="HQ92" s="9">
        <v>169.26599999999999</v>
      </c>
      <c r="HR92" s="9">
        <v>108.239</v>
      </c>
      <c r="HS92" s="9">
        <v>61.027000000000001</v>
      </c>
      <c r="HT92" s="9">
        <v>103.343</v>
      </c>
      <c r="HU92" s="9">
        <v>35.707999999999998</v>
      </c>
      <c r="HV92" s="9">
        <v>67.635999999999996</v>
      </c>
      <c r="HW92" s="9">
        <v>37.6</v>
      </c>
      <c r="HX92" s="9">
        <v>19.922000000000001</v>
      </c>
      <c r="HY92" s="9">
        <v>17.678999999999998</v>
      </c>
      <c r="HZ92" s="9">
        <v>6.07</v>
      </c>
      <c r="IA92" s="9">
        <v>2.8769999999999998</v>
      </c>
      <c r="IB92" s="9">
        <v>3.1930000000000001</v>
      </c>
      <c r="IC92" s="9">
        <v>0.997</v>
      </c>
      <c r="ID92" s="9">
        <v>0.51400000000000001</v>
      </c>
      <c r="IE92" s="9">
        <v>0.48299999999999998</v>
      </c>
      <c r="IF92" s="9">
        <v>0.88600000000000001</v>
      </c>
      <c r="IG92" s="9">
        <v>0.41499999999999998</v>
      </c>
      <c r="IH92" s="9">
        <v>0.47199999999999998</v>
      </c>
      <c r="II92" s="9">
        <v>0.11</v>
      </c>
      <c r="IJ92" s="9">
        <v>9.9000000000000005E-2</v>
      </c>
      <c r="IK92" s="9">
        <v>1.0999999999999999E-2</v>
      </c>
      <c r="IL92" s="9">
        <v>5.0730000000000004</v>
      </c>
      <c r="IM92" s="9">
        <v>2.3639999999999999</v>
      </c>
      <c r="IN92" s="9">
        <v>2.71</v>
      </c>
      <c r="IO92" s="9">
        <v>34.146999999999998</v>
      </c>
      <c r="IP92" s="9">
        <v>18.306999999999999</v>
      </c>
      <c r="IQ92" s="9">
        <v>15.84</v>
      </c>
    </row>
    <row r="93" spans="1:251">
      <c r="A93" s="10">
        <v>44317</v>
      </c>
      <c r="B93" s="9">
        <v>1140.4369999999999</v>
      </c>
      <c r="C93" s="9">
        <v>1266.0360000000001</v>
      </c>
      <c r="D93" s="9">
        <v>435.637</v>
      </c>
      <c r="E93" s="9">
        <v>830.399</v>
      </c>
      <c r="F93" s="9">
        <v>528.84299999999996</v>
      </c>
      <c r="G93" s="9">
        <v>296.608</v>
      </c>
      <c r="H93" s="9">
        <v>232.23599999999999</v>
      </c>
      <c r="I93" s="9">
        <v>113.149</v>
      </c>
      <c r="J93" s="9">
        <v>65.896000000000001</v>
      </c>
      <c r="K93" s="9">
        <v>47.253999999999998</v>
      </c>
      <c r="L93" s="9">
        <v>35.731000000000002</v>
      </c>
      <c r="M93" s="9">
        <v>27.207999999999998</v>
      </c>
      <c r="N93" s="9">
        <v>8.5229999999999997</v>
      </c>
      <c r="O93" s="9">
        <v>23.431999999999999</v>
      </c>
      <c r="P93" s="9">
        <v>17.062999999999999</v>
      </c>
      <c r="Q93" s="9">
        <v>6.3689999999999998</v>
      </c>
      <c r="R93" s="9">
        <v>12.3</v>
      </c>
      <c r="S93" s="9">
        <v>10.146000000000001</v>
      </c>
      <c r="T93" s="9">
        <v>2.1539999999999999</v>
      </c>
      <c r="U93" s="9">
        <v>77.418000000000006</v>
      </c>
      <c r="V93" s="9">
        <v>38.686999999999998</v>
      </c>
      <c r="W93" s="9">
        <v>38.729999999999997</v>
      </c>
      <c r="X93" s="9">
        <v>470.06799999999998</v>
      </c>
      <c r="Y93" s="9">
        <v>258.42500000000001</v>
      </c>
      <c r="Z93" s="9">
        <v>211.643</v>
      </c>
      <c r="AA93" s="9">
        <v>181.30699999999999</v>
      </c>
      <c r="AB93" s="9">
        <v>132.364</v>
      </c>
      <c r="AC93" s="9">
        <v>48.942999999999998</v>
      </c>
      <c r="AD93" s="9">
        <v>288.76</v>
      </c>
      <c r="AE93" s="9">
        <v>126.06100000000001</v>
      </c>
      <c r="AF93" s="9">
        <v>162.69999999999999</v>
      </c>
      <c r="AG93" s="9">
        <v>206.535</v>
      </c>
      <c r="AH93" s="9">
        <v>152.71199999999999</v>
      </c>
      <c r="AI93" s="9">
        <v>53.823</v>
      </c>
      <c r="AJ93" s="9">
        <v>322.30799999999999</v>
      </c>
      <c r="AK93" s="9">
        <v>143.89599999999999</v>
      </c>
      <c r="AL93" s="9">
        <v>178.41300000000001</v>
      </c>
      <c r="AM93" s="9">
        <v>312.19200000000001</v>
      </c>
      <c r="AN93" s="9">
        <v>143.12299999999999</v>
      </c>
      <c r="AO93" s="9">
        <v>169.06899999999999</v>
      </c>
      <c r="AP93" s="9">
        <v>3387.7579999999998</v>
      </c>
      <c r="AQ93" s="9">
        <v>1790.165</v>
      </c>
      <c r="AR93" s="9">
        <v>1597.5920000000001</v>
      </c>
      <c r="AS93" s="9">
        <v>2284.8530000000001</v>
      </c>
      <c r="AT93" s="9">
        <v>1433.58</v>
      </c>
      <c r="AU93" s="9">
        <v>851.27300000000002</v>
      </c>
      <c r="AV93" s="9">
        <v>1102.905</v>
      </c>
      <c r="AW93" s="9">
        <v>356.58499999999998</v>
      </c>
      <c r="AX93" s="9">
        <v>746.32</v>
      </c>
      <c r="AY93" s="9">
        <v>434.26</v>
      </c>
      <c r="AZ93" s="9">
        <v>238.744</v>
      </c>
      <c r="BA93" s="9">
        <v>195.51499999999999</v>
      </c>
      <c r="BB93" s="9">
        <v>95.757999999999996</v>
      </c>
      <c r="BC93" s="9">
        <v>51.509</v>
      </c>
      <c r="BD93" s="9">
        <v>44.249000000000002</v>
      </c>
      <c r="BE93" s="9">
        <v>43.587000000000003</v>
      </c>
      <c r="BF93" s="9">
        <v>29.834</v>
      </c>
      <c r="BG93" s="9">
        <v>13.753</v>
      </c>
      <c r="BH93" s="9">
        <v>28.259</v>
      </c>
      <c r="BI93" s="9">
        <v>20.036999999999999</v>
      </c>
      <c r="BJ93" s="9">
        <v>8.2230000000000008</v>
      </c>
      <c r="BK93" s="9">
        <v>15.327999999999999</v>
      </c>
      <c r="BL93" s="9">
        <v>9.7970000000000006</v>
      </c>
      <c r="BM93" s="9">
        <v>5.5309999999999997</v>
      </c>
      <c r="BN93" s="9">
        <v>52.170999999999999</v>
      </c>
      <c r="BO93" s="9">
        <v>21.675000000000001</v>
      </c>
      <c r="BP93" s="9">
        <v>30.495000000000001</v>
      </c>
      <c r="BQ93" s="9">
        <v>379.12799999999999</v>
      </c>
      <c r="BR93" s="9">
        <v>210.17500000000001</v>
      </c>
      <c r="BS93" s="9">
        <v>168.95400000000001</v>
      </c>
      <c r="BT93" s="9">
        <v>141.07900000000001</v>
      </c>
      <c r="BU93" s="9">
        <v>105.44</v>
      </c>
      <c r="BV93" s="9">
        <v>35.639000000000003</v>
      </c>
      <c r="BW93" s="9">
        <v>238.04900000000001</v>
      </c>
      <c r="BX93" s="9">
        <v>104.735</v>
      </c>
      <c r="BY93" s="9">
        <v>133.31399999999999</v>
      </c>
      <c r="BZ93" s="9">
        <v>173.99199999999999</v>
      </c>
      <c r="CA93" s="9">
        <v>127.215</v>
      </c>
      <c r="CB93" s="9">
        <v>46.777000000000001</v>
      </c>
      <c r="CC93" s="9">
        <v>260.267</v>
      </c>
      <c r="CD93" s="9">
        <v>111.529</v>
      </c>
      <c r="CE93" s="9">
        <v>148.738</v>
      </c>
      <c r="CF93" s="9">
        <v>266.30799999999999</v>
      </c>
      <c r="CG93" s="9">
        <v>124.77200000000001</v>
      </c>
      <c r="CH93" s="9">
        <v>141.53700000000001</v>
      </c>
      <c r="CI93" s="9">
        <v>2643.375</v>
      </c>
      <c r="CJ93" s="9">
        <v>1364.819</v>
      </c>
      <c r="CK93" s="9">
        <v>1278.556</v>
      </c>
      <c r="CL93" s="9">
        <v>1797.4860000000001</v>
      </c>
      <c r="CM93" s="9">
        <v>1097.288</v>
      </c>
      <c r="CN93" s="9">
        <v>700.19899999999996</v>
      </c>
      <c r="CO93" s="9">
        <v>845.88800000000003</v>
      </c>
      <c r="CP93" s="9">
        <v>267.53199999999998</v>
      </c>
      <c r="CQ93" s="9">
        <v>578.35699999999997</v>
      </c>
      <c r="CR93" s="9">
        <v>350.83100000000002</v>
      </c>
      <c r="CS93" s="9">
        <v>179.00700000000001</v>
      </c>
      <c r="CT93" s="9">
        <v>171.82400000000001</v>
      </c>
      <c r="CU93" s="9">
        <v>59.265999999999998</v>
      </c>
      <c r="CV93" s="9">
        <v>34.255000000000003</v>
      </c>
      <c r="CW93" s="9">
        <v>25.010999999999999</v>
      </c>
      <c r="CX93" s="9">
        <v>21.85</v>
      </c>
      <c r="CY93" s="9">
        <v>17.024999999999999</v>
      </c>
      <c r="CZ93" s="9">
        <v>4.8250000000000002</v>
      </c>
      <c r="DA93" s="9">
        <v>15.358000000000001</v>
      </c>
      <c r="DB93" s="9">
        <v>11.874000000000001</v>
      </c>
      <c r="DC93" s="9">
        <v>3.484</v>
      </c>
      <c r="DD93" s="9">
        <v>6.492</v>
      </c>
      <c r="DE93" s="9">
        <v>5.1509999999999998</v>
      </c>
      <c r="DF93" s="9">
        <v>1.341</v>
      </c>
      <c r="DG93" s="9">
        <v>37.415999999999997</v>
      </c>
      <c r="DH93" s="9">
        <v>17.23</v>
      </c>
      <c r="DI93" s="9">
        <v>20.186</v>
      </c>
      <c r="DJ93" s="9">
        <v>316.65699999999998</v>
      </c>
      <c r="DK93" s="9">
        <v>158.999</v>
      </c>
      <c r="DL93" s="9">
        <v>157.65700000000001</v>
      </c>
      <c r="DM93" s="9">
        <v>113.265</v>
      </c>
      <c r="DN93" s="9">
        <v>76.766999999999996</v>
      </c>
      <c r="DO93" s="9">
        <v>36.497999999999998</v>
      </c>
      <c r="DP93" s="9">
        <v>203.392</v>
      </c>
      <c r="DQ93" s="9">
        <v>82.233000000000004</v>
      </c>
      <c r="DR93" s="9">
        <v>121.15900000000001</v>
      </c>
      <c r="DS93" s="9">
        <v>129.11099999999999</v>
      </c>
      <c r="DT93" s="9">
        <v>88.506</v>
      </c>
      <c r="DU93" s="9">
        <v>40.604999999999997</v>
      </c>
      <c r="DV93" s="9">
        <v>221.72</v>
      </c>
      <c r="DW93" s="9">
        <v>90.501000000000005</v>
      </c>
      <c r="DX93" s="9">
        <v>131.21899999999999</v>
      </c>
      <c r="DY93" s="9">
        <v>218.75</v>
      </c>
      <c r="DZ93" s="9">
        <v>94.106999999999999</v>
      </c>
      <c r="EA93" s="9">
        <v>124.643</v>
      </c>
      <c r="EB93" s="9">
        <v>882.44</v>
      </c>
      <c r="EC93" s="9">
        <v>459.16300000000001</v>
      </c>
      <c r="ED93" s="9">
        <v>423.27699999999999</v>
      </c>
      <c r="EE93" s="9">
        <v>568.70100000000002</v>
      </c>
      <c r="EF93" s="9">
        <v>358.53399999999999</v>
      </c>
      <c r="EG93" s="9">
        <v>210.167</v>
      </c>
      <c r="EH93" s="9">
        <v>313.74</v>
      </c>
      <c r="EI93" s="9">
        <v>100.629</v>
      </c>
      <c r="EJ93" s="9">
        <v>213.11099999999999</v>
      </c>
      <c r="EK93" s="9">
        <v>117.739</v>
      </c>
      <c r="EL93" s="9">
        <v>64.338999999999999</v>
      </c>
      <c r="EM93" s="9">
        <v>53.401000000000003</v>
      </c>
      <c r="EN93" s="9">
        <v>26.574999999999999</v>
      </c>
      <c r="EO93" s="9">
        <v>14.865</v>
      </c>
      <c r="EP93" s="9">
        <v>11.709</v>
      </c>
      <c r="EQ93" s="9">
        <v>8.3450000000000006</v>
      </c>
      <c r="ER93" s="9">
        <v>6.7759999999999998</v>
      </c>
      <c r="ES93" s="9">
        <v>1.569</v>
      </c>
      <c r="ET93" s="9">
        <v>4.298</v>
      </c>
      <c r="EU93" s="9">
        <v>3.0179999999999998</v>
      </c>
      <c r="EV93" s="9">
        <v>1.28</v>
      </c>
      <c r="EW93" s="9">
        <v>4.0460000000000003</v>
      </c>
      <c r="EX93" s="9">
        <v>3.7570000000000001</v>
      </c>
      <c r="EY93" s="9">
        <v>0.28899999999999998</v>
      </c>
      <c r="EZ93" s="9">
        <v>18.23</v>
      </c>
      <c r="FA93" s="9">
        <v>8.09</v>
      </c>
      <c r="FB93" s="9">
        <v>10.141</v>
      </c>
      <c r="FC93" s="9">
        <v>103.334</v>
      </c>
      <c r="FD93" s="9">
        <v>55.765000000000001</v>
      </c>
      <c r="FE93" s="9">
        <v>47.569000000000003</v>
      </c>
      <c r="FF93" s="9">
        <v>34.363999999999997</v>
      </c>
      <c r="FG93" s="9">
        <v>24.734999999999999</v>
      </c>
      <c r="FH93" s="9">
        <v>9.6280000000000001</v>
      </c>
      <c r="FI93" s="9">
        <v>68.971000000000004</v>
      </c>
      <c r="FJ93" s="9">
        <v>31.03</v>
      </c>
      <c r="FK93" s="9">
        <v>37.941000000000003</v>
      </c>
      <c r="FL93" s="9">
        <v>41.231000000000002</v>
      </c>
      <c r="FM93" s="9">
        <v>30.024000000000001</v>
      </c>
      <c r="FN93" s="9">
        <v>11.207000000000001</v>
      </c>
      <c r="FO93" s="9">
        <v>76.507999999999996</v>
      </c>
      <c r="FP93" s="9">
        <v>34.314999999999998</v>
      </c>
      <c r="FQ93" s="9">
        <v>42.192999999999998</v>
      </c>
      <c r="FR93" s="9">
        <v>73.269000000000005</v>
      </c>
      <c r="FS93" s="9">
        <v>34.048000000000002</v>
      </c>
      <c r="FT93" s="9">
        <v>39.220999999999997</v>
      </c>
      <c r="FU93" s="9">
        <v>1431.577</v>
      </c>
      <c r="FV93" s="9">
        <v>759.85599999999999</v>
      </c>
      <c r="FW93" s="9">
        <v>671.72</v>
      </c>
      <c r="FX93" s="9">
        <v>943.54899999999998</v>
      </c>
      <c r="FY93" s="9">
        <v>616.81600000000003</v>
      </c>
      <c r="FZ93" s="9">
        <v>326.73200000000003</v>
      </c>
      <c r="GA93" s="9">
        <v>488.02800000000002</v>
      </c>
      <c r="GB93" s="9">
        <v>143.04</v>
      </c>
      <c r="GC93" s="9">
        <v>344.988</v>
      </c>
      <c r="GD93" s="9">
        <v>172.84200000000001</v>
      </c>
      <c r="GE93" s="9">
        <v>90.296999999999997</v>
      </c>
      <c r="GF93" s="9">
        <v>82.545000000000002</v>
      </c>
      <c r="GG93" s="9">
        <v>34.320999999999998</v>
      </c>
      <c r="GH93" s="9">
        <v>18.242000000000001</v>
      </c>
      <c r="GI93" s="9">
        <v>16.079000000000001</v>
      </c>
      <c r="GJ93" s="9">
        <v>12.138999999999999</v>
      </c>
      <c r="GK93" s="9">
        <v>7.9480000000000004</v>
      </c>
      <c r="GL93" s="9">
        <v>4.1909999999999998</v>
      </c>
      <c r="GM93" s="9">
        <v>7.4189999999999996</v>
      </c>
      <c r="GN93" s="9">
        <v>4.5209999999999999</v>
      </c>
      <c r="GO93" s="9">
        <v>2.8980000000000001</v>
      </c>
      <c r="GP93" s="9">
        <v>4.7210000000000001</v>
      </c>
      <c r="GQ93" s="9">
        <v>3.427</v>
      </c>
      <c r="GR93" s="9">
        <v>1.2929999999999999</v>
      </c>
      <c r="GS93" s="9">
        <v>22.181999999999999</v>
      </c>
      <c r="GT93" s="9">
        <v>10.294</v>
      </c>
      <c r="GU93" s="9">
        <v>11.888</v>
      </c>
      <c r="GV93" s="9">
        <v>152.41200000000001</v>
      </c>
      <c r="GW93" s="9">
        <v>78.548000000000002</v>
      </c>
      <c r="GX93" s="9">
        <v>73.864000000000004</v>
      </c>
      <c r="GY93" s="9">
        <v>56.18</v>
      </c>
      <c r="GZ93" s="9">
        <v>41.286999999999999</v>
      </c>
      <c r="HA93" s="9">
        <v>14.893000000000001</v>
      </c>
      <c r="HB93" s="9">
        <v>96.230999999999995</v>
      </c>
      <c r="HC93" s="9">
        <v>37.261000000000003</v>
      </c>
      <c r="HD93" s="9">
        <v>58.97</v>
      </c>
      <c r="HE93" s="9">
        <v>66.352999999999994</v>
      </c>
      <c r="HF93" s="9">
        <v>48.52</v>
      </c>
      <c r="HG93" s="9">
        <v>17.832999999999998</v>
      </c>
      <c r="HH93" s="9">
        <v>106.489</v>
      </c>
      <c r="HI93" s="9">
        <v>41.777000000000001</v>
      </c>
      <c r="HJ93" s="9">
        <v>64.712000000000003</v>
      </c>
      <c r="HK93" s="9">
        <v>103.65</v>
      </c>
      <c r="HL93" s="9">
        <v>41.781999999999996</v>
      </c>
      <c r="HM93" s="9">
        <v>61.868000000000002</v>
      </c>
      <c r="HN93" s="9">
        <v>274.58199999999999</v>
      </c>
      <c r="HO93" s="9">
        <v>144.86799999999999</v>
      </c>
      <c r="HP93" s="9">
        <v>129.714</v>
      </c>
      <c r="HQ93" s="9">
        <v>170.011</v>
      </c>
      <c r="HR93" s="9">
        <v>108.699</v>
      </c>
      <c r="HS93" s="9">
        <v>61.311999999999998</v>
      </c>
      <c r="HT93" s="9">
        <v>104.571</v>
      </c>
      <c r="HU93" s="9">
        <v>36.168999999999997</v>
      </c>
      <c r="HV93" s="9">
        <v>68.402000000000001</v>
      </c>
      <c r="HW93" s="9">
        <v>38.448999999999998</v>
      </c>
      <c r="HX93" s="9">
        <v>21.099</v>
      </c>
      <c r="HY93" s="9">
        <v>17.350000000000001</v>
      </c>
      <c r="HZ93" s="9">
        <v>6.306</v>
      </c>
      <c r="IA93" s="9">
        <v>3.1320000000000001</v>
      </c>
      <c r="IB93" s="9">
        <v>3.173</v>
      </c>
      <c r="IC93" s="9">
        <v>2.2210000000000001</v>
      </c>
      <c r="ID93" s="9">
        <v>1.4039999999999999</v>
      </c>
      <c r="IE93" s="9">
        <v>0.81699999999999995</v>
      </c>
      <c r="IF93" s="9">
        <v>1.3280000000000001</v>
      </c>
      <c r="IG93" s="9">
        <v>0.84799999999999998</v>
      </c>
      <c r="IH93" s="9">
        <v>0.48</v>
      </c>
      <c r="II93" s="9">
        <v>0.89300000000000002</v>
      </c>
      <c r="IJ93" s="9">
        <v>0.55600000000000005</v>
      </c>
      <c r="IK93" s="9">
        <v>0.33700000000000002</v>
      </c>
      <c r="IL93" s="9">
        <v>4.085</v>
      </c>
      <c r="IM93" s="9">
        <v>1.728</v>
      </c>
      <c r="IN93" s="9">
        <v>2.3559999999999999</v>
      </c>
      <c r="IO93" s="9">
        <v>34.390999999999998</v>
      </c>
      <c r="IP93" s="9">
        <v>19.126999999999999</v>
      </c>
      <c r="IQ93" s="9">
        <v>15.263</v>
      </c>
    </row>
    <row r="94" spans="1:251">
      <c r="A94" s="10">
        <v>44348</v>
      </c>
      <c r="B94" s="9">
        <v>1151.241</v>
      </c>
      <c r="C94" s="9">
        <v>1241.9559999999999</v>
      </c>
      <c r="D94" s="9">
        <v>426.50099999999998</v>
      </c>
      <c r="E94" s="9">
        <v>815.45500000000004</v>
      </c>
      <c r="F94" s="9">
        <v>519.59199999999998</v>
      </c>
      <c r="G94" s="9">
        <v>277.79300000000001</v>
      </c>
      <c r="H94" s="9">
        <v>241.79900000000001</v>
      </c>
      <c r="I94" s="9">
        <v>88.635000000000005</v>
      </c>
      <c r="J94" s="9">
        <v>49.411999999999999</v>
      </c>
      <c r="K94" s="9">
        <v>39.222000000000001</v>
      </c>
      <c r="L94" s="9">
        <v>37.329000000000001</v>
      </c>
      <c r="M94" s="9">
        <v>26.895</v>
      </c>
      <c r="N94" s="9">
        <v>10.433</v>
      </c>
      <c r="O94" s="9">
        <v>21.45</v>
      </c>
      <c r="P94" s="9">
        <v>13.65</v>
      </c>
      <c r="Q94" s="9">
        <v>7.8</v>
      </c>
      <c r="R94" s="9">
        <v>15.879</v>
      </c>
      <c r="S94" s="9">
        <v>13.246</v>
      </c>
      <c r="T94" s="9">
        <v>2.633</v>
      </c>
      <c r="U94" s="9">
        <v>51.305999999999997</v>
      </c>
      <c r="V94" s="9">
        <v>22.516999999999999</v>
      </c>
      <c r="W94" s="9">
        <v>28.789000000000001</v>
      </c>
      <c r="X94" s="9">
        <v>466.83100000000002</v>
      </c>
      <c r="Y94" s="9">
        <v>248.12299999999999</v>
      </c>
      <c r="Z94" s="9">
        <v>218.708</v>
      </c>
      <c r="AA94" s="9">
        <v>177.11600000000001</v>
      </c>
      <c r="AB94" s="9">
        <v>127.26900000000001</v>
      </c>
      <c r="AC94" s="9">
        <v>49.847999999999999</v>
      </c>
      <c r="AD94" s="9">
        <v>289.71499999999997</v>
      </c>
      <c r="AE94" s="9">
        <v>120.854</v>
      </c>
      <c r="AF94" s="9">
        <v>168.86</v>
      </c>
      <c r="AG94" s="9">
        <v>205.17400000000001</v>
      </c>
      <c r="AH94" s="9">
        <v>147.226</v>
      </c>
      <c r="AI94" s="9">
        <v>57.948999999999998</v>
      </c>
      <c r="AJ94" s="9">
        <v>314.41800000000001</v>
      </c>
      <c r="AK94" s="9">
        <v>130.56700000000001</v>
      </c>
      <c r="AL94" s="9">
        <v>183.851</v>
      </c>
      <c r="AM94" s="9">
        <v>311.16399999999999</v>
      </c>
      <c r="AN94" s="9">
        <v>134.50399999999999</v>
      </c>
      <c r="AO94" s="9">
        <v>176.661</v>
      </c>
      <c r="AP94" s="9">
        <v>3367.261</v>
      </c>
      <c r="AQ94" s="9">
        <v>1789.44</v>
      </c>
      <c r="AR94" s="9">
        <v>1577.8219999999999</v>
      </c>
      <c r="AS94" s="9">
        <v>2275.893</v>
      </c>
      <c r="AT94" s="9">
        <v>1439.126</v>
      </c>
      <c r="AU94" s="9">
        <v>836.76700000000005</v>
      </c>
      <c r="AV94" s="9">
        <v>1091.3689999999999</v>
      </c>
      <c r="AW94" s="9">
        <v>350.31400000000002</v>
      </c>
      <c r="AX94" s="9">
        <v>741.05499999999995</v>
      </c>
      <c r="AY94" s="9">
        <v>605.40899999999999</v>
      </c>
      <c r="AZ94" s="9">
        <v>326.05700000000002</v>
      </c>
      <c r="BA94" s="9">
        <v>279.35199999999998</v>
      </c>
      <c r="BB94" s="9">
        <v>281.47399999999999</v>
      </c>
      <c r="BC94" s="9">
        <v>147.16800000000001</v>
      </c>
      <c r="BD94" s="9">
        <v>134.30600000000001</v>
      </c>
      <c r="BE94" s="9">
        <v>127.306</v>
      </c>
      <c r="BF94" s="9">
        <v>83.174000000000007</v>
      </c>
      <c r="BG94" s="9">
        <v>44.133000000000003</v>
      </c>
      <c r="BH94" s="9">
        <v>89.334000000000003</v>
      </c>
      <c r="BI94" s="9">
        <v>52.98</v>
      </c>
      <c r="BJ94" s="9">
        <v>36.353999999999999</v>
      </c>
      <c r="BK94" s="9">
        <v>37.972000000000001</v>
      </c>
      <c r="BL94" s="9">
        <v>30.193999999999999</v>
      </c>
      <c r="BM94" s="9">
        <v>7.7789999999999999</v>
      </c>
      <c r="BN94" s="9">
        <v>154.16800000000001</v>
      </c>
      <c r="BO94" s="9">
        <v>63.994</v>
      </c>
      <c r="BP94" s="9">
        <v>90.174000000000007</v>
      </c>
      <c r="BQ94" s="9">
        <v>404.983</v>
      </c>
      <c r="BR94" s="9">
        <v>221.79400000000001</v>
      </c>
      <c r="BS94" s="9">
        <v>183.18899999999999</v>
      </c>
      <c r="BT94" s="9">
        <v>155.90600000000001</v>
      </c>
      <c r="BU94" s="9">
        <v>115.42400000000001</v>
      </c>
      <c r="BV94" s="9">
        <v>40.481999999999999</v>
      </c>
      <c r="BW94" s="9">
        <v>249.077</v>
      </c>
      <c r="BX94" s="9">
        <v>106.37</v>
      </c>
      <c r="BY94" s="9">
        <v>142.70599999999999</v>
      </c>
      <c r="BZ94" s="9">
        <v>263.28399999999999</v>
      </c>
      <c r="CA94" s="9">
        <v>182.512</v>
      </c>
      <c r="CB94" s="9">
        <v>80.772000000000006</v>
      </c>
      <c r="CC94" s="9">
        <v>342.125</v>
      </c>
      <c r="CD94" s="9">
        <v>143.54499999999999</v>
      </c>
      <c r="CE94" s="9">
        <v>198.58</v>
      </c>
      <c r="CF94" s="9">
        <v>338.411</v>
      </c>
      <c r="CG94" s="9">
        <v>159.35</v>
      </c>
      <c r="CH94" s="9">
        <v>179.06</v>
      </c>
      <c r="CI94" s="9">
        <v>2654.0279999999998</v>
      </c>
      <c r="CJ94" s="9">
        <v>1377.3340000000001</v>
      </c>
      <c r="CK94" s="9">
        <v>1276.694</v>
      </c>
      <c r="CL94" s="9">
        <v>1818.4349999999999</v>
      </c>
      <c r="CM94" s="9">
        <v>1125.1120000000001</v>
      </c>
      <c r="CN94" s="9">
        <v>693.322</v>
      </c>
      <c r="CO94" s="9">
        <v>835.59400000000005</v>
      </c>
      <c r="CP94" s="9">
        <v>252.22200000000001</v>
      </c>
      <c r="CQ94" s="9">
        <v>583.37199999999996</v>
      </c>
      <c r="CR94" s="9">
        <v>348.38299999999998</v>
      </c>
      <c r="CS94" s="9">
        <v>196.95400000000001</v>
      </c>
      <c r="CT94" s="9">
        <v>151.429</v>
      </c>
      <c r="CU94" s="9">
        <v>68.902000000000001</v>
      </c>
      <c r="CV94" s="9">
        <v>42.973999999999997</v>
      </c>
      <c r="CW94" s="9">
        <v>25.928000000000001</v>
      </c>
      <c r="CX94" s="9">
        <v>29.559000000000001</v>
      </c>
      <c r="CY94" s="9">
        <v>21.776</v>
      </c>
      <c r="CZ94" s="9">
        <v>7.7830000000000004</v>
      </c>
      <c r="DA94" s="9">
        <v>17.75</v>
      </c>
      <c r="DB94" s="9">
        <v>11.71</v>
      </c>
      <c r="DC94" s="9">
        <v>6.04</v>
      </c>
      <c r="DD94" s="9">
        <v>11.808999999999999</v>
      </c>
      <c r="DE94" s="9">
        <v>10.066000000000001</v>
      </c>
      <c r="DF94" s="9">
        <v>1.7430000000000001</v>
      </c>
      <c r="DG94" s="9">
        <v>39.343000000000004</v>
      </c>
      <c r="DH94" s="9">
        <v>21.198</v>
      </c>
      <c r="DI94" s="9">
        <v>18.145</v>
      </c>
      <c r="DJ94" s="9">
        <v>308.10300000000001</v>
      </c>
      <c r="DK94" s="9">
        <v>172.49700000000001</v>
      </c>
      <c r="DL94" s="9">
        <v>135.60599999999999</v>
      </c>
      <c r="DM94" s="9">
        <v>127.54</v>
      </c>
      <c r="DN94" s="9">
        <v>97.251999999999995</v>
      </c>
      <c r="DO94" s="9">
        <v>30.288</v>
      </c>
      <c r="DP94" s="9">
        <v>180.56299999999999</v>
      </c>
      <c r="DQ94" s="9">
        <v>75.245000000000005</v>
      </c>
      <c r="DR94" s="9">
        <v>105.318</v>
      </c>
      <c r="DS94" s="9">
        <v>147.76599999999999</v>
      </c>
      <c r="DT94" s="9">
        <v>111.955</v>
      </c>
      <c r="DU94" s="9">
        <v>35.811999999999998</v>
      </c>
      <c r="DV94" s="9">
        <v>200.61699999999999</v>
      </c>
      <c r="DW94" s="9">
        <v>84.998999999999995</v>
      </c>
      <c r="DX94" s="9">
        <v>115.617</v>
      </c>
      <c r="DY94" s="9">
        <v>198.31299999999999</v>
      </c>
      <c r="DZ94" s="9">
        <v>86.954999999999998</v>
      </c>
      <c r="EA94" s="9">
        <v>111.358</v>
      </c>
      <c r="EB94" s="9">
        <v>884.41</v>
      </c>
      <c r="EC94" s="9">
        <v>460.87799999999999</v>
      </c>
      <c r="ED94" s="9">
        <v>423.53100000000001</v>
      </c>
      <c r="EE94" s="9">
        <v>567.99099999999999</v>
      </c>
      <c r="EF94" s="9">
        <v>361.74700000000001</v>
      </c>
      <c r="EG94" s="9">
        <v>206.244</v>
      </c>
      <c r="EH94" s="9">
        <v>316.41899999999998</v>
      </c>
      <c r="EI94" s="9">
        <v>99.132000000000005</v>
      </c>
      <c r="EJ94" s="9">
        <v>217.28700000000001</v>
      </c>
      <c r="EK94" s="9">
        <v>116.14100000000001</v>
      </c>
      <c r="EL94" s="9">
        <v>61.634999999999998</v>
      </c>
      <c r="EM94" s="9">
        <v>54.506</v>
      </c>
      <c r="EN94" s="9">
        <v>23.888999999999999</v>
      </c>
      <c r="EO94" s="9">
        <v>12.433</v>
      </c>
      <c r="EP94" s="9">
        <v>11.457000000000001</v>
      </c>
      <c r="EQ94" s="9">
        <v>6.36</v>
      </c>
      <c r="ER94" s="9">
        <v>5.5519999999999996</v>
      </c>
      <c r="ES94" s="9">
        <v>0.80800000000000005</v>
      </c>
      <c r="ET94" s="9">
        <v>3.431</v>
      </c>
      <c r="EU94" s="9">
        <v>2.891</v>
      </c>
      <c r="EV94" s="9">
        <v>0.54</v>
      </c>
      <c r="EW94" s="9">
        <v>2.9289999999999998</v>
      </c>
      <c r="EX94" s="9">
        <v>2.661</v>
      </c>
      <c r="EY94" s="9">
        <v>0.26800000000000002</v>
      </c>
      <c r="EZ94" s="9">
        <v>17.53</v>
      </c>
      <c r="FA94" s="9">
        <v>6.8810000000000002</v>
      </c>
      <c r="FB94" s="9">
        <v>10.648999999999999</v>
      </c>
      <c r="FC94" s="9">
        <v>102.34099999999999</v>
      </c>
      <c r="FD94" s="9">
        <v>55.265999999999998</v>
      </c>
      <c r="FE94" s="9">
        <v>47.075000000000003</v>
      </c>
      <c r="FF94" s="9">
        <v>33.042999999999999</v>
      </c>
      <c r="FG94" s="9">
        <v>22.798999999999999</v>
      </c>
      <c r="FH94" s="9">
        <v>10.244</v>
      </c>
      <c r="FI94" s="9">
        <v>69.298000000000002</v>
      </c>
      <c r="FJ94" s="9">
        <v>32.466000000000001</v>
      </c>
      <c r="FK94" s="9">
        <v>36.832000000000001</v>
      </c>
      <c r="FL94" s="9">
        <v>37.161999999999999</v>
      </c>
      <c r="FM94" s="9">
        <v>26.635000000000002</v>
      </c>
      <c r="FN94" s="9">
        <v>10.526999999999999</v>
      </c>
      <c r="FO94" s="9">
        <v>78.978999999999999</v>
      </c>
      <c r="FP94" s="9">
        <v>35</v>
      </c>
      <c r="FQ94" s="9">
        <v>43.978999999999999</v>
      </c>
      <c r="FR94" s="9">
        <v>72.728999999999999</v>
      </c>
      <c r="FS94" s="9">
        <v>35.356999999999999</v>
      </c>
      <c r="FT94" s="9">
        <v>37.372</v>
      </c>
      <c r="FU94" s="9">
        <v>1433.931</v>
      </c>
      <c r="FV94" s="9">
        <v>765.71799999999996</v>
      </c>
      <c r="FW94" s="9">
        <v>668.21299999999997</v>
      </c>
      <c r="FX94" s="9">
        <v>959.91899999999998</v>
      </c>
      <c r="FY94" s="9">
        <v>626.74900000000002</v>
      </c>
      <c r="FZ94" s="9">
        <v>333.16899999999998</v>
      </c>
      <c r="GA94" s="9">
        <v>474.01299999999998</v>
      </c>
      <c r="GB94" s="9">
        <v>138.96899999999999</v>
      </c>
      <c r="GC94" s="9">
        <v>335.04399999999998</v>
      </c>
      <c r="GD94" s="9">
        <v>182.37100000000001</v>
      </c>
      <c r="GE94" s="9">
        <v>97.88</v>
      </c>
      <c r="GF94" s="9">
        <v>84.491</v>
      </c>
      <c r="GG94" s="9">
        <v>32.508000000000003</v>
      </c>
      <c r="GH94" s="9">
        <v>18.195</v>
      </c>
      <c r="GI94" s="9">
        <v>14.314</v>
      </c>
      <c r="GJ94" s="9">
        <v>13.837999999999999</v>
      </c>
      <c r="GK94" s="9">
        <v>9.8460000000000001</v>
      </c>
      <c r="GL94" s="9">
        <v>3.992</v>
      </c>
      <c r="GM94" s="9">
        <v>6.2569999999999997</v>
      </c>
      <c r="GN94" s="9">
        <v>4.0739999999999998</v>
      </c>
      <c r="GO94" s="9">
        <v>2.1829999999999998</v>
      </c>
      <c r="GP94" s="9">
        <v>7.5810000000000004</v>
      </c>
      <c r="GQ94" s="9">
        <v>5.7729999999999997</v>
      </c>
      <c r="GR94" s="9">
        <v>1.8089999999999999</v>
      </c>
      <c r="GS94" s="9">
        <v>18.670000000000002</v>
      </c>
      <c r="GT94" s="9">
        <v>8.3480000000000008</v>
      </c>
      <c r="GU94" s="9">
        <v>10.321999999999999</v>
      </c>
      <c r="GV94" s="9">
        <v>162.91200000000001</v>
      </c>
      <c r="GW94" s="9">
        <v>86.388999999999996</v>
      </c>
      <c r="GX94" s="9">
        <v>76.524000000000001</v>
      </c>
      <c r="GY94" s="9">
        <v>58.286000000000001</v>
      </c>
      <c r="GZ94" s="9">
        <v>41.78</v>
      </c>
      <c r="HA94" s="9">
        <v>16.506</v>
      </c>
      <c r="HB94" s="9">
        <v>104.627</v>
      </c>
      <c r="HC94" s="9">
        <v>44.609000000000002</v>
      </c>
      <c r="HD94" s="9">
        <v>60.017000000000003</v>
      </c>
      <c r="HE94" s="9">
        <v>69.462999999999994</v>
      </c>
      <c r="HF94" s="9">
        <v>49.908000000000001</v>
      </c>
      <c r="HG94" s="9">
        <v>19.555</v>
      </c>
      <c r="HH94" s="9">
        <v>112.907</v>
      </c>
      <c r="HI94" s="9">
        <v>47.972000000000001</v>
      </c>
      <c r="HJ94" s="9">
        <v>64.936000000000007</v>
      </c>
      <c r="HK94" s="9">
        <v>110.883</v>
      </c>
      <c r="HL94" s="9">
        <v>48.683</v>
      </c>
      <c r="HM94" s="9">
        <v>62.2</v>
      </c>
      <c r="HN94" s="9">
        <v>276.05200000000002</v>
      </c>
      <c r="HO94" s="9">
        <v>144.92500000000001</v>
      </c>
      <c r="HP94" s="9">
        <v>131.12799999999999</v>
      </c>
      <c r="HQ94" s="9">
        <v>169.80600000000001</v>
      </c>
      <c r="HR94" s="9">
        <v>109.009</v>
      </c>
      <c r="HS94" s="9">
        <v>60.796999999999997</v>
      </c>
      <c r="HT94" s="9">
        <v>106.247</v>
      </c>
      <c r="HU94" s="9">
        <v>35.915999999999997</v>
      </c>
      <c r="HV94" s="9">
        <v>70.331000000000003</v>
      </c>
      <c r="HW94" s="9">
        <v>38.518999999999998</v>
      </c>
      <c r="HX94" s="9">
        <v>21.488</v>
      </c>
      <c r="HY94" s="9">
        <v>17.030999999999999</v>
      </c>
      <c r="HZ94" s="9">
        <v>9.2560000000000002</v>
      </c>
      <c r="IA94" s="9">
        <v>5.2510000000000003</v>
      </c>
      <c r="IB94" s="9">
        <v>4.0039999999999996</v>
      </c>
      <c r="IC94" s="9">
        <v>3.5289999999999999</v>
      </c>
      <c r="ID94" s="9">
        <v>2.4329999999999998</v>
      </c>
      <c r="IE94" s="9">
        <v>1.0960000000000001</v>
      </c>
      <c r="IF94" s="9">
        <v>1.8169999999999999</v>
      </c>
      <c r="IG94" s="9">
        <v>0.93799999999999994</v>
      </c>
      <c r="IH94" s="9">
        <v>0.88</v>
      </c>
      <c r="II94" s="9">
        <v>1.712</v>
      </c>
      <c r="IJ94" s="9">
        <v>1.496</v>
      </c>
      <c r="IK94" s="9">
        <v>0.216</v>
      </c>
      <c r="IL94" s="9">
        <v>5.726</v>
      </c>
      <c r="IM94" s="9">
        <v>2.8180000000000001</v>
      </c>
      <c r="IN94" s="9">
        <v>2.9089999999999998</v>
      </c>
      <c r="IO94" s="9">
        <v>32.564</v>
      </c>
      <c r="IP94" s="9">
        <v>17.946999999999999</v>
      </c>
      <c r="IQ94" s="9">
        <v>14.616</v>
      </c>
    </row>
    <row r="95" spans="1:251">
      <c r="A95" s="10">
        <v>44378</v>
      </c>
      <c r="B95" s="9">
        <v>1141.4749999999999</v>
      </c>
      <c r="C95" s="9">
        <v>1185.423</v>
      </c>
      <c r="D95" s="9">
        <v>400.74700000000001</v>
      </c>
      <c r="E95" s="9">
        <v>784.67499999999995</v>
      </c>
      <c r="F95" s="9">
        <v>698.44799999999998</v>
      </c>
      <c r="G95" s="9">
        <v>365.286</v>
      </c>
      <c r="H95" s="9">
        <v>333.16199999999998</v>
      </c>
      <c r="I95" s="9">
        <v>304.05200000000002</v>
      </c>
      <c r="J95" s="9">
        <v>162.58000000000001</v>
      </c>
      <c r="K95" s="9">
        <v>141.47300000000001</v>
      </c>
      <c r="L95" s="9">
        <v>144.38499999999999</v>
      </c>
      <c r="M95" s="9">
        <v>93.774000000000001</v>
      </c>
      <c r="N95" s="9">
        <v>50.610999999999997</v>
      </c>
      <c r="O95" s="9">
        <v>108.21299999999999</v>
      </c>
      <c r="P95" s="9">
        <v>68.835999999999999</v>
      </c>
      <c r="Q95" s="9">
        <v>39.377000000000002</v>
      </c>
      <c r="R95" s="9">
        <v>36.170999999999999</v>
      </c>
      <c r="S95" s="9">
        <v>24.937999999999999</v>
      </c>
      <c r="T95" s="9">
        <v>11.233000000000001</v>
      </c>
      <c r="U95" s="9">
        <v>159.66800000000001</v>
      </c>
      <c r="V95" s="9">
        <v>68.805999999999997</v>
      </c>
      <c r="W95" s="9">
        <v>90.861999999999995</v>
      </c>
      <c r="X95" s="9">
        <v>494.01</v>
      </c>
      <c r="Y95" s="9">
        <v>261.03100000000001</v>
      </c>
      <c r="Z95" s="9">
        <v>232.97800000000001</v>
      </c>
      <c r="AA95" s="9">
        <v>206.39</v>
      </c>
      <c r="AB95" s="9">
        <v>149.77000000000001</v>
      </c>
      <c r="AC95" s="9">
        <v>56.619</v>
      </c>
      <c r="AD95" s="9">
        <v>287.62</v>
      </c>
      <c r="AE95" s="9">
        <v>111.261</v>
      </c>
      <c r="AF95" s="9">
        <v>176.35900000000001</v>
      </c>
      <c r="AG95" s="9">
        <v>319.46100000000001</v>
      </c>
      <c r="AH95" s="9">
        <v>219.202</v>
      </c>
      <c r="AI95" s="9">
        <v>100.258</v>
      </c>
      <c r="AJ95" s="9">
        <v>378.98700000000002</v>
      </c>
      <c r="AK95" s="9">
        <v>146.084</v>
      </c>
      <c r="AL95" s="9">
        <v>232.904</v>
      </c>
      <c r="AM95" s="9">
        <v>395.834</v>
      </c>
      <c r="AN95" s="9">
        <v>180.09700000000001</v>
      </c>
      <c r="AO95" s="9">
        <v>215.73599999999999</v>
      </c>
      <c r="AP95" s="9">
        <v>3379.5819999999999</v>
      </c>
      <c r="AQ95" s="9">
        <v>1792.9849999999999</v>
      </c>
      <c r="AR95" s="9">
        <v>1586.597</v>
      </c>
      <c r="AS95" s="9">
        <v>2291.768</v>
      </c>
      <c r="AT95" s="9">
        <v>1445.2380000000001</v>
      </c>
      <c r="AU95" s="9">
        <v>846.53099999999995</v>
      </c>
      <c r="AV95" s="9">
        <v>1087.8140000000001</v>
      </c>
      <c r="AW95" s="9">
        <v>347.74700000000001</v>
      </c>
      <c r="AX95" s="9">
        <v>740.06600000000003</v>
      </c>
      <c r="AY95" s="9">
        <v>506.39100000000002</v>
      </c>
      <c r="AZ95" s="9">
        <v>263.47899999999998</v>
      </c>
      <c r="BA95" s="9">
        <v>242.91200000000001</v>
      </c>
      <c r="BB95" s="9">
        <v>166.30099999999999</v>
      </c>
      <c r="BC95" s="9">
        <v>91.296999999999997</v>
      </c>
      <c r="BD95" s="9">
        <v>75.004000000000005</v>
      </c>
      <c r="BE95" s="9">
        <v>70.215999999999994</v>
      </c>
      <c r="BF95" s="9">
        <v>49.96</v>
      </c>
      <c r="BG95" s="9">
        <v>20.256</v>
      </c>
      <c r="BH95" s="9">
        <v>45.914999999999999</v>
      </c>
      <c r="BI95" s="9">
        <v>31.866</v>
      </c>
      <c r="BJ95" s="9">
        <v>14.048999999999999</v>
      </c>
      <c r="BK95" s="9">
        <v>24.300999999999998</v>
      </c>
      <c r="BL95" s="9">
        <v>18.094000000000001</v>
      </c>
      <c r="BM95" s="9">
        <v>6.2069999999999999</v>
      </c>
      <c r="BN95" s="9">
        <v>96.084999999999994</v>
      </c>
      <c r="BO95" s="9">
        <v>41.337000000000003</v>
      </c>
      <c r="BP95" s="9">
        <v>54.747999999999998</v>
      </c>
      <c r="BQ95" s="9">
        <v>397.846</v>
      </c>
      <c r="BR95" s="9">
        <v>205.6</v>
      </c>
      <c r="BS95" s="9">
        <v>192.24600000000001</v>
      </c>
      <c r="BT95" s="9">
        <v>159.386</v>
      </c>
      <c r="BU95" s="9">
        <v>114.473</v>
      </c>
      <c r="BV95" s="9">
        <v>44.912999999999997</v>
      </c>
      <c r="BW95" s="9">
        <v>238.46100000000001</v>
      </c>
      <c r="BX95" s="9">
        <v>91.126999999999995</v>
      </c>
      <c r="BY95" s="9">
        <v>147.334</v>
      </c>
      <c r="BZ95" s="9">
        <v>215.51300000000001</v>
      </c>
      <c r="CA95" s="9">
        <v>153.089</v>
      </c>
      <c r="CB95" s="9">
        <v>62.423999999999999</v>
      </c>
      <c r="CC95" s="9">
        <v>290.87799999999999</v>
      </c>
      <c r="CD95" s="9">
        <v>110.39</v>
      </c>
      <c r="CE95" s="9">
        <v>180.488</v>
      </c>
      <c r="CF95" s="9">
        <v>284.375</v>
      </c>
      <c r="CG95" s="9">
        <v>122.99299999999999</v>
      </c>
      <c r="CH95" s="9">
        <v>161.38300000000001</v>
      </c>
      <c r="CI95" s="9">
        <v>2651.596</v>
      </c>
      <c r="CJ95" s="9">
        <v>1377.548</v>
      </c>
      <c r="CK95" s="9">
        <v>1274.047</v>
      </c>
      <c r="CL95" s="9">
        <v>1808.146</v>
      </c>
      <c r="CM95" s="9">
        <v>1115.181</v>
      </c>
      <c r="CN95" s="9">
        <v>692.96500000000003</v>
      </c>
      <c r="CO95" s="9">
        <v>843.45</v>
      </c>
      <c r="CP95" s="9">
        <v>262.36700000000002</v>
      </c>
      <c r="CQ95" s="9">
        <v>581.08299999999997</v>
      </c>
      <c r="CR95" s="9">
        <v>360.74799999999999</v>
      </c>
      <c r="CS95" s="9">
        <v>204.14</v>
      </c>
      <c r="CT95" s="9">
        <v>156.608</v>
      </c>
      <c r="CU95" s="9">
        <v>75.819999999999993</v>
      </c>
      <c r="CV95" s="9">
        <v>44.712000000000003</v>
      </c>
      <c r="CW95" s="9">
        <v>31.108000000000001</v>
      </c>
      <c r="CX95" s="9">
        <v>30.564</v>
      </c>
      <c r="CY95" s="9">
        <v>22.446999999999999</v>
      </c>
      <c r="CZ95" s="9">
        <v>8.1180000000000003</v>
      </c>
      <c r="DA95" s="9">
        <v>19.477</v>
      </c>
      <c r="DB95" s="9">
        <v>13.994999999999999</v>
      </c>
      <c r="DC95" s="9">
        <v>5.4820000000000002</v>
      </c>
      <c r="DD95" s="9">
        <v>11.087</v>
      </c>
      <c r="DE95" s="9">
        <v>8.452</v>
      </c>
      <c r="DF95" s="9">
        <v>2.6360000000000001</v>
      </c>
      <c r="DG95" s="9">
        <v>45.256</v>
      </c>
      <c r="DH95" s="9">
        <v>22.265999999999998</v>
      </c>
      <c r="DI95" s="9">
        <v>22.991</v>
      </c>
      <c r="DJ95" s="9">
        <v>316.863</v>
      </c>
      <c r="DK95" s="9">
        <v>179.12</v>
      </c>
      <c r="DL95" s="9">
        <v>137.74299999999999</v>
      </c>
      <c r="DM95" s="9">
        <v>121.91500000000001</v>
      </c>
      <c r="DN95" s="9">
        <v>93.478999999999999</v>
      </c>
      <c r="DO95" s="9">
        <v>28.436</v>
      </c>
      <c r="DP95" s="9">
        <v>194.94800000000001</v>
      </c>
      <c r="DQ95" s="9">
        <v>85.641999999999996</v>
      </c>
      <c r="DR95" s="9">
        <v>109.307</v>
      </c>
      <c r="DS95" s="9">
        <v>143.334</v>
      </c>
      <c r="DT95" s="9">
        <v>108.756</v>
      </c>
      <c r="DU95" s="9">
        <v>34.578000000000003</v>
      </c>
      <c r="DV95" s="9">
        <v>217.41300000000001</v>
      </c>
      <c r="DW95" s="9">
        <v>95.384</v>
      </c>
      <c r="DX95" s="9">
        <v>122.029</v>
      </c>
      <c r="DY95" s="9">
        <v>214.42500000000001</v>
      </c>
      <c r="DZ95" s="9">
        <v>99.635999999999996</v>
      </c>
      <c r="EA95" s="9">
        <v>114.789</v>
      </c>
      <c r="EB95" s="9">
        <v>890.15300000000002</v>
      </c>
      <c r="EC95" s="9">
        <v>465.09899999999999</v>
      </c>
      <c r="ED95" s="9">
        <v>425.05399999999997</v>
      </c>
      <c r="EE95" s="9">
        <v>572.84500000000003</v>
      </c>
      <c r="EF95" s="9">
        <v>363.51299999999998</v>
      </c>
      <c r="EG95" s="9">
        <v>209.333</v>
      </c>
      <c r="EH95" s="9">
        <v>317.30700000000002</v>
      </c>
      <c r="EI95" s="9">
        <v>101.586</v>
      </c>
      <c r="EJ95" s="9">
        <v>215.721</v>
      </c>
      <c r="EK95" s="9">
        <v>127.47</v>
      </c>
      <c r="EL95" s="9">
        <v>70.908000000000001</v>
      </c>
      <c r="EM95" s="9">
        <v>56.561999999999998</v>
      </c>
      <c r="EN95" s="9">
        <v>31.443000000000001</v>
      </c>
      <c r="EO95" s="9">
        <v>19.334</v>
      </c>
      <c r="EP95" s="9">
        <v>12.108000000000001</v>
      </c>
      <c r="EQ95" s="9">
        <v>11.503</v>
      </c>
      <c r="ER95" s="9">
        <v>10.487</v>
      </c>
      <c r="ES95" s="9">
        <v>1.016</v>
      </c>
      <c r="ET95" s="9">
        <v>7.2850000000000001</v>
      </c>
      <c r="EU95" s="9">
        <v>6.5270000000000001</v>
      </c>
      <c r="EV95" s="9">
        <v>0.75900000000000001</v>
      </c>
      <c r="EW95" s="9">
        <v>4.218</v>
      </c>
      <c r="EX95" s="9">
        <v>3.9609999999999999</v>
      </c>
      <c r="EY95" s="9">
        <v>0.25700000000000001</v>
      </c>
      <c r="EZ95" s="9">
        <v>19.939</v>
      </c>
      <c r="FA95" s="9">
        <v>8.8469999999999995</v>
      </c>
      <c r="FB95" s="9">
        <v>11.093</v>
      </c>
      <c r="FC95" s="9">
        <v>109.494</v>
      </c>
      <c r="FD95" s="9">
        <v>59.195</v>
      </c>
      <c r="FE95" s="9">
        <v>50.3</v>
      </c>
      <c r="FF95" s="9">
        <v>36.167999999999999</v>
      </c>
      <c r="FG95" s="9">
        <v>26.667000000000002</v>
      </c>
      <c r="FH95" s="9">
        <v>9.5020000000000007</v>
      </c>
      <c r="FI95" s="9">
        <v>73.325999999999993</v>
      </c>
      <c r="FJ95" s="9">
        <v>32.527999999999999</v>
      </c>
      <c r="FK95" s="9">
        <v>40.798000000000002</v>
      </c>
      <c r="FL95" s="9">
        <v>45.31</v>
      </c>
      <c r="FM95" s="9">
        <v>35.011000000000003</v>
      </c>
      <c r="FN95" s="9">
        <v>10.298999999999999</v>
      </c>
      <c r="FO95" s="9">
        <v>82.16</v>
      </c>
      <c r="FP95" s="9">
        <v>35.896999999999998</v>
      </c>
      <c r="FQ95" s="9">
        <v>46.262999999999998</v>
      </c>
      <c r="FR95" s="9">
        <v>80.611999999999995</v>
      </c>
      <c r="FS95" s="9">
        <v>39.055</v>
      </c>
      <c r="FT95" s="9">
        <v>41.557000000000002</v>
      </c>
      <c r="FU95" s="9">
        <v>1439.248</v>
      </c>
      <c r="FV95" s="9">
        <v>769.85699999999997</v>
      </c>
      <c r="FW95" s="9">
        <v>669.39099999999996</v>
      </c>
      <c r="FX95" s="9">
        <v>969.25300000000004</v>
      </c>
      <c r="FY95" s="9">
        <v>628.80600000000004</v>
      </c>
      <c r="FZ95" s="9">
        <v>340.447</v>
      </c>
      <c r="GA95" s="9">
        <v>469.995</v>
      </c>
      <c r="GB95" s="9">
        <v>141.05099999999999</v>
      </c>
      <c r="GC95" s="9">
        <v>328.94400000000002</v>
      </c>
      <c r="GD95" s="9">
        <v>179.714</v>
      </c>
      <c r="GE95" s="9">
        <v>94.213999999999999</v>
      </c>
      <c r="GF95" s="9">
        <v>85.5</v>
      </c>
      <c r="GG95" s="9">
        <v>34.347999999999999</v>
      </c>
      <c r="GH95" s="9">
        <v>14.867000000000001</v>
      </c>
      <c r="GI95" s="9">
        <v>19.481999999999999</v>
      </c>
      <c r="GJ95" s="9">
        <v>10.574999999999999</v>
      </c>
      <c r="GK95" s="9">
        <v>5.6040000000000001</v>
      </c>
      <c r="GL95" s="9">
        <v>4.9710000000000001</v>
      </c>
      <c r="GM95" s="9">
        <v>5.3529999999999998</v>
      </c>
      <c r="GN95" s="9">
        <v>2.0510000000000002</v>
      </c>
      <c r="GO95" s="9">
        <v>3.302</v>
      </c>
      <c r="GP95" s="9">
        <v>5.2220000000000004</v>
      </c>
      <c r="GQ95" s="9">
        <v>3.5529999999999999</v>
      </c>
      <c r="GR95" s="9">
        <v>1.669</v>
      </c>
      <c r="GS95" s="9">
        <v>23.773</v>
      </c>
      <c r="GT95" s="9">
        <v>9.2629999999999999</v>
      </c>
      <c r="GU95" s="9">
        <v>14.51</v>
      </c>
      <c r="GV95" s="9">
        <v>160.541</v>
      </c>
      <c r="GW95" s="9">
        <v>85.707999999999998</v>
      </c>
      <c r="GX95" s="9">
        <v>74.832999999999998</v>
      </c>
      <c r="GY95" s="9">
        <v>60.487000000000002</v>
      </c>
      <c r="GZ95" s="9">
        <v>44.290999999999997</v>
      </c>
      <c r="HA95" s="9">
        <v>16.196000000000002</v>
      </c>
      <c r="HB95" s="9">
        <v>100.053</v>
      </c>
      <c r="HC95" s="9">
        <v>41.417000000000002</v>
      </c>
      <c r="HD95" s="9">
        <v>58.636000000000003</v>
      </c>
      <c r="HE95" s="9">
        <v>68.938000000000002</v>
      </c>
      <c r="HF95" s="9">
        <v>49.534999999999997</v>
      </c>
      <c r="HG95" s="9">
        <v>19.402999999999999</v>
      </c>
      <c r="HH95" s="9">
        <v>110.776</v>
      </c>
      <c r="HI95" s="9">
        <v>44.679000000000002</v>
      </c>
      <c r="HJ95" s="9">
        <v>66.096999999999994</v>
      </c>
      <c r="HK95" s="9">
        <v>105.40600000000001</v>
      </c>
      <c r="HL95" s="9">
        <v>43.468000000000004</v>
      </c>
      <c r="HM95" s="9">
        <v>61.938000000000002</v>
      </c>
      <c r="HN95" s="9">
        <v>276.36200000000002</v>
      </c>
      <c r="HO95" s="9">
        <v>144.62200000000001</v>
      </c>
      <c r="HP95" s="9">
        <v>131.74</v>
      </c>
      <c r="HQ95" s="9">
        <v>171.32900000000001</v>
      </c>
      <c r="HR95" s="9">
        <v>108.836</v>
      </c>
      <c r="HS95" s="9">
        <v>62.493000000000002</v>
      </c>
      <c r="HT95" s="9">
        <v>105.033</v>
      </c>
      <c r="HU95" s="9">
        <v>35.786000000000001</v>
      </c>
      <c r="HV95" s="9">
        <v>69.247</v>
      </c>
      <c r="HW95" s="9">
        <v>36.034999999999997</v>
      </c>
      <c r="HX95" s="9">
        <v>20.425000000000001</v>
      </c>
      <c r="HY95" s="9">
        <v>15.61</v>
      </c>
      <c r="HZ95" s="9">
        <v>10.319000000000001</v>
      </c>
      <c r="IA95" s="9">
        <v>6.0990000000000002</v>
      </c>
      <c r="IB95" s="9">
        <v>4.22</v>
      </c>
      <c r="IC95" s="9">
        <v>3.7349999999999999</v>
      </c>
      <c r="ID95" s="9">
        <v>2.5339999999999998</v>
      </c>
      <c r="IE95" s="9">
        <v>1.2010000000000001</v>
      </c>
      <c r="IF95" s="9">
        <v>2.048</v>
      </c>
      <c r="IG95" s="9">
        <v>1.3779999999999999</v>
      </c>
      <c r="IH95" s="9">
        <v>0.67</v>
      </c>
      <c r="II95" s="9">
        <v>1.6870000000000001</v>
      </c>
      <c r="IJ95" s="9">
        <v>1.1559999999999999</v>
      </c>
      <c r="IK95" s="9">
        <v>0.53</v>
      </c>
      <c r="IL95" s="9">
        <v>6.585</v>
      </c>
      <c r="IM95" s="9">
        <v>3.5659999999999998</v>
      </c>
      <c r="IN95" s="9">
        <v>3.0190000000000001</v>
      </c>
      <c r="IO95" s="9">
        <v>30.204000000000001</v>
      </c>
      <c r="IP95" s="9">
        <v>17.170999999999999</v>
      </c>
      <c r="IQ95" s="9">
        <v>13.034000000000001</v>
      </c>
    </row>
    <row r="96" spans="1:251">
      <c r="A96" s="10">
        <v>44409</v>
      </c>
      <c r="B96" s="9">
        <v>1103.3969999999999</v>
      </c>
      <c r="C96" s="9">
        <v>1120.9449999999999</v>
      </c>
      <c r="D96" s="9">
        <v>392.11900000000003</v>
      </c>
      <c r="E96" s="9">
        <v>728.82600000000002</v>
      </c>
      <c r="F96" s="9">
        <v>671.97400000000005</v>
      </c>
      <c r="G96" s="9">
        <v>375.82299999999998</v>
      </c>
      <c r="H96" s="9">
        <v>296.15100000000001</v>
      </c>
      <c r="I96" s="9">
        <v>343.892</v>
      </c>
      <c r="J96" s="9">
        <v>197.15700000000001</v>
      </c>
      <c r="K96" s="9">
        <v>146.73400000000001</v>
      </c>
      <c r="L96" s="9">
        <v>205.39699999999999</v>
      </c>
      <c r="M96" s="9">
        <v>144.12799999999999</v>
      </c>
      <c r="N96" s="9">
        <v>61.268999999999998</v>
      </c>
      <c r="O96" s="9">
        <v>174.41</v>
      </c>
      <c r="P96" s="9">
        <v>119.458</v>
      </c>
      <c r="Q96" s="9">
        <v>54.951999999999998</v>
      </c>
      <c r="R96" s="9">
        <v>30.986999999999998</v>
      </c>
      <c r="S96" s="9">
        <v>24.67</v>
      </c>
      <c r="T96" s="9">
        <v>6.3170000000000002</v>
      </c>
      <c r="U96" s="9">
        <v>138.495</v>
      </c>
      <c r="V96" s="9">
        <v>53.029000000000003</v>
      </c>
      <c r="W96" s="9">
        <v>85.465999999999994</v>
      </c>
      <c r="X96" s="9">
        <v>410.09500000000003</v>
      </c>
      <c r="Y96" s="9">
        <v>221.22399999999999</v>
      </c>
      <c r="Z96" s="9">
        <v>188.87100000000001</v>
      </c>
      <c r="AA96" s="9">
        <v>162.19300000000001</v>
      </c>
      <c r="AB96" s="9">
        <v>118.7</v>
      </c>
      <c r="AC96" s="9">
        <v>43.494</v>
      </c>
      <c r="AD96" s="9">
        <v>247.90199999999999</v>
      </c>
      <c r="AE96" s="9">
        <v>102.524</v>
      </c>
      <c r="AF96" s="9">
        <v>145.37700000000001</v>
      </c>
      <c r="AG96" s="9">
        <v>334.71499999999997</v>
      </c>
      <c r="AH96" s="9">
        <v>239.54599999999999</v>
      </c>
      <c r="AI96" s="9">
        <v>95.168999999999997</v>
      </c>
      <c r="AJ96" s="9">
        <v>337.25799999999998</v>
      </c>
      <c r="AK96" s="9">
        <v>136.27600000000001</v>
      </c>
      <c r="AL96" s="9">
        <v>200.982</v>
      </c>
      <c r="AM96" s="9">
        <v>422.31200000000001</v>
      </c>
      <c r="AN96" s="9">
        <v>221.983</v>
      </c>
      <c r="AO96" s="9">
        <v>200.32900000000001</v>
      </c>
      <c r="AP96" s="9">
        <v>3389.6950000000002</v>
      </c>
      <c r="AQ96" s="9">
        <v>1787.3520000000001</v>
      </c>
      <c r="AR96" s="9">
        <v>1602.3440000000001</v>
      </c>
      <c r="AS96" s="9">
        <v>2284.2420000000002</v>
      </c>
      <c r="AT96" s="9">
        <v>1447.454</v>
      </c>
      <c r="AU96" s="9">
        <v>836.78800000000001</v>
      </c>
      <c r="AV96" s="9">
        <v>1105.454</v>
      </c>
      <c r="AW96" s="9">
        <v>339.89800000000002</v>
      </c>
      <c r="AX96" s="9">
        <v>765.55600000000004</v>
      </c>
      <c r="AY96" s="9">
        <v>556.16300000000001</v>
      </c>
      <c r="AZ96" s="9">
        <v>293.51600000000002</v>
      </c>
      <c r="BA96" s="9">
        <v>262.64800000000002</v>
      </c>
      <c r="BB96" s="9">
        <v>252.13</v>
      </c>
      <c r="BC96" s="9">
        <v>128.94900000000001</v>
      </c>
      <c r="BD96" s="9">
        <v>123.182</v>
      </c>
      <c r="BE96" s="9">
        <v>120.136</v>
      </c>
      <c r="BF96" s="9">
        <v>82.626999999999995</v>
      </c>
      <c r="BG96" s="9">
        <v>37.509</v>
      </c>
      <c r="BH96" s="9">
        <v>83.852999999999994</v>
      </c>
      <c r="BI96" s="9">
        <v>57.33</v>
      </c>
      <c r="BJ96" s="9">
        <v>26.524000000000001</v>
      </c>
      <c r="BK96" s="9">
        <v>36.283000000000001</v>
      </c>
      <c r="BL96" s="9">
        <v>25.297000000000001</v>
      </c>
      <c r="BM96" s="9">
        <v>10.986000000000001</v>
      </c>
      <c r="BN96" s="9">
        <v>131.995</v>
      </c>
      <c r="BO96" s="9">
        <v>46.322000000000003</v>
      </c>
      <c r="BP96" s="9">
        <v>85.673000000000002</v>
      </c>
      <c r="BQ96" s="9">
        <v>387.12599999999998</v>
      </c>
      <c r="BR96" s="9">
        <v>204.00700000000001</v>
      </c>
      <c r="BS96" s="9">
        <v>183.12</v>
      </c>
      <c r="BT96" s="9">
        <v>144.47499999999999</v>
      </c>
      <c r="BU96" s="9">
        <v>112.798</v>
      </c>
      <c r="BV96" s="9">
        <v>31.677</v>
      </c>
      <c r="BW96" s="9">
        <v>242.65100000000001</v>
      </c>
      <c r="BX96" s="9">
        <v>91.207999999999998</v>
      </c>
      <c r="BY96" s="9">
        <v>151.44300000000001</v>
      </c>
      <c r="BZ96" s="9">
        <v>238.227</v>
      </c>
      <c r="CA96" s="9">
        <v>177.28200000000001</v>
      </c>
      <c r="CB96" s="9">
        <v>60.945</v>
      </c>
      <c r="CC96" s="9">
        <v>317.93599999999998</v>
      </c>
      <c r="CD96" s="9">
        <v>116.23399999999999</v>
      </c>
      <c r="CE96" s="9">
        <v>201.703</v>
      </c>
      <c r="CF96" s="9">
        <v>326.50400000000002</v>
      </c>
      <c r="CG96" s="9">
        <v>148.53800000000001</v>
      </c>
      <c r="CH96" s="9">
        <v>177.96600000000001</v>
      </c>
      <c r="CI96" s="9">
        <v>2630.64</v>
      </c>
      <c r="CJ96" s="9">
        <v>1371.365</v>
      </c>
      <c r="CK96" s="9">
        <v>1259.2750000000001</v>
      </c>
      <c r="CL96" s="9">
        <v>1786.9069999999999</v>
      </c>
      <c r="CM96" s="9">
        <v>1101.664</v>
      </c>
      <c r="CN96" s="9">
        <v>685.24300000000005</v>
      </c>
      <c r="CO96" s="9">
        <v>843.73299999999995</v>
      </c>
      <c r="CP96" s="9">
        <v>269.70100000000002</v>
      </c>
      <c r="CQ96" s="9">
        <v>574.03200000000004</v>
      </c>
      <c r="CR96" s="9">
        <v>394.74299999999999</v>
      </c>
      <c r="CS96" s="9">
        <v>214.09299999999999</v>
      </c>
      <c r="CT96" s="9">
        <v>180.65</v>
      </c>
      <c r="CU96" s="9">
        <v>131.12700000000001</v>
      </c>
      <c r="CV96" s="9">
        <v>67.906000000000006</v>
      </c>
      <c r="CW96" s="9">
        <v>63.222000000000001</v>
      </c>
      <c r="CX96" s="9">
        <v>52.12</v>
      </c>
      <c r="CY96" s="9">
        <v>33.49</v>
      </c>
      <c r="CZ96" s="9">
        <v>18.629000000000001</v>
      </c>
      <c r="DA96" s="9">
        <v>36.213000000000001</v>
      </c>
      <c r="DB96" s="9">
        <v>21.440999999999999</v>
      </c>
      <c r="DC96" s="9">
        <v>14.772</v>
      </c>
      <c r="DD96" s="9">
        <v>15.907</v>
      </c>
      <c r="DE96" s="9">
        <v>12.05</v>
      </c>
      <c r="DF96" s="9">
        <v>3.8570000000000002</v>
      </c>
      <c r="DG96" s="9">
        <v>79.007999999999996</v>
      </c>
      <c r="DH96" s="9">
        <v>34.414999999999999</v>
      </c>
      <c r="DI96" s="9">
        <v>44.591999999999999</v>
      </c>
      <c r="DJ96" s="9">
        <v>309.56700000000001</v>
      </c>
      <c r="DK96" s="9">
        <v>170.03</v>
      </c>
      <c r="DL96" s="9">
        <v>139.53700000000001</v>
      </c>
      <c r="DM96" s="9">
        <v>112.83199999999999</v>
      </c>
      <c r="DN96" s="9">
        <v>80.144000000000005</v>
      </c>
      <c r="DO96" s="9">
        <v>32.688000000000002</v>
      </c>
      <c r="DP96" s="9">
        <v>196.73500000000001</v>
      </c>
      <c r="DQ96" s="9">
        <v>89.885999999999996</v>
      </c>
      <c r="DR96" s="9">
        <v>106.849</v>
      </c>
      <c r="DS96" s="9">
        <v>157.31200000000001</v>
      </c>
      <c r="DT96" s="9">
        <v>109.663</v>
      </c>
      <c r="DU96" s="9">
        <v>47.649000000000001</v>
      </c>
      <c r="DV96" s="9">
        <v>237.43100000000001</v>
      </c>
      <c r="DW96" s="9">
        <v>104.43</v>
      </c>
      <c r="DX96" s="9">
        <v>133.001</v>
      </c>
      <c r="DY96" s="9">
        <v>232.94800000000001</v>
      </c>
      <c r="DZ96" s="9">
        <v>111.327</v>
      </c>
      <c r="EA96" s="9">
        <v>121.621</v>
      </c>
      <c r="EB96" s="9">
        <v>886.95600000000002</v>
      </c>
      <c r="EC96" s="9">
        <v>463.71899999999999</v>
      </c>
      <c r="ED96" s="9">
        <v>423.238</v>
      </c>
      <c r="EE96" s="9">
        <v>579.42899999999997</v>
      </c>
      <c r="EF96" s="9">
        <v>370.95</v>
      </c>
      <c r="EG96" s="9">
        <v>208.47900000000001</v>
      </c>
      <c r="EH96" s="9">
        <v>307.52699999999999</v>
      </c>
      <c r="EI96" s="9">
        <v>92.768000000000001</v>
      </c>
      <c r="EJ96" s="9">
        <v>214.75899999999999</v>
      </c>
      <c r="EK96" s="9">
        <v>127.292</v>
      </c>
      <c r="EL96" s="9">
        <v>65.254000000000005</v>
      </c>
      <c r="EM96" s="9">
        <v>62.037999999999997</v>
      </c>
      <c r="EN96" s="9">
        <v>32.93</v>
      </c>
      <c r="EO96" s="9">
        <v>15.802</v>
      </c>
      <c r="EP96" s="9">
        <v>17.128</v>
      </c>
      <c r="EQ96" s="9">
        <v>11.933999999999999</v>
      </c>
      <c r="ER96" s="9">
        <v>8.6649999999999991</v>
      </c>
      <c r="ES96" s="9">
        <v>3.27</v>
      </c>
      <c r="ET96" s="9">
        <v>6.5529999999999999</v>
      </c>
      <c r="EU96" s="9">
        <v>4.3</v>
      </c>
      <c r="EV96" s="9">
        <v>2.254</v>
      </c>
      <c r="EW96" s="9">
        <v>5.3810000000000002</v>
      </c>
      <c r="EX96" s="9">
        <v>4.3650000000000002</v>
      </c>
      <c r="EY96" s="9">
        <v>1.016</v>
      </c>
      <c r="EZ96" s="9">
        <v>20.995999999999999</v>
      </c>
      <c r="FA96" s="9">
        <v>7.1369999999999996</v>
      </c>
      <c r="FB96" s="9">
        <v>13.859</v>
      </c>
      <c r="FC96" s="9">
        <v>106.742</v>
      </c>
      <c r="FD96" s="9">
        <v>54.67</v>
      </c>
      <c r="FE96" s="9">
        <v>52.072000000000003</v>
      </c>
      <c r="FF96" s="9">
        <v>36.451000000000001</v>
      </c>
      <c r="FG96" s="9">
        <v>27.024000000000001</v>
      </c>
      <c r="FH96" s="9">
        <v>9.4269999999999996</v>
      </c>
      <c r="FI96" s="9">
        <v>70.290999999999997</v>
      </c>
      <c r="FJ96" s="9">
        <v>27.646000000000001</v>
      </c>
      <c r="FK96" s="9">
        <v>42.645000000000003</v>
      </c>
      <c r="FL96" s="9">
        <v>45.033999999999999</v>
      </c>
      <c r="FM96" s="9">
        <v>33.387999999999998</v>
      </c>
      <c r="FN96" s="9">
        <v>11.645</v>
      </c>
      <c r="FO96" s="9">
        <v>82.257999999999996</v>
      </c>
      <c r="FP96" s="9">
        <v>31.866</v>
      </c>
      <c r="FQ96" s="9">
        <v>50.392000000000003</v>
      </c>
      <c r="FR96" s="9">
        <v>76.843999999999994</v>
      </c>
      <c r="FS96" s="9">
        <v>31.945</v>
      </c>
      <c r="FT96" s="9">
        <v>44.899000000000001</v>
      </c>
      <c r="FU96" s="9">
        <v>1452.3630000000001</v>
      </c>
      <c r="FV96" s="9">
        <v>769.66899999999998</v>
      </c>
      <c r="FW96" s="9">
        <v>682.69399999999996</v>
      </c>
      <c r="FX96" s="9">
        <v>964.678</v>
      </c>
      <c r="FY96" s="9">
        <v>629.68399999999997</v>
      </c>
      <c r="FZ96" s="9">
        <v>334.995</v>
      </c>
      <c r="GA96" s="9">
        <v>487.685</v>
      </c>
      <c r="GB96" s="9">
        <v>139.98500000000001</v>
      </c>
      <c r="GC96" s="9">
        <v>347.7</v>
      </c>
      <c r="GD96" s="9">
        <v>177.72499999999999</v>
      </c>
      <c r="GE96" s="9">
        <v>93.150999999999996</v>
      </c>
      <c r="GF96" s="9">
        <v>84.573999999999998</v>
      </c>
      <c r="GG96" s="9">
        <v>34.738999999999997</v>
      </c>
      <c r="GH96" s="9">
        <v>19.667999999999999</v>
      </c>
      <c r="GI96" s="9">
        <v>15.071</v>
      </c>
      <c r="GJ96" s="9">
        <v>13.025</v>
      </c>
      <c r="GK96" s="9">
        <v>9.8320000000000007</v>
      </c>
      <c r="GL96" s="9">
        <v>3.1930000000000001</v>
      </c>
      <c r="GM96" s="9">
        <v>7.3049999999999997</v>
      </c>
      <c r="GN96" s="9">
        <v>5.1660000000000004</v>
      </c>
      <c r="GO96" s="9">
        <v>2.1379999999999999</v>
      </c>
      <c r="GP96" s="9">
        <v>5.7210000000000001</v>
      </c>
      <c r="GQ96" s="9">
        <v>4.6660000000000004</v>
      </c>
      <c r="GR96" s="9">
        <v>1.0549999999999999</v>
      </c>
      <c r="GS96" s="9">
        <v>21.713999999999999</v>
      </c>
      <c r="GT96" s="9">
        <v>9.8360000000000003</v>
      </c>
      <c r="GU96" s="9">
        <v>11.878</v>
      </c>
      <c r="GV96" s="9">
        <v>156.69900000000001</v>
      </c>
      <c r="GW96" s="9">
        <v>81.507000000000005</v>
      </c>
      <c r="GX96" s="9">
        <v>75.191999999999993</v>
      </c>
      <c r="GY96" s="9">
        <v>56.774999999999999</v>
      </c>
      <c r="GZ96" s="9">
        <v>44.136000000000003</v>
      </c>
      <c r="HA96" s="9">
        <v>12.638999999999999</v>
      </c>
      <c r="HB96" s="9">
        <v>99.923000000000002</v>
      </c>
      <c r="HC96" s="9">
        <v>37.371000000000002</v>
      </c>
      <c r="HD96" s="9">
        <v>62.552</v>
      </c>
      <c r="HE96" s="9">
        <v>67.778999999999996</v>
      </c>
      <c r="HF96" s="9">
        <v>52.634999999999998</v>
      </c>
      <c r="HG96" s="9">
        <v>15.143000000000001</v>
      </c>
      <c r="HH96" s="9">
        <v>109.946</v>
      </c>
      <c r="HI96" s="9">
        <v>40.515999999999998</v>
      </c>
      <c r="HJ96" s="9">
        <v>69.430999999999997</v>
      </c>
      <c r="HK96" s="9">
        <v>107.22799999999999</v>
      </c>
      <c r="HL96" s="9">
        <v>42.536999999999999</v>
      </c>
      <c r="HM96" s="9">
        <v>64.691000000000003</v>
      </c>
      <c r="HN96" s="9">
        <v>274.83199999999999</v>
      </c>
      <c r="HO96" s="9">
        <v>145.62899999999999</v>
      </c>
      <c r="HP96" s="9">
        <v>129.202</v>
      </c>
      <c r="HQ96" s="9">
        <v>169.846</v>
      </c>
      <c r="HR96" s="9">
        <v>109.489</v>
      </c>
      <c r="HS96" s="9">
        <v>60.356000000000002</v>
      </c>
      <c r="HT96" s="9">
        <v>104.986</v>
      </c>
      <c r="HU96" s="9">
        <v>36.14</v>
      </c>
      <c r="HV96" s="9">
        <v>68.846000000000004</v>
      </c>
      <c r="HW96" s="9">
        <v>37.335000000000001</v>
      </c>
      <c r="HX96" s="9">
        <v>18.032</v>
      </c>
      <c r="HY96" s="9">
        <v>19.303000000000001</v>
      </c>
      <c r="HZ96" s="9">
        <v>7.7329999999999997</v>
      </c>
      <c r="IA96" s="9">
        <v>3.7269999999999999</v>
      </c>
      <c r="IB96" s="9">
        <v>4.0060000000000002</v>
      </c>
      <c r="IC96" s="9">
        <v>2.238</v>
      </c>
      <c r="ID96" s="9">
        <v>1.1539999999999999</v>
      </c>
      <c r="IE96" s="9">
        <v>1.0840000000000001</v>
      </c>
      <c r="IF96" s="9">
        <v>1.524</v>
      </c>
      <c r="IG96" s="9">
        <v>0.60299999999999998</v>
      </c>
      <c r="IH96" s="9">
        <v>0.92100000000000004</v>
      </c>
      <c r="II96" s="9">
        <v>0.71299999999999997</v>
      </c>
      <c r="IJ96" s="9">
        <v>0.55000000000000004</v>
      </c>
      <c r="IK96" s="9">
        <v>0.16300000000000001</v>
      </c>
      <c r="IL96" s="9">
        <v>5.4950000000000001</v>
      </c>
      <c r="IM96" s="9">
        <v>2.573</v>
      </c>
      <c r="IN96" s="9">
        <v>2.9220000000000002</v>
      </c>
      <c r="IO96" s="9">
        <v>33.097000000000001</v>
      </c>
      <c r="IP96" s="9">
        <v>16.516999999999999</v>
      </c>
      <c r="IQ96" s="9">
        <v>16.579999999999998</v>
      </c>
    </row>
    <row r="97" spans="1:251">
      <c r="A97" s="10">
        <v>44440</v>
      </c>
      <c r="B97" s="9">
        <v>1103.0039999999999</v>
      </c>
      <c r="C97" s="9">
        <v>1094.6020000000001</v>
      </c>
      <c r="D97" s="9">
        <v>371.608</v>
      </c>
      <c r="E97" s="9">
        <v>722.99400000000003</v>
      </c>
      <c r="F97" s="9">
        <v>664.61</v>
      </c>
      <c r="G97" s="9">
        <v>362.17599999999999</v>
      </c>
      <c r="H97" s="9">
        <v>302.43400000000003</v>
      </c>
      <c r="I97" s="9">
        <v>346.80599999999998</v>
      </c>
      <c r="J97" s="9">
        <v>187.49700000000001</v>
      </c>
      <c r="K97" s="9">
        <v>159.31</v>
      </c>
      <c r="L97" s="9">
        <v>195.81700000000001</v>
      </c>
      <c r="M97" s="9">
        <v>132.19399999999999</v>
      </c>
      <c r="N97" s="9">
        <v>63.624000000000002</v>
      </c>
      <c r="O97" s="9">
        <v>153.922</v>
      </c>
      <c r="P97" s="9">
        <v>96.456999999999994</v>
      </c>
      <c r="Q97" s="9">
        <v>57.465000000000003</v>
      </c>
      <c r="R97" s="9">
        <v>41.895000000000003</v>
      </c>
      <c r="S97" s="9">
        <v>35.737000000000002</v>
      </c>
      <c r="T97" s="9">
        <v>6.1589999999999998</v>
      </c>
      <c r="U97" s="9">
        <v>150.989</v>
      </c>
      <c r="V97" s="9">
        <v>55.302999999999997</v>
      </c>
      <c r="W97" s="9">
        <v>95.686000000000007</v>
      </c>
      <c r="X97" s="9">
        <v>394.298</v>
      </c>
      <c r="Y97" s="9">
        <v>219.41499999999999</v>
      </c>
      <c r="Z97" s="9">
        <v>174.88399999999999</v>
      </c>
      <c r="AA97" s="9">
        <v>145.74199999999999</v>
      </c>
      <c r="AB97" s="9">
        <v>107.935</v>
      </c>
      <c r="AC97" s="9">
        <v>37.807000000000002</v>
      </c>
      <c r="AD97" s="9">
        <v>248.55600000000001</v>
      </c>
      <c r="AE97" s="9">
        <v>111.48</v>
      </c>
      <c r="AF97" s="9">
        <v>137.07599999999999</v>
      </c>
      <c r="AG97" s="9">
        <v>317.08600000000001</v>
      </c>
      <c r="AH97" s="9">
        <v>220.89599999999999</v>
      </c>
      <c r="AI97" s="9">
        <v>96.19</v>
      </c>
      <c r="AJ97" s="9">
        <v>347.524</v>
      </c>
      <c r="AK97" s="9">
        <v>141.28</v>
      </c>
      <c r="AL97" s="9">
        <v>206.244</v>
      </c>
      <c r="AM97" s="9">
        <v>402.47800000000001</v>
      </c>
      <c r="AN97" s="9">
        <v>207.93700000000001</v>
      </c>
      <c r="AO97" s="9">
        <v>194.541</v>
      </c>
      <c r="AP97" s="9">
        <v>3274.3389999999999</v>
      </c>
      <c r="AQ97" s="9">
        <v>1744.49</v>
      </c>
      <c r="AR97" s="9">
        <v>1529.8489999999999</v>
      </c>
      <c r="AS97" s="9">
        <v>2268.6379999999999</v>
      </c>
      <c r="AT97" s="9">
        <v>1429.2729999999999</v>
      </c>
      <c r="AU97" s="9">
        <v>839.36599999999999</v>
      </c>
      <c r="AV97" s="9">
        <v>1005.701</v>
      </c>
      <c r="AW97" s="9">
        <v>315.21800000000002</v>
      </c>
      <c r="AX97" s="9">
        <v>690.48299999999995</v>
      </c>
      <c r="AY97" s="9">
        <v>549.86500000000001</v>
      </c>
      <c r="AZ97" s="9">
        <v>289.46499999999997</v>
      </c>
      <c r="BA97" s="9">
        <v>260.39999999999998</v>
      </c>
      <c r="BB97" s="9">
        <v>278.178</v>
      </c>
      <c r="BC97" s="9">
        <v>141.779</v>
      </c>
      <c r="BD97" s="9">
        <v>136.399</v>
      </c>
      <c r="BE97" s="9">
        <v>151.00399999999999</v>
      </c>
      <c r="BF97" s="9">
        <v>96.742000000000004</v>
      </c>
      <c r="BG97" s="9">
        <v>54.262999999999998</v>
      </c>
      <c r="BH97" s="9">
        <v>123.024</v>
      </c>
      <c r="BI97" s="9">
        <v>76.674999999999997</v>
      </c>
      <c r="BJ97" s="9">
        <v>46.348999999999997</v>
      </c>
      <c r="BK97" s="9">
        <v>27.98</v>
      </c>
      <c r="BL97" s="9">
        <v>20.067</v>
      </c>
      <c r="BM97" s="9">
        <v>7.9130000000000003</v>
      </c>
      <c r="BN97" s="9">
        <v>127.173</v>
      </c>
      <c r="BO97" s="9">
        <v>45.036999999999999</v>
      </c>
      <c r="BP97" s="9">
        <v>82.135999999999996</v>
      </c>
      <c r="BQ97" s="9">
        <v>346.50900000000001</v>
      </c>
      <c r="BR97" s="9">
        <v>191.054</v>
      </c>
      <c r="BS97" s="9">
        <v>155.45500000000001</v>
      </c>
      <c r="BT97" s="9">
        <v>143.34100000000001</v>
      </c>
      <c r="BU97" s="9">
        <v>110.983</v>
      </c>
      <c r="BV97" s="9">
        <v>32.357999999999997</v>
      </c>
      <c r="BW97" s="9">
        <v>203.16800000000001</v>
      </c>
      <c r="BX97" s="9">
        <v>80.070999999999998</v>
      </c>
      <c r="BY97" s="9">
        <v>123.09699999999999</v>
      </c>
      <c r="BZ97" s="9">
        <v>268.55799999999999</v>
      </c>
      <c r="CA97" s="9">
        <v>186.733</v>
      </c>
      <c r="CB97" s="9">
        <v>81.825000000000003</v>
      </c>
      <c r="CC97" s="9">
        <v>281.30799999999999</v>
      </c>
      <c r="CD97" s="9">
        <v>102.733</v>
      </c>
      <c r="CE97" s="9">
        <v>178.57499999999999</v>
      </c>
      <c r="CF97" s="9">
        <v>326.19200000000001</v>
      </c>
      <c r="CG97" s="9">
        <v>156.74600000000001</v>
      </c>
      <c r="CH97" s="9">
        <v>169.446</v>
      </c>
      <c r="CI97" s="9">
        <v>2660.846</v>
      </c>
      <c r="CJ97" s="9">
        <v>1387.559</v>
      </c>
      <c r="CK97" s="9">
        <v>1273.287</v>
      </c>
      <c r="CL97" s="9">
        <v>1830.8489999999999</v>
      </c>
      <c r="CM97" s="9">
        <v>1120.7439999999999</v>
      </c>
      <c r="CN97" s="9">
        <v>710.10500000000002</v>
      </c>
      <c r="CO97" s="9">
        <v>829.99699999999996</v>
      </c>
      <c r="CP97" s="9">
        <v>266.815</v>
      </c>
      <c r="CQ97" s="9">
        <v>563.18200000000002</v>
      </c>
      <c r="CR97" s="9">
        <v>361.14</v>
      </c>
      <c r="CS97" s="9">
        <v>197.411</v>
      </c>
      <c r="CT97" s="9">
        <v>163.72900000000001</v>
      </c>
      <c r="CU97" s="9">
        <v>87.292000000000002</v>
      </c>
      <c r="CV97" s="9">
        <v>49.488</v>
      </c>
      <c r="CW97" s="9">
        <v>37.804000000000002</v>
      </c>
      <c r="CX97" s="9">
        <v>36.53</v>
      </c>
      <c r="CY97" s="9">
        <v>25.533999999999999</v>
      </c>
      <c r="CZ97" s="9">
        <v>10.996</v>
      </c>
      <c r="DA97" s="9">
        <v>19.395</v>
      </c>
      <c r="DB97" s="9">
        <v>11.007999999999999</v>
      </c>
      <c r="DC97" s="9">
        <v>8.3870000000000005</v>
      </c>
      <c r="DD97" s="9">
        <v>17.135000000000002</v>
      </c>
      <c r="DE97" s="9">
        <v>14.526</v>
      </c>
      <c r="DF97" s="9">
        <v>2.61</v>
      </c>
      <c r="DG97" s="9">
        <v>50.762</v>
      </c>
      <c r="DH97" s="9">
        <v>23.954999999999998</v>
      </c>
      <c r="DI97" s="9">
        <v>26.808</v>
      </c>
      <c r="DJ97" s="9">
        <v>309.02499999999998</v>
      </c>
      <c r="DK97" s="9">
        <v>167.42099999999999</v>
      </c>
      <c r="DL97" s="9">
        <v>141.60400000000001</v>
      </c>
      <c r="DM97" s="9">
        <v>113.285</v>
      </c>
      <c r="DN97" s="9">
        <v>82.659000000000006</v>
      </c>
      <c r="DO97" s="9">
        <v>30.626000000000001</v>
      </c>
      <c r="DP97" s="9">
        <v>195.74</v>
      </c>
      <c r="DQ97" s="9">
        <v>84.762</v>
      </c>
      <c r="DR97" s="9">
        <v>110.979</v>
      </c>
      <c r="DS97" s="9">
        <v>141.43</v>
      </c>
      <c r="DT97" s="9">
        <v>102.64400000000001</v>
      </c>
      <c r="DU97" s="9">
        <v>38.786000000000001</v>
      </c>
      <c r="DV97" s="9">
        <v>219.71</v>
      </c>
      <c r="DW97" s="9">
        <v>94.766999999999996</v>
      </c>
      <c r="DX97" s="9">
        <v>124.943</v>
      </c>
      <c r="DY97" s="9">
        <v>215.13499999999999</v>
      </c>
      <c r="DZ97" s="9">
        <v>95.77</v>
      </c>
      <c r="EA97" s="9">
        <v>119.366</v>
      </c>
      <c r="EB97" s="9">
        <v>888.56700000000001</v>
      </c>
      <c r="EC97" s="9">
        <v>464.59399999999999</v>
      </c>
      <c r="ED97" s="9">
        <v>423.97199999999998</v>
      </c>
      <c r="EE97" s="9">
        <v>571.53099999999995</v>
      </c>
      <c r="EF97" s="9">
        <v>363.87900000000002</v>
      </c>
      <c r="EG97" s="9">
        <v>207.65199999999999</v>
      </c>
      <c r="EH97" s="9">
        <v>317.03500000000003</v>
      </c>
      <c r="EI97" s="9">
        <v>100.715</v>
      </c>
      <c r="EJ97" s="9">
        <v>216.32</v>
      </c>
      <c r="EK97" s="9">
        <v>118.794</v>
      </c>
      <c r="EL97" s="9">
        <v>58.076999999999998</v>
      </c>
      <c r="EM97" s="9">
        <v>60.716999999999999</v>
      </c>
      <c r="EN97" s="9">
        <v>29.515999999999998</v>
      </c>
      <c r="EO97" s="9">
        <v>17.125</v>
      </c>
      <c r="EP97" s="9">
        <v>12.391</v>
      </c>
      <c r="EQ97" s="9">
        <v>10.393000000000001</v>
      </c>
      <c r="ER97" s="9">
        <v>7.4260000000000002</v>
      </c>
      <c r="ES97" s="9">
        <v>2.9670000000000001</v>
      </c>
      <c r="ET97" s="9">
        <v>5.1159999999999997</v>
      </c>
      <c r="EU97" s="9">
        <v>3.464</v>
      </c>
      <c r="EV97" s="9">
        <v>1.651</v>
      </c>
      <c r="EW97" s="9">
        <v>5.2770000000000001</v>
      </c>
      <c r="EX97" s="9">
        <v>3.9620000000000002</v>
      </c>
      <c r="EY97" s="9">
        <v>1.3149999999999999</v>
      </c>
      <c r="EZ97" s="9">
        <v>19.123000000000001</v>
      </c>
      <c r="FA97" s="9">
        <v>9.6989999999999998</v>
      </c>
      <c r="FB97" s="9">
        <v>9.4239999999999995</v>
      </c>
      <c r="FC97" s="9">
        <v>99.207999999999998</v>
      </c>
      <c r="FD97" s="9">
        <v>45.939</v>
      </c>
      <c r="FE97" s="9">
        <v>53.268999999999998</v>
      </c>
      <c r="FF97" s="9">
        <v>29.771000000000001</v>
      </c>
      <c r="FG97" s="9">
        <v>19.791</v>
      </c>
      <c r="FH97" s="9">
        <v>9.98</v>
      </c>
      <c r="FI97" s="9">
        <v>69.436999999999998</v>
      </c>
      <c r="FJ97" s="9">
        <v>26.149000000000001</v>
      </c>
      <c r="FK97" s="9">
        <v>43.289000000000001</v>
      </c>
      <c r="FL97" s="9">
        <v>38.74</v>
      </c>
      <c r="FM97" s="9">
        <v>26.614999999999998</v>
      </c>
      <c r="FN97" s="9">
        <v>12.125</v>
      </c>
      <c r="FO97" s="9">
        <v>80.052999999999997</v>
      </c>
      <c r="FP97" s="9">
        <v>31.462</v>
      </c>
      <c r="FQ97" s="9">
        <v>48.591999999999999</v>
      </c>
      <c r="FR97" s="9">
        <v>74.552999999999997</v>
      </c>
      <c r="FS97" s="9">
        <v>29.613</v>
      </c>
      <c r="FT97" s="9">
        <v>44.94</v>
      </c>
      <c r="FU97" s="9">
        <v>1453.826</v>
      </c>
      <c r="FV97" s="9">
        <v>774.74599999999998</v>
      </c>
      <c r="FW97" s="9">
        <v>679.07899999999995</v>
      </c>
      <c r="FX97" s="9">
        <v>976.45699999999999</v>
      </c>
      <c r="FY97" s="9">
        <v>631.14099999999996</v>
      </c>
      <c r="FZ97" s="9">
        <v>345.31599999999997</v>
      </c>
      <c r="GA97" s="9">
        <v>477.36900000000003</v>
      </c>
      <c r="GB97" s="9">
        <v>143.60499999999999</v>
      </c>
      <c r="GC97" s="9">
        <v>333.76400000000001</v>
      </c>
      <c r="GD97" s="9">
        <v>176.40600000000001</v>
      </c>
      <c r="GE97" s="9">
        <v>99.441999999999993</v>
      </c>
      <c r="GF97" s="9">
        <v>76.965000000000003</v>
      </c>
      <c r="GG97" s="9">
        <v>39.841999999999999</v>
      </c>
      <c r="GH97" s="9">
        <v>23.268999999999998</v>
      </c>
      <c r="GI97" s="9">
        <v>16.573</v>
      </c>
      <c r="GJ97" s="9">
        <v>20.138999999999999</v>
      </c>
      <c r="GK97" s="9">
        <v>14.535</v>
      </c>
      <c r="GL97" s="9">
        <v>5.6029999999999998</v>
      </c>
      <c r="GM97" s="9">
        <v>11.651</v>
      </c>
      <c r="GN97" s="9">
        <v>8.4489999999999998</v>
      </c>
      <c r="GO97" s="9">
        <v>3.202</v>
      </c>
      <c r="GP97" s="9">
        <v>8.4879999999999995</v>
      </c>
      <c r="GQ97" s="9">
        <v>6.0869999999999997</v>
      </c>
      <c r="GR97" s="9">
        <v>2.4009999999999998</v>
      </c>
      <c r="GS97" s="9">
        <v>19.704000000000001</v>
      </c>
      <c r="GT97" s="9">
        <v>8.734</v>
      </c>
      <c r="GU97" s="9">
        <v>10.97</v>
      </c>
      <c r="GV97" s="9">
        <v>150.40600000000001</v>
      </c>
      <c r="GW97" s="9">
        <v>85.78</v>
      </c>
      <c r="GX97" s="9">
        <v>64.626000000000005</v>
      </c>
      <c r="GY97" s="9">
        <v>59.16</v>
      </c>
      <c r="GZ97" s="9">
        <v>45.793999999999997</v>
      </c>
      <c r="HA97" s="9">
        <v>13.366</v>
      </c>
      <c r="HB97" s="9">
        <v>91.245999999999995</v>
      </c>
      <c r="HC97" s="9">
        <v>39.985999999999997</v>
      </c>
      <c r="HD97" s="9">
        <v>51.26</v>
      </c>
      <c r="HE97" s="9">
        <v>74.213999999999999</v>
      </c>
      <c r="HF97" s="9">
        <v>56.802</v>
      </c>
      <c r="HG97" s="9">
        <v>17.411999999999999</v>
      </c>
      <c r="HH97" s="9">
        <v>102.193</v>
      </c>
      <c r="HI97" s="9">
        <v>42.64</v>
      </c>
      <c r="HJ97" s="9">
        <v>59.552999999999997</v>
      </c>
      <c r="HK97" s="9">
        <v>102.89700000000001</v>
      </c>
      <c r="HL97" s="9">
        <v>48.433999999999997</v>
      </c>
      <c r="HM97" s="9">
        <v>54.463000000000001</v>
      </c>
      <c r="HN97" s="9">
        <v>276.31299999999999</v>
      </c>
      <c r="HO97" s="9">
        <v>144.75700000000001</v>
      </c>
      <c r="HP97" s="9">
        <v>131.55600000000001</v>
      </c>
      <c r="HQ97" s="9">
        <v>173.74700000000001</v>
      </c>
      <c r="HR97" s="9">
        <v>111.59699999999999</v>
      </c>
      <c r="HS97" s="9">
        <v>62.151000000000003</v>
      </c>
      <c r="HT97" s="9">
        <v>102.565</v>
      </c>
      <c r="HU97" s="9">
        <v>33.161000000000001</v>
      </c>
      <c r="HV97" s="9">
        <v>69.405000000000001</v>
      </c>
      <c r="HW97" s="9">
        <v>38.453000000000003</v>
      </c>
      <c r="HX97" s="9">
        <v>19.920000000000002</v>
      </c>
      <c r="HY97" s="9">
        <v>18.533999999999999</v>
      </c>
      <c r="HZ97" s="9">
        <v>9.6460000000000008</v>
      </c>
      <c r="IA97" s="9">
        <v>5.5220000000000002</v>
      </c>
      <c r="IB97" s="9">
        <v>4.1239999999999997</v>
      </c>
      <c r="IC97" s="9">
        <v>3.012</v>
      </c>
      <c r="ID97" s="9">
        <v>2.0129999999999999</v>
      </c>
      <c r="IE97" s="9">
        <v>0.999</v>
      </c>
      <c r="IF97" s="9">
        <v>1.139</v>
      </c>
      <c r="IG97" s="9">
        <v>0.64900000000000002</v>
      </c>
      <c r="IH97" s="9">
        <v>0.48899999999999999</v>
      </c>
      <c r="II97" s="9">
        <v>1.873</v>
      </c>
      <c r="IJ97" s="9">
        <v>1.3640000000000001</v>
      </c>
      <c r="IK97" s="9">
        <v>0.50900000000000001</v>
      </c>
      <c r="IL97" s="9">
        <v>6.6340000000000003</v>
      </c>
      <c r="IM97" s="9">
        <v>3.5089999999999999</v>
      </c>
      <c r="IN97" s="9">
        <v>3.125</v>
      </c>
      <c r="IO97" s="9">
        <v>34.344000000000001</v>
      </c>
      <c r="IP97" s="9">
        <v>17.798999999999999</v>
      </c>
      <c r="IQ97" s="9">
        <v>16.545000000000002</v>
      </c>
    </row>
    <row r="98" spans="1:251">
      <c r="A98" s="10">
        <v>44470</v>
      </c>
      <c r="B98" s="9">
        <v>1098.1479999999999</v>
      </c>
      <c r="C98" s="9">
        <v>1113.636</v>
      </c>
      <c r="D98" s="9">
        <v>389.31700000000001</v>
      </c>
      <c r="E98" s="9">
        <v>724.31799999999998</v>
      </c>
      <c r="F98" s="9">
        <v>654.64800000000002</v>
      </c>
      <c r="G98" s="9">
        <v>359.76299999999998</v>
      </c>
      <c r="H98" s="9">
        <v>294.88499999999999</v>
      </c>
      <c r="I98" s="9">
        <v>311.72800000000001</v>
      </c>
      <c r="J98" s="9">
        <v>173.92599999999999</v>
      </c>
      <c r="K98" s="9">
        <v>137.80199999999999</v>
      </c>
      <c r="L98" s="9">
        <v>182.68799999999999</v>
      </c>
      <c r="M98" s="9">
        <v>121.544</v>
      </c>
      <c r="N98" s="9">
        <v>61.145000000000003</v>
      </c>
      <c r="O98" s="9">
        <v>154.17599999999999</v>
      </c>
      <c r="P98" s="9">
        <v>98.283000000000001</v>
      </c>
      <c r="Q98" s="9">
        <v>55.892000000000003</v>
      </c>
      <c r="R98" s="9">
        <v>28.513000000000002</v>
      </c>
      <c r="S98" s="9">
        <v>23.260999999999999</v>
      </c>
      <c r="T98" s="9">
        <v>5.2519999999999998</v>
      </c>
      <c r="U98" s="9">
        <v>129.04</v>
      </c>
      <c r="V98" s="9">
        <v>52.381999999999998</v>
      </c>
      <c r="W98" s="9">
        <v>76.656999999999996</v>
      </c>
      <c r="X98" s="9">
        <v>421.96800000000002</v>
      </c>
      <c r="Y98" s="9">
        <v>227.13800000000001</v>
      </c>
      <c r="Z98" s="9">
        <v>194.83</v>
      </c>
      <c r="AA98" s="9">
        <v>165.72499999999999</v>
      </c>
      <c r="AB98" s="9">
        <v>116.322</v>
      </c>
      <c r="AC98" s="9">
        <v>49.404000000000003</v>
      </c>
      <c r="AD98" s="9">
        <v>256.24200000000002</v>
      </c>
      <c r="AE98" s="9">
        <v>110.816</v>
      </c>
      <c r="AF98" s="9">
        <v>145.42599999999999</v>
      </c>
      <c r="AG98" s="9">
        <v>319.529</v>
      </c>
      <c r="AH98" s="9">
        <v>218.477</v>
      </c>
      <c r="AI98" s="9">
        <v>101.05200000000001</v>
      </c>
      <c r="AJ98" s="9">
        <v>335.11900000000003</v>
      </c>
      <c r="AK98" s="9">
        <v>141.286</v>
      </c>
      <c r="AL98" s="9">
        <v>193.833</v>
      </c>
      <c r="AM98" s="9">
        <v>410.41800000000001</v>
      </c>
      <c r="AN98" s="9">
        <v>209.09899999999999</v>
      </c>
      <c r="AO98" s="9">
        <v>201.31899999999999</v>
      </c>
      <c r="AP98" s="9">
        <v>3238.3530000000001</v>
      </c>
      <c r="AQ98" s="9">
        <v>1726.259</v>
      </c>
      <c r="AR98" s="9">
        <v>1512.095</v>
      </c>
      <c r="AS98" s="9">
        <v>2239.4540000000002</v>
      </c>
      <c r="AT98" s="9">
        <v>1413.9580000000001</v>
      </c>
      <c r="AU98" s="9">
        <v>825.49699999999996</v>
      </c>
      <c r="AV98" s="9">
        <v>998.899</v>
      </c>
      <c r="AW98" s="9">
        <v>312.30099999999999</v>
      </c>
      <c r="AX98" s="9">
        <v>686.59799999999996</v>
      </c>
      <c r="AY98" s="9">
        <v>585.29700000000003</v>
      </c>
      <c r="AZ98" s="9">
        <v>325.49400000000003</v>
      </c>
      <c r="BA98" s="9">
        <v>259.803</v>
      </c>
      <c r="BB98" s="9">
        <v>293.10599999999999</v>
      </c>
      <c r="BC98" s="9">
        <v>183.42500000000001</v>
      </c>
      <c r="BD98" s="9">
        <v>109.681</v>
      </c>
      <c r="BE98" s="9">
        <v>176.51400000000001</v>
      </c>
      <c r="BF98" s="9">
        <v>137.00700000000001</v>
      </c>
      <c r="BG98" s="9">
        <v>39.506999999999998</v>
      </c>
      <c r="BH98" s="9">
        <v>143.70400000000001</v>
      </c>
      <c r="BI98" s="9">
        <v>111.087</v>
      </c>
      <c r="BJ98" s="9">
        <v>32.618000000000002</v>
      </c>
      <c r="BK98" s="9">
        <v>32.81</v>
      </c>
      <c r="BL98" s="9">
        <v>25.92</v>
      </c>
      <c r="BM98" s="9">
        <v>6.89</v>
      </c>
      <c r="BN98" s="9">
        <v>116.592</v>
      </c>
      <c r="BO98" s="9">
        <v>46.418999999999997</v>
      </c>
      <c r="BP98" s="9">
        <v>70.174000000000007</v>
      </c>
      <c r="BQ98" s="9">
        <v>359.91500000000002</v>
      </c>
      <c r="BR98" s="9">
        <v>179.88499999999999</v>
      </c>
      <c r="BS98" s="9">
        <v>180.03</v>
      </c>
      <c r="BT98" s="9">
        <v>129.79300000000001</v>
      </c>
      <c r="BU98" s="9">
        <v>93.48</v>
      </c>
      <c r="BV98" s="9">
        <v>36.313000000000002</v>
      </c>
      <c r="BW98" s="9">
        <v>230.12200000000001</v>
      </c>
      <c r="BX98" s="9">
        <v>86.405000000000001</v>
      </c>
      <c r="BY98" s="9">
        <v>143.71700000000001</v>
      </c>
      <c r="BZ98" s="9">
        <v>284.82600000000002</v>
      </c>
      <c r="CA98" s="9">
        <v>211.339</v>
      </c>
      <c r="CB98" s="9">
        <v>73.486000000000004</v>
      </c>
      <c r="CC98" s="9">
        <v>300.47199999999998</v>
      </c>
      <c r="CD98" s="9">
        <v>114.155</v>
      </c>
      <c r="CE98" s="9">
        <v>186.31700000000001</v>
      </c>
      <c r="CF98" s="9">
        <v>373.827</v>
      </c>
      <c r="CG98" s="9">
        <v>197.49199999999999</v>
      </c>
      <c r="CH98" s="9">
        <v>176.33500000000001</v>
      </c>
      <c r="CI98" s="9">
        <v>2660.9009999999998</v>
      </c>
      <c r="CJ98" s="9">
        <v>1383.654</v>
      </c>
      <c r="CK98" s="9">
        <v>1277.2470000000001</v>
      </c>
      <c r="CL98" s="9">
        <v>1824.0650000000001</v>
      </c>
      <c r="CM98" s="9">
        <v>1124.6030000000001</v>
      </c>
      <c r="CN98" s="9">
        <v>699.46299999999997</v>
      </c>
      <c r="CO98" s="9">
        <v>836.83600000000001</v>
      </c>
      <c r="CP98" s="9">
        <v>259.05099999999999</v>
      </c>
      <c r="CQ98" s="9">
        <v>577.78499999999997</v>
      </c>
      <c r="CR98" s="9">
        <v>349.19</v>
      </c>
      <c r="CS98" s="9">
        <v>187.61</v>
      </c>
      <c r="CT98" s="9">
        <v>161.58000000000001</v>
      </c>
      <c r="CU98" s="9">
        <v>67.923000000000002</v>
      </c>
      <c r="CV98" s="9">
        <v>36.006</v>
      </c>
      <c r="CW98" s="9">
        <v>31.917000000000002</v>
      </c>
      <c r="CX98" s="9">
        <v>31.065999999999999</v>
      </c>
      <c r="CY98" s="9">
        <v>21.498000000000001</v>
      </c>
      <c r="CZ98" s="9">
        <v>9.5679999999999996</v>
      </c>
      <c r="DA98" s="9">
        <v>15.846</v>
      </c>
      <c r="DB98" s="9">
        <v>11.07</v>
      </c>
      <c r="DC98" s="9">
        <v>4.7770000000000001</v>
      </c>
      <c r="DD98" s="9">
        <v>15.22</v>
      </c>
      <c r="DE98" s="9">
        <v>10.428000000000001</v>
      </c>
      <c r="DF98" s="9">
        <v>4.7910000000000004</v>
      </c>
      <c r="DG98" s="9">
        <v>36.856999999999999</v>
      </c>
      <c r="DH98" s="9">
        <v>14.507999999999999</v>
      </c>
      <c r="DI98" s="9">
        <v>22.349</v>
      </c>
      <c r="DJ98" s="9">
        <v>304.83999999999997</v>
      </c>
      <c r="DK98" s="9">
        <v>163.92699999999999</v>
      </c>
      <c r="DL98" s="9">
        <v>140.91300000000001</v>
      </c>
      <c r="DM98" s="9">
        <v>116.667</v>
      </c>
      <c r="DN98" s="9">
        <v>84.260999999999996</v>
      </c>
      <c r="DO98" s="9">
        <v>32.405000000000001</v>
      </c>
      <c r="DP98" s="9">
        <v>188.17400000000001</v>
      </c>
      <c r="DQ98" s="9">
        <v>79.665999999999997</v>
      </c>
      <c r="DR98" s="9">
        <v>108.508</v>
      </c>
      <c r="DS98" s="9">
        <v>141.31</v>
      </c>
      <c r="DT98" s="9">
        <v>100.5</v>
      </c>
      <c r="DU98" s="9">
        <v>40.81</v>
      </c>
      <c r="DV98" s="9">
        <v>207.87899999999999</v>
      </c>
      <c r="DW98" s="9">
        <v>87.108999999999995</v>
      </c>
      <c r="DX98" s="9">
        <v>120.77</v>
      </c>
      <c r="DY98" s="9">
        <v>204.02</v>
      </c>
      <c r="DZ98" s="9">
        <v>90.734999999999999</v>
      </c>
      <c r="EA98" s="9">
        <v>113.285</v>
      </c>
      <c r="EB98" s="9">
        <v>887.99300000000005</v>
      </c>
      <c r="EC98" s="9">
        <v>467.54</v>
      </c>
      <c r="ED98" s="9">
        <v>420.45400000000001</v>
      </c>
      <c r="EE98" s="9">
        <v>577.02800000000002</v>
      </c>
      <c r="EF98" s="9">
        <v>367.161</v>
      </c>
      <c r="EG98" s="9">
        <v>209.86699999999999</v>
      </c>
      <c r="EH98" s="9">
        <v>310.96600000000001</v>
      </c>
      <c r="EI98" s="9">
        <v>100.379</v>
      </c>
      <c r="EJ98" s="9">
        <v>210.58699999999999</v>
      </c>
      <c r="EK98" s="9">
        <v>113.95099999999999</v>
      </c>
      <c r="EL98" s="9">
        <v>59.162999999999997</v>
      </c>
      <c r="EM98" s="9">
        <v>54.786999999999999</v>
      </c>
      <c r="EN98" s="9">
        <v>22.064</v>
      </c>
      <c r="EO98" s="9">
        <v>13.260999999999999</v>
      </c>
      <c r="EP98" s="9">
        <v>8.8030000000000008</v>
      </c>
      <c r="EQ98" s="9">
        <v>8.6530000000000005</v>
      </c>
      <c r="ER98" s="9">
        <v>5.7690000000000001</v>
      </c>
      <c r="ES98" s="9">
        <v>2.8839999999999999</v>
      </c>
      <c r="ET98" s="9">
        <v>5.2119999999999997</v>
      </c>
      <c r="EU98" s="9">
        <v>2.8820000000000001</v>
      </c>
      <c r="EV98" s="9">
        <v>2.33</v>
      </c>
      <c r="EW98" s="9">
        <v>3.4409999999999998</v>
      </c>
      <c r="EX98" s="9">
        <v>2.8860000000000001</v>
      </c>
      <c r="EY98" s="9">
        <v>0.55500000000000005</v>
      </c>
      <c r="EZ98" s="9">
        <v>13.411</v>
      </c>
      <c r="FA98" s="9">
        <v>7.492</v>
      </c>
      <c r="FB98" s="9">
        <v>5.9189999999999996</v>
      </c>
      <c r="FC98" s="9">
        <v>100.869</v>
      </c>
      <c r="FD98" s="9">
        <v>50.804000000000002</v>
      </c>
      <c r="FE98" s="9">
        <v>50.064999999999998</v>
      </c>
      <c r="FF98" s="9">
        <v>33.808</v>
      </c>
      <c r="FG98" s="9">
        <v>23.957999999999998</v>
      </c>
      <c r="FH98" s="9">
        <v>9.85</v>
      </c>
      <c r="FI98" s="9">
        <v>67.061000000000007</v>
      </c>
      <c r="FJ98" s="9">
        <v>26.846</v>
      </c>
      <c r="FK98" s="9">
        <v>40.215000000000003</v>
      </c>
      <c r="FL98" s="9">
        <v>41.13</v>
      </c>
      <c r="FM98" s="9">
        <v>29.030999999999999</v>
      </c>
      <c r="FN98" s="9">
        <v>12.099</v>
      </c>
      <c r="FO98" s="9">
        <v>72.820999999999998</v>
      </c>
      <c r="FP98" s="9">
        <v>30.132000000000001</v>
      </c>
      <c r="FQ98" s="9">
        <v>42.688000000000002</v>
      </c>
      <c r="FR98" s="9">
        <v>72.272999999999996</v>
      </c>
      <c r="FS98" s="9">
        <v>29.728000000000002</v>
      </c>
      <c r="FT98" s="9">
        <v>42.545000000000002</v>
      </c>
      <c r="FU98" s="9">
        <v>1457.404</v>
      </c>
      <c r="FV98" s="9">
        <v>781.851</v>
      </c>
      <c r="FW98" s="9">
        <v>675.553</v>
      </c>
      <c r="FX98" s="9">
        <v>989.69299999999998</v>
      </c>
      <c r="FY98" s="9">
        <v>640.27499999999998</v>
      </c>
      <c r="FZ98" s="9">
        <v>349.41800000000001</v>
      </c>
      <c r="GA98" s="9">
        <v>467.71100000000001</v>
      </c>
      <c r="GB98" s="9">
        <v>141.57599999999999</v>
      </c>
      <c r="GC98" s="9">
        <v>326.13499999999999</v>
      </c>
      <c r="GD98" s="9">
        <v>164.38800000000001</v>
      </c>
      <c r="GE98" s="9">
        <v>93.991</v>
      </c>
      <c r="GF98" s="9">
        <v>70.397000000000006</v>
      </c>
      <c r="GG98" s="9">
        <v>35.463999999999999</v>
      </c>
      <c r="GH98" s="9">
        <v>21.824999999999999</v>
      </c>
      <c r="GI98" s="9">
        <v>13.638999999999999</v>
      </c>
      <c r="GJ98" s="9">
        <v>11.472</v>
      </c>
      <c r="GK98" s="9">
        <v>9.734</v>
      </c>
      <c r="GL98" s="9">
        <v>1.738</v>
      </c>
      <c r="GM98" s="9">
        <v>7.5060000000000002</v>
      </c>
      <c r="GN98" s="9">
        <v>5.9820000000000002</v>
      </c>
      <c r="GO98" s="9">
        <v>1.524</v>
      </c>
      <c r="GP98" s="9">
        <v>3.9670000000000001</v>
      </c>
      <c r="GQ98" s="9">
        <v>3.7519999999999998</v>
      </c>
      <c r="GR98" s="9">
        <v>0.214</v>
      </c>
      <c r="GS98" s="9">
        <v>23.992000000000001</v>
      </c>
      <c r="GT98" s="9">
        <v>12.090999999999999</v>
      </c>
      <c r="GU98" s="9">
        <v>11.901</v>
      </c>
      <c r="GV98" s="9">
        <v>144.86099999999999</v>
      </c>
      <c r="GW98" s="9">
        <v>82.159000000000006</v>
      </c>
      <c r="GX98" s="9">
        <v>62.701999999999998</v>
      </c>
      <c r="GY98" s="9">
        <v>59.222999999999999</v>
      </c>
      <c r="GZ98" s="9">
        <v>46.292999999999999</v>
      </c>
      <c r="HA98" s="9">
        <v>12.93</v>
      </c>
      <c r="HB98" s="9">
        <v>85.637</v>
      </c>
      <c r="HC98" s="9">
        <v>35.866</v>
      </c>
      <c r="HD98" s="9">
        <v>49.771999999999998</v>
      </c>
      <c r="HE98" s="9">
        <v>67.489000000000004</v>
      </c>
      <c r="HF98" s="9">
        <v>53.296999999999997</v>
      </c>
      <c r="HG98" s="9">
        <v>14.192</v>
      </c>
      <c r="HH98" s="9">
        <v>96.899000000000001</v>
      </c>
      <c r="HI98" s="9">
        <v>40.695</v>
      </c>
      <c r="HJ98" s="9">
        <v>56.204999999999998</v>
      </c>
      <c r="HK98" s="9">
        <v>93.143000000000001</v>
      </c>
      <c r="HL98" s="9">
        <v>41.847000000000001</v>
      </c>
      <c r="HM98" s="9">
        <v>51.295999999999999</v>
      </c>
      <c r="HN98" s="9">
        <v>276.20299999999997</v>
      </c>
      <c r="HO98" s="9">
        <v>145.321</v>
      </c>
      <c r="HP98" s="9">
        <v>130.881</v>
      </c>
      <c r="HQ98" s="9">
        <v>174.53800000000001</v>
      </c>
      <c r="HR98" s="9">
        <v>111.74299999999999</v>
      </c>
      <c r="HS98" s="9">
        <v>62.795000000000002</v>
      </c>
      <c r="HT98" s="9">
        <v>101.664</v>
      </c>
      <c r="HU98" s="9">
        <v>33.578000000000003</v>
      </c>
      <c r="HV98" s="9">
        <v>68.085999999999999</v>
      </c>
      <c r="HW98" s="9">
        <v>35.337000000000003</v>
      </c>
      <c r="HX98" s="9">
        <v>17.14</v>
      </c>
      <c r="HY98" s="9">
        <v>18.196999999999999</v>
      </c>
      <c r="HZ98" s="9">
        <v>6.4359999999999999</v>
      </c>
      <c r="IA98" s="9">
        <v>3.0670000000000002</v>
      </c>
      <c r="IB98" s="9">
        <v>3.3679999999999999</v>
      </c>
      <c r="IC98" s="9">
        <v>1.869</v>
      </c>
      <c r="ID98" s="9">
        <v>1.2909999999999999</v>
      </c>
      <c r="IE98" s="9">
        <v>0.57899999999999996</v>
      </c>
      <c r="IF98" s="9">
        <v>1.0860000000000001</v>
      </c>
      <c r="IG98" s="9">
        <v>0.72</v>
      </c>
      <c r="IH98" s="9">
        <v>0.36599999999999999</v>
      </c>
      <c r="II98" s="9">
        <v>0.78300000000000003</v>
      </c>
      <c r="IJ98" s="9">
        <v>0.57099999999999995</v>
      </c>
      <c r="IK98" s="9">
        <v>0.21299999999999999</v>
      </c>
      <c r="IL98" s="9">
        <v>4.5659999999999998</v>
      </c>
      <c r="IM98" s="9">
        <v>1.7769999999999999</v>
      </c>
      <c r="IN98" s="9">
        <v>2.79</v>
      </c>
      <c r="IO98" s="9">
        <v>31.812999999999999</v>
      </c>
      <c r="IP98" s="9">
        <v>15.601000000000001</v>
      </c>
      <c r="IQ98" s="9">
        <v>16.212</v>
      </c>
    </row>
    <row r="99" spans="1:251">
      <c r="A99" s="10">
        <v>44501</v>
      </c>
      <c r="B99" s="9">
        <v>1135.1199999999999</v>
      </c>
      <c r="C99" s="9">
        <v>1201.9549999999999</v>
      </c>
      <c r="D99" s="9">
        <v>404.15</v>
      </c>
      <c r="E99" s="9">
        <v>797.80499999999995</v>
      </c>
      <c r="F99" s="9">
        <v>517.84900000000005</v>
      </c>
      <c r="G99" s="9">
        <v>271.06400000000002</v>
      </c>
      <c r="H99" s="9">
        <v>246.78399999999999</v>
      </c>
      <c r="I99" s="9">
        <v>144.703</v>
      </c>
      <c r="J99" s="9">
        <v>77.7</v>
      </c>
      <c r="K99" s="9">
        <v>67.003</v>
      </c>
      <c r="L99" s="9">
        <v>68.277000000000001</v>
      </c>
      <c r="M99" s="9">
        <v>46.643999999999998</v>
      </c>
      <c r="N99" s="9">
        <v>21.632999999999999</v>
      </c>
      <c r="O99" s="9">
        <v>54.622999999999998</v>
      </c>
      <c r="P99" s="9">
        <v>36.569000000000003</v>
      </c>
      <c r="Q99" s="9">
        <v>18.053999999999998</v>
      </c>
      <c r="R99" s="9">
        <v>13.654</v>
      </c>
      <c r="S99" s="9">
        <v>10.074999999999999</v>
      </c>
      <c r="T99" s="9">
        <v>3.5790000000000002</v>
      </c>
      <c r="U99" s="9">
        <v>76.426000000000002</v>
      </c>
      <c r="V99" s="9">
        <v>31.056999999999999</v>
      </c>
      <c r="W99" s="9">
        <v>45.37</v>
      </c>
      <c r="X99" s="9">
        <v>417.05799999999999</v>
      </c>
      <c r="Y99" s="9">
        <v>217.46100000000001</v>
      </c>
      <c r="Z99" s="9">
        <v>199.59700000000001</v>
      </c>
      <c r="AA99" s="9">
        <v>159.50399999999999</v>
      </c>
      <c r="AB99" s="9">
        <v>110.13</v>
      </c>
      <c r="AC99" s="9">
        <v>49.374000000000002</v>
      </c>
      <c r="AD99" s="9">
        <v>257.55399999999997</v>
      </c>
      <c r="AE99" s="9">
        <v>107.331</v>
      </c>
      <c r="AF99" s="9">
        <v>150.22300000000001</v>
      </c>
      <c r="AG99" s="9">
        <v>215.31899999999999</v>
      </c>
      <c r="AH99" s="9">
        <v>146.81100000000001</v>
      </c>
      <c r="AI99" s="9">
        <v>68.509</v>
      </c>
      <c r="AJ99" s="9">
        <v>302.52999999999997</v>
      </c>
      <c r="AK99" s="9">
        <v>124.254</v>
      </c>
      <c r="AL99" s="9">
        <v>178.27600000000001</v>
      </c>
      <c r="AM99" s="9">
        <v>312.17700000000002</v>
      </c>
      <c r="AN99" s="9">
        <v>143.9</v>
      </c>
      <c r="AO99" s="9">
        <v>168.27699999999999</v>
      </c>
      <c r="AP99" s="9">
        <v>3403.875</v>
      </c>
      <c r="AQ99" s="9">
        <v>1793.4469999999999</v>
      </c>
      <c r="AR99" s="9">
        <v>1610.4280000000001</v>
      </c>
      <c r="AS99" s="9">
        <v>2297.31</v>
      </c>
      <c r="AT99" s="9">
        <v>1444.51</v>
      </c>
      <c r="AU99" s="9">
        <v>852.8</v>
      </c>
      <c r="AV99" s="9">
        <v>1106.5650000000001</v>
      </c>
      <c r="AW99" s="9">
        <v>348.93799999999999</v>
      </c>
      <c r="AX99" s="9">
        <v>757.62800000000004</v>
      </c>
      <c r="AY99" s="9">
        <v>456.64</v>
      </c>
      <c r="AZ99" s="9">
        <v>253.131</v>
      </c>
      <c r="BA99" s="9">
        <v>203.50899999999999</v>
      </c>
      <c r="BB99" s="9">
        <v>135.82900000000001</v>
      </c>
      <c r="BC99" s="9">
        <v>77.718999999999994</v>
      </c>
      <c r="BD99" s="9">
        <v>58.11</v>
      </c>
      <c r="BE99" s="9">
        <v>57.896000000000001</v>
      </c>
      <c r="BF99" s="9">
        <v>43.146999999999998</v>
      </c>
      <c r="BG99" s="9">
        <v>14.749000000000001</v>
      </c>
      <c r="BH99" s="9">
        <v>44.656999999999996</v>
      </c>
      <c r="BI99" s="9">
        <v>32.682000000000002</v>
      </c>
      <c r="BJ99" s="9">
        <v>11.975</v>
      </c>
      <c r="BK99" s="9">
        <v>13.239000000000001</v>
      </c>
      <c r="BL99" s="9">
        <v>10.465</v>
      </c>
      <c r="BM99" s="9">
        <v>2.774</v>
      </c>
      <c r="BN99" s="9">
        <v>77.933000000000007</v>
      </c>
      <c r="BO99" s="9">
        <v>34.572000000000003</v>
      </c>
      <c r="BP99" s="9">
        <v>43.360999999999997</v>
      </c>
      <c r="BQ99" s="9">
        <v>379.76299999999998</v>
      </c>
      <c r="BR99" s="9">
        <v>206.46600000000001</v>
      </c>
      <c r="BS99" s="9">
        <v>173.297</v>
      </c>
      <c r="BT99" s="9">
        <v>149.65899999999999</v>
      </c>
      <c r="BU99" s="9">
        <v>113.658</v>
      </c>
      <c r="BV99" s="9">
        <v>36.000999999999998</v>
      </c>
      <c r="BW99" s="9">
        <v>230.10400000000001</v>
      </c>
      <c r="BX99" s="9">
        <v>92.808000000000007</v>
      </c>
      <c r="BY99" s="9">
        <v>137.29599999999999</v>
      </c>
      <c r="BZ99" s="9">
        <v>191.38300000000001</v>
      </c>
      <c r="CA99" s="9">
        <v>144.72</v>
      </c>
      <c r="CB99" s="9">
        <v>46.662999999999997</v>
      </c>
      <c r="CC99" s="9">
        <v>265.25700000000001</v>
      </c>
      <c r="CD99" s="9">
        <v>108.411</v>
      </c>
      <c r="CE99" s="9">
        <v>156.846</v>
      </c>
      <c r="CF99" s="9">
        <v>274.76100000000002</v>
      </c>
      <c r="CG99" s="9">
        <v>125.49</v>
      </c>
      <c r="CH99" s="9">
        <v>149.27099999999999</v>
      </c>
      <c r="CI99" s="9">
        <v>2687.241</v>
      </c>
      <c r="CJ99" s="9">
        <v>1391.066</v>
      </c>
      <c r="CK99" s="9">
        <v>1296.175</v>
      </c>
      <c r="CL99" s="9">
        <v>1832.8689999999999</v>
      </c>
      <c r="CM99" s="9">
        <v>1123.877</v>
      </c>
      <c r="CN99" s="9">
        <v>708.99199999999996</v>
      </c>
      <c r="CO99" s="9">
        <v>854.37300000000005</v>
      </c>
      <c r="CP99" s="9">
        <v>267.18900000000002</v>
      </c>
      <c r="CQ99" s="9">
        <v>587.18299999999999</v>
      </c>
      <c r="CR99" s="9">
        <v>354.65699999999998</v>
      </c>
      <c r="CS99" s="9">
        <v>182.376</v>
      </c>
      <c r="CT99" s="9">
        <v>172.28100000000001</v>
      </c>
      <c r="CU99" s="9">
        <v>64.997</v>
      </c>
      <c r="CV99" s="9">
        <v>40.795999999999999</v>
      </c>
      <c r="CW99" s="9">
        <v>24.202000000000002</v>
      </c>
      <c r="CX99" s="9">
        <v>24.367000000000001</v>
      </c>
      <c r="CY99" s="9">
        <v>18.632000000000001</v>
      </c>
      <c r="CZ99" s="9">
        <v>5.7350000000000003</v>
      </c>
      <c r="DA99" s="9">
        <v>15.366</v>
      </c>
      <c r="DB99" s="9">
        <v>11.545999999999999</v>
      </c>
      <c r="DC99" s="9">
        <v>3.82</v>
      </c>
      <c r="DD99" s="9">
        <v>9</v>
      </c>
      <c r="DE99" s="9">
        <v>7.0860000000000003</v>
      </c>
      <c r="DF99" s="9">
        <v>1.9139999999999999</v>
      </c>
      <c r="DG99" s="9">
        <v>40.631</v>
      </c>
      <c r="DH99" s="9">
        <v>22.163</v>
      </c>
      <c r="DI99" s="9">
        <v>18.466999999999999</v>
      </c>
      <c r="DJ99" s="9">
        <v>315.923</v>
      </c>
      <c r="DK99" s="9">
        <v>157.41</v>
      </c>
      <c r="DL99" s="9">
        <v>158.51300000000001</v>
      </c>
      <c r="DM99" s="9">
        <v>110.471</v>
      </c>
      <c r="DN99" s="9">
        <v>78.328000000000003</v>
      </c>
      <c r="DO99" s="9">
        <v>32.143000000000001</v>
      </c>
      <c r="DP99" s="9">
        <v>205.452</v>
      </c>
      <c r="DQ99" s="9">
        <v>79.081999999999994</v>
      </c>
      <c r="DR99" s="9">
        <v>126.37</v>
      </c>
      <c r="DS99" s="9">
        <v>130.53200000000001</v>
      </c>
      <c r="DT99" s="9">
        <v>93.412999999999997</v>
      </c>
      <c r="DU99" s="9">
        <v>37.119</v>
      </c>
      <c r="DV99" s="9">
        <v>224.125</v>
      </c>
      <c r="DW99" s="9">
        <v>88.962999999999994</v>
      </c>
      <c r="DX99" s="9">
        <v>135.16200000000001</v>
      </c>
      <c r="DY99" s="9">
        <v>220.81800000000001</v>
      </c>
      <c r="DZ99" s="9">
        <v>90.628</v>
      </c>
      <c r="EA99" s="9">
        <v>130.19</v>
      </c>
      <c r="EB99" s="9">
        <v>903.66</v>
      </c>
      <c r="EC99" s="9">
        <v>477.72199999999998</v>
      </c>
      <c r="ED99" s="9">
        <v>425.93799999999999</v>
      </c>
      <c r="EE99" s="9">
        <v>591.42700000000002</v>
      </c>
      <c r="EF99" s="9">
        <v>378.53300000000002</v>
      </c>
      <c r="EG99" s="9">
        <v>212.89400000000001</v>
      </c>
      <c r="EH99" s="9">
        <v>312.233</v>
      </c>
      <c r="EI99" s="9">
        <v>99.188999999999993</v>
      </c>
      <c r="EJ99" s="9">
        <v>213.04300000000001</v>
      </c>
      <c r="EK99" s="9">
        <v>119.38500000000001</v>
      </c>
      <c r="EL99" s="9">
        <v>57.664000000000001</v>
      </c>
      <c r="EM99" s="9">
        <v>61.720999999999997</v>
      </c>
      <c r="EN99" s="9">
        <v>24.92</v>
      </c>
      <c r="EO99" s="9">
        <v>12.977</v>
      </c>
      <c r="EP99" s="9">
        <v>11.943</v>
      </c>
      <c r="EQ99" s="9">
        <v>9.1530000000000005</v>
      </c>
      <c r="ER99" s="9">
        <v>7.2960000000000003</v>
      </c>
      <c r="ES99" s="9">
        <v>1.857</v>
      </c>
      <c r="ET99" s="9">
        <v>4.1100000000000003</v>
      </c>
      <c r="EU99" s="9">
        <v>3.0089999999999999</v>
      </c>
      <c r="EV99" s="9">
        <v>1.101</v>
      </c>
      <c r="EW99" s="9">
        <v>5.0430000000000001</v>
      </c>
      <c r="EX99" s="9">
        <v>4.2869999999999999</v>
      </c>
      <c r="EY99" s="9">
        <v>0.75600000000000001</v>
      </c>
      <c r="EZ99" s="9">
        <v>15.766999999999999</v>
      </c>
      <c r="FA99" s="9">
        <v>5.68</v>
      </c>
      <c r="FB99" s="9">
        <v>10.086</v>
      </c>
      <c r="FC99" s="9">
        <v>103.259</v>
      </c>
      <c r="FD99" s="9">
        <v>48.965000000000003</v>
      </c>
      <c r="FE99" s="9">
        <v>54.295000000000002</v>
      </c>
      <c r="FF99" s="9">
        <v>32.796999999999997</v>
      </c>
      <c r="FG99" s="9">
        <v>21.945</v>
      </c>
      <c r="FH99" s="9">
        <v>10.852</v>
      </c>
      <c r="FI99" s="9">
        <v>70.462000000000003</v>
      </c>
      <c r="FJ99" s="9">
        <v>27.018999999999998</v>
      </c>
      <c r="FK99" s="9">
        <v>43.442999999999998</v>
      </c>
      <c r="FL99" s="9">
        <v>39.146999999999998</v>
      </c>
      <c r="FM99" s="9">
        <v>26.437999999999999</v>
      </c>
      <c r="FN99" s="9">
        <v>12.709</v>
      </c>
      <c r="FO99" s="9">
        <v>80.238</v>
      </c>
      <c r="FP99" s="9">
        <v>31.225999999999999</v>
      </c>
      <c r="FQ99" s="9">
        <v>49.012</v>
      </c>
      <c r="FR99" s="9">
        <v>74.572000000000003</v>
      </c>
      <c r="FS99" s="9">
        <v>30.027999999999999</v>
      </c>
      <c r="FT99" s="9">
        <v>44.543999999999997</v>
      </c>
      <c r="FU99" s="9">
        <v>1484.0029999999999</v>
      </c>
      <c r="FV99" s="9">
        <v>788.04499999999996</v>
      </c>
      <c r="FW99" s="9">
        <v>695.95799999999997</v>
      </c>
      <c r="FX99" s="9">
        <v>1003.715</v>
      </c>
      <c r="FY99" s="9">
        <v>643.98199999999997</v>
      </c>
      <c r="FZ99" s="9">
        <v>359.733</v>
      </c>
      <c r="GA99" s="9">
        <v>480.28800000000001</v>
      </c>
      <c r="GB99" s="9">
        <v>144.06299999999999</v>
      </c>
      <c r="GC99" s="9">
        <v>336.22500000000002</v>
      </c>
      <c r="GD99" s="9">
        <v>162.09299999999999</v>
      </c>
      <c r="GE99" s="9">
        <v>84.081999999999994</v>
      </c>
      <c r="GF99" s="9">
        <v>78.012</v>
      </c>
      <c r="GG99" s="9">
        <v>30.998000000000001</v>
      </c>
      <c r="GH99" s="9">
        <v>18.646000000000001</v>
      </c>
      <c r="GI99" s="9">
        <v>12.352</v>
      </c>
      <c r="GJ99" s="9">
        <v>14.369</v>
      </c>
      <c r="GK99" s="9">
        <v>11.842000000000001</v>
      </c>
      <c r="GL99" s="9">
        <v>2.5270000000000001</v>
      </c>
      <c r="GM99" s="9">
        <v>5.4859999999999998</v>
      </c>
      <c r="GN99" s="9">
        <v>4.859</v>
      </c>
      <c r="GO99" s="9">
        <v>0.627</v>
      </c>
      <c r="GP99" s="9">
        <v>8.8829999999999991</v>
      </c>
      <c r="GQ99" s="9">
        <v>6.9829999999999997</v>
      </c>
      <c r="GR99" s="9">
        <v>1.9</v>
      </c>
      <c r="GS99" s="9">
        <v>16.629000000000001</v>
      </c>
      <c r="GT99" s="9">
        <v>6.8040000000000003</v>
      </c>
      <c r="GU99" s="9">
        <v>9.8249999999999993</v>
      </c>
      <c r="GV99" s="9">
        <v>141.15799999999999</v>
      </c>
      <c r="GW99" s="9">
        <v>71.983000000000004</v>
      </c>
      <c r="GX99" s="9">
        <v>69.174999999999997</v>
      </c>
      <c r="GY99" s="9">
        <v>49.406999999999996</v>
      </c>
      <c r="GZ99" s="9">
        <v>35.921999999999997</v>
      </c>
      <c r="HA99" s="9">
        <v>13.484999999999999</v>
      </c>
      <c r="HB99" s="9">
        <v>91.751999999999995</v>
      </c>
      <c r="HC99" s="9">
        <v>36.061</v>
      </c>
      <c r="HD99" s="9">
        <v>55.691000000000003</v>
      </c>
      <c r="HE99" s="9">
        <v>59.878999999999998</v>
      </c>
      <c r="HF99" s="9">
        <v>44.235999999999997</v>
      </c>
      <c r="HG99" s="9">
        <v>15.643000000000001</v>
      </c>
      <c r="HH99" s="9">
        <v>102.214</v>
      </c>
      <c r="HI99" s="9">
        <v>39.845999999999997</v>
      </c>
      <c r="HJ99" s="9">
        <v>62.368000000000002</v>
      </c>
      <c r="HK99" s="9">
        <v>97.238</v>
      </c>
      <c r="HL99" s="9">
        <v>40.92</v>
      </c>
      <c r="HM99" s="9">
        <v>56.317999999999998</v>
      </c>
      <c r="HN99" s="9">
        <v>278.94499999999999</v>
      </c>
      <c r="HO99" s="9">
        <v>145.56800000000001</v>
      </c>
      <c r="HP99" s="9">
        <v>133.37700000000001</v>
      </c>
      <c r="HQ99" s="9">
        <v>176.02799999999999</v>
      </c>
      <c r="HR99" s="9">
        <v>113.48099999999999</v>
      </c>
      <c r="HS99" s="9">
        <v>62.545999999999999</v>
      </c>
      <c r="HT99" s="9">
        <v>102.917</v>
      </c>
      <c r="HU99" s="9">
        <v>32.087000000000003</v>
      </c>
      <c r="HV99" s="9">
        <v>70.83</v>
      </c>
      <c r="HW99" s="9">
        <v>36.237000000000002</v>
      </c>
      <c r="HX99" s="9">
        <v>18.670000000000002</v>
      </c>
      <c r="HY99" s="9">
        <v>17.567</v>
      </c>
      <c r="HZ99" s="9">
        <v>5.6239999999999997</v>
      </c>
      <c r="IA99" s="9">
        <v>3.165</v>
      </c>
      <c r="IB99" s="9">
        <v>2.4590000000000001</v>
      </c>
      <c r="IC99" s="9">
        <v>1.546</v>
      </c>
      <c r="ID99" s="9">
        <v>0.91800000000000004</v>
      </c>
      <c r="IE99" s="9">
        <v>0.629</v>
      </c>
      <c r="IF99" s="9">
        <v>1.2729999999999999</v>
      </c>
      <c r="IG99" s="9">
        <v>0.79</v>
      </c>
      <c r="IH99" s="9">
        <v>0.48299999999999998</v>
      </c>
      <c r="II99" s="9">
        <v>0.27300000000000002</v>
      </c>
      <c r="IJ99" s="9">
        <v>0.127</v>
      </c>
      <c r="IK99" s="9">
        <v>0.14599999999999999</v>
      </c>
      <c r="IL99" s="9">
        <v>4.0780000000000003</v>
      </c>
      <c r="IM99" s="9">
        <v>2.2469999999999999</v>
      </c>
      <c r="IN99" s="9">
        <v>1.831</v>
      </c>
      <c r="IO99" s="9">
        <v>34.014000000000003</v>
      </c>
      <c r="IP99" s="9">
        <v>17.324000000000002</v>
      </c>
      <c r="IQ99" s="9">
        <v>16.690000000000001</v>
      </c>
    </row>
    <row r="100" spans="1:251">
      <c r="A100" s="10">
        <v>44531</v>
      </c>
      <c r="B100" s="9">
        <v>1169.7</v>
      </c>
      <c r="C100" s="9">
        <v>1217.99</v>
      </c>
      <c r="D100" s="9">
        <v>420.18599999999998</v>
      </c>
      <c r="E100" s="9">
        <v>797.80399999999997</v>
      </c>
      <c r="F100" s="9">
        <v>466.22300000000001</v>
      </c>
      <c r="G100" s="9">
        <v>254.66900000000001</v>
      </c>
      <c r="H100" s="9">
        <v>211.554</v>
      </c>
      <c r="I100" s="9">
        <v>104.018</v>
      </c>
      <c r="J100" s="9">
        <v>59.716000000000001</v>
      </c>
      <c r="K100" s="9">
        <v>44.302</v>
      </c>
      <c r="L100" s="9">
        <v>44.942</v>
      </c>
      <c r="M100" s="9">
        <v>32.74</v>
      </c>
      <c r="N100" s="9">
        <v>12.202999999999999</v>
      </c>
      <c r="O100" s="9">
        <v>31.600999999999999</v>
      </c>
      <c r="P100" s="9">
        <v>23.111000000000001</v>
      </c>
      <c r="Q100" s="9">
        <v>8.49</v>
      </c>
      <c r="R100" s="9">
        <v>13.340999999999999</v>
      </c>
      <c r="S100" s="9">
        <v>9.6289999999999996</v>
      </c>
      <c r="T100" s="9">
        <v>3.7120000000000002</v>
      </c>
      <c r="U100" s="9">
        <v>59.075000000000003</v>
      </c>
      <c r="V100" s="9">
        <v>26.975999999999999</v>
      </c>
      <c r="W100" s="9">
        <v>32.1</v>
      </c>
      <c r="X100" s="9">
        <v>398.35199999999998</v>
      </c>
      <c r="Y100" s="9">
        <v>215.04400000000001</v>
      </c>
      <c r="Z100" s="9">
        <v>183.309</v>
      </c>
      <c r="AA100" s="9">
        <v>154.43100000000001</v>
      </c>
      <c r="AB100" s="9">
        <v>104.627</v>
      </c>
      <c r="AC100" s="9">
        <v>49.804000000000002</v>
      </c>
      <c r="AD100" s="9">
        <v>243.922</v>
      </c>
      <c r="AE100" s="9">
        <v>110.417</v>
      </c>
      <c r="AF100" s="9">
        <v>133.505</v>
      </c>
      <c r="AG100" s="9">
        <v>186.29900000000001</v>
      </c>
      <c r="AH100" s="9">
        <v>127.967</v>
      </c>
      <c r="AI100" s="9">
        <v>58.332000000000001</v>
      </c>
      <c r="AJ100" s="9">
        <v>279.92500000000001</v>
      </c>
      <c r="AK100" s="9">
        <v>126.702</v>
      </c>
      <c r="AL100" s="9">
        <v>153.22200000000001</v>
      </c>
      <c r="AM100" s="9">
        <v>275.52300000000002</v>
      </c>
      <c r="AN100" s="9">
        <v>133.52799999999999</v>
      </c>
      <c r="AO100" s="9">
        <v>141.995</v>
      </c>
      <c r="AP100" s="9">
        <v>3455.8780000000002</v>
      </c>
      <c r="AQ100" s="9">
        <v>1826.1990000000001</v>
      </c>
      <c r="AR100" s="9">
        <v>1629.68</v>
      </c>
      <c r="AS100" s="9">
        <v>2354.0929999999998</v>
      </c>
      <c r="AT100" s="9">
        <v>1486.2339999999999</v>
      </c>
      <c r="AU100" s="9">
        <v>867.85900000000004</v>
      </c>
      <c r="AV100" s="9">
        <v>1101.7850000000001</v>
      </c>
      <c r="AW100" s="9">
        <v>339.96499999999997</v>
      </c>
      <c r="AX100" s="9">
        <v>761.82100000000003</v>
      </c>
      <c r="AY100" s="9">
        <v>431.91300000000001</v>
      </c>
      <c r="AZ100" s="9">
        <v>225.74700000000001</v>
      </c>
      <c r="BA100" s="9">
        <v>206.166</v>
      </c>
      <c r="BB100" s="9">
        <v>108.776</v>
      </c>
      <c r="BC100" s="9">
        <v>58.209000000000003</v>
      </c>
      <c r="BD100" s="9">
        <v>50.566000000000003</v>
      </c>
      <c r="BE100" s="9">
        <v>51.734000000000002</v>
      </c>
      <c r="BF100" s="9">
        <v>35.698</v>
      </c>
      <c r="BG100" s="9">
        <v>16.036000000000001</v>
      </c>
      <c r="BH100" s="9">
        <v>30.443000000000001</v>
      </c>
      <c r="BI100" s="9">
        <v>20.984999999999999</v>
      </c>
      <c r="BJ100" s="9">
        <v>9.4580000000000002</v>
      </c>
      <c r="BK100" s="9">
        <v>21.291</v>
      </c>
      <c r="BL100" s="9">
        <v>14.712</v>
      </c>
      <c r="BM100" s="9">
        <v>6.5780000000000003</v>
      </c>
      <c r="BN100" s="9">
        <v>57.042000000000002</v>
      </c>
      <c r="BO100" s="9">
        <v>22.512</v>
      </c>
      <c r="BP100" s="9">
        <v>34.53</v>
      </c>
      <c r="BQ100" s="9">
        <v>358.85500000000002</v>
      </c>
      <c r="BR100" s="9">
        <v>186.46899999999999</v>
      </c>
      <c r="BS100" s="9">
        <v>172.386</v>
      </c>
      <c r="BT100" s="9">
        <v>139.357</v>
      </c>
      <c r="BU100" s="9">
        <v>101.386</v>
      </c>
      <c r="BV100" s="9">
        <v>37.970999999999997</v>
      </c>
      <c r="BW100" s="9">
        <v>219.49799999999999</v>
      </c>
      <c r="BX100" s="9">
        <v>85.082999999999998</v>
      </c>
      <c r="BY100" s="9">
        <v>134.41499999999999</v>
      </c>
      <c r="BZ100" s="9">
        <v>180.15100000000001</v>
      </c>
      <c r="CA100" s="9">
        <v>129.01400000000001</v>
      </c>
      <c r="CB100" s="9">
        <v>51.137</v>
      </c>
      <c r="CC100" s="9">
        <v>251.762</v>
      </c>
      <c r="CD100" s="9">
        <v>96.733000000000004</v>
      </c>
      <c r="CE100" s="9">
        <v>155.02799999999999</v>
      </c>
      <c r="CF100" s="9">
        <v>249.941</v>
      </c>
      <c r="CG100" s="9">
        <v>106.069</v>
      </c>
      <c r="CH100" s="9">
        <v>143.87299999999999</v>
      </c>
      <c r="CI100" s="9">
        <v>2704.1030000000001</v>
      </c>
      <c r="CJ100" s="9">
        <v>1397.6780000000001</v>
      </c>
      <c r="CK100" s="9">
        <v>1306.425</v>
      </c>
      <c r="CL100" s="9">
        <v>1873.0260000000001</v>
      </c>
      <c r="CM100" s="9">
        <v>1135.6500000000001</v>
      </c>
      <c r="CN100" s="9">
        <v>737.37599999999998</v>
      </c>
      <c r="CO100" s="9">
        <v>831.077</v>
      </c>
      <c r="CP100" s="9">
        <v>262.02800000000002</v>
      </c>
      <c r="CQ100" s="9">
        <v>569.04899999999998</v>
      </c>
      <c r="CR100" s="9">
        <v>343.14299999999997</v>
      </c>
      <c r="CS100" s="9">
        <v>175.65700000000001</v>
      </c>
      <c r="CT100" s="9">
        <v>167.48599999999999</v>
      </c>
      <c r="CU100" s="9">
        <v>71.41</v>
      </c>
      <c r="CV100" s="9">
        <v>35.378</v>
      </c>
      <c r="CW100" s="9">
        <v>36.031999999999996</v>
      </c>
      <c r="CX100" s="9">
        <v>26.556999999999999</v>
      </c>
      <c r="CY100" s="9">
        <v>18.364999999999998</v>
      </c>
      <c r="CZ100" s="9">
        <v>8.1920000000000002</v>
      </c>
      <c r="DA100" s="9">
        <v>14.712999999999999</v>
      </c>
      <c r="DB100" s="9">
        <v>9.4600000000000009</v>
      </c>
      <c r="DC100" s="9">
        <v>5.2530000000000001</v>
      </c>
      <c r="DD100" s="9">
        <v>11.843999999999999</v>
      </c>
      <c r="DE100" s="9">
        <v>8.9039999999999999</v>
      </c>
      <c r="DF100" s="9">
        <v>2.9390000000000001</v>
      </c>
      <c r="DG100" s="9">
        <v>44.853000000000002</v>
      </c>
      <c r="DH100" s="9">
        <v>17.013999999999999</v>
      </c>
      <c r="DI100" s="9">
        <v>27.838999999999999</v>
      </c>
      <c r="DJ100" s="9">
        <v>305.92500000000001</v>
      </c>
      <c r="DK100" s="9">
        <v>156.09299999999999</v>
      </c>
      <c r="DL100" s="9">
        <v>149.83199999999999</v>
      </c>
      <c r="DM100" s="9">
        <v>102.026</v>
      </c>
      <c r="DN100" s="9">
        <v>67.12</v>
      </c>
      <c r="DO100" s="9">
        <v>34.905000000000001</v>
      </c>
      <c r="DP100" s="9">
        <v>203.9</v>
      </c>
      <c r="DQ100" s="9">
        <v>88.972999999999999</v>
      </c>
      <c r="DR100" s="9">
        <v>114.92700000000001</v>
      </c>
      <c r="DS100" s="9">
        <v>123.604</v>
      </c>
      <c r="DT100" s="9">
        <v>82.313999999999993</v>
      </c>
      <c r="DU100" s="9">
        <v>41.29</v>
      </c>
      <c r="DV100" s="9">
        <v>219.53899999999999</v>
      </c>
      <c r="DW100" s="9">
        <v>93.343000000000004</v>
      </c>
      <c r="DX100" s="9">
        <v>126.196</v>
      </c>
      <c r="DY100" s="9">
        <v>218.613</v>
      </c>
      <c r="DZ100" s="9">
        <v>98.433000000000007</v>
      </c>
      <c r="EA100" s="9">
        <v>120.18</v>
      </c>
      <c r="EB100" s="9">
        <v>906.84400000000005</v>
      </c>
      <c r="EC100" s="9">
        <v>475.13099999999997</v>
      </c>
      <c r="ED100" s="9">
        <v>431.71199999999999</v>
      </c>
      <c r="EE100" s="9">
        <v>597.93299999999999</v>
      </c>
      <c r="EF100" s="9">
        <v>383.06799999999998</v>
      </c>
      <c r="EG100" s="9">
        <v>214.86500000000001</v>
      </c>
      <c r="EH100" s="9">
        <v>308.911</v>
      </c>
      <c r="EI100" s="9">
        <v>92.063999999999993</v>
      </c>
      <c r="EJ100" s="9">
        <v>216.84700000000001</v>
      </c>
      <c r="EK100" s="9">
        <v>125.316</v>
      </c>
      <c r="EL100" s="9">
        <v>58.015999999999998</v>
      </c>
      <c r="EM100" s="9">
        <v>67.301000000000002</v>
      </c>
      <c r="EN100" s="9">
        <v>27.413</v>
      </c>
      <c r="EO100" s="9">
        <v>12.734999999999999</v>
      </c>
      <c r="EP100" s="9">
        <v>14.678000000000001</v>
      </c>
      <c r="EQ100" s="9">
        <v>10.194000000000001</v>
      </c>
      <c r="ER100" s="9">
        <v>6.4870000000000001</v>
      </c>
      <c r="ES100" s="9">
        <v>3.7069999999999999</v>
      </c>
      <c r="ET100" s="9">
        <v>3.9980000000000002</v>
      </c>
      <c r="EU100" s="9">
        <v>2.573</v>
      </c>
      <c r="EV100" s="9">
        <v>1.425</v>
      </c>
      <c r="EW100" s="9">
        <v>6.1959999999999997</v>
      </c>
      <c r="EX100" s="9">
        <v>3.9140000000000001</v>
      </c>
      <c r="EY100" s="9">
        <v>2.282</v>
      </c>
      <c r="EZ100" s="9">
        <v>17.22</v>
      </c>
      <c r="FA100" s="9">
        <v>6.2480000000000002</v>
      </c>
      <c r="FB100" s="9">
        <v>10.971</v>
      </c>
      <c r="FC100" s="9">
        <v>109.44799999999999</v>
      </c>
      <c r="FD100" s="9">
        <v>50.438000000000002</v>
      </c>
      <c r="FE100" s="9">
        <v>59.01</v>
      </c>
      <c r="FF100" s="9">
        <v>34.302999999999997</v>
      </c>
      <c r="FG100" s="9">
        <v>23.053000000000001</v>
      </c>
      <c r="FH100" s="9">
        <v>11.25</v>
      </c>
      <c r="FI100" s="9">
        <v>75.144000000000005</v>
      </c>
      <c r="FJ100" s="9">
        <v>27.385000000000002</v>
      </c>
      <c r="FK100" s="9">
        <v>47.76</v>
      </c>
      <c r="FL100" s="9">
        <v>41.317999999999998</v>
      </c>
      <c r="FM100" s="9">
        <v>27.658000000000001</v>
      </c>
      <c r="FN100" s="9">
        <v>13.66</v>
      </c>
      <c r="FO100" s="9">
        <v>83.998000000000005</v>
      </c>
      <c r="FP100" s="9">
        <v>30.356999999999999</v>
      </c>
      <c r="FQ100" s="9">
        <v>53.640999999999998</v>
      </c>
      <c r="FR100" s="9">
        <v>79.141999999999996</v>
      </c>
      <c r="FS100" s="9">
        <v>29.957000000000001</v>
      </c>
      <c r="FT100" s="9">
        <v>49.185000000000002</v>
      </c>
      <c r="FU100" s="9">
        <v>1493.0229999999999</v>
      </c>
      <c r="FV100" s="9">
        <v>799.60699999999997</v>
      </c>
      <c r="FW100" s="9">
        <v>693.41700000000003</v>
      </c>
      <c r="FX100" s="9">
        <v>1019.369</v>
      </c>
      <c r="FY100" s="9">
        <v>656.13199999999995</v>
      </c>
      <c r="FZ100" s="9">
        <v>363.23700000000002</v>
      </c>
      <c r="GA100" s="9">
        <v>473.654</v>
      </c>
      <c r="GB100" s="9">
        <v>143.47399999999999</v>
      </c>
      <c r="GC100" s="9">
        <v>330.18</v>
      </c>
      <c r="GD100" s="9">
        <v>168.761</v>
      </c>
      <c r="GE100" s="9">
        <v>83.347999999999999</v>
      </c>
      <c r="GF100" s="9">
        <v>85.412999999999997</v>
      </c>
      <c r="GG100" s="9">
        <v>32.972999999999999</v>
      </c>
      <c r="GH100" s="9">
        <v>17.385999999999999</v>
      </c>
      <c r="GI100" s="9">
        <v>15.587</v>
      </c>
      <c r="GJ100" s="9">
        <v>14.417999999999999</v>
      </c>
      <c r="GK100" s="9">
        <v>10.212</v>
      </c>
      <c r="GL100" s="9">
        <v>4.2060000000000004</v>
      </c>
      <c r="GM100" s="9">
        <v>5.1520000000000001</v>
      </c>
      <c r="GN100" s="9">
        <v>4.3239999999999998</v>
      </c>
      <c r="GO100" s="9">
        <v>0.82799999999999996</v>
      </c>
      <c r="GP100" s="9">
        <v>9.266</v>
      </c>
      <c r="GQ100" s="9">
        <v>5.8890000000000002</v>
      </c>
      <c r="GR100" s="9">
        <v>3.3769999999999998</v>
      </c>
      <c r="GS100" s="9">
        <v>18.555</v>
      </c>
      <c r="GT100" s="9">
        <v>7.1740000000000004</v>
      </c>
      <c r="GU100" s="9">
        <v>11.381</v>
      </c>
      <c r="GV100" s="9">
        <v>146.54900000000001</v>
      </c>
      <c r="GW100" s="9">
        <v>70.052000000000007</v>
      </c>
      <c r="GX100" s="9">
        <v>76.497</v>
      </c>
      <c r="GY100" s="9">
        <v>50.447000000000003</v>
      </c>
      <c r="GZ100" s="9">
        <v>33.293999999999997</v>
      </c>
      <c r="HA100" s="9">
        <v>17.152999999999999</v>
      </c>
      <c r="HB100" s="9">
        <v>96.100999999999999</v>
      </c>
      <c r="HC100" s="9">
        <v>36.758000000000003</v>
      </c>
      <c r="HD100" s="9">
        <v>59.344000000000001</v>
      </c>
      <c r="HE100" s="9">
        <v>63.156999999999996</v>
      </c>
      <c r="HF100" s="9">
        <v>43.305</v>
      </c>
      <c r="HG100" s="9">
        <v>19.852</v>
      </c>
      <c r="HH100" s="9">
        <v>105.604</v>
      </c>
      <c r="HI100" s="9">
        <v>40.043999999999997</v>
      </c>
      <c r="HJ100" s="9">
        <v>65.561000000000007</v>
      </c>
      <c r="HK100" s="9">
        <v>101.253</v>
      </c>
      <c r="HL100" s="9">
        <v>41.081000000000003</v>
      </c>
      <c r="HM100" s="9">
        <v>60.171999999999997</v>
      </c>
      <c r="HN100" s="9">
        <v>281.12299999999999</v>
      </c>
      <c r="HO100" s="9">
        <v>146.94800000000001</v>
      </c>
      <c r="HP100" s="9">
        <v>134.17500000000001</v>
      </c>
      <c r="HQ100" s="9">
        <v>179.755</v>
      </c>
      <c r="HR100" s="9">
        <v>113.32</v>
      </c>
      <c r="HS100" s="9">
        <v>66.435000000000002</v>
      </c>
      <c r="HT100" s="9">
        <v>101.36799999999999</v>
      </c>
      <c r="HU100" s="9">
        <v>33.628</v>
      </c>
      <c r="HV100" s="9">
        <v>67.739999999999995</v>
      </c>
      <c r="HW100" s="9">
        <v>36.399000000000001</v>
      </c>
      <c r="HX100" s="9">
        <v>17.670000000000002</v>
      </c>
      <c r="HY100" s="9">
        <v>18.73</v>
      </c>
      <c r="HZ100" s="9">
        <v>6.1470000000000002</v>
      </c>
      <c r="IA100" s="9">
        <v>2.8730000000000002</v>
      </c>
      <c r="IB100" s="9">
        <v>3.2730000000000001</v>
      </c>
      <c r="IC100" s="9">
        <v>1.9910000000000001</v>
      </c>
      <c r="ID100" s="9">
        <v>1.1000000000000001</v>
      </c>
      <c r="IE100" s="9">
        <v>0.89100000000000001</v>
      </c>
      <c r="IF100" s="9">
        <v>1.159</v>
      </c>
      <c r="IG100" s="9">
        <v>0.53500000000000003</v>
      </c>
      <c r="IH100" s="9">
        <v>0.624</v>
      </c>
      <c r="II100" s="9">
        <v>0.83199999999999996</v>
      </c>
      <c r="IJ100" s="9">
        <v>0.56499999999999995</v>
      </c>
      <c r="IK100" s="9">
        <v>0.26700000000000002</v>
      </c>
      <c r="IL100" s="9">
        <v>4.1559999999999997</v>
      </c>
      <c r="IM100" s="9">
        <v>1.7729999999999999</v>
      </c>
      <c r="IN100" s="9">
        <v>2.3820000000000001</v>
      </c>
      <c r="IO100" s="9">
        <v>32.685000000000002</v>
      </c>
      <c r="IP100" s="9">
        <v>15.845000000000001</v>
      </c>
      <c r="IQ100" s="9">
        <v>16.841000000000001</v>
      </c>
    </row>
    <row r="101" spans="1:251">
      <c r="A101" s="10">
        <v>44562</v>
      </c>
      <c r="B101" s="9">
        <v>1126.0060000000001</v>
      </c>
      <c r="C101" s="9">
        <v>1180.6410000000001</v>
      </c>
      <c r="D101" s="9">
        <v>389.69</v>
      </c>
      <c r="E101" s="9">
        <v>790.952</v>
      </c>
      <c r="F101" s="9">
        <v>467.82100000000003</v>
      </c>
      <c r="G101" s="9">
        <v>246.46600000000001</v>
      </c>
      <c r="H101" s="9">
        <v>221.35499999999999</v>
      </c>
      <c r="I101" s="9">
        <v>122.791</v>
      </c>
      <c r="J101" s="9">
        <v>68.516999999999996</v>
      </c>
      <c r="K101" s="9">
        <v>54.274000000000001</v>
      </c>
      <c r="L101" s="9">
        <v>50.704000000000001</v>
      </c>
      <c r="M101" s="9">
        <v>39.014000000000003</v>
      </c>
      <c r="N101" s="9">
        <v>11.69</v>
      </c>
      <c r="O101" s="9">
        <v>40.555</v>
      </c>
      <c r="P101" s="9">
        <v>30.155999999999999</v>
      </c>
      <c r="Q101" s="9">
        <v>10.398999999999999</v>
      </c>
      <c r="R101" s="9">
        <v>10.148999999999999</v>
      </c>
      <c r="S101" s="9">
        <v>8.8580000000000005</v>
      </c>
      <c r="T101" s="9">
        <v>1.2909999999999999</v>
      </c>
      <c r="U101" s="9">
        <v>72.087000000000003</v>
      </c>
      <c r="V101" s="9">
        <v>29.503</v>
      </c>
      <c r="W101" s="9">
        <v>42.584000000000003</v>
      </c>
      <c r="X101" s="9">
        <v>387.95400000000001</v>
      </c>
      <c r="Y101" s="9">
        <v>201.11199999999999</v>
      </c>
      <c r="Z101" s="9">
        <v>186.84100000000001</v>
      </c>
      <c r="AA101" s="9">
        <v>148.46299999999999</v>
      </c>
      <c r="AB101" s="9">
        <v>100.85899999999999</v>
      </c>
      <c r="AC101" s="9">
        <v>47.603999999999999</v>
      </c>
      <c r="AD101" s="9">
        <v>239.49100000000001</v>
      </c>
      <c r="AE101" s="9">
        <v>100.254</v>
      </c>
      <c r="AF101" s="9">
        <v>139.23699999999999</v>
      </c>
      <c r="AG101" s="9">
        <v>188.26400000000001</v>
      </c>
      <c r="AH101" s="9">
        <v>131.15199999999999</v>
      </c>
      <c r="AI101" s="9">
        <v>57.112000000000002</v>
      </c>
      <c r="AJ101" s="9">
        <v>279.55599999999998</v>
      </c>
      <c r="AK101" s="9">
        <v>115.31399999999999</v>
      </c>
      <c r="AL101" s="9">
        <v>164.24199999999999</v>
      </c>
      <c r="AM101" s="9">
        <v>280.04599999999999</v>
      </c>
      <c r="AN101" s="9">
        <v>130.40899999999999</v>
      </c>
      <c r="AO101" s="9">
        <v>149.637</v>
      </c>
      <c r="AP101" s="9">
        <v>3384.9180000000001</v>
      </c>
      <c r="AQ101" s="9">
        <v>1773.597</v>
      </c>
      <c r="AR101" s="9">
        <v>1611.3209999999999</v>
      </c>
      <c r="AS101" s="9">
        <v>2296.1790000000001</v>
      </c>
      <c r="AT101" s="9">
        <v>1428.0029999999999</v>
      </c>
      <c r="AU101" s="9">
        <v>868.17600000000004</v>
      </c>
      <c r="AV101" s="9">
        <v>1088.739</v>
      </c>
      <c r="AW101" s="9">
        <v>345.59399999999999</v>
      </c>
      <c r="AX101" s="9">
        <v>743.14499999999998</v>
      </c>
      <c r="AY101" s="9">
        <v>406.75599999999997</v>
      </c>
      <c r="AZ101" s="9">
        <v>210.97900000000001</v>
      </c>
      <c r="BA101" s="9">
        <v>195.77699999999999</v>
      </c>
      <c r="BB101" s="9">
        <v>92.47</v>
      </c>
      <c r="BC101" s="9">
        <v>52.545000000000002</v>
      </c>
      <c r="BD101" s="9">
        <v>39.924999999999997</v>
      </c>
      <c r="BE101" s="9">
        <v>32.634999999999998</v>
      </c>
      <c r="BF101" s="9">
        <v>25.181000000000001</v>
      </c>
      <c r="BG101" s="9">
        <v>7.4539999999999997</v>
      </c>
      <c r="BH101" s="9">
        <v>20.023</v>
      </c>
      <c r="BI101" s="9">
        <v>15.888</v>
      </c>
      <c r="BJ101" s="9">
        <v>4.1349999999999998</v>
      </c>
      <c r="BK101" s="9">
        <v>12.612</v>
      </c>
      <c r="BL101" s="9">
        <v>9.2929999999999993</v>
      </c>
      <c r="BM101" s="9">
        <v>3.319</v>
      </c>
      <c r="BN101" s="9">
        <v>59.835000000000001</v>
      </c>
      <c r="BO101" s="9">
        <v>27.364000000000001</v>
      </c>
      <c r="BP101" s="9">
        <v>32.47</v>
      </c>
      <c r="BQ101" s="9">
        <v>345.67599999999999</v>
      </c>
      <c r="BR101" s="9">
        <v>175.488</v>
      </c>
      <c r="BS101" s="9">
        <v>170.18799999999999</v>
      </c>
      <c r="BT101" s="9">
        <v>140.417</v>
      </c>
      <c r="BU101" s="9">
        <v>100.157</v>
      </c>
      <c r="BV101" s="9">
        <v>40.26</v>
      </c>
      <c r="BW101" s="9">
        <v>205.25899999999999</v>
      </c>
      <c r="BX101" s="9">
        <v>75.331000000000003</v>
      </c>
      <c r="BY101" s="9">
        <v>129.928</v>
      </c>
      <c r="BZ101" s="9">
        <v>167.96199999999999</v>
      </c>
      <c r="CA101" s="9">
        <v>121.029</v>
      </c>
      <c r="CB101" s="9">
        <v>46.933</v>
      </c>
      <c r="CC101" s="9">
        <v>238.79400000000001</v>
      </c>
      <c r="CD101" s="9">
        <v>89.95</v>
      </c>
      <c r="CE101" s="9">
        <v>148.84399999999999</v>
      </c>
      <c r="CF101" s="9">
        <v>225.28200000000001</v>
      </c>
      <c r="CG101" s="9">
        <v>91.218000000000004</v>
      </c>
      <c r="CH101" s="9">
        <v>134.06399999999999</v>
      </c>
      <c r="CI101" s="9">
        <v>2661.1439999999998</v>
      </c>
      <c r="CJ101" s="9">
        <v>1375.175</v>
      </c>
      <c r="CK101" s="9">
        <v>1285.9690000000001</v>
      </c>
      <c r="CL101" s="9">
        <v>1841.5650000000001</v>
      </c>
      <c r="CM101" s="9">
        <v>1124.7149999999999</v>
      </c>
      <c r="CN101" s="9">
        <v>716.85</v>
      </c>
      <c r="CO101" s="9">
        <v>819.57899999999995</v>
      </c>
      <c r="CP101" s="9">
        <v>250.46</v>
      </c>
      <c r="CQ101" s="9">
        <v>569.11800000000005</v>
      </c>
      <c r="CR101" s="9">
        <v>350.654</v>
      </c>
      <c r="CS101" s="9">
        <v>176.21600000000001</v>
      </c>
      <c r="CT101" s="9">
        <v>174.43899999999999</v>
      </c>
      <c r="CU101" s="9">
        <v>92.38</v>
      </c>
      <c r="CV101" s="9">
        <v>47.140999999999998</v>
      </c>
      <c r="CW101" s="9">
        <v>45.238999999999997</v>
      </c>
      <c r="CX101" s="9">
        <v>40.155999999999999</v>
      </c>
      <c r="CY101" s="9">
        <v>26.294</v>
      </c>
      <c r="CZ101" s="9">
        <v>13.862</v>
      </c>
      <c r="DA101" s="9">
        <v>21.792999999999999</v>
      </c>
      <c r="DB101" s="9">
        <v>13.61</v>
      </c>
      <c r="DC101" s="9">
        <v>8.1829999999999998</v>
      </c>
      <c r="DD101" s="9">
        <v>18.363</v>
      </c>
      <c r="DE101" s="9">
        <v>12.683999999999999</v>
      </c>
      <c r="DF101" s="9">
        <v>5.6790000000000003</v>
      </c>
      <c r="DG101" s="9">
        <v>52.222999999999999</v>
      </c>
      <c r="DH101" s="9">
        <v>20.847000000000001</v>
      </c>
      <c r="DI101" s="9">
        <v>31.376999999999999</v>
      </c>
      <c r="DJ101" s="9">
        <v>289.786</v>
      </c>
      <c r="DK101" s="9">
        <v>145.27699999999999</v>
      </c>
      <c r="DL101" s="9">
        <v>144.50800000000001</v>
      </c>
      <c r="DM101" s="9">
        <v>104.438</v>
      </c>
      <c r="DN101" s="9">
        <v>68.653999999999996</v>
      </c>
      <c r="DO101" s="9">
        <v>35.783999999999999</v>
      </c>
      <c r="DP101" s="9">
        <v>185.34800000000001</v>
      </c>
      <c r="DQ101" s="9">
        <v>76.623000000000005</v>
      </c>
      <c r="DR101" s="9">
        <v>108.724</v>
      </c>
      <c r="DS101" s="9">
        <v>138.34700000000001</v>
      </c>
      <c r="DT101" s="9">
        <v>91.402000000000001</v>
      </c>
      <c r="DU101" s="9">
        <v>46.945</v>
      </c>
      <c r="DV101" s="9">
        <v>212.30699999999999</v>
      </c>
      <c r="DW101" s="9">
        <v>84.813000000000002</v>
      </c>
      <c r="DX101" s="9">
        <v>127.494</v>
      </c>
      <c r="DY101" s="9">
        <v>207.14099999999999</v>
      </c>
      <c r="DZ101" s="9">
        <v>90.233000000000004</v>
      </c>
      <c r="EA101" s="9">
        <v>116.908</v>
      </c>
      <c r="EB101" s="9">
        <v>877.80200000000002</v>
      </c>
      <c r="EC101" s="9">
        <v>456.36900000000003</v>
      </c>
      <c r="ED101" s="9">
        <v>421.43400000000003</v>
      </c>
      <c r="EE101" s="9">
        <v>580.50699999999995</v>
      </c>
      <c r="EF101" s="9">
        <v>371.84199999999998</v>
      </c>
      <c r="EG101" s="9">
        <v>208.66499999999999</v>
      </c>
      <c r="EH101" s="9">
        <v>297.29500000000002</v>
      </c>
      <c r="EI101" s="9">
        <v>84.525999999999996</v>
      </c>
      <c r="EJ101" s="9">
        <v>212.76900000000001</v>
      </c>
      <c r="EK101" s="9">
        <v>120.83199999999999</v>
      </c>
      <c r="EL101" s="9">
        <v>52.762</v>
      </c>
      <c r="EM101" s="9">
        <v>68.069999999999993</v>
      </c>
      <c r="EN101" s="9">
        <v>32.805999999999997</v>
      </c>
      <c r="EO101" s="9">
        <v>15.492000000000001</v>
      </c>
      <c r="EP101" s="9">
        <v>17.314</v>
      </c>
      <c r="EQ101" s="9">
        <v>10.442</v>
      </c>
      <c r="ER101" s="9">
        <v>7.6109999999999998</v>
      </c>
      <c r="ES101" s="9">
        <v>2.831</v>
      </c>
      <c r="ET101" s="9">
        <v>7.0519999999999996</v>
      </c>
      <c r="EU101" s="9">
        <v>4.7409999999999997</v>
      </c>
      <c r="EV101" s="9">
        <v>2.3109999999999999</v>
      </c>
      <c r="EW101" s="9">
        <v>3.39</v>
      </c>
      <c r="EX101" s="9">
        <v>2.87</v>
      </c>
      <c r="EY101" s="9">
        <v>0.52</v>
      </c>
      <c r="EZ101" s="9">
        <v>22.364000000000001</v>
      </c>
      <c r="FA101" s="9">
        <v>7.8810000000000002</v>
      </c>
      <c r="FB101" s="9">
        <v>14.484</v>
      </c>
      <c r="FC101" s="9">
        <v>98.650999999999996</v>
      </c>
      <c r="FD101" s="9">
        <v>41.976999999999997</v>
      </c>
      <c r="FE101" s="9">
        <v>56.673999999999999</v>
      </c>
      <c r="FF101" s="9">
        <v>29.015000000000001</v>
      </c>
      <c r="FG101" s="9">
        <v>19.327000000000002</v>
      </c>
      <c r="FH101" s="9">
        <v>9.6880000000000006</v>
      </c>
      <c r="FI101" s="9">
        <v>69.635999999999996</v>
      </c>
      <c r="FJ101" s="9">
        <v>22.65</v>
      </c>
      <c r="FK101" s="9">
        <v>46.987000000000002</v>
      </c>
      <c r="FL101" s="9">
        <v>38.14</v>
      </c>
      <c r="FM101" s="9">
        <v>25.626000000000001</v>
      </c>
      <c r="FN101" s="9">
        <v>12.513999999999999</v>
      </c>
      <c r="FO101" s="9">
        <v>82.691000000000003</v>
      </c>
      <c r="FP101" s="9">
        <v>27.135999999999999</v>
      </c>
      <c r="FQ101" s="9">
        <v>55.555999999999997</v>
      </c>
      <c r="FR101" s="9">
        <v>76.688999999999993</v>
      </c>
      <c r="FS101" s="9">
        <v>27.390999999999998</v>
      </c>
      <c r="FT101" s="9">
        <v>49.298000000000002</v>
      </c>
      <c r="FU101" s="9">
        <v>1473.336</v>
      </c>
      <c r="FV101" s="9">
        <v>786.76900000000001</v>
      </c>
      <c r="FW101" s="9">
        <v>686.56600000000003</v>
      </c>
      <c r="FX101" s="9">
        <v>1006.491</v>
      </c>
      <c r="FY101" s="9">
        <v>651.13400000000001</v>
      </c>
      <c r="FZ101" s="9">
        <v>355.358</v>
      </c>
      <c r="GA101" s="9">
        <v>466.84399999999999</v>
      </c>
      <c r="GB101" s="9">
        <v>135.636</v>
      </c>
      <c r="GC101" s="9">
        <v>331.209</v>
      </c>
      <c r="GD101" s="9">
        <v>181.46299999999999</v>
      </c>
      <c r="GE101" s="9">
        <v>98.031999999999996</v>
      </c>
      <c r="GF101" s="9">
        <v>83.430999999999997</v>
      </c>
      <c r="GG101" s="9">
        <v>42.222999999999999</v>
      </c>
      <c r="GH101" s="9">
        <v>24.911999999999999</v>
      </c>
      <c r="GI101" s="9">
        <v>17.311</v>
      </c>
      <c r="GJ101" s="9">
        <v>22.161000000000001</v>
      </c>
      <c r="GK101" s="9">
        <v>17.053999999999998</v>
      </c>
      <c r="GL101" s="9">
        <v>5.1070000000000002</v>
      </c>
      <c r="GM101" s="9">
        <v>12.782</v>
      </c>
      <c r="GN101" s="9">
        <v>9.1959999999999997</v>
      </c>
      <c r="GO101" s="9">
        <v>3.5859999999999999</v>
      </c>
      <c r="GP101" s="9">
        <v>9.3789999999999996</v>
      </c>
      <c r="GQ101" s="9">
        <v>7.8579999999999997</v>
      </c>
      <c r="GR101" s="9">
        <v>1.5209999999999999</v>
      </c>
      <c r="GS101" s="9">
        <v>20.062000000000001</v>
      </c>
      <c r="GT101" s="9">
        <v>7.8579999999999997</v>
      </c>
      <c r="GU101" s="9">
        <v>12.204000000000001</v>
      </c>
      <c r="GV101" s="9">
        <v>154.30199999999999</v>
      </c>
      <c r="GW101" s="9">
        <v>81.206000000000003</v>
      </c>
      <c r="GX101" s="9">
        <v>73.096000000000004</v>
      </c>
      <c r="GY101" s="9">
        <v>55.994</v>
      </c>
      <c r="GZ101" s="9">
        <v>42.633000000000003</v>
      </c>
      <c r="HA101" s="9">
        <v>13.36</v>
      </c>
      <c r="HB101" s="9">
        <v>98.308000000000007</v>
      </c>
      <c r="HC101" s="9">
        <v>38.573</v>
      </c>
      <c r="HD101" s="9">
        <v>59.734999999999999</v>
      </c>
      <c r="HE101" s="9">
        <v>75.355999999999995</v>
      </c>
      <c r="HF101" s="9">
        <v>57.203000000000003</v>
      </c>
      <c r="HG101" s="9">
        <v>18.152000000000001</v>
      </c>
      <c r="HH101" s="9">
        <v>106.108</v>
      </c>
      <c r="HI101" s="9">
        <v>40.829000000000001</v>
      </c>
      <c r="HJ101" s="9">
        <v>65.278999999999996</v>
      </c>
      <c r="HK101" s="9">
        <v>111.09</v>
      </c>
      <c r="HL101" s="9">
        <v>47.768999999999998</v>
      </c>
      <c r="HM101" s="9">
        <v>63.320999999999998</v>
      </c>
      <c r="HN101" s="9">
        <v>275.06</v>
      </c>
      <c r="HO101" s="9">
        <v>144.083</v>
      </c>
      <c r="HP101" s="9">
        <v>130.977</v>
      </c>
      <c r="HQ101" s="9">
        <v>179.50399999999999</v>
      </c>
      <c r="HR101" s="9">
        <v>112.655</v>
      </c>
      <c r="HS101" s="9">
        <v>66.849999999999994</v>
      </c>
      <c r="HT101" s="9">
        <v>95.555000000000007</v>
      </c>
      <c r="HU101" s="9">
        <v>31.428000000000001</v>
      </c>
      <c r="HV101" s="9">
        <v>64.126999999999995</v>
      </c>
      <c r="HW101" s="9">
        <v>34.292999999999999</v>
      </c>
      <c r="HX101" s="9">
        <v>16.806999999999999</v>
      </c>
      <c r="HY101" s="9">
        <v>17.486000000000001</v>
      </c>
      <c r="HZ101" s="9">
        <v>8.3650000000000002</v>
      </c>
      <c r="IA101" s="9">
        <v>4.0780000000000003</v>
      </c>
      <c r="IB101" s="9">
        <v>4.2869999999999999</v>
      </c>
      <c r="IC101" s="9">
        <v>2.7890000000000001</v>
      </c>
      <c r="ID101" s="9">
        <v>1.3560000000000001</v>
      </c>
      <c r="IE101" s="9">
        <v>1.4330000000000001</v>
      </c>
      <c r="IF101" s="9">
        <v>2.1949999999999998</v>
      </c>
      <c r="IG101" s="9">
        <v>1.0429999999999999</v>
      </c>
      <c r="IH101" s="9">
        <v>1.1519999999999999</v>
      </c>
      <c r="II101" s="9">
        <v>0.59399999999999997</v>
      </c>
      <c r="IJ101" s="9">
        <v>0.313</v>
      </c>
      <c r="IK101" s="9">
        <v>0.28100000000000003</v>
      </c>
      <c r="IL101" s="9">
        <v>5.5759999999999996</v>
      </c>
      <c r="IM101" s="9">
        <v>2.7229999999999999</v>
      </c>
      <c r="IN101" s="9">
        <v>2.8540000000000001</v>
      </c>
      <c r="IO101" s="9">
        <v>29.135000000000002</v>
      </c>
      <c r="IP101" s="9">
        <v>14.198</v>
      </c>
      <c r="IQ101" s="9">
        <v>14.936999999999999</v>
      </c>
    </row>
    <row r="102" spans="1:251">
      <c r="A102" s="10">
        <v>44593</v>
      </c>
      <c r="B102" s="9">
        <v>1157.866</v>
      </c>
      <c r="C102" s="9">
        <v>1226.6759999999999</v>
      </c>
      <c r="D102" s="9">
        <v>403.19799999999998</v>
      </c>
      <c r="E102" s="9">
        <v>823.47799999999995</v>
      </c>
      <c r="F102" s="9">
        <v>476.19799999999998</v>
      </c>
      <c r="G102" s="9">
        <v>250.98699999999999</v>
      </c>
      <c r="H102" s="9">
        <v>225.21100000000001</v>
      </c>
      <c r="I102" s="9">
        <v>134.35</v>
      </c>
      <c r="J102" s="9">
        <v>70.757000000000005</v>
      </c>
      <c r="K102" s="9">
        <v>63.593000000000004</v>
      </c>
      <c r="L102" s="9">
        <v>53.613999999999997</v>
      </c>
      <c r="M102" s="9">
        <v>39.942</v>
      </c>
      <c r="N102" s="9">
        <v>13.670999999999999</v>
      </c>
      <c r="O102" s="9">
        <v>34.308</v>
      </c>
      <c r="P102" s="9">
        <v>23.843</v>
      </c>
      <c r="Q102" s="9">
        <v>10.465</v>
      </c>
      <c r="R102" s="9">
        <v>19.306000000000001</v>
      </c>
      <c r="S102" s="9">
        <v>16.100000000000001</v>
      </c>
      <c r="T102" s="9">
        <v>3.206</v>
      </c>
      <c r="U102" s="9">
        <v>80.736999999999995</v>
      </c>
      <c r="V102" s="9">
        <v>30.815000000000001</v>
      </c>
      <c r="W102" s="9">
        <v>49.921999999999997</v>
      </c>
      <c r="X102" s="9">
        <v>393.101</v>
      </c>
      <c r="Y102" s="9">
        <v>205.20699999999999</v>
      </c>
      <c r="Z102" s="9">
        <v>187.89400000000001</v>
      </c>
      <c r="AA102" s="9">
        <v>154.18199999999999</v>
      </c>
      <c r="AB102" s="9">
        <v>107.42700000000001</v>
      </c>
      <c r="AC102" s="9">
        <v>46.755000000000003</v>
      </c>
      <c r="AD102" s="9">
        <v>238.91900000000001</v>
      </c>
      <c r="AE102" s="9">
        <v>97.78</v>
      </c>
      <c r="AF102" s="9">
        <v>141.13900000000001</v>
      </c>
      <c r="AG102" s="9">
        <v>195.86099999999999</v>
      </c>
      <c r="AH102" s="9">
        <v>139.36099999999999</v>
      </c>
      <c r="AI102" s="9">
        <v>56.500999999999998</v>
      </c>
      <c r="AJ102" s="9">
        <v>280.33699999999999</v>
      </c>
      <c r="AK102" s="9">
        <v>111.627</v>
      </c>
      <c r="AL102" s="9">
        <v>168.71</v>
      </c>
      <c r="AM102" s="9">
        <v>273.22699999999998</v>
      </c>
      <c r="AN102" s="9">
        <v>121.622</v>
      </c>
      <c r="AO102" s="9">
        <v>151.60499999999999</v>
      </c>
      <c r="AP102" s="9">
        <v>3474.1840000000002</v>
      </c>
      <c r="AQ102" s="9">
        <v>1831.085</v>
      </c>
      <c r="AR102" s="9">
        <v>1643.0989999999999</v>
      </c>
      <c r="AS102" s="9">
        <v>2394.4670000000001</v>
      </c>
      <c r="AT102" s="9">
        <v>1485.4929999999999</v>
      </c>
      <c r="AU102" s="9">
        <v>908.97400000000005</v>
      </c>
      <c r="AV102" s="9">
        <v>1079.7180000000001</v>
      </c>
      <c r="AW102" s="9">
        <v>345.59300000000002</v>
      </c>
      <c r="AX102" s="9">
        <v>734.125</v>
      </c>
      <c r="AY102" s="9">
        <v>401.798</v>
      </c>
      <c r="AZ102" s="9">
        <v>215.874</v>
      </c>
      <c r="BA102" s="9">
        <v>185.92400000000001</v>
      </c>
      <c r="BB102" s="9">
        <v>116.232</v>
      </c>
      <c r="BC102" s="9">
        <v>68.459000000000003</v>
      </c>
      <c r="BD102" s="9">
        <v>47.771999999999998</v>
      </c>
      <c r="BE102" s="9">
        <v>46.302999999999997</v>
      </c>
      <c r="BF102" s="9">
        <v>35.265999999999998</v>
      </c>
      <c r="BG102" s="9">
        <v>11.037000000000001</v>
      </c>
      <c r="BH102" s="9">
        <v>24.626999999999999</v>
      </c>
      <c r="BI102" s="9">
        <v>18.282</v>
      </c>
      <c r="BJ102" s="9">
        <v>6.3449999999999998</v>
      </c>
      <c r="BK102" s="9">
        <v>21.677</v>
      </c>
      <c r="BL102" s="9">
        <v>16.984000000000002</v>
      </c>
      <c r="BM102" s="9">
        <v>4.6920000000000002</v>
      </c>
      <c r="BN102" s="9">
        <v>69.927999999999997</v>
      </c>
      <c r="BO102" s="9">
        <v>33.192999999999998</v>
      </c>
      <c r="BP102" s="9">
        <v>36.734999999999999</v>
      </c>
      <c r="BQ102" s="9">
        <v>328.64</v>
      </c>
      <c r="BR102" s="9">
        <v>172.50800000000001</v>
      </c>
      <c r="BS102" s="9">
        <v>156.13200000000001</v>
      </c>
      <c r="BT102" s="9">
        <v>135.55699999999999</v>
      </c>
      <c r="BU102" s="9">
        <v>96.3</v>
      </c>
      <c r="BV102" s="9">
        <v>39.256</v>
      </c>
      <c r="BW102" s="9">
        <v>193.083</v>
      </c>
      <c r="BX102" s="9">
        <v>76.207999999999998</v>
      </c>
      <c r="BY102" s="9">
        <v>116.876</v>
      </c>
      <c r="BZ102" s="9">
        <v>169.245</v>
      </c>
      <c r="CA102" s="9">
        <v>123.316</v>
      </c>
      <c r="CB102" s="9">
        <v>45.929000000000002</v>
      </c>
      <c r="CC102" s="9">
        <v>232.553</v>
      </c>
      <c r="CD102" s="9">
        <v>92.558000000000007</v>
      </c>
      <c r="CE102" s="9">
        <v>139.995</v>
      </c>
      <c r="CF102" s="9">
        <v>217.71</v>
      </c>
      <c r="CG102" s="9">
        <v>94.49</v>
      </c>
      <c r="CH102" s="9">
        <v>123.22</v>
      </c>
      <c r="CI102" s="9">
        <v>2736.6930000000002</v>
      </c>
      <c r="CJ102" s="9">
        <v>1404.114</v>
      </c>
      <c r="CK102" s="9">
        <v>1332.579</v>
      </c>
      <c r="CL102" s="9">
        <v>1895.66</v>
      </c>
      <c r="CM102" s="9">
        <v>1155.153</v>
      </c>
      <c r="CN102" s="9">
        <v>740.50699999999995</v>
      </c>
      <c r="CO102" s="9">
        <v>841.03399999999999</v>
      </c>
      <c r="CP102" s="9">
        <v>248.96100000000001</v>
      </c>
      <c r="CQ102" s="9">
        <v>592.072</v>
      </c>
      <c r="CR102" s="9">
        <v>327.42</v>
      </c>
      <c r="CS102" s="9">
        <v>168.33199999999999</v>
      </c>
      <c r="CT102" s="9">
        <v>159.08799999999999</v>
      </c>
      <c r="CU102" s="9">
        <v>77.028999999999996</v>
      </c>
      <c r="CV102" s="9">
        <v>43.929000000000002</v>
      </c>
      <c r="CW102" s="9">
        <v>33.100999999999999</v>
      </c>
      <c r="CX102" s="9">
        <v>28.346</v>
      </c>
      <c r="CY102" s="9">
        <v>22.042000000000002</v>
      </c>
      <c r="CZ102" s="9">
        <v>6.3040000000000003</v>
      </c>
      <c r="DA102" s="9">
        <v>18.401</v>
      </c>
      <c r="DB102" s="9">
        <v>12.48</v>
      </c>
      <c r="DC102" s="9">
        <v>5.92</v>
      </c>
      <c r="DD102" s="9">
        <v>9.9450000000000003</v>
      </c>
      <c r="DE102" s="9">
        <v>9.5619999999999994</v>
      </c>
      <c r="DF102" s="9">
        <v>0.38400000000000001</v>
      </c>
      <c r="DG102" s="9">
        <v>48.683999999999997</v>
      </c>
      <c r="DH102" s="9">
        <v>21.887</v>
      </c>
      <c r="DI102" s="9">
        <v>26.797000000000001</v>
      </c>
      <c r="DJ102" s="9">
        <v>285.92899999999997</v>
      </c>
      <c r="DK102" s="9">
        <v>145.167</v>
      </c>
      <c r="DL102" s="9">
        <v>140.761</v>
      </c>
      <c r="DM102" s="9">
        <v>101.82899999999999</v>
      </c>
      <c r="DN102" s="9">
        <v>67.257000000000005</v>
      </c>
      <c r="DO102" s="9">
        <v>34.572000000000003</v>
      </c>
      <c r="DP102" s="9">
        <v>184.1</v>
      </c>
      <c r="DQ102" s="9">
        <v>77.911000000000001</v>
      </c>
      <c r="DR102" s="9">
        <v>106.18899999999999</v>
      </c>
      <c r="DS102" s="9">
        <v>121.863</v>
      </c>
      <c r="DT102" s="9">
        <v>81.031000000000006</v>
      </c>
      <c r="DU102" s="9">
        <v>40.831000000000003</v>
      </c>
      <c r="DV102" s="9">
        <v>205.55699999999999</v>
      </c>
      <c r="DW102" s="9">
        <v>87.3</v>
      </c>
      <c r="DX102" s="9">
        <v>118.25700000000001</v>
      </c>
      <c r="DY102" s="9">
        <v>202.5</v>
      </c>
      <c r="DZ102" s="9">
        <v>90.391000000000005</v>
      </c>
      <c r="EA102" s="9">
        <v>112.10899999999999</v>
      </c>
      <c r="EB102" s="9">
        <v>906.54399999999998</v>
      </c>
      <c r="EC102" s="9">
        <v>469.27100000000002</v>
      </c>
      <c r="ED102" s="9">
        <v>437.274</v>
      </c>
      <c r="EE102" s="9">
        <v>601.74900000000002</v>
      </c>
      <c r="EF102" s="9">
        <v>381.66</v>
      </c>
      <c r="EG102" s="9">
        <v>220.08799999999999</v>
      </c>
      <c r="EH102" s="9">
        <v>304.79599999999999</v>
      </c>
      <c r="EI102" s="9">
        <v>87.61</v>
      </c>
      <c r="EJ102" s="9">
        <v>217.185</v>
      </c>
      <c r="EK102" s="9">
        <v>110.93300000000001</v>
      </c>
      <c r="EL102" s="9">
        <v>53.176000000000002</v>
      </c>
      <c r="EM102" s="9">
        <v>57.756</v>
      </c>
      <c r="EN102" s="9">
        <v>32.134999999999998</v>
      </c>
      <c r="EO102" s="9">
        <v>14.677</v>
      </c>
      <c r="EP102" s="9">
        <v>17.457999999999998</v>
      </c>
      <c r="EQ102" s="9">
        <v>13.638</v>
      </c>
      <c r="ER102" s="9">
        <v>8.407</v>
      </c>
      <c r="ES102" s="9">
        <v>5.2309999999999999</v>
      </c>
      <c r="ET102" s="9">
        <v>8.8079999999999998</v>
      </c>
      <c r="EU102" s="9">
        <v>5.0110000000000001</v>
      </c>
      <c r="EV102" s="9">
        <v>3.7970000000000002</v>
      </c>
      <c r="EW102" s="9">
        <v>4.83</v>
      </c>
      <c r="EX102" s="9">
        <v>3.3959999999999999</v>
      </c>
      <c r="EY102" s="9">
        <v>1.4339999999999999</v>
      </c>
      <c r="EZ102" s="9">
        <v>18.497</v>
      </c>
      <c r="FA102" s="9">
        <v>6.2690000000000001</v>
      </c>
      <c r="FB102" s="9">
        <v>12.228</v>
      </c>
      <c r="FC102" s="9">
        <v>91.876999999999995</v>
      </c>
      <c r="FD102" s="9">
        <v>43.058</v>
      </c>
      <c r="FE102" s="9">
        <v>48.819000000000003</v>
      </c>
      <c r="FF102" s="9">
        <v>30.584</v>
      </c>
      <c r="FG102" s="9">
        <v>22.66</v>
      </c>
      <c r="FH102" s="9">
        <v>7.923</v>
      </c>
      <c r="FI102" s="9">
        <v>61.292999999999999</v>
      </c>
      <c r="FJ102" s="9">
        <v>20.398</v>
      </c>
      <c r="FK102" s="9">
        <v>40.895000000000003</v>
      </c>
      <c r="FL102" s="9">
        <v>41.954999999999998</v>
      </c>
      <c r="FM102" s="9">
        <v>29.609000000000002</v>
      </c>
      <c r="FN102" s="9">
        <v>12.346</v>
      </c>
      <c r="FO102" s="9">
        <v>68.977999999999994</v>
      </c>
      <c r="FP102" s="9">
        <v>23.567</v>
      </c>
      <c r="FQ102" s="9">
        <v>45.411000000000001</v>
      </c>
      <c r="FR102" s="9">
        <v>70.100999999999999</v>
      </c>
      <c r="FS102" s="9">
        <v>25.408999999999999</v>
      </c>
      <c r="FT102" s="9">
        <v>44.692</v>
      </c>
      <c r="FU102" s="9">
        <v>1494.21</v>
      </c>
      <c r="FV102" s="9">
        <v>793.03099999999995</v>
      </c>
      <c r="FW102" s="9">
        <v>701.178</v>
      </c>
      <c r="FX102" s="9">
        <v>1025.5250000000001</v>
      </c>
      <c r="FY102" s="9">
        <v>658.56</v>
      </c>
      <c r="FZ102" s="9">
        <v>366.96499999999997</v>
      </c>
      <c r="GA102" s="9">
        <v>468.685</v>
      </c>
      <c r="GB102" s="9">
        <v>134.471</v>
      </c>
      <c r="GC102" s="9">
        <v>334.214</v>
      </c>
      <c r="GD102" s="9">
        <v>182.446</v>
      </c>
      <c r="GE102" s="9">
        <v>94.837999999999994</v>
      </c>
      <c r="GF102" s="9">
        <v>87.608000000000004</v>
      </c>
      <c r="GG102" s="9">
        <v>43.140999999999998</v>
      </c>
      <c r="GH102" s="9">
        <v>26.411000000000001</v>
      </c>
      <c r="GI102" s="9">
        <v>16.73</v>
      </c>
      <c r="GJ102" s="9">
        <v>20.74</v>
      </c>
      <c r="GK102" s="9">
        <v>15.265000000000001</v>
      </c>
      <c r="GL102" s="9">
        <v>5.4749999999999996</v>
      </c>
      <c r="GM102" s="9">
        <v>8.9179999999999993</v>
      </c>
      <c r="GN102" s="9">
        <v>6.62</v>
      </c>
      <c r="GO102" s="9">
        <v>2.298</v>
      </c>
      <c r="GP102" s="9">
        <v>11.821999999999999</v>
      </c>
      <c r="GQ102" s="9">
        <v>8.6449999999999996</v>
      </c>
      <c r="GR102" s="9">
        <v>3.177</v>
      </c>
      <c r="GS102" s="9">
        <v>22.401</v>
      </c>
      <c r="GT102" s="9">
        <v>11.146000000000001</v>
      </c>
      <c r="GU102" s="9">
        <v>11.255000000000001</v>
      </c>
      <c r="GV102" s="9">
        <v>153.28399999999999</v>
      </c>
      <c r="GW102" s="9">
        <v>76.12</v>
      </c>
      <c r="GX102" s="9">
        <v>77.164000000000001</v>
      </c>
      <c r="GY102" s="9">
        <v>60.09</v>
      </c>
      <c r="GZ102" s="9">
        <v>43.941000000000003</v>
      </c>
      <c r="HA102" s="9">
        <v>16.149000000000001</v>
      </c>
      <c r="HB102" s="9">
        <v>93.194000000000003</v>
      </c>
      <c r="HC102" s="9">
        <v>32.18</v>
      </c>
      <c r="HD102" s="9">
        <v>61.015000000000001</v>
      </c>
      <c r="HE102" s="9">
        <v>77.453000000000003</v>
      </c>
      <c r="HF102" s="9">
        <v>56.911999999999999</v>
      </c>
      <c r="HG102" s="9">
        <v>20.541</v>
      </c>
      <c r="HH102" s="9">
        <v>104.99299999999999</v>
      </c>
      <c r="HI102" s="9">
        <v>37.926000000000002</v>
      </c>
      <c r="HJ102" s="9">
        <v>67.066999999999993</v>
      </c>
      <c r="HK102" s="9">
        <v>102.11199999999999</v>
      </c>
      <c r="HL102" s="9">
        <v>38.799999999999997</v>
      </c>
      <c r="HM102" s="9">
        <v>63.311999999999998</v>
      </c>
      <c r="HN102" s="9">
        <v>285.42099999999999</v>
      </c>
      <c r="HO102" s="9">
        <v>149.55699999999999</v>
      </c>
      <c r="HP102" s="9">
        <v>135.864</v>
      </c>
      <c r="HQ102" s="9">
        <v>183.47300000000001</v>
      </c>
      <c r="HR102" s="9">
        <v>116.666</v>
      </c>
      <c r="HS102" s="9">
        <v>66.805999999999997</v>
      </c>
      <c r="HT102" s="9">
        <v>101.94799999999999</v>
      </c>
      <c r="HU102" s="9">
        <v>32.89</v>
      </c>
      <c r="HV102" s="9">
        <v>69.058000000000007</v>
      </c>
      <c r="HW102" s="9">
        <v>36.344999999999999</v>
      </c>
      <c r="HX102" s="9">
        <v>19.745999999999999</v>
      </c>
      <c r="HY102" s="9">
        <v>16.599</v>
      </c>
      <c r="HZ102" s="9">
        <v>9.5109999999999992</v>
      </c>
      <c r="IA102" s="9">
        <v>6.1130000000000004</v>
      </c>
      <c r="IB102" s="9">
        <v>3.3980000000000001</v>
      </c>
      <c r="IC102" s="9">
        <v>3.05</v>
      </c>
      <c r="ID102" s="9">
        <v>2.7789999999999999</v>
      </c>
      <c r="IE102" s="9">
        <v>0.27100000000000002</v>
      </c>
      <c r="IF102" s="9">
        <v>1.286</v>
      </c>
      <c r="IG102" s="9">
        <v>1.1599999999999999</v>
      </c>
      <c r="IH102" s="9">
        <v>0.126</v>
      </c>
      <c r="II102" s="9">
        <v>1.764</v>
      </c>
      <c r="IJ102" s="9">
        <v>1.619</v>
      </c>
      <c r="IK102" s="9">
        <v>0.14499999999999999</v>
      </c>
      <c r="IL102" s="9">
        <v>6.4610000000000003</v>
      </c>
      <c r="IM102" s="9">
        <v>3.3340000000000001</v>
      </c>
      <c r="IN102" s="9">
        <v>3.1269999999999998</v>
      </c>
      <c r="IO102" s="9">
        <v>30.712</v>
      </c>
      <c r="IP102" s="9">
        <v>16.074999999999999</v>
      </c>
      <c r="IQ102" s="9">
        <v>14.637</v>
      </c>
    </row>
    <row r="103" spans="1:251">
      <c r="A103" s="10">
        <v>44621</v>
      </c>
      <c r="B103" s="9">
        <v>1141.249</v>
      </c>
      <c r="C103" s="9">
        <v>1243.6099999999999</v>
      </c>
      <c r="D103" s="9">
        <v>410.02699999999999</v>
      </c>
      <c r="E103" s="9">
        <v>833.58299999999997</v>
      </c>
      <c r="F103" s="9">
        <v>490.9</v>
      </c>
      <c r="G103" s="9">
        <v>267.42</v>
      </c>
      <c r="H103" s="9">
        <v>223.48099999999999</v>
      </c>
      <c r="I103" s="9">
        <v>105.27</v>
      </c>
      <c r="J103" s="9">
        <v>58.005000000000003</v>
      </c>
      <c r="K103" s="9">
        <v>47.265000000000001</v>
      </c>
      <c r="L103" s="9">
        <v>41.734999999999999</v>
      </c>
      <c r="M103" s="9">
        <v>27.638000000000002</v>
      </c>
      <c r="N103" s="9">
        <v>14.097</v>
      </c>
      <c r="O103" s="9">
        <v>26.114999999999998</v>
      </c>
      <c r="P103" s="9">
        <v>15.523</v>
      </c>
      <c r="Q103" s="9">
        <v>10.590999999999999</v>
      </c>
      <c r="R103" s="9">
        <v>15.62</v>
      </c>
      <c r="S103" s="9">
        <v>12.115</v>
      </c>
      <c r="T103" s="9">
        <v>3.5049999999999999</v>
      </c>
      <c r="U103" s="9">
        <v>63.534999999999997</v>
      </c>
      <c r="V103" s="9">
        <v>30.366</v>
      </c>
      <c r="W103" s="9">
        <v>33.168999999999997</v>
      </c>
      <c r="X103" s="9">
        <v>425.65600000000001</v>
      </c>
      <c r="Y103" s="9">
        <v>232.00700000000001</v>
      </c>
      <c r="Z103" s="9">
        <v>193.649</v>
      </c>
      <c r="AA103" s="9">
        <v>196.75700000000001</v>
      </c>
      <c r="AB103" s="9">
        <v>134.92500000000001</v>
      </c>
      <c r="AC103" s="9">
        <v>61.832000000000001</v>
      </c>
      <c r="AD103" s="9">
        <v>228.898</v>
      </c>
      <c r="AE103" s="9">
        <v>97.081000000000003</v>
      </c>
      <c r="AF103" s="9">
        <v>131.81700000000001</v>
      </c>
      <c r="AG103" s="9">
        <v>226.87899999999999</v>
      </c>
      <c r="AH103" s="9">
        <v>154.50700000000001</v>
      </c>
      <c r="AI103" s="9">
        <v>72.372</v>
      </c>
      <c r="AJ103" s="9">
        <v>264.02100000000002</v>
      </c>
      <c r="AK103" s="9">
        <v>112.91200000000001</v>
      </c>
      <c r="AL103" s="9">
        <v>151.10900000000001</v>
      </c>
      <c r="AM103" s="9">
        <v>255.01300000000001</v>
      </c>
      <c r="AN103" s="9">
        <v>112.605</v>
      </c>
      <c r="AO103" s="9">
        <v>142.40799999999999</v>
      </c>
      <c r="AP103" s="9">
        <v>3459.1039999999998</v>
      </c>
      <c r="AQ103" s="9">
        <v>1825.56</v>
      </c>
      <c r="AR103" s="9">
        <v>1633.5440000000001</v>
      </c>
      <c r="AS103" s="9">
        <v>2350.0630000000001</v>
      </c>
      <c r="AT103" s="9">
        <v>1461.711</v>
      </c>
      <c r="AU103" s="9">
        <v>888.35199999999998</v>
      </c>
      <c r="AV103" s="9">
        <v>1109.0409999999999</v>
      </c>
      <c r="AW103" s="9">
        <v>363.84899999999999</v>
      </c>
      <c r="AX103" s="9">
        <v>745.19200000000001</v>
      </c>
      <c r="AY103" s="9">
        <v>353.54300000000001</v>
      </c>
      <c r="AZ103" s="9">
        <v>192.56100000000001</v>
      </c>
      <c r="BA103" s="9">
        <v>160.982</v>
      </c>
      <c r="BB103" s="9">
        <v>83.951999999999998</v>
      </c>
      <c r="BC103" s="9">
        <v>51.192999999999998</v>
      </c>
      <c r="BD103" s="9">
        <v>32.76</v>
      </c>
      <c r="BE103" s="9">
        <v>33.42</v>
      </c>
      <c r="BF103" s="9">
        <v>23.533999999999999</v>
      </c>
      <c r="BG103" s="9">
        <v>9.8859999999999992</v>
      </c>
      <c r="BH103" s="9">
        <v>19.268000000000001</v>
      </c>
      <c r="BI103" s="9">
        <v>12.856</v>
      </c>
      <c r="BJ103" s="9">
        <v>6.4109999999999996</v>
      </c>
      <c r="BK103" s="9">
        <v>14.151999999999999</v>
      </c>
      <c r="BL103" s="9">
        <v>10.678000000000001</v>
      </c>
      <c r="BM103" s="9">
        <v>3.4750000000000001</v>
      </c>
      <c r="BN103" s="9">
        <v>50.531999999999996</v>
      </c>
      <c r="BO103" s="9">
        <v>27.658999999999999</v>
      </c>
      <c r="BP103" s="9">
        <v>22.873999999999999</v>
      </c>
      <c r="BQ103" s="9">
        <v>304.95600000000002</v>
      </c>
      <c r="BR103" s="9">
        <v>163.02199999999999</v>
      </c>
      <c r="BS103" s="9">
        <v>141.934</v>
      </c>
      <c r="BT103" s="9">
        <v>122.33199999999999</v>
      </c>
      <c r="BU103" s="9">
        <v>89.7</v>
      </c>
      <c r="BV103" s="9">
        <v>32.631999999999998</v>
      </c>
      <c r="BW103" s="9">
        <v>182.625</v>
      </c>
      <c r="BX103" s="9">
        <v>73.322000000000003</v>
      </c>
      <c r="BY103" s="9">
        <v>109.30200000000001</v>
      </c>
      <c r="BZ103" s="9">
        <v>147.24100000000001</v>
      </c>
      <c r="CA103" s="9">
        <v>107.29900000000001</v>
      </c>
      <c r="CB103" s="9">
        <v>39.942</v>
      </c>
      <c r="CC103" s="9">
        <v>206.30099999999999</v>
      </c>
      <c r="CD103" s="9">
        <v>85.262</v>
      </c>
      <c r="CE103" s="9">
        <v>121.039</v>
      </c>
      <c r="CF103" s="9">
        <v>201.892</v>
      </c>
      <c r="CG103" s="9">
        <v>86.179000000000002</v>
      </c>
      <c r="CH103" s="9">
        <v>115.714</v>
      </c>
      <c r="CI103" s="9">
        <v>2731.0549999999998</v>
      </c>
      <c r="CJ103" s="9">
        <v>1406.567</v>
      </c>
      <c r="CK103" s="9">
        <v>1324.4880000000001</v>
      </c>
      <c r="CL103" s="9">
        <v>1890.2619999999999</v>
      </c>
      <c r="CM103" s="9">
        <v>1151.6780000000001</v>
      </c>
      <c r="CN103" s="9">
        <v>738.58299999999997</v>
      </c>
      <c r="CO103" s="9">
        <v>840.79300000000001</v>
      </c>
      <c r="CP103" s="9">
        <v>254.88900000000001</v>
      </c>
      <c r="CQ103" s="9">
        <v>585.90499999999997</v>
      </c>
      <c r="CR103" s="9">
        <v>333.02699999999999</v>
      </c>
      <c r="CS103" s="9">
        <v>164.63800000000001</v>
      </c>
      <c r="CT103" s="9">
        <v>168.39</v>
      </c>
      <c r="CU103" s="9">
        <v>65.706000000000003</v>
      </c>
      <c r="CV103" s="9">
        <v>30.091999999999999</v>
      </c>
      <c r="CW103" s="9">
        <v>35.613999999999997</v>
      </c>
      <c r="CX103" s="9">
        <v>20.332000000000001</v>
      </c>
      <c r="CY103" s="9">
        <v>13.24</v>
      </c>
      <c r="CZ103" s="9">
        <v>7.0919999999999996</v>
      </c>
      <c r="DA103" s="9">
        <v>12.585000000000001</v>
      </c>
      <c r="DB103" s="9">
        <v>7.4809999999999999</v>
      </c>
      <c r="DC103" s="9">
        <v>5.1040000000000001</v>
      </c>
      <c r="DD103" s="9">
        <v>7.7469999999999999</v>
      </c>
      <c r="DE103" s="9">
        <v>5.7590000000000003</v>
      </c>
      <c r="DF103" s="9">
        <v>1.988</v>
      </c>
      <c r="DG103" s="9">
        <v>45.374000000000002</v>
      </c>
      <c r="DH103" s="9">
        <v>16.852</v>
      </c>
      <c r="DI103" s="9">
        <v>28.521999999999998</v>
      </c>
      <c r="DJ103" s="9">
        <v>299.79000000000002</v>
      </c>
      <c r="DK103" s="9">
        <v>148.85</v>
      </c>
      <c r="DL103" s="9">
        <v>150.94</v>
      </c>
      <c r="DM103" s="9">
        <v>108.78100000000001</v>
      </c>
      <c r="DN103" s="9">
        <v>76.971999999999994</v>
      </c>
      <c r="DO103" s="9">
        <v>31.809000000000001</v>
      </c>
      <c r="DP103" s="9">
        <v>191.01</v>
      </c>
      <c r="DQ103" s="9">
        <v>71.878</v>
      </c>
      <c r="DR103" s="9">
        <v>119.131</v>
      </c>
      <c r="DS103" s="9">
        <v>121.59099999999999</v>
      </c>
      <c r="DT103" s="9">
        <v>84.576999999999998</v>
      </c>
      <c r="DU103" s="9">
        <v>37.012999999999998</v>
      </c>
      <c r="DV103" s="9">
        <v>211.43600000000001</v>
      </c>
      <c r="DW103" s="9">
        <v>80.06</v>
      </c>
      <c r="DX103" s="9">
        <v>131.376</v>
      </c>
      <c r="DY103" s="9">
        <v>203.595</v>
      </c>
      <c r="DZ103" s="9">
        <v>79.358999999999995</v>
      </c>
      <c r="EA103" s="9">
        <v>124.236</v>
      </c>
      <c r="EB103" s="9">
        <v>909.13900000000001</v>
      </c>
      <c r="EC103" s="9">
        <v>468.49299999999999</v>
      </c>
      <c r="ED103" s="9">
        <v>440.64600000000002</v>
      </c>
      <c r="EE103" s="9">
        <v>598.86300000000006</v>
      </c>
      <c r="EF103" s="9">
        <v>375.25099999999998</v>
      </c>
      <c r="EG103" s="9">
        <v>223.61199999999999</v>
      </c>
      <c r="EH103" s="9">
        <v>310.27600000000001</v>
      </c>
      <c r="EI103" s="9">
        <v>93.242000000000004</v>
      </c>
      <c r="EJ103" s="9">
        <v>217.03399999999999</v>
      </c>
      <c r="EK103" s="9">
        <v>112.33</v>
      </c>
      <c r="EL103" s="9">
        <v>50.747999999999998</v>
      </c>
      <c r="EM103" s="9">
        <v>61.582000000000001</v>
      </c>
      <c r="EN103" s="9">
        <v>29.37</v>
      </c>
      <c r="EO103" s="9">
        <v>14.259</v>
      </c>
      <c r="EP103" s="9">
        <v>15.111000000000001</v>
      </c>
      <c r="EQ103" s="9">
        <v>9.3859999999999992</v>
      </c>
      <c r="ER103" s="9">
        <v>7.3280000000000003</v>
      </c>
      <c r="ES103" s="9">
        <v>2.0579999999999998</v>
      </c>
      <c r="ET103" s="9">
        <v>3.8660000000000001</v>
      </c>
      <c r="EU103" s="9">
        <v>2.9769999999999999</v>
      </c>
      <c r="EV103" s="9">
        <v>0.88900000000000001</v>
      </c>
      <c r="EW103" s="9">
        <v>5.52</v>
      </c>
      <c r="EX103" s="9">
        <v>4.351</v>
      </c>
      <c r="EY103" s="9">
        <v>1.169</v>
      </c>
      <c r="EZ103" s="9">
        <v>19.984000000000002</v>
      </c>
      <c r="FA103" s="9">
        <v>6.931</v>
      </c>
      <c r="FB103" s="9">
        <v>13.053000000000001</v>
      </c>
      <c r="FC103" s="9">
        <v>94.983000000000004</v>
      </c>
      <c r="FD103" s="9">
        <v>41.392000000000003</v>
      </c>
      <c r="FE103" s="9">
        <v>53.591000000000001</v>
      </c>
      <c r="FF103" s="9">
        <v>28.437000000000001</v>
      </c>
      <c r="FG103" s="9">
        <v>17.024000000000001</v>
      </c>
      <c r="FH103" s="9">
        <v>11.413</v>
      </c>
      <c r="FI103" s="9">
        <v>66.546000000000006</v>
      </c>
      <c r="FJ103" s="9">
        <v>24.367999999999999</v>
      </c>
      <c r="FK103" s="9">
        <v>42.177999999999997</v>
      </c>
      <c r="FL103" s="9">
        <v>35.848999999999997</v>
      </c>
      <c r="FM103" s="9">
        <v>23.058</v>
      </c>
      <c r="FN103" s="9">
        <v>12.791</v>
      </c>
      <c r="FO103" s="9">
        <v>76.480999999999995</v>
      </c>
      <c r="FP103" s="9">
        <v>27.69</v>
      </c>
      <c r="FQ103" s="9">
        <v>48.790999999999997</v>
      </c>
      <c r="FR103" s="9">
        <v>70.412000000000006</v>
      </c>
      <c r="FS103" s="9">
        <v>27.344000000000001</v>
      </c>
      <c r="FT103" s="9">
        <v>43.067</v>
      </c>
      <c r="FU103" s="9">
        <v>1496.2080000000001</v>
      </c>
      <c r="FV103" s="9">
        <v>791.33199999999999</v>
      </c>
      <c r="FW103" s="9">
        <v>704.87599999999998</v>
      </c>
      <c r="FX103" s="9">
        <v>1006.93</v>
      </c>
      <c r="FY103" s="9">
        <v>644.73500000000001</v>
      </c>
      <c r="FZ103" s="9">
        <v>362.19499999999999</v>
      </c>
      <c r="GA103" s="9">
        <v>489.27800000000002</v>
      </c>
      <c r="GB103" s="9">
        <v>146.59700000000001</v>
      </c>
      <c r="GC103" s="9">
        <v>342.68099999999998</v>
      </c>
      <c r="GD103" s="9">
        <v>170.411</v>
      </c>
      <c r="GE103" s="9">
        <v>83.95</v>
      </c>
      <c r="GF103" s="9">
        <v>86.46</v>
      </c>
      <c r="GG103" s="9">
        <v>38.014000000000003</v>
      </c>
      <c r="GH103" s="9">
        <v>18.809999999999999</v>
      </c>
      <c r="GI103" s="9">
        <v>19.204000000000001</v>
      </c>
      <c r="GJ103" s="9">
        <v>13.448</v>
      </c>
      <c r="GK103" s="9">
        <v>8.8019999999999996</v>
      </c>
      <c r="GL103" s="9">
        <v>4.6449999999999996</v>
      </c>
      <c r="GM103" s="9">
        <v>7.8339999999999996</v>
      </c>
      <c r="GN103" s="9">
        <v>4.391</v>
      </c>
      <c r="GO103" s="9">
        <v>3.444</v>
      </c>
      <c r="GP103" s="9">
        <v>5.6130000000000004</v>
      </c>
      <c r="GQ103" s="9">
        <v>4.4109999999999996</v>
      </c>
      <c r="GR103" s="9">
        <v>1.202</v>
      </c>
      <c r="GS103" s="9">
        <v>24.565999999999999</v>
      </c>
      <c r="GT103" s="9">
        <v>10.007999999999999</v>
      </c>
      <c r="GU103" s="9">
        <v>14.558</v>
      </c>
      <c r="GV103" s="9">
        <v>146.38200000000001</v>
      </c>
      <c r="GW103" s="9">
        <v>72.441000000000003</v>
      </c>
      <c r="GX103" s="9">
        <v>73.941000000000003</v>
      </c>
      <c r="GY103" s="9">
        <v>52.756999999999998</v>
      </c>
      <c r="GZ103" s="9">
        <v>36.533000000000001</v>
      </c>
      <c r="HA103" s="9">
        <v>16.224</v>
      </c>
      <c r="HB103" s="9">
        <v>93.625</v>
      </c>
      <c r="HC103" s="9">
        <v>35.908000000000001</v>
      </c>
      <c r="HD103" s="9">
        <v>57.716999999999999</v>
      </c>
      <c r="HE103" s="9">
        <v>62.604999999999997</v>
      </c>
      <c r="HF103" s="9">
        <v>43.786000000000001</v>
      </c>
      <c r="HG103" s="9">
        <v>18.818999999999999</v>
      </c>
      <c r="HH103" s="9">
        <v>107.806</v>
      </c>
      <c r="HI103" s="9">
        <v>40.164999999999999</v>
      </c>
      <c r="HJ103" s="9">
        <v>67.641000000000005</v>
      </c>
      <c r="HK103" s="9">
        <v>101.46</v>
      </c>
      <c r="HL103" s="9">
        <v>40.298999999999999</v>
      </c>
      <c r="HM103" s="9">
        <v>61.161000000000001</v>
      </c>
      <c r="HN103" s="9">
        <v>281.87400000000002</v>
      </c>
      <c r="HO103" s="9">
        <v>147.33799999999999</v>
      </c>
      <c r="HP103" s="9">
        <v>134.536</v>
      </c>
      <c r="HQ103" s="9">
        <v>182.48</v>
      </c>
      <c r="HR103" s="9">
        <v>115.23399999999999</v>
      </c>
      <c r="HS103" s="9">
        <v>67.245999999999995</v>
      </c>
      <c r="HT103" s="9">
        <v>99.394000000000005</v>
      </c>
      <c r="HU103" s="9">
        <v>32.103999999999999</v>
      </c>
      <c r="HV103" s="9">
        <v>67.290999999999997</v>
      </c>
      <c r="HW103" s="9">
        <v>29.675000000000001</v>
      </c>
      <c r="HX103" s="9">
        <v>15.085000000000001</v>
      </c>
      <c r="HY103" s="9">
        <v>14.590999999999999</v>
      </c>
      <c r="HZ103" s="9">
        <v>5.2240000000000002</v>
      </c>
      <c r="IA103" s="9">
        <v>2.6509999999999998</v>
      </c>
      <c r="IB103" s="9">
        <v>2.573</v>
      </c>
      <c r="IC103" s="9">
        <v>2.0640000000000001</v>
      </c>
      <c r="ID103" s="9">
        <v>1.5640000000000001</v>
      </c>
      <c r="IE103" s="9">
        <v>0.499</v>
      </c>
      <c r="IF103" s="9">
        <v>1.3560000000000001</v>
      </c>
      <c r="IG103" s="9">
        <v>1.1160000000000001</v>
      </c>
      <c r="IH103" s="9">
        <v>0.23899999999999999</v>
      </c>
      <c r="II103" s="9">
        <v>0.70799999999999996</v>
      </c>
      <c r="IJ103" s="9">
        <v>0.44800000000000001</v>
      </c>
      <c r="IK103" s="9">
        <v>0.26</v>
      </c>
      <c r="IL103" s="9">
        <v>3.161</v>
      </c>
      <c r="IM103" s="9">
        <v>1.087</v>
      </c>
      <c r="IN103" s="9">
        <v>2.0739999999999998</v>
      </c>
      <c r="IO103" s="9">
        <v>26.318000000000001</v>
      </c>
      <c r="IP103" s="9">
        <v>13.092000000000001</v>
      </c>
      <c r="IQ103" s="9">
        <v>13.225</v>
      </c>
    </row>
    <row r="104" spans="1:251">
      <c r="A104" s="10">
        <v>44652</v>
      </c>
      <c r="B104" s="9">
        <v>1158.703</v>
      </c>
      <c r="C104" s="9">
        <v>1247.317</v>
      </c>
      <c r="D104" s="9">
        <v>415.73</v>
      </c>
      <c r="E104" s="9">
        <v>831.58699999999999</v>
      </c>
      <c r="F104" s="9">
        <v>455.06700000000001</v>
      </c>
      <c r="G104" s="9">
        <v>251.63</v>
      </c>
      <c r="H104" s="9">
        <v>203.43700000000001</v>
      </c>
      <c r="I104" s="9">
        <v>101.886</v>
      </c>
      <c r="J104" s="9">
        <v>54.795999999999999</v>
      </c>
      <c r="K104" s="9">
        <v>47.091000000000001</v>
      </c>
      <c r="L104" s="9">
        <v>33.893999999999998</v>
      </c>
      <c r="M104" s="9">
        <v>22.1</v>
      </c>
      <c r="N104" s="9">
        <v>11.794</v>
      </c>
      <c r="O104" s="9">
        <v>20.213000000000001</v>
      </c>
      <c r="P104" s="9">
        <v>13.88</v>
      </c>
      <c r="Q104" s="9">
        <v>6.3339999999999996</v>
      </c>
      <c r="R104" s="9">
        <v>13.680999999999999</v>
      </c>
      <c r="S104" s="9">
        <v>8.2210000000000001</v>
      </c>
      <c r="T104" s="9">
        <v>5.46</v>
      </c>
      <c r="U104" s="9">
        <v>67.992000000000004</v>
      </c>
      <c r="V104" s="9">
        <v>32.695</v>
      </c>
      <c r="W104" s="9">
        <v>35.296999999999997</v>
      </c>
      <c r="X104" s="9">
        <v>389.34800000000001</v>
      </c>
      <c r="Y104" s="9">
        <v>216.56700000000001</v>
      </c>
      <c r="Z104" s="9">
        <v>172.78100000000001</v>
      </c>
      <c r="AA104" s="9">
        <v>163.679</v>
      </c>
      <c r="AB104" s="9">
        <v>115.91</v>
      </c>
      <c r="AC104" s="9">
        <v>47.768999999999998</v>
      </c>
      <c r="AD104" s="9">
        <v>225.66900000000001</v>
      </c>
      <c r="AE104" s="9">
        <v>100.65600000000001</v>
      </c>
      <c r="AF104" s="9">
        <v>125.012</v>
      </c>
      <c r="AG104" s="9">
        <v>189.52799999999999</v>
      </c>
      <c r="AH104" s="9">
        <v>132.227</v>
      </c>
      <c r="AI104" s="9">
        <v>57.3</v>
      </c>
      <c r="AJ104" s="9">
        <v>265.53899999999999</v>
      </c>
      <c r="AK104" s="9">
        <v>119.40300000000001</v>
      </c>
      <c r="AL104" s="9">
        <v>146.136</v>
      </c>
      <c r="AM104" s="9">
        <v>245.88200000000001</v>
      </c>
      <c r="AN104" s="9">
        <v>114.536</v>
      </c>
      <c r="AO104" s="9">
        <v>131.346</v>
      </c>
      <c r="AP104" s="9">
        <v>3466.2190000000001</v>
      </c>
      <c r="AQ104" s="9">
        <v>1829.652</v>
      </c>
      <c r="AR104" s="9">
        <v>1636.568</v>
      </c>
      <c r="AS104" s="9">
        <v>2373.605</v>
      </c>
      <c r="AT104" s="9">
        <v>1478.4480000000001</v>
      </c>
      <c r="AU104" s="9">
        <v>895.15599999999995</v>
      </c>
      <c r="AV104" s="9">
        <v>1092.615</v>
      </c>
      <c r="AW104" s="9">
        <v>351.20299999999997</v>
      </c>
      <c r="AX104" s="9">
        <v>741.41200000000003</v>
      </c>
      <c r="AY104" s="9">
        <v>379.37299999999999</v>
      </c>
      <c r="AZ104" s="9">
        <v>209.91900000000001</v>
      </c>
      <c r="BA104" s="9">
        <v>169.45400000000001</v>
      </c>
      <c r="BB104" s="9">
        <v>85.370999999999995</v>
      </c>
      <c r="BC104" s="9">
        <v>51.834000000000003</v>
      </c>
      <c r="BD104" s="9">
        <v>33.536999999999999</v>
      </c>
      <c r="BE104" s="9">
        <v>32.941000000000003</v>
      </c>
      <c r="BF104" s="9">
        <v>24.190999999999999</v>
      </c>
      <c r="BG104" s="9">
        <v>8.75</v>
      </c>
      <c r="BH104" s="9">
        <v>20.276</v>
      </c>
      <c r="BI104" s="9">
        <v>14.644</v>
      </c>
      <c r="BJ104" s="9">
        <v>5.6319999999999997</v>
      </c>
      <c r="BK104" s="9">
        <v>12.666</v>
      </c>
      <c r="BL104" s="9">
        <v>9.5470000000000006</v>
      </c>
      <c r="BM104" s="9">
        <v>3.1179999999999999</v>
      </c>
      <c r="BN104" s="9">
        <v>52.429000000000002</v>
      </c>
      <c r="BO104" s="9">
        <v>27.643000000000001</v>
      </c>
      <c r="BP104" s="9">
        <v>24.786999999999999</v>
      </c>
      <c r="BQ104" s="9">
        <v>325.61399999999998</v>
      </c>
      <c r="BR104" s="9">
        <v>177.001</v>
      </c>
      <c r="BS104" s="9">
        <v>148.613</v>
      </c>
      <c r="BT104" s="9">
        <v>129.66</v>
      </c>
      <c r="BU104" s="9">
        <v>96.159000000000006</v>
      </c>
      <c r="BV104" s="9">
        <v>33.500999999999998</v>
      </c>
      <c r="BW104" s="9">
        <v>195.95400000000001</v>
      </c>
      <c r="BX104" s="9">
        <v>80.841999999999999</v>
      </c>
      <c r="BY104" s="9">
        <v>115.11199999999999</v>
      </c>
      <c r="BZ104" s="9">
        <v>157.94399999999999</v>
      </c>
      <c r="CA104" s="9">
        <v>116.26600000000001</v>
      </c>
      <c r="CB104" s="9">
        <v>41.679000000000002</v>
      </c>
      <c r="CC104" s="9">
        <v>221.428</v>
      </c>
      <c r="CD104" s="9">
        <v>93.653000000000006</v>
      </c>
      <c r="CE104" s="9">
        <v>127.77500000000001</v>
      </c>
      <c r="CF104" s="9">
        <v>216.23</v>
      </c>
      <c r="CG104" s="9">
        <v>95.486000000000004</v>
      </c>
      <c r="CH104" s="9">
        <v>120.744</v>
      </c>
      <c r="CI104" s="9">
        <v>2728.1109999999999</v>
      </c>
      <c r="CJ104" s="9">
        <v>1409.586</v>
      </c>
      <c r="CK104" s="9">
        <v>1318.5250000000001</v>
      </c>
      <c r="CL104" s="9">
        <v>1907.548</v>
      </c>
      <c r="CM104" s="9">
        <v>1162.4649999999999</v>
      </c>
      <c r="CN104" s="9">
        <v>745.08299999999997</v>
      </c>
      <c r="CO104" s="9">
        <v>820.56299999999999</v>
      </c>
      <c r="CP104" s="9">
        <v>247.12100000000001</v>
      </c>
      <c r="CQ104" s="9">
        <v>573.44200000000001</v>
      </c>
      <c r="CR104" s="9">
        <v>309.733</v>
      </c>
      <c r="CS104" s="9">
        <v>158.315</v>
      </c>
      <c r="CT104" s="9">
        <v>151.417</v>
      </c>
      <c r="CU104" s="9">
        <v>56.161000000000001</v>
      </c>
      <c r="CV104" s="9">
        <v>28.538</v>
      </c>
      <c r="CW104" s="9">
        <v>27.622</v>
      </c>
      <c r="CX104" s="9">
        <v>22.628</v>
      </c>
      <c r="CY104" s="9">
        <v>15.904999999999999</v>
      </c>
      <c r="CZ104" s="9">
        <v>6.7220000000000004</v>
      </c>
      <c r="DA104" s="9">
        <v>10.432</v>
      </c>
      <c r="DB104" s="9">
        <v>6.3259999999999996</v>
      </c>
      <c r="DC104" s="9">
        <v>4.1059999999999999</v>
      </c>
      <c r="DD104" s="9">
        <v>12.196</v>
      </c>
      <c r="DE104" s="9">
        <v>9.58</v>
      </c>
      <c r="DF104" s="9">
        <v>2.6160000000000001</v>
      </c>
      <c r="DG104" s="9">
        <v>33.533000000000001</v>
      </c>
      <c r="DH104" s="9">
        <v>12.632999999999999</v>
      </c>
      <c r="DI104" s="9">
        <v>20.9</v>
      </c>
      <c r="DJ104" s="9">
        <v>276.37400000000002</v>
      </c>
      <c r="DK104" s="9">
        <v>140.06800000000001</v>
      </c>
      <c r="DL104" s="9">
        <v>136.30600000000001</v>
      </c>
      <c r="DM104" s="9">
        <v>104.878</v>
      </c>
      <c r="DN104" s="9">
        <v>74.436999999999998</v>
      </c>
      <c r="DO104" s="9">
        <v>30.440999999999999</v>
      </c>
      <c r="DP104" s="9">
        <v>171.49600000000001</v>
      </c>
      <c r="DQ104" s="9">
        <v>65.631</v>
      </c>
      <c r="DR104" s="9">
        <v>105.86499999999999</v>
      </c>
      <c r="DS104" s="9">
        <v>124.343</v>
      </c>
      <c r="DT104" s="9">
        <v>88.691000000000003</v>
      </c>
      <c r="DU104" s="9">
        <v>35.652999999999999</v>
      </c>
      <c r="DV104" s="9">
        <v>185.38900000000001</v>
      </c>
      <c r="DW104" s="9">
        <v>69.625</v>
      </c>
      <c r="DX104" s="9">
        <v>115.765</v>
      </c>
      <c r="DY104" s="9">
        <v>181.928</v>
      </c>
      <c r="DZ104" s="9">
        <v>71.956000000000003</v>
      </c>
      <c r="EA104" s="9">
        <v>109.971</v>
      </c>
      <c r="EB104" s="9">
        <v>908.05899999999997</v>
      </c>
      <c r="EC104" s="9">
        <v>471.75099999999998</v>
      </c>
      <c r="ED104" s="9">
        <v>436.30799999999999</v>
      </c>
      <c r="EE104" s="9">
        <v>596.15499999999997</v>
      </c>
      <c r="EF104" s="9">
        <v>378.61</v>
      </c>
      <c r="EG104" s="9">
        <v>217.54599999999999</v>
      </c>
      <c r="EH104" s="9">
        <v>311.90300000000002</v>
      </c>
      <c r="EI104" s="9">
        <v>93.141000000000005</v>
      </c>
      <c r="EJ104" s="9">
        <v>218.762</v>
      </c>
      <c r="EK104" s="9">
        <v>110.996</v>
      </c>
      <c r="EL104" s="9">
        <v>54.963999999999999</v>
      </c>
      <c r="EM104" s="9">
        <v>56.030999999999999</v>
      </c>
      <c r="EN104" s="9">
        <v>20.544</v>
      </c>
      <c r="EO104" s="9">
        <v>9.7379999999999995</v>
      </c>
      <c r="EP104" s="9">
        <v>10.805999999999999</v>
      </c>
      <c r="EQ104" s="9">
        <v>5.3330000000000002</v>
      </c>
      <c r="ER104" s="9">
        <v>4.3760000000000003</v>
      </c>
      <c r="ES104" s="9">
        <v>0.95699999999999996</v>
      </c>
      <c r="ET104" s="9">
        <v>1.99</v>
      </c>
      <c r="EU104" s="9">
        <v>1.732</v>
      </c>
      <c r="EV104" s="9">
        <v>0.25800000000000001</v>
      </c>
      <c r="EW104" s="9">
        <v>3.343</v>
      </c>
      <c r="EX104" s="9">
        <v>2.6440000000000001</v>
      </c>
      <c r="EY104" s="9">
        <v>0.69899999999999995</v>
      </c>
      <c r="EZ104" s="9">
        <v>15.211</v>
      </c>
      <c r="FA104" s="9">
        <v>5.3620000000000001</v>
      </c>
      <c r="FB104" s="9">
        <v>9.8490000000000002</v>
      </c>
      <c r="FC104" s="9">
        <v>99.765000000000001</v>
      </c>
      <c r="FD104" s="9">
        <v>49.363</v>
      </c>
      <c r="FE104" s="9">
        <v>50.402000000000001</v>
      </c>
      <c r="FF104" s="9">
        <v>31.567</v>
      </c>
      <c r="FG104" s="9">
        <v>22.1</v>
      </c>
      <c r="FH104" s="9">
        <v>9.4659999999999993</v>
      </c>
      <c r="FI104" s="9">
        <v>68.198999999999998</v>
      </c>
      <c r="FJ104" s="9">
        <v>27.263000000000002</v>
      </c>
      <c r="FK104" s="9">
        <v>40.936</v>
      </c>
      <c r="FL104" s="9">
        <v>35.207000000000001</v>
      </c>
      <c r="FM104" s="9">
        <v>24.792000000000002</v>
      </c>
      <c r="FN104" s="9">
        <v>10.414999999999999</v>
      </c>
      <c r="FO104" s="9">
        <v>75.789000000000001</v>
      </c>
      <c r="FP104" s="9">
        <v>30.172000000000001</v>
      </c>
      <c r="FQ104" s="9">
        <v>45.616999999999997</v>
      </c>
      <c r="FR104" s="9">
        <v>70.188999999999993</v>
      </c>
      <c r="FS104" s="9">
        <v>28.995000000000001</v>
      </c>
      <c r="FT104" s="9">
        <v>41.194000000000003</v>
      </c>
      <c r="FU104" s="9">
        <v>1501.7370000000001</v>
      </c>
      <c r="FV104" s="9">
        <v>797.827</v>
      </c>
      <c r="FW104" s="9">
        <v>703.91</v>
      </c>
      <c r="FX104" s="9">
        <v>1025.8810000000001</v>
      </c>
      <c r="FY104" s="9">
        <v>652.62</v>
      </c>
      <c r="FZ104" s="9">
        <v>373.262</v>
      </c>
      <c r="GA104" s="9">
        <v>475.85500000000002</v>
      </c>
      <c r="GB104" s="9">
        <v>145.20699999999999</v>
      </c>
      <c r="GC104" s="9">
        <v>330.64800000000002</v>
      </c>
      <c r="GD104" s="9">
        <v>174.715</v>
      </c>
      <c r="GE104" s="9">
        <v>89.694000000000003</v>
      </c>
      <c r="GF104" s="9">
        <v>85.021000000000001</v>
      </c>
      <c r="GG104" s="9">
        <v>32.262999999999998</v>
      </c>
      <c r="GH104" s="9">
        <v>18.187999999999999</v>
      </c>
      <c r="GI104" s="9">
        <v>14.076000000000001</v>
      </c>
      <c r="GJ104" s="9">
        <v>14.497999999999999</v>
      </c>
      <c r="GK104" s="9">
        <v>10.118</v>
      </c>
      <c r="GL104" s="9">
        <v>4.38</v>
      </c>
      <c r="GM104" s="9">
        <v>8.0389999999999997</v>
      </c>
      <c r="GN104" s="9">
        <v>4.6749999999999998</v>
      </c>
      <c r="GO104" s="9">
        <v>3.3639999999999999</v>
      </c>
      <c r="GP104" s="9">
        <v>6.4589999999999996</v>
      </c>
      <c r="GQ104" s="9">
        <v>5.444</v>
      </c>
      <c r="GR104" s="9">
        <v>1.0149999999999999</v>
      </c>
      <c r="GS104" s="9">
        <v>17.765000000000001</v>
      </c>
      <c r="GT104" s="9">
        <v>8.07</v>
      </c>
      <c r="GU104" s="9">
        <v>9.6959999999999997</v>
      </c>
      <c r="GV104" s="9">
        <v>156.084</v>
      </c>
      <c r="GW104" s="9">
        <v>79.117000000000004</v>
      </c>
      <c r="GX104" s="9">
        <v>76.966999999999999</v>
      </c>
      <c r="GY104" s="9">
        <v>65.41</v>
      </c>
      <c r="GZ104" s="9">
        <v>46.783999999999999</v>
      </c>
      <c r="HA104" s="9">
        <v>18.626000000000001</v>
      </c>
      <c r="HB104" s="9">
        <v>90.674000000000007</v>
      </c>
      <c r="HC104" s="9">
        <v>32.332999999999998</v>
      </c>
      <c r="HD104" s="9">
        <v>58.341000000000001</v>
      </c>
      <c r="HE104" s="9">
        <v>77.414000000000001</v>
      </c>
      <c r="HF104" s="9">
        <v>54.802999999999997</v>
      </c>
      <c r="HG104" s="9">
        <v>22.611999999999998</v>
      </c>
      <c r="HH104" s="9">
        <v>97.3</v>
      </c>
      <c r="HI104" s="9">
        <v>34.890999999999998</v>
      </c>
      <c r="HJ104" s="9">
        <v>62.408999999999999</v>
      </c>
      <c r="HK104" s="9">
        <v>98.712999999999994</v>
      </c>
      <c r="HL104" s="9">
        <v>37.006999999999998</v>
      </c>
      <c r="HM104" s="9">
        <v>61.706000000000003</v>
      </c>
      <c r="HN104" s="9">
        <v>280.279</v>
      </c>
      <c r="HO104" s="9">
        <v>147.34800000000001</v>
      </c>
      <c r="HP104" s="9">
        <v>132.93</v>
      </c>
      <c r="HQ104" s="9">
        <v>183.274</v>
      </c>
      <c r="HR104" s="9">
        <v>114.617</v>
      </c>
      <c r="HS104" s="9">
        <v>68.656999999999996</v>
      </c>
      <c r="HT104" s="9">
        <v>97.004999999999995</v>
      </c>
      <c r="HU104" s="9">
        <v>32.731000000000002</v>
      </c>
      <c r="HV104" s="9">
        <v>64.272999999999996</v>
      </c>
      <c r="HW104" s="9">
        <v>30.532</v>
      </c>
      <c r="HX104" s="9">
        <v>15.782999999999999</v>
      </c>
      <c r="HY104" s="9">
        <v>14.749000000000001</v>
      </c>
      <c r="HZ104" s="9">
        <v>4.8460000000000001</v>
      </c>
      <c r="IA104" s="9">
        <v>2.6549999999999998</v>
      </c>
      <c r="IB104" s="9">
        <v>2.1909999999999998</v>
      </c>
      <c r="IC104" s="9">
        <v>1.05</v>
      </c>
      <c r="ID104" s="9">
        <v>0.64300000000000002</v>
      </c>
      <c r="IE104" s="9">
        <v>0.40699999999999997</v>
      </c>
      <c r="IF104" s="9">
        <v>1.004</v>
      </c>
      <c r="IG104" s="9">
        <v>0.623</v>
      </c>
      <c r="IH104" s="9">
        <v>0.38100000000000001</v>
      </c>
      <c r="II104" s="9">
        <v>4.5999999999999999E-2</v>
      </c>
      <c r="IJ104" s="9">
        <v>0.02</v>
      </c>
      <c r="IK104" s="9">
        <v>2.5999999999999999E-2</v>
      </c>
      <c r="IL104" s="9">
        <v>3.7959999999999998</v>
      </c>
      <c r="IM104" s="9">
        <v>2.012</v>
      </c>
      <c r="IN104" s="9">
        <v>1.784</v>
      </c>
      <c r="IO104" s="9">
        <v>28.044</v>
      </c>
      <c r="IP104" s="9">
        <v>14.606</v>
      </c>
      <c r="IQ104" s="9">
        <v>13.438000000000001</v>
      </c>
    </row>
    <row r="105" spans="1:251">
      <c r="A105" s="10">
        <v>44682</v>
      </c>
      <c r="B105" s="9">
        <v>1178.682</v>
      </c>
      <c r="C105" s="9">
        <v>1245.354</v>
      </c>
      <c r="D105" s="9">
        <v>409.96499999999997</v>
      </c>
      <c r="E105" s="9">
        <v>835.38900000000001</v>
      </c>
      <c r="F105" s="9">
        <v>455.89400000000001</v>
      </c>
      <c r="G105" s="9">
        <v>252.09800000000001</v>
      </c>
      <c r="H105" s="9">
        <v>203.79599999999999</v>
      </c>
      <c r="I105" s="9">
        <v>104.23099999999999</v>
      </c>
      <c r="J105" s="9">
        <v>60.424999999999997</v>
      </c>
      <c r="K105" s="9">
        <v>43.805999999999997</v>
      </c>
      <c r="L105" s="9">
        <v>44.747</v>
      </c>
      <c r="M105" s="9">
        <v>32.116999999999997</v>
      </c>
      <c r="N105" s="9">
        <v>12.63</v>
      </c>
      <c r="O105" s="9">
        <v>28.087</v>
      </c>
      <c r="P105" s="9">
        <v>20.161999999999999</v>
      </c>
      <c r="Q105" s="9">
        <v>7.9249999999999998</v>
      </c>
      <c r="R105" s="9">
        <v>16.66</v>
      </c>
      <c r="S105" s="9">
        <v>11.955</v>
      </c>
      <c r="T105" s="9">
        <v>4.7050000000000001</v>
      </c>
      <c r="U105" s="9">
        <v>59.484000000000002</v>
      </c>
      <c r="V105" s="9">
        <v>28.308</v>
      </c>
      <c r="W105" s="9">
        <v>31.175999999999998</v>
      </c>
      <c r="X105" s="9">
        <v>385.68400000000003</v>
      </c>
      <c r="Y105" s="9">
        <v>213.001</v>
      </c>
      <c r="Z105" s="9">
        <v>172.68299999999999</v>
      </c>
      <c r="AA105" s="9">
        <v>172.65100000000001</v>
      </c>
      <c r="AB105" s="9">
        <v>121.444</v>
      </c>
      <c r="AC105" s="9">
        <v>51.207000000000001</v>
      </c>
      <c r="AD105" s="9">
        <v>213.03299999999999</v>
      </c>
      <c r="AE105" s="9">
        <v>91.557000000000002</v>
      </c>
      <c r="AF105" s="9">
        <v>121.476</v>
      </c>
      <c r="AG105" s="9">
        <v>207.648</v>
      </c>
      <c r="AH105" s="9">
        <v>145.76499999999999</v>
      </c>
      <c r="AI105" s="9">
        <v>61.883000000000003</v>
      </c>
      <c r="AJ105" s="9">
        <v>248.245</v>
      </c>
      <c r="AK105" s="9">
        <v>106.333</v>
      </c>
      <c r="AL105" s="9">
        <v>141.91300000000001</v>
      </c>
      <c r="AM105" s="9">
        <v>241.12</v>
      </c>
      <c r="AN105" s="9">
        <v>111.71899999999999</v>
      </c>
      <c r="AO105" s="9">
        <v>129.40100000000001</v>
      </c>
      <c r="AP105" s="9">
        <v>3481.1970000000001</v>
      </c>
      <c r="AQ105" s="9">
        <v>1836.278</v>
      </c>
      <c r="AR105" s="9">
        <v>1644.9190000000001</v>
      </c>
      <c r="AS105" s="9">
        <v>2375.67</v>
      </c>
      <c r="AT105" s="9">
        <v>1470.8969999999999</v>
      </c>
      <c r="AU105" s="9">
        <v>904.77300000000002</v>
      </c>
      <c r="AV105" s="9">
        <v>1105.527</v>
      </c>
      <c r="AW105" s="9">
        <v>365.38099999999997</v>
      </c>
      <c r="AX105" s="9">
        <v>740.14599999999996</v>
      </c>
      <c r="AY105" s="9">
        <v>381.78399999999999</v>
      </c>
      <c r="AZ105" s="9">
        <v>215.94900000000001</v>
      </c>
      <c r="BA105" s="9">
        <v>165.83500000000001</v>
      </c>
      <c r="BB105" s="9">
        <v>90.876999999999995</v>
      </c>
      <c r="BC105" s="9">
        <v>56.277000000000001</v>
      </c>
      <c r="BD105" s="9">
        <v>34.6</v>
      </c>
      <c r="BE105" s="9">
        <v>29.818999999999999</v>
      </c>
      <c r="BF105" s="9">
        <v>23.841999999999999</v>
      </c>
      <c r="BG105" s="9">
        <v>5.9770000000000003</v>
      </c>
      <c r="BH105" s="9">
        <v>14.013999999999999</v>
      </c>
      <c r="BI105" s="9">
        <v>9.8000000000000007</v>
      </c>
      <c r="BJ105" s="9">
        <v>4.2140000000000004</v>
      </c>
      <c r="BK105" s="9">
        <v>15.804</v>
      </c>
      <c r="BL105" s="9">
        <v>14.042</v>
      </c>
      <c r="BM105" s="9">
        <v>1.762</v>
      </c>
      <c r="BN105" s="9">
        <v>61.058999999999997</v>
      </c>
      <c r="BO105" s="9">
        <v>32.435000000000002</v>
      </c>
      <c r="BP105" s="9">
        <v>28.623000000000001</v>
      </c>
      <c r="BQ105" s="9">
        <v>325.89699999999999</v>
      </c>
      <c r="BR105" s="9">
        <v>181.36799999999999</v>
      </c>
      <c r="BS105" s="9">
        <v>144.529</v>
      </c>
      <c r="BT105" s="9">
        <v>135.68799999999999</v>
      </c>
      <c r="BU105" s="9">
        <v>102.959</v>
      </c>
      <c r="BV105" s="9">
        <v>32.728999999999999</v>
      </c>
      <c r="BW105" s="9">
        <v>190.209</v>
      </c>
      <c r="BX105" s="9">
        <v>78.409000000000006</v>
      </c>
      <c r="BY105" s="9">
        <v>111.8</v>
      </c>
      <c r="BZ105" s="9">
        <v>157.32900000000001</v>
      </c>
      <c r="CA105" s="9">
        <v>119.694</v>
      </c>
      <c r="CB105" s="9">
        <v>37.634999999999998</v>
      </c>
      <c r="CC105" s="9">
        <v>224.45400000000001</v>
      </c>
      <c r="CD105" s="9">
        <v>96.254999999999995</v>
      </c>
      <c r="CE105" s="9">
        <v>128.19999999999999</v>
      </c>
      <c r="CF105" s="9">
        <v>204.22300000000001</v>
      </c>
      <c r="CG105" s="9">
        <v>88.209000000000003</v>
      </c>
      <c r="CH105" s="9">
        <v>116.014</v>
      </c>
      <c r="CI105" s="9">
        <v>2767.9949999999999</v>
      </c>
      <c r="CJ105" s="9">
        <v>1419.54</v>
      </c>
      <c r="CK105" s="9">
        <v>1348.4559999999999</v>
      </c>
      <c r="CL105" s="9">
        <v>1916.11</v>
      </c>
      <c r="CM105" s="9">
        <v>1154.5329999999999</v>
      </c>
      <c r="CN105" s="9">
        <v>761.577</v>
      </c>
      <c r="CO105" s="9">
        <v>851.88499999999999</v>
      </c>
      <c r="CP105" s="9">
        <v>265.00700000000001</v>
      </c>
      <c r="CQ105" s="9">
        <v>586.87900000000002</v>
      </c>
      <c r="CR105" s="9">
        <v>305.59800000000001</v>
      </c>
      <c r="CS105" s="9">
        <v>162.57</v>
      </c>
      <c r="CT105" s="9">
        <v>143.02799999999999</v>
      </c>
      <c r="CU105" s="9">
        <v>46.798999999999999</v>
      </c>
      <c r="CV105" s="9">
        <v>23.914999999999999</v>
      </c>
      <c r="CW105" s="9">
        <v>22.884</v>
      </c>
      <c r="CX105" s="9">
        <v>16.548999999999999</v>
      </c>
      <c r="CY105" s="9">
        <v>12.282999999999999</v>
      </c>
      <c r="CZ105" s="9">
        <v>4.266</v>
      </c>
      <c r="DA105" s="9">
        <v>10.461</v>
      </c>
      <c r="DB105" s="9">
        <v>7.1390000000000002</v>
      </c>
      <c r="DC105" s="9">
        <v>3.3220000000000001</v>
      </c>
      <c r="DD105" s="9">
        <v>6.0880000000000001</v>
      </c>
      <c r="DE105" s="9">
        <v>5.1440000000000001</v>
      </c>
      <c r="DF105" s="9">
        <v>0.94399999999999995</v>
      </c>
      <c r="DG105" s="9">
        <v>30.25</v>
      </c>
      <c r="DH105" s="9">
        <v>11.632</v>
      </c>
      <c r="DI105" s="9">
        <v>18.617999999999999</v>
      </c>
      <c r="DJ105" s="9">
        <v>275.54500000000002</v>
      </c>
      <c r="DK105" s="9">
        <v>145.428</v>
      </c>
      <c r="DL105" s="9">
        <v>130.11699999999999</v>
      </c>
      <c r="DM105" s="9">
        <v>110.11</v>
      </c>
      <c r="DN105" s="9">
        <v>77.790999999999997</v>
      </c>
      <c r="DO105" s="9">
        <v>32.317999999999998</v>
      </c>
      <c r="DP105" s="9">
        <v>165.435</v>
      </c>
      <c r="DQ105" s="9">
        <v>67.637</v>
      </c>
      <c r="DR105" s="9">
        <v>97.798000000000002</v>
      </c>
      <c r="DS105" s="9">
        <v>123.44799999999999</v>
      </c>
      <c r="DT105" s="9">
        <v>87.986000000000004</v>
      </c>
      <c r="DU105" s="9">
        <v>35.462000000000003</v>
      </c>
      <c r="DV105" s="9">
        <v>182.15</v>
      </c>
      <c r="DW105" s="9">
        <v>74.584000000000003</v>
      </c>
      <c r="DX105" s="9">
        <v>107.566</v>
      </c>
      <c r="DY105" s="9">
        <v>175.89599999999999</v>
      </c>
      <c r="DZ105" s="9">
        <v>74.775999999999996</v>
      </c>
      <c r="EA105" s="9">
        <v>101.12</v>
      </c>
      <c r="EB105" s="9">
        <v>911.08399999999995</v>
      </c>
      <c r="EC105" s="9">
        <v>473.48500000000001</v>
      </c>
      <c r="ED105" s="9">
        <v>437.59899999999999</v>
      </c>
      <c r="EE105" s="9">
        <v>606.40200000000004</v>
      </c>
      <c r="EF105" s="9">
        <v>383.25700000000001</v>
      </c>
      <c r="EG105" s="9">
        <v>223.14500000000001</v>
      </c>
      <c r="EH105" s="9">
        <v>304.68200000000002</v>
      </c>
      <c r="EI105" s="9">
        <v>90.227999999999994</v>
      </c>
      <c r="EJ105" s="9">
        <v>214.45500000000001</v>
      </c>
      <c r="EK105" s="9">
        <v>109.789</v>
      </c>
      <c r="EL105" s="9">
        <v>57.468000000000004</v>
      </c>
      <c r="EM105" s="9">
        <v>52.320999999999998</v>
      </c>
      <c r="EN105" s="9">
        <v>22.62</v>
      </c>
      <c r="EO105" s="9">
        <v>12.536</v>
      </c>
      <c r="EP105" s="9">
        <v>10.084</v>
      </c>
      <c r="EQ105" s="9">
        <v>8.7479999999999993</v>
      </c>
      <c r="ER105" s="9">
        <v>6.0060000000000002</v>
      </c>
      <c r="ES105" s="9">
        <v>2.7429999999999999</v>
      </c>
      <c r="ET105" s="9">
        <v>4.2610000000000001</v>
      </c>
      <c r="EU105" s="9">
        <v>2.9220000000000002</v>
      </c>
      <c r="EV105" s="9">
        <v>1.339</v>
      </c>
      <c r="EW105" s="9">
        <v>4.4880000000000004</v>
      </c>
      <c r="EX105" s="9">
        <v>3.0840000000000001</v>
      </c>
      <c r="EY105" s="9">
        <v>1.4039999999999999</v>
      </c>
      <c r="EZ105" s="9">
        <v>13.872</v>
      </c>
      <c r="FA105" s="9">
        <v>6.53</v>
      </c>
      <c r="FB105" s="9">
        <v>7.3419999999999996</v>
      </c>
      <c r="FC105" s="9">
        <v>95.793999999999997</v>
      </c>
      <c r="FD105" s="9">
        <v>49.753999999999998</v>
      </c>
      <c r="FE105" s="9">
        <v>46.04</v>
      </c>
      <c r="FF105" s="9">
        <v>36.892000000000003</v>
      </c>
      <c r="FG105" s="9">
        <v>26.373999999999999</v>
      </c>
      <c r="FH105" s="9">
        <v>10.518000000000001</v>
      </c>
      <c r="FI105" s="9">
        <v>58.902000000000001</v>
      </c>
      <c r="FJ105" s="9">
        <v>23.38</v>
      </c>
      <c r="FK105" s="9">
        <v>35.521999999999998</v>
      </c>
      <c r="FL105" s="9">
        <v>43.545000000000002</v>
      </c>
      <c r="FM105" s="9">
        <v>30.795999999999999</v>
      </c>
      <c r="FN105" s="9">
        <v>12.749000000000001</v>
      </c>
      <c r="FO105" s="9">
        <v>66.244</v>
      </c>
      <c r="FP105" s="9">
        <v>26.672000000000001</v>
      </c>
      <c r="FQ105" s="9">
        <v>39.570999999999998</v>
      </c>
      <c r="FR105" s="9">
        <v>63.162999999999997</v>
      </c>
      <c r="FS105" s="9">
        <v>26.302</v>
      </c>
      <c r="FT105" s="9">
        <v>36.860999999999997</v>
      </c>
      <c r="FU105" s="9">
        <v>1509.9090000000001</v>
      </c>
      <c r="FV105" s="9">
        <v>807.98099999999999</v>
      </c>
      <c r="FW105" s="9">
        <v>701.92700000000002</v>
      </c>
      <c r="FX105" s="9">
        <v>1038.1969999999999</v>
      </c>
      <c r="FY105" s="9">
        <v>665.57</v>
      </c>
      <c r="FZ105" s="9">
        <v>372.62700000000001</v>
      </c>
      <c r="GA105" s="9">
        <v>471.71199999999999</v>
      </c>
      <c r="GB105" s="9">
        <v>142.41200000000001</v>
      </c>
      <c r="GC105" s="9">
        <v>329.3</v>
      </c>
      <c r="GD105" s="9">
        <v>158.51900000000001</v>
      </c>
      <c r="GE105" s="9">
        <v>81.355999999999995</v>
      </c>
      <c r="GF105" s="9">
        <v>77.162999999999997</v>
      </c>
      <c r="GG105" s="9">
        <v>33.383000000000003</v>
      </c>
      <c r="GH105" s="9">
        <v>19.045999999999999</v>
      </c>
      <c r="GI105" s="9">
        <v>14.337999999999999</v>
      </c>
      <c r="GJ105" s="9">
        <v>13.098000000000001</v>
      </c>
      <c r="GK105" s="9">
        <v>10.087999999999999</v>
      </c>
      <c r="GL105" s="9">
        <v>3.0110000000000001</v>
      </c>
      <c r="GM105" s="9">
        <v>6.423</v>
      </c>
      <c r="GN105" s="9">
        <v>3.86</v>
      </c>
      <c r="GO105" s="9">
        <v>2.5630000000000002</v>
      </c>
      <c r="GP105" s="9">
        <v>6.6760000000000002</v>
      </c>
      <c r="GQ105" s="9">
        <v>6.2279999999999998</v>
      </c>
      <c r="GR105" s="9">
        <v>0.44800000000000001</v>
      </c>
      <c r="GS105" s="9">
        <v>20.285</v>
      </c>
      <c r="GT105" s="9">
        <v>8.9580000000000002</v>
      </c>
      <c r="GU105" s="9">
        <v>11.327</v>
      </c>
      <c r="GV105" s="9">
        <v>137.01300000000001</v>
      </c>
      <c r="GW105" s="9">
        <v>68.17</v>
      </c>
      <c r="GX105" s="9">
        <v>68.843000000000004</v>
      </c>
      <c r="GY105" s="9">
        <v>57.408000000000001</v>
      </c>
      <c r="GZ105" s="9">
        <v>39.817999999999998</v>
      </c>
      <c r="HA105" s="9">
        <v>17.591000000000001</v>
      </c>
      <c r="HB105" s="9">
        <v>79.605000000000004</v>
      </c>
      <c r="HC105" s="9">
        <v>28.353000000000002</v>
      </c>
      <c r="HD105" s="9">
        <v>51.252000000000002</v>
      </c>
      <c r="HE105" s="9">
        <v>68.634</v>
      </c>
      <c r="HF105" s="9">
        <v>48.395000000000003</v>
      </c>
      <c r="HG105" s="9">
        <v>20.239000000000001</v>
      </c>
      <c r="HH105" s="9">
        <v>89.885000000000005</v>
      </c>
      <c r="HI105" s="9">
        <v>32.960999999999999</v>
      </c>
      <c r="HJ105" s="9">
        <v>56.923999999999999</v>
      </c>
      <c r="HK105" s="9">
        <v>86.027000000000001</v>
      </c>
      <c r="HL105" s="9">
        <v>32.212000000000003</v>
      </c>
      <c r="HM105" s="9">
        <v>53.814999999999998</v>
      </c>
      <c r="HN105" s="9">
        <v>282.89400000000001</v>
      </c>
      <c r="HO105" s="9">
        <v>146.28299999999999</v>
      </c>
      <c r="HP105" s="9">
        <v>136.61099999999999</v>
      </c>
      <c r="HQ105" s="9">
        <v>180.00200000000001</v>
      </c>
      <c r="HR105" s="9">
        <v>112.57599999999999</v>
      </c>
      <c r="HS105" s="9">
        <v>67.424999999999997</v>
      </c>
      <c r="HT105" s="9">
        <v>102.892</v>
      </c>
      <c r="HU105" s="9">
        <v>33.706000000000003</v>
      </c>
      <c r="HV105" s="9">
        <v>69.186000000000007</v>
      </c>
      <c r="HW105" s="9">
        <v>31.109000000000002</v>
      </c>
      <c r="HX105" s="9">
        <v>16.079999999999998</v>
      </c>
      <c r="HY105" s="9">
        <v>15.029</v>
      </c>
      <c r="HZ105" s="9">
        <v>7.07</v>
      </c>
      <c r="IA105" s="9">
        <v>4.03</v>
      </c>
      <c r="IB105" s="9">
        <v>3.04</v>
      </c>
      <c r="IC105" s="9">
        <v>2.44</v>
      </c>
      <c r="ID105" s="9">
        <v>1.6970000000000001</v>
      </c>
      <c r="IE105" s="9">
        <v>0.74299999999999999</v>
      </c>
      <c r="IF105" s="9">
        <v>1.292</v>
      </c>
      <c r="IG105" s="9">
        <v>0.77300000000000002</v>
      </c>
      <c r="IH105" s="9">
        <v>0.51900000000000002</v>
      </c>
      <c r="II105" s="9">
        <v>1.1479999999999999</v>
      </c>
      <c r="IJ105" s="9">
        <v>0.92400000000000004</v>
      </c>
      <c r="IK105" s="9">
        <v>0.224</v>
      </c>
      <c r="IL105" s="9">
        <v>4.63</v>
      </c>
      <c r="IM105" s="9">
        <v>2.3340000000000001</v>
      </c>
      <c r="IN105" s="9">
        <v>2.2959999999999998</v>
      </c>
      <c r="IO105" s="9">
        <v>26.314</v>
      </c>
      <c r="IP105" s="9">
        <v>13.131</v>
      </c>
      <c r="IQ105" s="9">
        <v>13.183</v>
      </c>
    </row>
    <row r="106" spans="1:251">
      <c r="A106" s="10">
        <v>44713</v>
      </c>
      <c r="B106" s="9">
        <v>1182.847</v>
      </c>
      <c r="C106" s="9">
        <v>1239.057</v>
      </c>
      <c r="D106" s="9">
        <v>398.71600000000001</v>
      </c>
      <c r="E106" s="9">
        <v>840.34100000000001</v>
      </c>
      <c r="F106" s="9">
        <v>471.404</v>
      </c>
      <c r="G106" s="9">
        <v>256.58199999999999</v>
      </c>
      <c r="H106" s="9">
        <v>214.822</v>
      </c>
      <c r="I106" s="9">
        <v>120.755</v>
      </c>
      <c r="J106" s="9">
        <v>68.682000000000002</v>
      </c>
      <c r="K106" s="9">
        <v>52.073</v>
      </c>
      <c r="L106" s="9">
        <v>55.594999999999999</v>
      </c>
      <c r="M106" s="9">
        <v>40.691000000000003</v>
      </c>
      <c r="N106" s="9">
        <v>14.903</v>
      </c>
      <c r="O106" s="9">
        <v>31.196999999999999</v>
      </c>
      <c r="P106" s="9">
        <v>24.654</v>
      </c>
      <c r="Q106" s="9">
        <v>6.5430000000000001</v>
      </c>
      <c r="R106" s="9">
        <v>24.396999999999998</v>
      </c>
      <c r="S106" s="9">
        <v>16.036999999999999</v>
      </c>
      <c r="T106" s="9">
        <v>8.36</v>
      </c>
      <c r="U106" s="9">
        <v>65.16</v>
      </c>
      <c r="V106" s="9">
        <v>27.991</v>
      </c>
      <c r="W106" s="9">
        <v>37.17</v>
      </c>
      <c r="X106" s="9">
        <v>399.53699999999998</v>
      </c>
      <c r="Y106" s="9">
        <v>215.98099999999999</v>
      </c>
      <c r="Z106" s="9">
        <v>183.55600000000001</v>
      </c>
      <c r="AA106" s="9">
        <v>172.00299999999999</v>
      </c>
      <c r="AB106" s="9">
        <v>128.77000000000001</v>
      </c>
      <c r="AC106" s="9">
        <v>43.231999999999999</v>
      </c>
      <c r="AD106" s="9">
        <v>227.53399999999999</v>
      </c>
      <c r="AE106" s="9">
        <v>87.21</v>
      </c>
      <c r="AF106" s="9">
        <v>140.32400000000001</v>
      </c>
      <c r="AG106" s="9">
        <v>209.48</v>
      </c>
      <c r="AH106" s="9">
        <v>154.374</v>
      </c>
      <c r="AI106" s="9">
        <v>55.106000000000002</v>
      </c>
      <c r="AJ106" s="9">
        <v>261.92500000000001</v>
      </c>
      <c r="AK106" s="9">
        <v>102.209</v>
      </c>
      <c r="AL106" s="9">
        <v>159.71600000000001</v>
      </c>
      <c r="AM106" s="9">
        <v>258.73200000000003</v>
      </c>
      <c r="AN106" s="9">
        <v>111.864</v>
      </c>
      <c r="AO106" s="9">
        <v>146.86699999999999</v>
      </c>
      <c r="AP106" s="9">
        <v>3508.7510000000002</v>
      </c>
      <c r="AQ106" s="9">
        <v>1849.453</v>
      </c>
      <c r="AR106" s="9">
        <v>1659.298</v>
      </c>
      <c r="AS106" s="9">
        <v>2412.7510000000002</v>
      </c>
      <c r="AT106" s="9">
        <v>1490.9380000000001</v>
      </c>
      <c r="AU106" s="9">
        <v>921.81299999999999</v>
      </c>
      <c r="AV106" s="9">
        <v>1095.999</v>
      </c>
      <c r="AW106" s="9">
        <v>358.51499999999999</v>
      </c>
      <c r="AX106" s="9">
        <v>737.48500000000001</v>
      </c>
      <c r="AY106" s="9">
        <v>381.95600000000002</v>
      </c>
      <c r="AZ106" s="9">
        <v>210.89400000000001</v>
      </c>
      <c r="BA106" s="9">
        <v>171.06200000000001</v>
      </c>
      <c r="BB106" s="9">
        <v>84.331999999999994</v>
      </c>
      <c r="BC106" s="9">
        <v>51.103000000000002</v>
      </c>
      <c r="BD106" s="9">
        <v>33.228999999999999</v>
      </c>
      <c r="BE106" s="9">
        <v>33.18</v>
      </c>
      <c r="BF106" s="9">
        <v>27.469000000000001</v>
      </c>
      <c r="BG106" s="9">
        <v>5.7110000000000003</v>
      </c>
      <c r="BH106" s="9">
        <v>19.792999999999999</v>
      </c>
      <c r="BI106" s="9">
        <v>15.286</v>
      </c>
      <c r="BJ106" s="9">
        <v>4.5069999999999997</v>
      </c>
      <c r="BK106" s="9">
        <v>13.388</v>
      </c>
      <c r="BL106" s="9">
        <v>12.183999999999999</v>
      </c>
      <c r="BM106" s="9">
        <v>1.204</v>
      </c>
      <c r="BN106" s="9">
        <v>51.151000000000003</v>
      </c>
      <c r="BO106" s="9">
        <v>23.632999999999999</v>
      </c>
      <c r="BP106" s="9">
        <v>27.518000000000001</v>
      </c>
      <c r="BQ106" s="9">
        <v>329.62099999999998</v>
      </c>
      <c r="BR106" s="9">
        <v>180.505</v>
      </c>
      <c r="BS106" s="9">
        <v>149.11600000000001</v>
      </c>
      <c r="BT106" s="9">
        <v>132.20599999999999</v>
      </c>
      <c r="BU106" s="9">
        <v>97.269000000000005</v>
      </c>
      <c r="BV106" s="9">
        <v>34.936999999999998</v>
      </c>
      <c r="BW106" s="9">
        <v>197.41499999999999</v>
      </c>
      <c r="BX106" s="9">
        <v>83.236000000000004</v>
      </c>
      <c r="BY106" s="9">
        <v>114.179</v>
      </c>
      <c r="BZ106" s="9">
        <v>155.65299999999999</v>
      </c>
      <c r="CA106" s="9">
        <v>115.521</v>
      </c>
      <c r="CB106" s="9">
        <v>40.131</v>
      </c>
      <c r="CC106" s="9">
        <v>226.303</v>
      </c>
      <c r="CD106" s="9">
        <v>95.372</v>
      </c>
      <c r="CE106" s="9">
        <v>130.93100000000001</v>
      </c>
      <c r="CF106" s="9">
        <v>217.208</v>
      </c>
      <c r="CG106" s="9">
        <v>98.522000000000006</v>
      </c>
      <c r="CH106" s="9">
        <v>118.68600000000001</v>
      </c>
      <c r="CI106" s="9">
        <v>2778.9169999999999</v>
      </c>
      <c r="CJ106" s="9">
        <v>1414.5840000000001</v>
      </c>
      <c r="CK106" s="9">
        <v>1364.3330000000001</v>
      </c>
      <c r="CL106" s="9">
        <v>1906.0250000000001</v>
      </c>
      <c r="CM106" s="9">
        <v>1140.7629999999999</v>
      </c>
      <c r="CN106" s="9">
        <v>765.26300000000003</v>
      </c>
      <c r="CO106" s="9">
        <v>872.89200000000005</v>
      </c>
      <c r="CP106" s="9">
        <v>273.822</v>
      </c>
      <c r="CQ106" s="9">
        <v>599.07000000000005</v>
      </c>
      <c r="CR106" s="9">
        <v>319.27</v>
      </c>
      <c r="CS106" s="9">
        <v>169.18899999999999</v>
      </c>
      <c r="CT106" s="9">
        <v>150.08099999999999</v>
      </c>
      <c r="CU106" s="9">
        <v>59.518000000000001</v>
      </c>
      <c r="CV106" s="9">
        <v>32.415999999999997</v>
      </c>
      <c r="CW106" s="9">
        <v>27.102</v>
      </c>
      <c r="CX106" s="9">
        <v>23.689</v>
      </c>
      <c r="CY106" s="9">
        <v>18.907</v>
      </c>
      <c r="CZ106" s="9">
        <v>4.782</v>
      </c>
      <c r="DA106" s="9">
        <v>11.318</v>
      </c>
      <c r="DB106" s="9">
        <v>8.9450000000000003</v>
      </c>
      <c r="DC106" s="9">
        <v>2.3719999999999999</v>
      </c>
      <c r="DD106" s="9">
        <v>12.371</v>
      </c>
      <c r="DE106" s="9">
        <v>9.9619999999999997</v>
      </c>
      <c r="DF106" s="9">
        <v>2.41</v>
      </c>
      <c r="DG106" s="9">
        <v>35.829000000000001</v>
      </c>
      <c r="DH106" s="9">
        <v>13.509</v>
      </c>
      <c r="DI106" s="9">
        <v>22.32</v>
      </c>
      <c r="DJ106" s="9">
        <v>277.37599999999998</v>
      </c>
      <c r="DK106" s="9">
        <v>146.565</v>
      </c>
      <c r="DL106" s="9">
        <v>130.81100000000001</v>
      </c>
      <c r="DM106" s="9">
        <v>110.633</v>
      </c>
      <c r="DN106" s="9">
        <v>74.965999999999994</v>
      </c>
      <c r="DO106" s="9">
        <v>35.665999999999997</v>
      </c>
      <c r="DP106" s="9">
        <v>166.74299999999999</v>
      </c>
      <c r="DQ106" s="9">
        <v>71.599000000000004</v>
      </c>
      <c r="DR106" s="9">
        <v>95.144999999999996</v>
      </c>
      <c r="DS106" s="9">
        <v>131.012</v>
      </c>
      <c r="DT106" s="9">
        <v>91.087999999999994</v>
      </c>
      <c r="DU106" s="9">
        <v>39.923999999999999</v>
      </c>
      <c r="DV106" s="9">
        <v>188.25800000000001</v>
      </c>
      <c r="DW106" s="9">
        <v>78.100999999999999</v>
      </c>
      <c r="DX106" s="9">
        <v>110.157</v>
      </c>
      <c r="DY106" s="9">
        <v>178.06100000000001</v>
      </c>
      <c r="DZ106" s="9">
        <v>80.543999999999997</v>
      </c>
      <c r="EA106" s="9">
        <v>97.516999999999996</v>
      </c>
      <c r="EB106" s="9">
        <v>913.36699999999996</v>
      </c>
      <c r="EC106" s="9">
        <v>468.55700000000002</v>
      </c>
      <c r="ED106" s="9">
        <v>444.81</v>
      </c>
      <c r="EE106" s="9">
        <v>605.12900000000002</v>
      </c>
      <c r="EF106" s="9">
        <v>378.28399999999999</v>
      </c>
      <c r="EG106" s="9">
        <v>226.846</v>
      </c>
      <c r="EH106" s="9">
        <v>308.23700000000002</v>
      </c>
      <c r="EI106" s="9">
        <v>90.272999999999996</v>
      </c>
      <c r="EJ106" s="9">
        <v>217.964</v>
      </c>
      <c r="EK106" s="9">
        <v>109.41200000000001</v>
      </c>
      <c r="EL106" s="9">
        <v>49.970999999999997</v>
      </c>
      <c r="EM106" s="9">
        <v>59.44</v>
      </c>
      <c r="EN106" s="9">
        <v>23.007000000000001</v>
      </c>
      <c r="EO106" s="9">
        <v>9.5779999999999994</v>
      </c>
      <c r="EP106" s="9">
        <v>13.429</v>
      </c>
      <c r="EQ106" s="9">
        <v>7.6680000000000001</v>
      </c>
      <c r="ER106" s="9">
        <v>4.5259999999999998</v>
      </c>
      <c r="ES106" s="9">
        <v>3.1429999999999998</v>
      </c>
      <c r="ET106" s="9">
        <v>1.9430000000000001</v>
      </c>
      <c r="EU106" s="9">
        <v>1.623</v>
      </c>
      <c r="EV106" s="9">
        <v>0.32100000000000001</v>
      </c>
      <c r="EW106" s="9">
        <v>5.7249999999999996</v>
      </c>
      <c r="EX106" s="9">
        <v>2.903</v>
      </c>
      <c r="EY106" s="9">
        <v>2.8220000000000001</v>
      </c>
      <c r="EZ106" s="9">
        <v>15.339</v>
      </c>
      <c r="FA106" s="9">
        <v>5.0529999999999999</v>
      </c>
      <c r="FB106" s="9">
        <v>10.286</v>
      </c>
      <c r="FC106" s="9">
        <v>96.094999999999999</v>
      </c>
      <c r="FD106" s="9">
        <v>43.683</v>
      </c>
      <c r="FE106" s="9">
        <v>52.411999999999999</v>
      </c>
      <c r="FF106" s="9">
        <v>33.143000000000001</v>
      </c>
      <c r="FG106" s="9">
        <v>20.582999999999998</v>
      </c>
      <c r="FH106" s="9">
        <v>12.56</v>
      </c>
      <c r="FI106" s="9">
        <v>62.951999999999998</v>
      </c>
      <c r="FJ106" s="9">
        <v>23.1</v>
      </c>
      <c r="FK106" s="9">
        <v>39.850999999999999</v>
      </c>
      <c r="FL106" s="9">
        <v>39.686</v>
      </c>
      <c r="FM106" s="9">
        <v>24.263000000000002</v>
      </c>
      <c r="FN106" s="9">
        <v>15.422000000000001</v>
      </c>
      <c r="FO106" s="9">
        <v>69.725999999999999</v>
      </c>
      <c r="FP106" s="9">
        <v>25.707999999999998</v>
      </c>
      <c r="FQ106" s="9">
        <v>44.018000000000001</v>
      </c>
      <c r="FR106" s="9">
        <v>64.894999999999996</v>
      </c>
      <c r="FS106" s="9">
        <v>24.722999999999999</v>
      </c>
      <c r="FT106" s="9">
        <v>40.171999999999997</v>
      </c>
      <c r="FU106" s="9">
        <v>1505.1310000000001</v>
      </c>
      <c r="FV106" s="9">
        <v>807.37800000000004</v>
      </c>
      <c r="FW106" s="9">
        <v>697.75199999999995</v>
      </c>
      <c r="FX106" s="9">
        <v>1033.2660000000001</v>
      </c>
      <c r="FY106" s="9">
        <v>666.524</v>
      </c>
      <c r="FZ106" s="9">
        <v>366.74299999999999</v>
      </c>
      <c r="GA106" s="9">
        <v>471.86399999999998</v>
      </c>
      <c r="GB106" s="9">
        <v>140.85499999999999</v>
      </c>
      <c r="GC106" s="9">
        <v>331.01</v>
      </c>
      <c r="GD106" s="9">
        <v>156.42699999999999</v>
      </c>
      <c r="GE106" s="9">
        <v>77.135999999999996</v>
      </c>
      <c r="GF106" s="9">
        <v>79.290000000000006</v>
      </c>
      <c r="GG106" s="9">
        <v>39.978000000000002</v>
      </c>
      <c r="GH106" s="9">
        <v>20.709</v>
      </c>
      <c r="GI106" s="9">
        <v>19.27</v>
      </c>
      <c r="GJ106" s="9">
        <v>17.765000000000001</v>
      </c>
      <c r="GK106" s="9">
        <v>12.824</v>
      </c>
      <c r="GL106" s="9">
        <v>4.9409999999999998</v>
      </c>
      <c r="GM106" s="9">
        <v>11.47</v>
      </c>
      <c r="GN106" s="9">
        <v>7.3869999999999996</v>
      </c>
      <c r="GO106" s="9">
        <v>4.0819999999999999</v>
      </c>
      <c r="GP106" s="9">
        <v>6.2949999999999999</v>
      </c>
      <c r="GQ106" s="9">
        <v>5.4359999999999999</v>
      </c>
      <c r="GR106" s="9">
        <v>0.85899999999999999</v>
      </c>
      <c r="GS106" s="9">
        <v>22.213999999999999</v>
      </c>
      <c r="GT106" s="9">
        <v>7.8849999999999998</v>
      </c>
      <c r="GU106" s="9">
        <v>14.329000000000001</v>
      </c>
      <c r="GV106" s="9">
        <v>128.185</v>
      </c>
      <c r="GW106" s="9">
        <v>62.28</v>
      </c>
      <c r="GX106" s="9">
        <v>65.903999999999996</v>
      </c>
      <c r="GY106" s="9">
        <v>45.786000000000001</v>
      </c>
      <c r="GZ106" s="9">
        <v>33.982999999999997</v>
      </c>
      <c r="HA106" s="9">
        <v>11.803000000000001</v>
      </c>
      <c r="HB106" s="9">
        <v>82.399000000000001</v>
      </c>
      <c r="HC106" s="9">
        <v>28.297000000000001</v>
      </c>
      <c r="HD106" s="9">
        <v>54.101999999999997</v>
      </c>
      <c r="HE106" s="9">
        <v>60.709000000000003</v>
      </c>
      <c r="HF106" s="9">
        <v>44.673000000000002</v>
      </c>
      <c r="HG106" s="9">
        <v>16.035</v>
      </c>
      <c r="HH106" s="9">
        <v>95.718000000000004</v>
      </c>
      <c r="HI106" s="9">
        <v>32.463000000000001</v>
      </c>
      <c r="HJ106" s="9">
        <v>63.255000000000003</v>
      </c>
      <c r="HK106" s="9">
        <v>93.869</v>
      </c>
      <c r="HL106" s="9">
        <v>35.685000000000002</v>
      </c>
      <c r="HM106" s="9">
        <v>58.183999999999997</v>
      </c>
      <c r="HN106" s="9">
        <v>280.13400000000001</v>
      </c>
      <c r="HO106" s="9">
        <v>145.39400000000001</v>
      </c>
      <c r="HP106" s="9">
        <v>134.74</v>
      </c>
      <c r="HQ106" s="9">
        <v>179.90799999999999</v>
      </c>
      <c r="HR106" s="9">
        <v>114.601</v>
      </c>
      <c r="HS106" s="9">
        <v>65.307000000000002</v>
      </c>
      <c r="HT106" s="9">
        <v>100.226</v>
      </c>
      <c r="HU106" s="9">
        <v>30.792999999999999</v>
      </c>
      <c r="HV106" s="9">
        <v>69.433000000000007</v>
      </c>
      <c r="HW106" s="9">
        <v>35.008000000000003</v>
      </c>
      <c r="HX106" s="9">
        <v>15.628</v>
      </c>
      <c r="HY106" s="9">
        <v>19.38</v>
      </c>
      <c r="HZ106" s="9">
        <v>7.9770000000000003</v>
      </c>
      <c r="IA106" s="9">
        <v>3.2</v>
      </c>
      <c r="IB106" s="9">
        <v>4.7770000000000001</v>
      </c>
      <c r="IC106" s="9">
        <v>2.448</v>
      </c>
      <c r="ID106" s="9">
        <v>1.5109999999999999</v>
      </c>
      <c r="IE106" s="9">
        <v>0.93700000000000006</v>
      </c>
      <c r="IF106" s="9">
        <v>1.355</v>
      </c>
      <c r="IG106" s="9">
        <v>0.68300000000000005</v>
      </c>
      <c r="IH106" s="9">
        <v>0.67200000000000004</v>
      </c>
      <c r="II106" s="9">
        <v>1.093</v>
      </c>
      <c r="IJ106" s="9">
        <v>0.82899999999999996</v>
      </c>
      <c r="IK106" s="9">
        <v>0.26500000000000001</v>
      </c>
      <c r="IL106" s="9">
        <v>5.5289999999999999</v>
      </c>
      <c r="IM106" s="9">
        <v>1.6879999999999999</v>
      </c>
      <c r="IN106" s="9">
        <v>3.8410000000000002</v>
      </c>
      <c r="IO106" s="9">
        <v>30.210999999999999</v>
      </c>
      <c r="IP106" s="9">
        <v>13.477</v>
      </c>
      <c r="IQ106" s="9">
        <v>16.734000000000002</v>
      </c>
    </row>
    <row r="107" spans="1:251">
      <c r="A107" s="10">
        <v>44743</v>
      </c>
      <c r="B107" s="9">
        <v>1173.277</v>
      </c>
      <c r="C107" s="9">
        <v>1269.7360000000001</v>
      </c>
      <c r="D107" s="9">
        <v>429.63600000000002</v>
      </c>
      <c r="E107" s="9">
        <v>840.1</v>
      </c>
      <c r="F107" s="9">
        <v>490.62799999999999</v>
      </c>
      <c r="G107" s="9">
        <v>276.32499999999999</v>
      </c>
      <c r="H107" s="9">
        <v>214.303</v>
      </c>
      <c r="I107" s="9">
        <v>103.557</v>
      </c>
      <c r="J107" s="9">
        <v>56.036999999999999</v>
      </c>
      <c r="K107" s="9">
        <v>47.52</v>
      </c>
      <c r="L107" s="9">
        <v>39.625999999999998</v>
      </c>
      <c r="M107" s="9">
        <v>28.079000000000001</v>
      </c>
      <c r="N107" s="9">
        <v>11.547000000000001</v>
      </c>
      <c r="O107" s="9">
        <v>25.949000000000002</v>
      </c>
      <c r="P107" s="9">
        <v>17.268999999999998</v>
      </c>
      <c r="Q107" s="9">
        <v>8.68</v>
      </c>
      <c r="R107" s="9">
        <v>13.677</v>
      </c>
      <c r="S107" s="9">
        <v>10.81</v>
      </c>
      <c r="T107" s="9">
        <v>2.867</v>
      </c>
      <c r="U107" s="9">
        <v>63.930999999999997</v>
      </c>
      <c r="V107" s="9">
        <v>27.957999999999998</v>
      </c>
      <c r="W107" s="9">
        <v>35.972999999999999</v>
      </c>
      <c r="X107" s="9">
        <v>419.77199999999999</v>
      </c>
      <c r="Y107" s="9">
        <v>235.82</v>
      </c>
      <c r="Z107" s="9">
        <v>183.952</v>
      </c>
      <c r="AA107" s="9">
        <v>179.702</v>
      </c>
      <c r="AB107" s="9">
        <v>135.41999999999999</v>
      </c>
      <c r="AC107" s="9">
        <v>44.283000000000001</v>
      </c>
      <c r="AD107" s="9">
        <v>240.07</v>
      </c>
      <c r="AE107" s="9">
        <v>100.4</v>
      </c>
      <c r="AF107" s="9">
        <v>139.66999999999999</v>
      </c>
      <c r="AG107" s="9">
        <v>212.09800000000001</v>
      </c>
      <c r="AH107" s="9">
        <v>156.31</v>
      </c>
      <c r="AI107" s="9">
        <v>55.786999999999999</v>
      </c>
      <c r="AJ107" s="9">
        <v>278.52999999999997</v>
      </c>
      <c r="AK107" s="9">
        <v>120.015</v>
      </c>
      <c r="AL107" s="9">
        <v>158.51499999999999</v>
      </c>
      <c r="AM107" s="9">
        <v>266.01900000000001</v>
      </c>
      <c r="AN107" s="9">
        <v>117.67</v>
      </c>
      <c r="AO107" s="9">
        <v>148.34899999999999</v>
      </c>
      <c r="AP107" s="9">
        <v>3486.12</v>
      </c>
      <c r="AQ107" s="9">
        <v>1834.654</v>
      </c>
      <c r="AR107" s="9">
        <v>1651.4659999999999</v>
      </c>
      <c r="AS107" s="9">
        <v>2416.7339999999999</v>
      </c>
      <c r="AT107" s="9">
        <v>1485.6089999999999</v>
      </c>
      <c r="AU107" s="9">
        <v>931.125</v>
      </c>
      <c r="AV107" s="9">
        <v>1069.386</v>
      </c>
      <c r="AW107" s="9">
        <v>349.04500000000002</v>
      </c>
      <c r="AX107" s="9">
        <v>720.34100000000001</v>
      </c>
      <c r="AY107" s="9">
        <v>377.93</v>
      </c>
      <c r="AZ107" s="9">
        <v>201.78299999999999</v>
      </c>
      <c r="BA107" s="9">
        <v>176.14699999999999</v>
      </c>
      <c r="BB107" s="9">
        <v>94.088999999999999</v>
      </c>
      <c r="BC107" s="9">
        <v>50.606999999999999</v>
      </c>
      <c r="BD107" s="9">
        <v>43.481999999999999</v>
      </c>
      <c r="BE107" s="9">
        <v>33.774000000000001</v>
      </c>
      <c r="BF107" s="9">
        <v>24.478999999999999</v>
      </c>
      <c r="BG107" s="9">
        <v>9.2949999999999999</v>
      </c>
      <c r="BH107" s="9">
        <v>20.224</v>
      </c>
      <c r="BI107" s="9">
        <v>13.273999999999999</v>
      </c>
      <c r="BJ107" s="9">
        <v>6.9489999999999998</v>
      </c>
      <c r="BK107" s="9">
        <v>13.55</v>
      </c>
      <c r="BL107" s="9">
        <v>11.205</v>
      </c>
      <c r="BM107" s="9">
        <v>2.3460000000000001</v>
      </c>
      <c r="BN107" s="9">
        <v>60.314</v>
      </c>
      <c r="BO107" s="9">
        <v>26.126999999999999</v>
      </c>
      <c r="BP107" s="9">
        <v>34.186999999999998</v>
      </c>
      <c r="BQ107" s="9">
        <v>322.14299999999997</v>
      </c>
      <c r="BR107" s="9">
        <v>170.92699999999999</v>
      </c>
      <c r="BS107" s="9">
        <v>151.21600000000001</v>
      </c>
      <c r="BT107" s="9">
        <v>136.52000000000001</v>
      </c>
      <c r="BU107" s="9">
        <v>98.174999999999997</v>
      </c>
      <c r="BV107" s="9">
        <v>38.344999999999999</v>
      </c>
      <c r="BW107" s="9">
        <v>185.62299999999999</v>
      </c>
      <c r="BX107" s="9">
        <v>72.751999999999995</v>
      </c>
      <c r="BY107" s="9">
        <v>112.871</v>
      </c>
      <c r="BZ107" s="9">
        <v>162.40600000000001</v>
      </c>
      <c r="CA107" s="9">
        <v>116.44499999999999</v>
      </c>
      <c r="CB107" s="9">
        <v>45.960999999999999</v>
      </c>
      <c r="CC107" s="9">
        <v>215.524</v>
      </c>
      <c r="CD107" s="9">
        <v>85.337999999999994</v>
      </c>
      <c r="CE107" s="9">
        <v>130.18600000000001</v>
      </c>
      <c r="CF107" s="9">
        <v>205.84700000000001</v>
      </c>
      <c r="CG107" s="9">
        <v>86.027000000000001</v>
      </c>
      <c r="CH107" s="9">
        <v>119.82</v>
      </c>
      <c r="CI107" s="9">
        <v>2776.1840000000002</v>
      </c>
      <c r="CJ107" s="9">
        <v>1411.2539999999999</v>
      </c>
      <c r="CK107" s="9">
        <v>1364.93</v>
      </c>
      <c r="CL107" s="9">
        <v>1911.771</v>
      </c>
      <c r="CM107" s="9">
        <v>1155.9169999999999</v>
      </c>
      <c r="CN107" s="9">
        <v>755.85400000000004</v>
      </c>
      <c r="CO107" s="9">
        <v>864.41300000000001</v>
      </c>
      <c r="CP107" s="9">
        <v>255.33699999999999</v>
      </c>
      <c r="CQ107" s="9">
        <v>609.07600000000002</v>
      </c>
      <c r="CR107" s="9">
        <v>334.41</v>
      </c>
      <c r="CS107" s="9">
        <v>174.69</v>
      </c>
      <c r="CT107" s="9">
        <v>159.721</v>
      </c>
      <c r="CU107" s="9">
        <v>53.523000000000003</v>
      </c>
      <c r="CV107" s="9">
        <v>28.831</v>
      </c>
      <c r="CW107" s="9">
        <v>24.692</v>
      </c>
      <c r="CX107" s="9">
        <v>24.492000000000001</v>
      </c>
      <c r="CY107" s="9">
        <v>16.773</v>
      </c>
      <c r="CZ107" s="9">
        <v>7.7190000000000003</v>
      </c>
      <c r="DA107" s="9">
        <v>16.920999999999999</v>
      </c>
      <c r="DB107" s="9">
        <v>11.962</v>
      </c>
      <c r="DC107" s="9">
        <v>4.9589999999999996</v>
      </c>
      <c r="DD107" s="9">
        <v>7.5720000000000001</v>
      </c>
      <c r="DE107" s="9">
        <v>4.8120000000000003</v>
      </c>
      <c r="DF107" s="9">
        <v>2.76</v>
      </c>
      <c r="DG107" s="9">
        <v>29.030999999999999</v>
      </c>
      <c r="DH107" s="9">
        <v>12.058</v>
      </c>
      <c r="DI107" s="9">
        <v>16.972999999999999</v>
      </c>
      <c r="DJ107" s="9">
        <v>297.90699999999998</v>
      </c>
      <c r="DK107" s="9">
        <v>154.334</v>
      </c>
      <c r="DL107" s="9">
        <v>143.57300000000001</v>
      </c>
      <c r="DM107" s="9">
        <v>125.02800000000001</v>
      </c>
      <c r="DN107" s="9">
        <v>91.200999999999993</v>
      </c>
      <c r="DO107" s="9">
        <v>33.826999999999998</v>
      </c>
      <c r="DP107" s="9">
        <v>172.87899999999999</v>
      </c>
      <c r="DQ107" s="9">
        <v>63.133000000000003</v>
      </c>
      <c r="DR107" s="9">
        <v>109.746</v>
      </c>
      <c r="DS107" s="9">
        <v>144.84899999999999</v>
      </c>
      <c r="DT107" s="9">
        <v>104.54900000000001</v>
      </c>
      <c r="DU107" s="9">
        <v>40.299999999999997</v>
      </c>
      <c r="DV107" s="9">
        <v>189.56100000000001</v>
      </c>
      <c r="DW107" s="9">
        <v>70.14</v>
      </c>
      <c r="DX107" s="9">
        <v>119.42100000000001</v>
      </c>
      <c r="DY107" s="9">
        <v>189.8</v>
      </c>
      <c r="DZ107" s="9">
        <v>75.094999999999999</v>
      </c>
      <c r="EA107" s="9">
        <v>114.705</v>
      </c>
      <c r="EB107" s="9">
        <v>908.86400000000003</v>
      </c>
      <c r="EC107" s="9">
        <v>468.774</v>
      </c>
      <c r="ED107" s="9">
        <v>440.09</v>
      </c>
      <c r="EE107" s="9">
        <v>602.34500000000003</v>
      </c>
      <c r="EF107" s="9">
        <v>378.93400000000003</v>
      </c>
      <c r="EG107" s="9">
        <v>223.41200000000001</v>
      </c>
      <c r="EH107" s="9">
        <v>306.51900000000001</v>
      </c>
      <c r="EI107" s="9">
        <v>89.840999999999994</v>
      </c>
      <c r="EJ107" s="9">
        <v>216.678</v>
      </c>
      <c r="EK107" s="9">
        <v>108.18</v>
      </c>
      <c r="EL107" s="9">
        <v>51.415999999999997</v>
      </c>
      <c r="EM107" s="9">
        <v>56.764000000000003</v>
      </c>
      <c r="EN107" s="9">
        <v>26.1</v>
      </c>
      <c r="EO107" s="9">
        <v>12.369</v>
      </c>
      <c r="EP107" s="9">
        <v>13.731</v>
      </c>
      <c r="EQ107" s="9">
        <v>8.6630000000000003</v>
      </c>
      <c r="ER107" s="9">
        <v>5.9450000000000003</v>
      </c>
      <c r="ES107" s="9">
        <v>2.718</v>
      </c>
      <c r="ET107" s="9">
        <v>4.2480000000000002</v>
      </c>
      <c r="EU107" s="9">
        <v>2.1779999999999999</v>
      </c>
      <c r="EV107" s="9">
        <v>2.0699999999999998</v>
      </c>
      <c r="EW107" s="9">
        <v>4.415</v>
      </c>
      <c r="EX107" s="9">
        <v>3.7669999999999999</v>
      </c>
      <c r="EY107" s="9">
        <v>0.64800000000000002</v>
      </c>
      <c r="EZ107" s="9">
        <v>17.437000000000001</v>
      </c>
      <c r="FA107" s="9">
        <v>6.4240000000000004</v>
      </c>
      <c r="FB107" s="9">
        <v>11.013</v>
      </c>
      <c r="FC107" s="9">
        <v>93.953999999999994</v>
      </c>
      <c r="FD107" s="9">
        <v>44.482999999999997</v>
      </c>
      <c r="FE107" s="9">
        <v>49.47</v>
      </c>
      <c r="FF107" s="9">
        <v>32.03</v>
      </c>
      <c r="FG107" s="9">
        <v>20.527000000000001</v>
      </c>
      <c r="FH107" s="9">
        <v>11.502000000000001</v>
      </c>
      <c r="FI107" s="9">
        <v>61.923999999999999</v>
      </c>
      <c r="FJ107" s="9">
        <v>23.956</v>
      </c>
      <c r="FK107" s="9">
        <v>37.968000000000004</v>
      </c>
      <c r="FL107" s="9">
        <v>38.110999999999997</v>
      </c>
      <c r="FM107" s="9">
        <v>24.763999999999999</v>
      </c>
      <c r="FN107" s="9">
        <v>13.347</v>
      </c>
      <c r="FO107" s="9">
        <v>70.069000000000003</v>
      </c>
      <c r="FP107" s="9">
        <v>26.652000000000001</v>
      </c>
      <c r="FQ107" s="9">
        <v>43.417000000000002</v>
      </c>
      <c r="FR107" s="9">
        <v>66.173000000000002</v>
      </c>
      <c r="FS107" s="9">
        <v>26.134</v>
      </c>
      <c r="FT107" s="9">
        <v>40.037999999999997</v>
      </c>
      <c r="FU107" s="9">
        <v>1510.2460000000001</v>
      </c>
      <c r="FV107" s="9">
        <v>813.97699999999998</v>
      </c>
      <c r="FW107" s="9">
        <v>696.26900000000001</v>
      </c>
      <c r="FX107" s="9">
        <v>1045.9770000000001</v>
      </c>
      <c r="FY107" s="9">
        <v>672.66099999999994</v>
      </c>
      <c r="FZ107" s="9">
        <v>373.31599999999997</v>
      </c>
      <c r="GA107" s="9">
        <v>464.26900000000001</v>
      </c>
      <c r="GB107" s="9">
        <v>141.316</v>
      </c>
      <c r="GC107" s="9">
        <v>322.95400000000001</v>
      </c>
      <c r="GD107" s="9">
        <v>152.011</v>
      </c>
      <c r="GE107" s="9">
        <v>80.692999999999998</v>
      </c>
      <c r="GF107" s="9">
        <v>71.317999999999998</v>
      </c>
      <c r="GG107" s="9">
        <v>35.645000000000003</v>
      </c>
      <c r="GH107" s="9">
        <v>19.773</v>
      </c>
      <c r="GI107" s="9">
        <v>15.872</v>
      </c>
      <c r="GJ107" s="9">
        <v>14.641999999999999</v>
      </c>
      <c r="GK107" s="9">
        <v>10.414999999999999</v>
      </c>
      <c r="GL107" s="9">
        <v>4.2270000000000003</v>
      </c>
      <c r="GM107" s="9">
        <v>7.9089999999999998</v>
      </c>
      <c r="GN107" s="9">
        <v>5.08</v>
      </c>
      <c r="GO107" s="9">
        <v>2.8290000000000002</v>
      </c>
      <c r="GP107" s="9">
        <v>6.7329999999999997</v>
      </c>
      <c r="GQ107" s="9">
        <v>5.335</v>
      </c>
      <c r="GR107" s="9">
        <v>1.3979999999999999</v>
      </c>
      <c r="GS107" s="9">
        <v>21.003</v>
      </c>
      <c r="GT107" s="9">
        <v>9.3580000000000005</v>
      </c>
      <c r="GU107" s="9">
        <v>11.645</v>
      </c>
      <c r="GV107" s="9">
        <v>128.60900000000001</v>
      </c>
      <c r="GW107" s="9">
        <v>68.411000000000001</v>
      </c>
      <c r="GX107" s="9">
        <v>60.198</v>
      </c>
      <c r="GY107" s="9">
        <v>48.985999999999997</v>
      </c>
      <c r="GZ107" s="9">
        <v>34.097999999999999</v>
      </c>
      <c r="HA107" s="9">
        <v>14.887</v>
      </c>
      <c r="HB107" s="9">
        <v>79.623999999999995</v>
      </c>
      <c r="HC107" s="9">
        <v>34.313000000000002</v>
      </c>
      <c r="HD107" s="9">
        <v>45.31</v>
      </c>
      <c r="HE107" s="9">
        <v>61.345999999999997</v>
      </c>
      <c r="HF107" s="9">
        <v>42.942</v>
      </c>
      <c r="HG107" s="9">
        <v>18.404</v>
      </c>
      <c r="HH107" s="9">
        <v>90.665000000000006</v>
      </c>
      <c r="HI107" s="9">
        <v>37.750999999999998</v>
      </c>
      <c r="HJ107" s="9">
        <v>52.914000000000001</v>
      </c>
      <c r="HK107" s="9">
        <v>87.531999999999996</v>
      </c>
      <c r="HL107" s="9">
        <v>39.393000000000001</v>
      </c>
      <c r="HM107" s="9">
        <v>48.139000000000003</v>
      </c>
      <c r="HN107" s="9">
        <v>279.59100000000001</v>
      </c>
      <c r="HO107" s="9">
        <v>144.54</v>
      </c>
      <c r="HP107" s="9">
        <v>135.05000000000001</v>
      </c>
      <c r="HQ107" s="9">
        <v>180.309</v>
      </c>
      <c r="HR107" s="9">
        <v>114.72499999999999</v>
      </c>
      <c r="HS107" s="9">
        <v>65.584000000000003</v>
      </c>
      <c r="HT107" s="9">
        <v>99.281000000000006</v>
      </c>
      <c r="HU107" s="9">
        <v>29.815000000000001</v>
      </c>
      <c r="HV107" s="9">
        <v>69.465999999999994</v>
      </c>
      <c r="HW107" s="9">
        <v>33.207000000000001</v>
      </c>
      <c r="HX107" s="9">
        <v>17.09</v>
      </c>
      <c r="HY107" s="9">
        <v>16.117999999999999</v>
      </c>
      <c r="HZ107" s="9">
        <v>5.8170000000000002</v>
      </c>
      <c r="IA107" s="9">
        <v>2.758</v>
      </c>
      <c r="IB107" s="9">
        <v>3.0590000000000002</v>
      </c>
      <c r="IC107" s="9">
        <v>1.573</v>
      </c>
      <c r="ID107" s="9">
        <v>1.29</v>
      </c>
      <c r="IE107" s="9">
        <v>0.28299999999999997</v>
      </c>
      <c r="IF107" s="9">
        <v>0.69299999999999995</v>
      </c>
      <c r="IG107" s="9">
        <v>0.58099999999999996</v>
      </c>
      <c r="IH107" s="9">
        <v>0.111</v>
      </c>
      <c r="II107" s="9">
        <v>0.88100000000000001</v>
      </c>
      <c r="IJ107" s="9">
        <v>0.70899999999999996</v>
      </c>
      <c r="IK107" s="9">
        <v>0.17199999999999999</v>
      </c>
      <c r="IL107" s="9">
        <v>4.2439999999999998</v>
      </c>
      <c r="IM107" s="9">
        <v>1.468</v>
      </c>
      <c r="IN107" s="9">
        <v>2.7759999999999998</v>
      </c>
      <c r="IO107" s="9">
        <v>29.309000000000001</v>
      </c>
      <c r="IP107" s="9">
        <v>15.241</v>
      </c>
      <c r="IQ107" s="9">
        <v>14.069000000000001</v>
      </c>
    </row>
    <row r="108" spans="1:251">
      <c r="A108" s="10">
        <v>44774</v>
      </c>
      <c r="B108" s="9">
        <v>1177.681</v>
      </c>
      <c r="C108" s="9">
        <v>1237.652</v>
      </c>
      <c r="D108" s="9">
        <v>402.68700000000001</v>
      </c>
      <c r="E108" s="9">
        <v>834.96500000000003</v>
      </c>
      <c r="F108" s="9">
        <v>439.88799999999998</v>
      </c>
      <c r="G108" s="9">
        <v>249.173</v>
      </c>
      <c r="H108" s="9">
        <v>190.715</v>
      </c>
      <c r="I108" s="9">
        <v>90.108000000000004</v>
      </c>
      <c r="J108" s="9">
        <v>52.982999999999997</v>
      </c>
      <c r="K108" s="9">
        <v>37.125</v>
      </c>
      <c r="L108" s="9">
        <v>41.223999999999997</v>
      </c>
      <c r="M108" s="9">
        <v>31.388000000000002</v>
      </c>
      <c r="N108" s="9">
        <v>9.8350000000000009</v>
      </c>
      <c r="O108" s="9">
        <v>23.071999999999999</v>
      </c>
      <c r="P108" s="9">
        <v>17.227</v>
      </c>
      <c r="Q108" s="9">
        <v>5.8449999999999998</v>
      </c>
      <c r="R108" s="9">
        <v>18.151</v>
      </c>
      <c r="S108" s="9">
        <v>14.161</v>
      </c>
      <c r="T108" s="9">
        <v>3.99</v>
      </c>
      <c r="U108" s="9">
        <v>48.884</v>
      </c>
      <c r="V108" s="9">
        <v>21.594999999999999</v>
      </c>
      <c r="W108" s="9">
        <v>27.289000000000001</v>
      </c>
      <c r="X108" s="9">
        <v>387.387</v>
      </c>
      <c r="Y108" s="9">
        <v>217.4</v>
      </c>
      <c r="Z108" s="9">
        <v>169.988</v>
      </c>
      <c r="AA108" s="9">
        <v>163.79300000000001</v>
      </c>
      <c r="AB108" s="9">
        <v>124.04900000000001</v>
      </c>
      <c r="AC108" s="9">
        <v>39.744</v>
      </c>
      <c r="AD108" s="9">
        <v>223.59399999999999</v>
      </c>
      <c r="AE108" s="9">
        <v>93.350999999999999</v>
      </c>
      <c r="AF108" s="9">
        <v>130.24299999999999</v>
      </c>
      <c r="AG108" s="9">
        <v>194.59399999999999</v>
      </c>
      <c r="AH108" s="9">
        <v>146.20400000000001</v>
      </c>
      <c r="AI108" s="9">
        <v>48.39</v>
      </c>
      <c r="AJ108" s="9">
        <v>245.29400000000001</v>
      </c>
      <c r="AK108" s="9">
        <v>102.96899999999999</v>
      </c>
      <c r="AL108" s="9">
        <v>142.32499999999999</v>
      </c>
      <c r="AM108" s="9">
        <v>246.667</v>
      </c>
      <c r="AN108" s="9">
        <v>110.578</v>
      </c>
      <c r="AO108" s="9">
        <v>136.089</v>
      </c>
      <c r="AP108" s="9">
        <v>3479.7249999999999</v>
      </c>
      <c r="AQ108" s="9">
        <v>1824.0350000000001</v>
      </c>
      <c r="AR108" s="9">
        <v>1655.69</v>
      </c>
      <c r="AS108" s="9">
        <v>2384.7489999999998</v>
      </c>
      <c r="AT108" s="9">
        <v>1469.9349999999999</v>
      </c>
      <c r="AU108" s="9">
        <v>914.81399999999996</v>
      </c>
      <c r="AV108" s="9">
        <v>1094.9760000000001</v>
      </c>
      <c r="AW108" s="9">
        <v>354.1</v>
      </c>
      <c r="AX108" s="9">
        <v>740.87699999999995</v>
      </c>
      <c r="AY108" s="9">
        <v>389.22500000000002</v>
      </c>
      <c r="AZ108" s="9">
        <v>206.65299999999999</v>
      </c>
      <c r="BA108" s="9">
        <v>182.571</v>
      </c>
      <c r="BB108" s="9">
        <v>90.561000000000007</v>
      </c>
      <c r="BC108" s="9">
        <v>48.46</v>
      </c>
      <c r="BD108" s="9">
        <v>42.100999999999999</v>
      </c>
      <c r="BE108" s="9">
        <v>33.070999999999998</v>
      </c>
      <c r="BF108" s="9">
        <v>25.263999999999999</v>
      </c>
      <c r="BG108" s="9">
        <v>7.8070000000000004</v>
      </c>
      <c r="BH108" s="9">
        <v>18.541</v>
      </c>
      <c r="BI108" s="9">
        <v>13.481</v>
      </c>
      <c r="BJ108" s="9">
        <v>5.0599999999999996</v>
      </c>
      <c r="BK108" s="9">
        <v>14.53</v>
      </c>
      <c r="BL108" s="9">
        <v>11.782999999999999</v>
      </c>
      <c r="BM108" s="9">
        <v>2.7469999999999999</v>
      </c>
      <c r="BN108" s="9">
        <v>57.49</v>
      </c>
      <c r="BO108" s="9">
        <v>23.196000000000002</v>
      </c>
      <c r="BP108" s="9">
        <v>34.293999999999997</v>
      </c>
      <c r="BQ108" s="9">
        <v>336.37799999999999</v>
      </c>
      <c r="BR108" s="9">
        <v>177.667</v>
      </c>
      <c r="BS108" s="9">
        <v>158.71100000000001</v>
      </c>
      <c r="BT108" s="9">
        <v>151.05500000000001</v>
      </c>
      <c r="BU108" s="9">
        <v>108.18899999999999</v>
      </c>
      <c r="BV108" s="9">
        <v>42.866</v>
      </c>
      <c r="BW108" s="9">
        <v>185.322</v>
      </c>
      <c r="BX108" s="9">
        <v>69.477000000000004</v>
      </c>
      <c r="BY108" s="9">
        <v>115.845</v>
      </c>
      <c r="BZ108" s="9">
        <v>173.898</v>
      </c>
      <c r="CA108" s="9">
        <v>125.361</v>
      </c>
      <c r="CB108" s="9">
        <v>48.536999999999999</v>
      </c>
      <c r="CC108" s="9">
        <v>215.32599999999999</v>
      </c>
      <c r="CD108" s="9">
        <v>81.292000000000002</v>
      </c>
      <c r="CE108" s="9">
        <v>134.03399999999999</v>
      </c>
      <c r="CF108" s="9">
        <v>203.863</v>
      </c>
      <c r="CG108" s="9">
        <v>82.957999999999998</v>
      </c>
      <c r="CH108" s="9">
        <v>120.905</v>
      </c>
      <c r="CI108" s="9">
        <v>2777.1689999999999</v>
      </c>
      <c r="CJ108" s="9">
        <v>1422.883</v>
      </c>
      <c r="CK108" s="9">
        <v>1354.2860000000001</v>
      </c>
      <c r="CL108" s="9">
        <v>1917.943</v>
      </c>
      <c r="CM108" s="9">
        <v>1151.5920000000001</v>
      </c>
      <c r="CN108" s="9">
        <v>766.35</v>
      </c>
      <c r="CO108" s="9">
        <v>859.226</v>
      </c>
      <c r="CP108" s="9">
        <v>271.291</v>
      </c>
      <c r="CQ108" s="9">
        <v>587.93600000000004</v>
      </c>
      <c r="CR108" s="9">
        <v>317.96699999999998</v>
      </c>
      <c r="CS108" s="9">
        <v>166.38300000000001</v>
      </c>
      <c r="CT108" s="9">
        <v>151.584</v>
      </c>
      <c r="CU108" s="9">
        <v>51.313000000000002</v>
      </c>
      <c r="CV108" s="9">
        <v>28.297000000000001</v>
      </c>
      <c r="CW108" s="9">
        <v>23.016999999999999</v>
      </c>
      <c r="CX108" s="9">
        <v>18.882000000000001</v>
      </c>
      <c r="CY108" s="9">
        <v>13.656000000000001</v>
      </c>
      <c r="CZ108" s="9">
        <v>5.226</v>
      </c>
      <c r="DA108" s="9">
        <v>12.284000000000001</v>
      </c>
      <c r="DB108" s="9">
        <v>8.2750000000000004</v>
      </c>
      <c r="DC108" s="9">
        <v>4.0090000000000003</v>
      </c>
      <c r="DD108" s="9">
        <v>6.5979999999999999</v>
      </c>
      <c r="DE108" s="9">
        <v>5.3810000000000002</v>
      </c>
      <c r="DF108" s="9">
        <v>1.2170000000000001</v>
      </c>
      <c r="DG108" s="9">
        <v>32.432000000000002</v>
      </c>
      <c r="DH108" s="9">
        <v>14.64</v>
      </c>
      <c r="DI108" s="9">
        <v>17.791</v>
      </c>
      <c r="DJ108" s="9">
        <v>289.166</v>
      </c>
      <c r="DK108" s="9">
        <v>151.05099999999999</v>
      </c>
      <c r="DL108" s="9">
        <v>138.11500000000001</v>
      </c>
      <c r="DM108" s="9">
        <v>120.01600000000001</v>
      </c>
      <c r="DN108" s="9">
        <v>87.734999999999999</v>
      </c>
      <c r="DO108" s="9">
        <v>32.280999999999999</v>
      </c>
      <c r="DP108" s="9">
        <v>169.15</v>
      </c>
      <c r="DQ108" s="9">
        <v>63.316000000000003</v>
      </c>
      <c r="DR108" s="9">
        <v>105.834</v>
      </c>
      <c r="DS108" s="9">
        <v>133.084</v>
      </c>
      <c r="DT108" s="9">
        <v>96.855999999999995</v>
      </c>
      <c r="DU108" s="9">
        <v>36.228000000000002</v>
      </c>
      <c r="DV108" s="9">
        <v>184.88300000000001</v>
      </c>
      <c r="DW108" s="9">
        <v>69.527000000000001</v>
      </c>
      <c r="DX108" s="9">
        <v>115.35599999999999</v>
      </c>
      <c r="DY108" s="9">
        <v>181.434</v>
      </c>
      <c r="DZ108" s="9">
        <v>71.590999999999994</v>
      </c>
      <c r="EA108" s="9">
        <v>109.843</v>
      </c>
      <c r="EB108" s="9">
        <v>915.50099999999998</v>
      </c>
      <c r="EC108" s="9">
        <v>472.19400000000002</v>
      </c>
      <c r="ED108" s="9">
        <v>443.30700000000002</v>
      </c>
      <c r="EE108" s="9">
        <v>597.28399999999999</v>
      </c>
      <c r="EF108" s="9">
        <v>377.49599999999998</v>
      </c>
      <c r="EG108" s="9">
        <v>219.78800000000001</v>
      </c>
      <c r="EH108" s="9">
        <v>318.21699999999998</v>
      </c>
      <c r="EI108" s="9">
        <v>94.697999999999993</v>
      </c>
      <c r="EJ108" s="9">
        <v>223.51900000000001</v>
      </c>
      <c r="EK108" s="9">
        <v>106.17400000000001</v>
      </c>
      <c r="EL108" s="9">
        <v>55.07</v>
      </c>
      <c r="EM108" s="9">
        <v>51.103999999999999</v>
      </c>
      <c r="EN108" s="9">
        <v>27.106000000000002</v>
      </c>
      <c r="EO108" s="9">
        <v>15.026999999999999</v>
      </c>
      <c r="EP108" s="9">
        <v>12.079000000000001</v>
      </c>
      <c r="EQ108" s="9">
        <v>9.266</v>
      </c>
      <c r="ER108" s="9">
        <v>6.7149999999999999</v>
      </c>
      <c r="ES108" s="9">
        <v>2.5510000000000002</v>
      </c>
      <c r="ET108" s="9">
        <v>5.516</v>
      </c>
      <c r="EU108" s="9">
        <v>4.3109999999999999</v>
      </c>
      <c r="EV108" s="9">
        <v>1.2050000000000001</v>
      </c>
      <c r="EW108" s="9">
        <v>3.75</v>
      </c>
      <c r="EX108" s="9">
        <v>2.4039999999999999</v>
      </c>
      <c r="EY108" s="9">
        <v>1.3460000000000001</v>
      </c>
      <c r="EZ108" s="9">
        <v>17.84</v>
      </c>
      <c r="FA108" s="9">
        <v>8.3109999999999999</v>
      </c>
      <c r="FB108" s="9">
        <v>9.5280000000000005</v>
      </c>
      <c r="FC108" s="9">
        <v>87.372</v>
      </c>
      <c r="FD108" s="9">
        <v>43.572000000000003</v>
      </c>
      <c r="FE108" s="9">
        <v>43.801000000000002</v>
      </c>
      <c r="FF108" s="9">
        <v>29.824000000000002</v>
      </c>
      <c r="FG108" s="9">
        <v>20.751000000000001</v>
      </c>
      <c r="FH108" s="9">
        <v>9.0739999999999998</v>
      </c>
      <c r="FI108" s="9">
        <v>57.548000000000002</v>
      </c>
      <c r="FJ108" s="9">
        <v>22.821000000000002</v>
      </c>
      <c r="FK108" s="9">
        <v>34.726999999999997</v>
      </c>
      <c r="FL108" s="9">
        <v>36.890999999999998</v>
      </c>
      <c r="FM108" s="9">
        <v>26.59</v>
      </c>
      <c r="FN108" s="9">
        <v>10.302</v>
      </c>
      <c r="FO108" s="9">
        <v>69.281999999999996</v>
      </c>
      <c r="FP108" s="9">
        <v>28.48</v>
      </c>
      <c r="FQ108" s="9">
        <v>40.802</v>
      </c>
      <c r="FR108" s="9">
        <v>63.064</v>
      </c>
      <c r="FS108" s="9">
        <v>27.132000000000001</v>
      </c>
      <c r="FT108" s="9">
        <v>35.932000000000002</v>
      </c>
      <c r="FU108" s="9">
        <v>1515.1610000000001</v>
      </c>
      <c r="FV108" s="9">
        <v>813.21500000000003</v>
      </c>
      <c r="FW108" s="9">
        <v>701.94600000000003</v>
      </c>
      <c r="FX108" s="9">
        <v>1039.019</v>
      </c>
      <c r="FY108" s="9">
        <v>662.28499999999997</v>
      </c>
      <c r="FZ108" s="9">
        <v>376.73500000000001</v>
      </c>
      <c r="GA108" s="9">
        <v>476.142</v>
      </c>
      <c r="GB108" s="9">
        <v>150.93</v>
      </c>
      <c r="GC108" s="9">
        <v>325.21199999999999</v>
      </c>
      <c r="GD108" s="9">
        <v>162.12700000000001</v>
      </c>
      <c r="GE108" s="9">
        <v>83.558999999999997</v>
      </c>
      <c r="GF108" s="9">
        <v>78.567999999999998</v>
      </c>
      <c r="GG108" s="9">
        <v>32.947000000000003</v>
      </c>
      <c r="GH108" s="9">
        <v>19.103999999999999</v>
      </c>
      <c r="GI108" s="9">
        <v>13.842000000000001</v>
      </c>
      <c r="GJ108" s="9">
        <v>12.526999999999999</v>
      </c>
      <c r="GK108" s="9">
        <v>8.3059999999999992</v>
      </c>
      <c r="GL108" s="9">
        <v>4.2210000000000001</v>
      </c>
      <c r="GM108" s="9">
        <v>4.3860000000000001</v>
      </c>
      <c r="GN108" s="9">
        <v>3.02</v>
      </c>
      <c r="GO108" s="9">
        <v>1.3660000000000001</v>
      </c>
      <c r="GP108" s="9">
        <v>8.141</v>
      </c>
      <c r="GQ108" s="9">
        <v>5.2859999999999996</v>
      </c>
      <c r="GR108" s="9">
        <v>2.855</v>
      </c>
      <c r="GS108" s="9">
        <v>20.420000000000002</v>
      </c>
      <c r="GT108" s="9">
        <v>10.798</v>
      </c>
      <c r="GU108" s="9">
        <v>9.6210000000000004</v>
      </c>
      <c r="GV108" s="9">
        <v>139.69</v>
      </c>
      <c r="GW108" s="9">
        <v>69.838999999999999</v>
      </c>
      <c r="GX108" s="9">
        <v>69.850999999999999</v>
      </c>
      <c r="GY108" s="9">
        <v>50.972999999999999</v>
      </c>
      <c r="GZ108" s="9">
        <v>33.246000000000002</v>
      </c>
      <c r="HA108" s="9">
        <v>17.727</v>
      </c>
      <c r="HB108" s="9">
        <v>88.716999999999999</v>
      </c>
      <c r="HC108" s="9">
        <v>36.593000000000004</v>
      </c>
      <c r="HD108" s="9">
        <v>52.124000000000002</v>
      </c>
      <c r="HE108" s="9">
        <v>62.61</v>
      </c>
      <c r="HF108" s="9">
        <v>41.128</v>
      </c>
      <c r="HG108" s="9">
        <v>21.481999999999999</v>
      </c>
      <c r="HH108" s="9">
        <v>99.516999999999996</v>
      </c>
      <c r="HI108" s="9">
        <v>42.430999999999997</v>
      </c>
      <c r="HJ108" s="9">
        <v>57.087000000000003</v>
      </c>
      <c r="HK108" s="9">
        <v>93.102000000000004</v>
      </c>
      <c r="HL108" s="9">
        <v>39.613</v>
      </c>
      <c r="HM108" s="9">
        <v>53.488999999999997</v>
      </c>
      <c r="HN108" s="9">
        <v>278.12700000000001</v>
      </c>
      <c r="HO108" s="9">
        <v>142.57300000000001</v>
      </c>
      <c r="HP108" s="9">
        <v>135.55500000000001</v>
      </c>
      <c r="HQ108" s="9">
        <v>178.036</v>
      </c>
      <c r="HR108" s="9">
        <v>111.679</v>
      </c>
      <c r="HS108" s="9">
        <v>66.356999999999999</v>
      </c>
      <c r="HT108" s="9">
        <v>100.09099999999999</v>
      </c>
      <c r="HU108" s="9">
        <v>30.893000000000001</v>
      </c>
      <c r="HV108" s="9">
        <v>69.197999999999993</v>
      </c>
      <c r="HW108" s="9">
        <v>35.4</v>
      </c>
      <c r="HX108" s="9">
        <v>17.3</v>
      </c>
      <c r="HY108" s="9">
        <v>18.099</v>
      </c>
      <c r="HZ108" s="9">
        <v>5.617</v>
      </c>
      <c r="IA108" s="9">
        <v>2.3420000000000001</v>
      </c>
      <c r="IB108" s="9">
        <v>3.2749999999999999</v>
      </c>
      <c r="IC108" s="9">
        <v>1.2769999999999999</v>
      </c>
      <c r="ID108" s="9">
        <v>0.33400000000000002</v>
      </c>
      <c r="IE108" s="9">
        <v>0.94299999999999995</v>
      </c>
      <c r="IF108" s="9">
        <v>1.0640000000000001</v>
      </c>
      <c r="IG108" s="9">
        <v>0.14599999999999999</v>
      </c>
      <c r="IH108" s="9">
        <v>0.91700000000000004</v>
      </c>
      <c r="II108" s="9">
        <v>0.21299999999999999</v>
      </c>
      <c r="IJ108" s="9">
        <v>0.187</v>
      </c>
      <c r="IK108" s="9">
        <v>2.5999999999999999E-2</v>
      </c>
      <c r="IL108" s="9">
        <v>4.34</v>
      </c>
      <c r="IM108" s="9">
        <v>2.008</v>
      </c>
      <c r="IN108" s="9">
        <v>2.3319999999999999</v>
      </c>
      <c r="IO108" s="9">
        <v>32.476999999999997</v>
      </c>
      <c r="IP108" s="9">
        <v>16.016999999999999</v>
      </c>
      <c r="IQ108" s="9">
        <v>16.46</v>
      </c>
    </row>
    <row r="109" spans="1:251">
      <c r="A109" s="10">
        <v>44805</v>
      </c>
      <c r="B109" s="9">
        <v>1196.462</v>
      </c>
      <c r="C109" s="9">
        <v>1263.703</v>
      </c>
      <c r="D109" s="9">
        <v>428.26600000000002</v>
      </c>
      <c r="E109" s="9">
        <v>835.43700000000001</v>
      </c>
      <c r="F109" s="9">
        <v>444.83600000000001</v>
      </c>
      <c r="G109" s="9">
        <v>244.08099999999999</v>
      </c>
      <c r="H109" s="9">
        <v>200.75399999999999</v>
      </c>
      <c r="I109" s="9">
        <v>96.16</v>
      </c>
      <c r="J109" s="9">
        <v>54.274000000000001</v>
      </c>
      <c r="K109" s="9">
        <v>41.886000000000003</v>
      </c>
      <c r="L109" s="9">
        <v>42.133000000000003</v>
      </c>
      <c r="M109" s="9">
        <v>31.826000000000001</v>
      </c>
      <c r="N109" s="9">
        <v>10.307</v>
      </c>
      <c r="O109" s="9">
        <v>24.268000000000001</v>
      </c>
      <c r="P109" s="9">
        <v>17.472000000000001</v>
      </c>
      <c r="Q109" s="9">
        <v>6.7960000000000003</v>
      </c>
      <c r="R109" s="9">
        <v>17.866</v>
      </c>
      <c r="S109" s="9">
        <v>14.353999999999999</v>
      </c>
      <c r="T109" s="9">
        <v>3.5110000000000001</v>
      </c>
      <c r="U109" s="9">
        <v>54.027000000000001</v>
      </c>
      <c r="V109" s="9">
        <v>22.448</v>
      </c>
      <c r="W109" s="9">
        <v>31.579000000000001</v>
      </c>
      <c r="X109" s="9">
        <v>386.62200000000001</v>
      </c>
      <c r="Y109" s="9">
        <v>208.34800000000001</v>
      </c>
      <c r="Z109" s="9">
        <v>178.27500000000001</v>
      </c>
      <c r="AA109" s="9">
        <v>160.864</v>
      </c>
      <c r="AB109" s="9">
        <v>114.82599999999999</v>
      </c>
      <c r="AC109" s="9">
        <v>46.039000000000001</v>
      </c>
      <c r="AD109" s="9">
        <v>225.75800000000001</v>
      </c>
      <c r="AE109" s="9">
        <v>93.522000000000006</v>
      </c>
      <c r="AF109" s="9">
        <v>132.23599999999999</v>
      </c>
      <c r="AG109" s="9">
        <v>194.97300000000001</v>
      </c>
      <c r="AH109" s="9">
        <v>141.048</v>
      </c>
      <c r="AI109" s="9">
        <v>53.924999999999997</v>
      </c>
      <c r="AJ109" s="9">
        <v>249.863</v>
      </c>
      <c r="AK109" s="9">
        <v>103.033</v>
      </c>
      <c r="AL109" s="9">
        <v>146.83000000000001</v>
      </c>
      <c r="AM109" s="9">
        <v>250.02600000000001</v>
      </c>
      <c r="AN109" s="9">
        <v>110.994</v>
      </c>
      <c r="AO109" s="9">
        <v>139.03200000000001</v>
      </c>
      <c r="AP109" s="9">
        <v>3485.9720000000002</v>
      </c>
      <c r="AQ109" s="9">
        <v>1831.49</v>
      </c>
      <c r="AR109" s="9">
        <v>1654.4829999999999</v>
      </c>
      <c r="AS109" s="9">
        <v>2413.3620000000001</v>
      </c>
      <c r="AT109" s="9">
        <v>1479.3030000000001</v>
      </c>
      <c r="AU109" s="9">
        <v>934.05899999999997</v>
      </c>
      <c r="AV109" s="9">
        <v>1072.6099999999999</v>
      </c>
      <c r="AW109" s="9">
        <v>352.18700000000001</v>
      </c>
      <c r="AX109" s="9">
        <v>720.423</v>
      </c>
      <c r="AY109" s="9">
        <v>356.197</v>
      </c>
      <c r="AZ109" s="9">
        <v>188.876</v>
      </c>
      <c r="BA109" s="9">
        <v>167.321</v>
      </c>
      <c r="BB109" s="9">
        <v>75.778999999999996</v>
      </c>
      <c r="BC109" s="9">
        <v>46.003</v>
      </c>
      <c r="BD109" s="9">
        <v>29.776</v>
      </c>
      <c r="BE109" s="9">
        <v>26.792999999999999</v>
      </c>
      <c r="BF109" s="9">
        <v>20.91</v>
      </c>
      <c r="BG109" s="9">
        <v>5.883</v>
      </c>
      <c r="BH109" s="9">
        <v>16.257000000000001</v>
      </c>
      <c r="BI109" s="9">
        <v>14.218</v>
      </c>
      <c r="BJ109" s="9">
        <v>2.0390000000000001</v>
      </c>
      <c r="BK109" s="9">
        <v>10.536</v>
      </c>
      <c r="BL109" s="9">
        <v>6.6920000000000002</v>
      </c>
      <c r="BM109" s="9">
        <v>3.8439999999999999</v>
      </c>
      <c r="BN109" s="9">
        <v>48.985999999999997</v>
      </c>
      <c r="BO109" s="9">
        <v>25.091999999999999</v>
      </c>
      <c r="BP109" s="9">
        <v>23.893999999999998</v>
      </c>
      <c r="BQ109" s="9">
        <v>310.62599999999998</v>
      </c>
      <c r="BR109" s="9">
        <v>160.29900000000001</v>
      </c>
      <c r="BS109" s="9">
        <v>150.327</v>
      </c>
      <c r="BT109" s="9">
        <v>128.06</v>
      </c>
      <c r="BU109" s="9">
        <v>86.543999999999997</v>
      </c>
      <c r="BV109" s="9">
        <v>41.515999999999998</v>
      </c>
      <c r="BW109" s="9">
        <v>182.566</v>
      </c>
      <c r="BX109" s="9">
        <v>73.754999999999995</v>
      </c>
      <c r="BY109" s="9">
        <v>108.81100000000001</v>
      </c>
      <c r="BZ109" s="9">
        <v>148.572</v>
      </c>
      <c r="CA109" s="9">
        <v>102.633</v>
      </c>
      <c r="CB109" s="9">
        <v>45.939</v>
      </c>
      <c r="CC109" s="9">
        <v>207.625</v>
      </c>
      <c r="CD109" s="9">
        <v>86.242999999999995</v>
      </c>
      <c r="CE109" s="9">
        <v>121.38200000000001</v>
      </c>
      <c r="CF109" s="9">
        <v>198.82300000000001</v>
      </c>
      <c r="CG109" s="9">
        <v>87.972999999999999</v>
      </c>
      <c r="CH109" s="9">
        <v>110.849</v>
      </c>
      <c r="CI109" s="9">
        <v>2775.5810000000001</v>
      </c>
      <c r="CJ109" s="9">
        <v>1426.662</v>
      </c>
      <c r="CK109" s="9">
        <v>1348.9190000000001</v>
      </c>
      <c r="CL109" s="9">
        <v>1912.4059999999999</v>
      </c>
      <c r="CM109" s="9">
        <v>1153.144</v>
      </c>
      <c r="CN109" s="9">
        <v>759.26199999999994</v>
      </c>
      <c r="CO109" s="9">
        <v>863.17499999999995</v>
      </c>
      <c r="CP109" s="9">
        <v>273.51799999999997</v>
      </c>
      <c r="CQ109" s="9">
        <v>589.65700000000004</v>
      </c>
      <c r="CR109" s="9">
        <v>307.86099999999999</v>
      </c>
      <c r="CS109" s="9">
        <v>162.71</v>
      </c>
      <c r="CT109" s="9">
        <v>145.15100000000001</v>
      </c>
      <c r="CU109" s="9">
        <v>51.774999999999999</v>
      </c>
      <c r="CV109" s="9">
        <v>25.456</v>
      </c>
      <c r="CW109" s="9">
        <v>26.318999999999999</v>
      </c>
      <c r="CX109" s="9">
        <v>25.681000000000001</v>
      </c>
      <c r="CY109" s="9">
        <v>16.46</v>
      </c>
      <c r="CZ109" s="9">
        <v>9.2210000000000001</v>
      </c>
      <c r="DA109" s="9">
        <v>13.228</v>
      </c>
      <c r="DB109" s="9">
        <v>7.3819999999999997</v>
      </c>
      <c r="DC109" s="9">
        <v>5.8460000000000001</v>
      </c>
      <c r="DD109" s="9">
        <v>12.452999999999999</v>
      </c>
      <c r="DE109" s="9">
        <v>9.0779999999999994</v>
      </c>
      <c r="DF109" s="9">
        <v>3.375</v>
      </c>
      <c r="DG109" s="9">
        <v>26.094000000000001</v>
      </c>
      <c r="DH109" s="9">
        <v>8.9960000000000004</v>
      </c>
      <c r="DI109" s="9">
        <v>17.097999999999999</v>
      </c>
      <c r="DJ109" s="9">
        <v>274.35500000000002</v>
      </c>
      <c r="DK109" s="9">
        <v>144.85300000000001</v>
      </c>
      <c r="DL109" s="9">
        <v>129.501</v>
      </c>
      <c r="DM109" s="9">
        <v>110.718</v>
      </c>
      <c r="DN109" s="9">
        <v>80.739000000000004</v>
      </c>
      <c r="DO109" s="9">
        <v>29.98</v>
      </c>
      <c r="DP109" s="9">
        <v>163.636</v>
      </c>
      <c r="DQ109" s="9">
        <v>64.114000000000004</v>
      </c>
      <c r="DR109" s="9">
        <v>99.522000000000006</v>
      </c>
      <c r="DS109" s="9">
        <v>133.45099999999999</v>
      </c>
      <c r="DT109" s="9">
        <v>95.021000000000001</v>
      </c>
      <c r="DU109" s="9">
        <v>38.43</v>
      </c>
      <c r="DV109" s="9">
        <v>174.41</v>
      </c>
      <c r="DW109" s="9">
        <v>67.688999999999993</v>
      </c>
      <c r="DX109" s="9">
        <v>106.721</v>
      </c>
      <c r="DY109" s="9">
        <v>176.864</v>
      </c>
      <c r="DZ109" s="9">
        <v>71.495999999999995</v>
      </c>
      <c r="EA109" s="9">
        <v>105.36799999999999</v>
      </c>
      <c r="EB109" s="9">
        <v>912.49400000000003</v>
      </c>
      <c r="EC109" s="9">
        <v>479.65600000000001</v>
      </c>
      <c r="ED109" s="9">
        <v>432.83800000000002</v>
      </c>
      <c r="EE109" s="9">
        <v>598.24599999999998</v>
      </c>
      <c r="EF109" s="9">
        <v>381.91300000000001</v>
      </c>
      <c r="EG109" s="9">
        <v>216.333</v>
      </c>
      <c r="EH109" s="9">
        <v>314.24700000000001</v>
      </c>
      <c r="EI109" s="9">
        <v>97.742999999999995</v>
      </c>
      <c r="EJ109" s="9">
        <v>216.505</v>
      </c>
      <c r="EK109" s="9">
        <v>108.13500000000001</v>
      </c>
      <c r="EL109" s="9">
        <v>57.234999999999999</v>
      </c>
      <c r="EM109" s="9">
        <v>50.9</v>
      </c>
      <c r="EN109" s="9">
        <v>23.196000000000002</v>
      </c>
      <c r="EO109" s="9">
        <v>10.239000000000001</v>
      </c>
      <c r="EP109" s="9">
        <v>12.956</v>
      </c>
      <c r="EQ109" s="9">
        <v>7.7220000000000004</v>
      </c>
      <c r="ER109" s="9">
        <v>5.2709999999999999</v>
      </c>
      <c r="ES109" s="9">
        <v>2.4510000000000001</v>
      </c>
      <c r="ET109" s="9">
        <v>3.4689999999999999</v>
      </c>
      <c r="EU109" s="9">
        <v>1.867</v>
      </c>
      <c r="EV109" s="9">
        <v>1.601</v>
      </c>
      <c r="EW109" s="9">
        <v>4.2539999999999996</v>
      </c>
      <c r="EX109" s="9">
        <v>3.4039999999999999</v>
      </c>
      <c r="EY109" s="9">
        <v>0.84899999999999998</v>
      </c>
      <c r="EZ109" s="9">
        <v>15.474</v>
      </c>
      <c r="FA109" s="9">
        <v>4.968</v>
      </c>
      <c r="FB109" s="9">
        <v>10.506</v>
      </c>
      <c r="FC109" s="9">
        <v>92.748000000000005</v>
      </c>
      <c r="FD109" s="9">
        <v>49.951000000000001</v>
      </c>
      <c r="FE109" s="9">
        <v>42.796999999999997</v>
      </c>
      <c r="FF109" s="9">
        <v>32.960999999999999</v>
      </c>
      <c r="FG109" s="9">
        <v>22.876000000000001</v>
      </c>
      <c r="FH109" s="9">
        <v>10.085000000000001</v>
      </c>
      <c r="FI109" s="9">
        <v>59.786000000000001</v>
      </c>
      <c r="FJ109" s="9">
        <v>27.074999999999999</v>
      </c>
      <c r="FK109" s="9">
        <v>32.712000000000003</v>
      </c>
      <c r="FL109" s="9">
        <v>39.869999999999997</v>
      </c>
      <c r="FM109" s="9">
        <v>27.602</v>
      </c>
      <c r="FN109" s="9">
        <v>12.266999999999999</v>
      </c>
      <c r="FO109" s="9">
        <v>68.266000000000005</v>
      </c>
      <c r="FP109" s="9">
        <v>29.632999999999999</v>
      </c>
      <c r="FQ109" s="9">
        <v>38.633000000000003</v>
      </c>
      <c r="FR109" s="9">
        <v>63.255000000000003</v>
      </c>
      <c r="FS109" s="9">
        <v>28.942</v>
      </c>
      <c r="FT109" s="9">
        <v>34.313000000000002</v>
      </c>
      <c r="FU109" s="9">
        <v>1508.6489999999999</v>
      </c>
      <c r="FV109" s="9">
        <v>808.57899999999995</v>
      </c>
      <c r="FW109" s="9">
        <v>700.07</v>
      </c>
      <c r="FX109" s="9">
        <v>1045.0640000000001</v>
      </c>
      <c r="FY109" s="9">
        <v>666.43100000000004</v>
      </c>
      <c r="FZ109" s="9">
        <v>378.63299999999998</v>
      </c>
      <c r="GA109" s="9">
        <v>463.58499999999998</v>
      </c>
      <c r="GB109" s="9">
        <v>142.148</v>
      </c>
      <c r="GC109" s="9">
        <v>321.43700000000001</v>
      </c>
      <c r="GD109" s="9">
        <v>151.274</v>
      </c>
      <c r="GE109" s="9">
        <v>81.822000000000003</v>
      </c>
      <c r="GF109" s="9">
        <v>69.451999999999998</v>
      </c>
      <c r="GG109" s="9">
        <v>27.097999999999999</v>
      </c>
      <c r="GH109" s="9">
        <v>15.361000000000001</v>
      </c>
      <c r="GI109" s="9">
        <v>11.737</v>
      </c>
      <c r="GJ109" s="9">
        <v>9.452</v>
      </c>
      <c r="GK109" s="9">
        <v>5.0199999999999996</v>
      </c>
      <c r="GL109" s="9">
        <v>4.4320000000000004</v>
      </c>
      <c r="GM109" s="9">
        <v>4.1040000000000001</v>
      </c>
      <c r="GN109" s="9">
        <v>2.46</v>
      </c>
      <c r="GO109" s="9">
        <v>1.643</v>
      </c>
      <c r="GP109" s="9">
        <v>5.3479999999999999</v>
      </c>
      <c r="GQ109" s="9">
        <v>2.5590000000000002</v>
      </c>
      <c r="GR109" s="9">
        <v>2.7890000000000001</v>
      </c>
      <c r="GS109" s="9">
        <v>17.646000000000001</v>
      </c>
      <c r="GT109" s="9">
        <v>10.340999999999999</v>
      </c>
      <c r="GU109" s="9">
        <v>7.3049999999999997</v>
      </c>
      <c r="GV109" s="9">
        <v>136.971</v>
      </c>
      <c r="GW109" s="9">
        <v>73.346000000000004</v>
      </c>
      <c r="GX109" s="9">
        <v>63.625</v>
      </c>
      <c r="GY109" s="9">
        <v>52.353000000000002</v>
      </c>
      <c r="GZ109" s="9">
        <v>37.332000000000001</v>
      </c>
      <c r="HA109" s="9">
        <v>15.021000000000001</v>
      </c>
      <c r="HB109" s="9">
        <v>84.619</v>
      </c>
      <c r="HC109" s="9">
        <v>36.014000000000003</v>
      </c>
      <c r="HD109" s="9">
        <v>48.603999999999999</v>
      </c>
      <c r="HE109" s="9">
        <v>60.225999999999999</v>
      </c>
      <c r="HF109" s="9">
        <v>41.84</v>
      </c>
      <c r="HG109" s="9">
        <v>18.385999999999999</v>
      </c>
      <c r="HH109" s="9">
        <v>91.048000000000002</v>
      </c>
      <c r="HI109" s="9">
        <v>39.981999999999999</v>
      </c>
      <c r="HJ109" s="9">
        <v>51.066000000000003</v>
      </c>
      <c r="HK109" s="9">
        <v>88.721999999999994</v>
      </c>
      <c r="HL109" s="9">
        <v>38.473999999999997</v>
      </c>
      <c r="HM109" s="9">
        <v>50.247999999999998</v>
      </c>
      <c r="HN109" s="9">
        <v>282.75299999999999</v>
      </c>
      <c r="HO109" s="9">
        <v>146.024</v>
      </c>
      <c r="HP109" s="9">
        <v>136.72900000000001</v>
      </c>
      <c r="HQ109" s="9">
        <v>181.93</v>
      </c>
      <c r="HR109" s="9">
        <v>114.74299999999999</v>
      </c>
      <c r="HS109" s="9">
        <v>67.186999999999998</v>
      </c>
      <c r="HT109" s="9">
        <v>100.824</v>
      </c>
      <c r="HU109" s="9">
        <v>31.280999999999999</v>
      </c>
      <c r="HV109" s="9">
        <v>69.542000000000002</v>
      </c>
      <c r="HW109" s="9">
        <v>31.425999999999998</v>
      </c>
      <c r="HX109" s="9">
        <v>15.795999999999999</v>
      </c>
      <c r="HY109" s="9">
        <v>15.63</v>
      </c>
      <c r="HZ109" s="9">
        <v>6.7050000000000001</v>
      </c>
      <c r="IA109" s="9">
        <v>3.5310000000000001</v>
      </c>
      <c r="IB109" s="9">
        <v>3.1739999999999999</v>
      </c>
      <c r="IC109" s="9">
        <v>2.4870000000000001</v>
      </c>
      <c r="ID109" s="9">
        <v>1.45</v>
      </c>
      <c r="IE109" s="9">
        <v>1.0369999999999999</v>
      </c>
      <c r="IF109" s="9">
        <v>1.2070000000000001</v>
      </c>
      <c r="IG109" s="9">
        <v>0.57999999999999996</v>
      </c>
      <c r="IH109" s="9">
        <v>0.627</v>
      </c>
      <c r="II109" s="9">
        <v>1.28</v>
      </c>
      <c r="IJ109" s="9">
        <v>0.87</v>
      </c>
      <c r="IK109" s="9">
        <v>0.41</v>
      </c>
      <c r="IL109" s="9">
        <v>4.218</v>
      </c>
      <c r="IM109" s="9">
        <v>2.08</v>
      </c>
      <c r="IN109" s="9">
        <v>2.137</v>
      </c>
      <c r="IO109" s="9">
        <v>27.54</v>
      </c>
      <c r="IP109" s="9">
        <v>13.683</v>
      </c>
      <c r="IQ109" s="9">
        <v>13.856</v>
      </c>
    </row>
    <row r="110" spans="1:251">
      <c r="A110" s="10">
        <v>44835</v>
      </c>
      <c r="B110" s="9">
        <v>1201.885</v>
      </c>
      <c r="C110" s="9">
        <v>1253.3009999999999</v>
      </c>
      <c r="D110" s="9">
        <v>410.43299999999999</v>
      </c>
      <c r="E110" s="9">
        <v>842.86800000000005</v>
      </c>
      <c r="F110" s="9">
        <v>436.16300000000001</v>
      </c>
      <c r="G110" s="9">
        <v>236.54599999999999</v>
      </c>
      <c r="H110" s="9">
        <v>199.61799999999999</v>
      </c>
      <c r="I110" s="9">
        <v>72.603999999999999</v>
      </c>
      <c r="J110" s="9">
        <v>38.942999999999998</v>
      </c>
      <c r="K110" s="9">
        <v>33.661000000000001</v>
      </c>
      <c r="L110" s="9">
        <v>23.439</v>
      </c>
      <c r="M110" s="9">
        <v>16.468</v>
      </c>
      <c r="N110" s="9">
        <v>6.9710000000000001</v>
      </c>
      <c r="O110" s="9">
        <v>16.928000000000001</v>
      </c>
      <c r="P110" s="9">
        <v>11.087999999999999</v>
      </c>
      <c r="Q110" s="9">
        <v>5.84</v>
      </c>
      <c r="R110" s="9">
        <v>6.5110000000000001</v>
      </c>
      <c r="S110" s="9">
        <v>5.3810000000000002</v>
      </c>
      <c r="T110" s="9">
        <v>1.131</v>
      </c>
      <c r="U110" s="9">
        <v>49.164999999999999</v>
      </c>
      <c r="V110" s="9">
        <v>22.474</v>
      </c>
      <c r="W110" s="9">
        <v>26.690999999999999</v>
      </c>
      <c r="X110" s="9">
        <v>394.34</v>
      </c>
      <c r="Y110" s="9">
        <v>215.255</v>
      </c>
      <c r="Z110" s="9">
        <v>179.08500000000001</v>
      </c>
      <c r="AA110" s="9">
        <v>170.38399999999999</v>
      </c>
      <c r="AB110" s="9">
        <v>122.78</v>
      </c>
      <c r="AC110" s="9">
        <v>47.603999999999999</v>
      </c>
      <c r="AD110" s="9">
        <v>223.95599999999999</v>
      </c>
      <c r="AE110" s="9">
        <v>92.474999999999994</v>
      </c>
      <c r="AF110" s="9">
        <v>131.48099999999999</v>
      </c>
      <c r="AG110" s="9">
        <v>186.83600000000001</v>
      </c>
      <c r="AH110" s="9">
        <v>133.86099999999999</v>
      </c>
      <c r="AI110" s="9">
        <v>52.975000000000001</v>
      </c>
      <c r="AJ110" s="9">
        <v>249.327</v>
      </c>
      <c r="AK110" s="9">
        <v>102.684</v>
      </c>
      <c r="AL110" s="9">
        <v>146.643</v>
      </c>
      <c r="AM110" s="9">
        <v>240.88399999999999</v>
      </c>
      <c r="AN110" s="9">
        <v>103.563</v>
      </c>
      <c r="AO110" s="9">
        <v>137.321</v>
      </c>
      <c r="AP110" s="9">
        <v>3498.7869999999998</v>
      </c>
      <c r="AQ110" s="9">
        <v>1840.4179999999999</v>
      </c>
      <c r="AR110" s="9">
        <v>1658.3689999999999</v>
      </c>
      <c r="AS110" s="9">
        <v>2422.8409999999999</v>
      </c>
      <c r="AT110" s="9">
        <v>1488.365</v>
      </c>
      <c r="AU110" s="9">
        <v>934.476</v>
      </c>
      <c r="AV110" s="9">
        <v>1075.9459999999999</v>
      </c>
      <c r="AW110" s="9">
        <v>352.053</v>
      </c>
      <c r="AX110" s="9">
        <v>723.89200000000005</v>
      </c>
      <c r="AY110" s="9">
        <v>383.01299999999998</v>
      </c>
      <c r="AZ110" s="9">
        <v>206.02799999999999</v>
      </c>
      <c r="BA110" s="9">
        <v>176.98500000000001</v>
      </c>
      <c r="BB110" s="9">
        <v>82.838999999999999</v>
      </c>
      <c r="BC110" s="9">
        <v>42.540999999999997</v>
      </c>
      <c r="BD110" s="9">
        <v>40.298000000000002</v>
      </c>
      <c r="BE110" s="9">
        <v>35.649000000000001</v>
      </c>
      <c r="BF110" s="9">
        <v>23.597999999999999</v>
      </c>
      <c r="BG110" s="9">
        <v>12.052</v>
      </c>
      <c r="BH110" s="9">
        <v>19.713000000000001</v>
      </c>
      <c r="BI110" s="9">
        <v>13.483000000000001</v>
      </c>
      <c r="BJ110" s="9">
        <v>6.23</v>
      </c>
      <c r="BK110" s="9">
        <v>15.936999999999999</v>
      </c>
      <c r="BL110" s="9">
        <v>10.115</v>
      </c>
      <c r="BM110" s="9">
        <v>5.8220000000000001</v>
      </c>
      <c r="BN110" s="9">
        <v>47.189</v>
      </c>
      <c r="BO110" s="9">
        <v>18.943000000000001</v>
      </c>
      <c r="BP110" s="9">
        <v>28.245999999999999</v>
      </c>
      <c r="BQ110" s="9">
        <v>325.99799999999999</v>
      </c>
      <c r="BR110" s="9">
        <v>177.298</v>
      </c>
      <c r="BS110" s="9">
        <v>148.69999999999999</v>
      </c>
      <c r="BT110" s="9">
        <v>141.416</v>
      </c>
      <c r="BU110" s="9">
        <v>102.117</v>
      </c>
      <c r="BV110" s="9">
        <v>39.298000000000002</v>
      </c>
      <c r="BW110" s="9">
        <v>184.583</v>
      </c>
      <c r="BX110" s="9">
        <v>75.180999999999997</v>
      </c>
      <c r="BY110" s="9">
        <v>109.402</v>
      </c>
      <c r="BZ110" s="9">
        <v>171.25200000000001</v>
      </c>
      <c r="CA110" s="9">
        <v>121.453</v>
      </c>
      <c r="CB110" s="9">
        <v>49.798999999999999</v>
      </c>
      <c r="CC110" s="9">
        <v>211.761</v>
      </c>
      <c r="CD110" s="9">
        <v>84.575000000000003</v>
      </c>
      <c r="CE110" s="9">
        <v>127.18600000000001</v>
      </c>
      <c r="CF110" s="9">
        <v>204.29499999999999</v>
      </c>
      <c r="CG110" s="9">
        <v>88.662999999999997</v>
      </c>
      <c r="CH110" s="9">
        <v>115.63200000000001</v>
      </c>
      <c r="CI110" s="9">
        <v>2780.1770000000001</v>
      </c>
      <c r="CJ110" s="9">
        <v>1430.6089999999999</v>
      </c>
      <c r="CK110" s="9">
        <v>1349.568</v>
      </c>
      <c r="CL110" s="9">
        <v>1914.8510000000001</v>
      </c>
      <c r="CM110" s="9">
        <v>1153.9290000000001</v>
      </c>
      <c r="CN110" s="9">
        <v>760.92200000000003</v>
      </c>
      <c r="CO110" s="9">
        <v>865.32500000000005</v>
      </c>
      <c r="CP110" s="9">
        <v>276.68</v>
      </c>
      <c r="CQ110" s="9">
        <v>588.64599999999996</v>
      </c>
      <c r="CR110" s="9">
        <v>315.44600000000003</v>
      </c>
      <c r="CS110" s="9">
        <v>168.87100000000001</v>
      </c>
      <c r="CT110" s="9">
        <v>146.57499999999999</v>
      </c>
      <c r="CU110" s="9">
        <v>53.052</v>
      </c>
      <c r="CV110" s="9">
        <v>29.209</v>
      </c>
      <c r="CW110" s="9">
        <v>23.841999999999999</v>
      </c>
      <c r="CX110" s="9">
        <v>21.38</v>
      </c>
      <c r="CY110" s="9">
        <v>14.742000000000001</v>
      </c>
      <c r="CZ110" s="9">
        <v>6.6390000000000002</v>
      </c>
      <c r="DA110" s="9">
        <v>13.117000000000001</v>
      </c>
      <c r="DB110" s="9">
        <v>7.944</v>
      </c>
      <c r="DC110" s="9">
        <v>5.1719999999999997</v>
      </c>
      <c r="DD110" s="9">
        <v>8.2639999999999993</v>
      </c>
      <c r="DE110" s="9">
        <v>6.7969999999999997</v>
      </c>
      <c r="DF110" s="9">
        <v>1.466</v>
      </c>
      <c r="DG110" s="9">
        <v>31.670999999999999</v>
      </c>
      <c r="DH110" s="9">
        <v>14.468</v>
      </c>
      <c r="DI110" s="9">
        <v>17.202999999999999</v>
      </c>
      <c r="DJ110" s="9">
        <v>286.68799999999999</v>
      </c>
      <c r="DK110" s="9">
        <v>152.38300000000001</v>
      </c>
      <c r="DL110" s="9">
        <v>134.304</v>
      </c>
      <c r="DM110" s="9">
        <v>117.18300000000001</v>
      </c>
      <c r="DN110" s="9">
        <v>84.522999999999996</v>
      </c>
      <c r="DO110" s="9">
        <v>32.659999999999997</v>
      </c>
      <c r="DP110" s="9">
        <v>169.505</v>
      </c>
      <c r="DQ110" s="9">
        <v>67.86</v>
      </c>
      <c r="DR110" s="9">
        <v>101.645</v>
      </c>
      <c r="DS110" s="9">
        <v>132.18299999999999</v>
      </c>
      <c r="DT110" s="9">
        <v>95.308999999999997</v>
      </c>
      <c r="DU110" s="9">
        <v>36.872999999999998</v>
      </c>
      <c r="DV110" s="9">
        <v>183.26400000000001</v>
      </c>
      <c r="DW110" s="9">
        <v>73.561999999999998</v>
      </c>
      <c r="DX110" s="9">
        <v>109.702</v>
      </c>
      <c r="DY110" s="9">
        <v>182.62200000000001</v>
      </c>
      <c r="DZ110" s="9">
        <v>75.805000000000007</v>
      </c>
      <c r="EA110" s="9">
        <v>106.81699999999999</v>
      </c>
      <c r="EB110" s="9">
        <v>922.56100000000004</v>
      </c>
      <c r="EC110" s="9">
        <v>484.697</v>
      </c>
      <c r="ED110" s="9">
        <v>437.86399999999998</v>
      </c>
      <c r="EE110" s="9">
        <v>609.79300000000001</v>
      </c>
      <c r="EF110" s="9">
        <v>387.06299999999999</v>
      </c>
      <c r="EG110" s="9">
        <v>222.73099999999999</v>
      </c>
      <c r="EH110" s="9">
        <v>312.767</v>
      </c>
      <c r="EI110" s="9">
        <v>97.634</v>
      </c>
      <c r="EJ110" s="9">
        <v>215.13300000000001</v>
      </c>
      <c r="EK110" s="9">
        <v>97.408000000000001</v>
      </c>
      <c r="EL110" s="9">
        <v>47.99</v>
      </c>
      <c r="EM110" s="9">
        <v>49.417999999999999</v>
      </c>
      <c r="EN110" s="9">
        <v>20.577999999999999</v>
      </c>
      <c r="EO110" s="9">
        <v>9.1910000000000007</v>
      </c>
      <c r="EP110" s="9">
        <v>11.387</v>
      </c>
      <c r="EQ110" s="9">
        <v>5.798</v>
      </c>
      <c r="ER110" s="9">
        <v>2.7349999999999999</v>
      </c>
      <c r="ES110" s="9">
        <v>3.0630000000000002</v>
      </c>
      <c r="ET110" s="9">
        <v>2.4129999999999998</v>
      </c>
      <c r="EU110" s="9">
        <v>1.1359999999999999</v>
      </c>
      <c r="EV110" s="9">
        <v>1.276</v>
      </c>
      <c r="EW110" s="9">
        <v>3.3849999999999998</v>
      </c>
      <c r="EX110" s="9">
        <v>1.599</v>
      </c>
      <c r="EY110" s="9">
        <v>1.786</v>
      </c>
      <c r="EZ110" s="9">
        <v>14.78</v>
      </c>
      <c r="FA110" s="9">
        <v>6.4550000000000001</v>
      </c>
      <c r="FB110" s="9">
        <v>8.3249999999999993</v>
      </c>
      <c r="FC110" s="9">
        <v>86.611999999999995</v>
      </c>
      <c r="FD110" s="9">
        <v>43.136000000000003</v>
      </c>
      <c r="FE110" s="9">
        <v>43.475999999999999</v>
      </c>
      <c r="FF110" s="9">
        <v>29.457999999999998</v>
      </c>
      <c r="FG110" s="9">
        <v>19.003</v>
      </c>
      <c r="FH110" s="9">
        <v>10.454000000000001</v>
      </c>
      <c r="FI110" s="9">
        <v>57.155000000000001</v>
      </c>
      <c r="FJ110" s="9">
        <v>24.132999999999999</v>
      </c>
      <c r="FK110" s="9">
        <v>33.021999999999998</v>
      </c>
      <c r="FL110" s="9">
        <v>33.843000000000004</v>
      </c>
      <c r="FM110" s="9">
        <v>21.123000000000001</v>
      </c>
      <c r="FN110" s="9">
        <v>12.718999999999999</v>
      </c>
      <c r="FO110" s="9">
        <v>63.564999999999998</v>
      </c>
      <c r="FP110" s="9">
        <v>26.867000000000001</v>
      </c>
      <c r="FQ110" s="9">
        <v>36.698</v>
      </c>
      <c r="FR110" s="9">
        <v>59.567</v>
      </c>
      <c r="FS110" s="9">
        <v>25.268999999999998</v>
      </c>
      <c r="FT110" s="9">
        <v>34.298000000000002</v>
      </c>
      <c r="FU110" s="9">
        <v>1510.1079999999999</v>
      </c>
      <c r="FV110" s="9">
        <v>810.53800000000001</v>
      </c>
      <c r="FW110" s="9">
        <v>699.57</v>
      </c>
      <c r="FX110" s="9">
        <v>1041.674</v>
      </c>
      <c r="FY110" s="9">
        <v>667.88300000000004</v>
      </c>
      <c r="FZ110" s="9">
        <v>373.791</v>
      </c>
      <c r="GA110" s="9">
        <v>468.43400000000003</v>
      </c>
      <c r="GB110" s="9">
        <v>142.655</v>
      </c>
      <c r="GC110" s="9">
        <v>325.779</v>
      </c>
      <c r="GD110" s="9">
        <v>164.488</v>
      </c>
      <c r="GE110" s="9">
        <v>87.906000000000006</v>
      </c>
      <c r="GF110" s="9">
        <v>76.581999999999994</v>
      </c>
      <c r="GG110" s="9">
        <v>30.263999999999999</v>
      </c>
      <c r="GH110" s="9">
        <v>14.906000000000001</v>
      </c>
      <c r="GI110" s="9">
        <v>15.359</v>
      </c>
      <c r="GJ110" s="9">
        <v>10.722</v>
      </c>
      <c r="GK110" s="9">
        <v>6.6980000000000004</v>
      </c>
      <c r="GL110" s="9">
        <v>4.024</v>
      </c>
      <c r="GM110" s="9">
        <v>3.895</v>
      </c>
      <c r="GN110" s="9">
        <v>1.901</v>
      </c>
      <c r="GO110" s="9">
        <v>1.994</v>
      </c>
      <c r="GP110" s="9">
        <v>6.8259999999999996</v>
      </c>
      <c r="GQ110" s="9">
        <v>4.7960000000000003</v>
      </c>
      <c r="GR110" s="9">
        <v>2.0299999999999998</v>
      </c>
      <c r="GS110" s="9">
        <v>19.542999999999999</v>
      </c>
      <c r="GT110" s="9">
        <v>8.2080000000000002</v>
      </c>
      <c r="GU110" s="9">
        <v>11.335000000000001</v>
      </c>
      <c r="GV110" s="9">
        <v>145.86600000000001</v>
      </c>
      <c r="GW110" s="9">
        <v>79.498999999999995</v>
      </c>
      <c r="GX110" s="9">
        <v>66.367000000000004</v>
      </c>
      <c r="GY110" s="9">
        <v>63.021000000000001</v>
      </c>
      <c r="GZ110" s="9">
        <v>45.237000000000002</v>
      </c>
      <c r="HA110" s="9">
        <v>17.783999999999999</v>
      </c>
      <c r="HB110" s="9">
        <v>82.844999999999999</v>
      </c>
      <c r="HC110" s="9">
        <v>34.262</v>
      </c>
      <c r="HD110" s="9">
        <v>48.582999999999998</v>
      </c>
      <c r="HE110" s="9">
        <v>70.361999999999995</v>
      </c>
      <c r="HF110" s="9">
        <v>50.194000000000003</v>
      </c>
      <c r="HG110" s="9">
        <v>20.167999999999999</v>
      </c>
      <c r="HH110" s="9">
        <v>94.125</v>
      </c>
      <c r="HI110" s="9">
        <v>37.712000000000003</v>
      </c>
      <c r="HJ110" s="9">
        <v>56.414000000000001</v>
      </c>
      <c r="HK110" s="9">
        <v>86.74</v>
      </c>
      <c r="HL110" s="9">
        <v>36.162999999999997</v>
      </c>
      <c r="HM110" s="9">
        <v>50.576999999999998</v>
      </c>
      <c r="HN110" s="9">
        <v>284.63499999999999</v>
      </c>
      <c r="HO110" s="9">
        <v>147.167</v>
      </c>
      <c r="HP110" s="9">
        <v>137.46799999999999</v>
      </c>
      <c r="HQ110" s="9">
        <v>180.97200000000001</v>
      </c>
      <c r="HR110" s="9">
        <v>116.01900000000001</v>
      </c>
      <c r="HS110" s="9">
        <v>64.953999999999994</v>
      </c>
      <c r="HT110" s="9">
        <v>103.663</v>
      </c>
      <c r="HU110" s="9">
        <v>31.148</v>
      </c>
      <c r="HV110" s="9">
        <v>72.515000000000001</v>
      </c>
      <c r="HW110" s="9">
        <v>33.973999999999997</v>
      </c>
      <c r="HX110" s="9">
        <v>16.718</v>
      </c>
      <c r="HY110" s="9">
        <v>17.256</v>
      </c>
      <c r="HZ110" s="9">
        <v>6.516</v>
      </c>
      <c r="IA110" s="9">
        <v>3.6659999999999999</v>
      </c>
      <c r="IB110" s="9">
        <v>2.85</v>
      </c>
      <c r="IC110" s="9">
        <v>1.784</v>
      </c>
      <c r="ID110" s="9">
        <v>1.4350000000000001</v>
      </c>
      <c r="IE110" s="9">
        <v>0.34899999999999998</v>
      </c>
      <c r="IF110" s="9">
        <v>0.46400000000000002</v>
      </c>
      <c r="IG110" s="9">
        <v>0.255</v>
      </c>
      <c r="IH110" s="9">
        <v>0.20899999999999999</v>
      </c>
      <c r="II110" s="9">
        <v>1.32</v>
      </c>
      <c r="IJ110" s="9">
        <v>1.18</v>
      </c>
      <c r="IK110" s="9">
        <v>0.14000000000000001</v>
      </c>
      <c r="IL110" s="9">
        <v>4.7320000000000002</v>
      </c>
      <c r="IM110" s="9">
        <v>2.2309999999999999</v>
      </c>
      <c r="IN110" s="9">
        <v>2.5019999999999998</v>
      </c>
      <c r="IO110" s="9">
        <v>30.518000000000001</v>
      </c>
      <c r="IP110" s="9">
        <v>14.898999999999999</v>
      </c>
      <c r="IQ110" s="9">
        <v>15.619</v>
      </c>
    </row>
    <row r="111" spans="1:251">
      <c r="A111" s="10">
        <v>44866</v>
      </c>
      <c r="B111" s="9">
        <v>1193.9760000000001</v>
      </c>
      <c r="C111" s="9">
        <v>1282.223</v>
      </c>
      <c r="D111" s="9">
        <v>412.56200000000001</v>
      </c>
      <c r="E111" s="9">
        <v>869.66</v>
      </c>
      <c r="F111" s="9">
        <v>445.19</v>
      </c>
      <c r="G111" s="9">
        <v>245.018</v>
      </c>
      <c r="H111" s="9">
        <v>200.173</v>
      </c>
      <c r="I111" s="9">
        <v>74.233000000000004</v>
      </c>
      <c r="J111" s="9">
        <v>39.758000000000003</v>
      </c>
      <c r="K111" s="9">
        <v>34.473999999999997</v>
      </c>
      <c r="L111" s="9">
        <v>34.408999999999999</v>
      </c>
      <c r="M111" s="9">
        <v>21.893999999999998</v>
      </c>
      <c r="N111" s="9">
        <v>12.516</v>
      </c>
      <c r="O111" s="9">
        <v>19.091999999999999</v>
      </c>
      <c r="P111" s="9">
        <v>9.5449999999999999</v>
      </c>
      <c r="Q111" s="9">
        <v>9.5470000000000006</v>
      </c>
      <c r="R111" s="9">
        <v>15.317</v>
      </c>
      <c r="S111" s="9">
        <v>12.348000000000001</v>
      </c>
      <c r="T111" s="9">
        <v>2.9689999999999999</v>
      </c>
      <c r="U111" s="9">
        <v>39.823999999999998</v>
      </c>
      <c r="V111" s="9">
        <v>17.864999999999998</v>
      </c>
      <c r="W111" s="9">
        <v>21.959</v>
      </c>
      <c r="X111" s="9">
        <v>391.95600000000002</v>
      </c>
      <c r="Y111" s="9">
        <v>215.851</v>
      </c>
      <c r="Z111" s="9">
        <v>176.10499999999999</v>
      </c>
      <c r="AA111" s="9">
        <v>176.59700000000001</v>
      </c>
      <c r="AB111" s="9">
        <v>126.55500000000001</v>
      </c>
      <c r="AC111" s="9">
        <v>50.042000000000002</v>
      </c>
      <c r="AD111" s="9">
        <v>215.36</v>
      </c>
      <c r="AE111" s="9">
        <v>89.296999999999997</v>
      </c>
      <c r="AF111" s="9">
        <v>126.063</v>
      </c>
      <c r="AG111" s="9">
        <v>205.54599999999999</v>
      </c>
      <c r="AH111" s="9">
        <v>145.95099999999999</v>
      </c>
      <c r="AI111" s="9">
        <v>59.594999999999999</v>
      </c>
      <c r="AJ111" s="9">
        <v>239.64400000000001</v>
      </c>
      <c r="AK111" s="9">
        <v>99.066000000000003</v>
      </c>
      <c r="AL111" s="9">
        <v>140.578</v>
      </c>
      <c r="AM111" s="9">
        <v>234.452</v>
      </c>
      <c r="AN111" s="9">
        <v>98.841999999999999</v>
      </c>
      <c r="AO111" s="9">
        <v>135.61000000000001</v>
      </c>
      <c r="AP111" s="9">
        <v>3549.989</v>
      </c>
      <c r="AQ111" s="9">
        <v>1851.6690000000001</v>
      </c>
      <c r="AR111" s="9">
        <v>1698.3209999999999</v>
      </c>
      <c r="AS111" s="9">
        <v>2456.5520000000001</v>
      </c>
      <c r="AT111" s="9">
        <v>1496.576</v>
      </c>
      <c r="AU111" s="9">
        <v>959.976</v>
      </c>
      <c r="AV111" s="9">
        <v>1093.4369999999999</v>
      </c>
      <c r="AW111" s="9">
        <v>355.09199999999998</v>
      </c>
      <c r="AX111" s="9">
        <v>738.34500000000003</v>
      </c>
      <c r="AY111" s="9">
        <v>401.96100000000001</v>
      </c>
      <c r="AZ111" s="9">
        <v>211.197</v>
      </c>
      <c r="BA111" s="9">
        <v>190.76400000000001</v>
      </c>
      <c r="BB111" s="9">
        <v>68.370999999999995</v>
      </c>
      <c r="BC111" s="9">
        <v>34.130000000000003</v>
      </c>
      <c r="BD111" s="9">
        <v>34.241</v>
      </c>
      <c r="BE111" s="9">
        <v>20.617999999999999</v>
      </c>
      <c r="BF111" s="9">
        <v>13.343</v>
      </c>
      <c r="BG111" s="9">
        <v>7.2750000000000004</v>
      </c>
      <c r="BH111" s="9">
        <v>12.499000000000001</v>
      </c>
      <c r="BI111" s="9">
        <v>8.3179999999999996</v>
      </c>
      <c r="BJ111" s="9">
        <v>4.181</v>
      </c>
      <c r="BK111" s="9">
        <v>8.1189999999999998</v>
      </c>
      <c r="BL111" s="9">
        <v>5.0259999999999998</v>
      </c>
      <c r="BM111" s="9">
        <v>3.0939999999999999</v>
      </c>
      <c r="BN111" s="9">
        <v>47.753</v>
      </c>
      <c r="BO111" s="9">
        <v>20.786000000000001</v>
      </c>
      <c r="BP111" s="9">
        <v>26.966000000000001</v>
      </c>
      <c r="BQ111" s="9">
        <v>362.71100000000001</v>
      </c>
      <c r="BR111" s="9">
        <v>193.066</v>
      </c>
      <c r="BS111" s="9">
        <v>169.64500000000001</v>
      </c>
      <c r="BT111" s="9">
        <v>148.155</v>
      </c>
      <c r="BU111" s="9">
        <v>106.288</v>
      </c>
      <c r="BV111" s="9">
        <v>41.866</v>
      </c>
      <c r="BW111" s="9">
        <v>214.55600000000001</v>
      </c>
      <c r="BX111" s="9">
        <v>86.777000000000001</v>
      </c>
      <c r="BY111" s="9">
        <v>127.77800000000001</v>
      </c>
      <c r="BZ111" s="9">
        <v>161.71</v>
      </c>
      <c r="CA111" s="9">
        <v>115.283</v>
      </c>
      <c r="CB111" s="9">
        <v>46.427</v>
      </c>
      <c r="CC111" s="9">
        <v>240.251</v>
      </c>
      <c r="CD111" s="9">
        <v>95.914000000000001</v>
      </c>
      <c r="CE111" s="9">
        <v>144.33799999999999</v>
      </c>
      <c r="CF111" s="9">
        <v>227.05500000000001</v>
      </c>
      <c r="CG111" s="9">
        <v>95.094999999999999</v>
      </c>
      <c r="CH111" s="9">
        <v>131.96</v>
      </c>
      <c r="CI111" s="9">
        <v>2803.13</v>
      </c>
      <c r="CJ111" s="9">
        <v>1443.9079999999999</v>
      </c>
      <c r="CK111" s="9">
        <v>1359.222</v>
      </c>
      <c r="CL111" s="9">
        <v>1949.08</v>
      </c>
      <c r="CM111" s="9">
        <v>1170.1389999999999</v>
      </c>
      <c r="CN111" s="9">
        <v>778.94100000000003</v>
      </c>
      <c r="CO111" s="9">
        <v>854.05</v>
      </c>
      <c r="CP111" s="9">
        <v>273.77</v>
      </c>
      <c r="CQ111" s="9">
        <v>580.28099999999995</v>
      </c>
      <c r="CR111" s="9">
        <v>321.23700000000002</v>
      </c>
      <c r="CS111" s="9">
        <v>166.505</v>
      </c>
      <c r="CT111" s="9">
        <v>154.732</v>
      </c>
      <c r="CU111" s="9">
        <v>58.671999999999997</v>
      </c>
      <c r="CV111" s="9">
        <v>36.685000000000002</v>
      </c>
      <c r="CW111" s="9">
        <v>21.988</v>
      </c>
      <c r="CX111" s="9">
        <v>21.027999999999999</v>
      </c>
      <c r="CY111" s="9">
        <v>14.978</v>
      </c>
      <c r="CZ111" s="9">
        <v>6.05</v>
      </c>
      <c r="DA111" s="9">
        <v>9.8930000000000007</v>
      </c>
      <c r="DB111" s="9">
        <v>7.0590000000000002</v>
      </c>
      <c r="DC111" s="9">
        <v>2.8340000000000001</v>
      </c>
      <c r="DD111" s="9">
        <v>11.135</v>
      </c>
      <c r="DE111" s="9">
        <v>7.9189999999999996</v>
      </c>
      <c r="DF111" s="9">
        <v>3.2160000000000002</v>
      </c>
      <c r="DG111" s="9">
        <v>37.643999999999998</v>
      </c>
      <c r="DH111" s="9">
        <v>21.707000000000001</v>
      </c>
      <c r="DI111" s="9">
        <v>15.938000000000001</v>
      </c>
      <c r="DJ111" s="9">
        <v>295.12900000000002</v>
      </c>
      <c r="DK111" s="9">
        <v>150.24799999999999</v>
      </c>
      <c r="DL111" s="9">
        <v>144.88</v>
      </c>
      <c r="DM111" s="9">
        <v>119.185</v>
      </c>
      <c r="DN111" s="9">
        <v>82.515000000000001</v>
      </c>
      <c r="DO111" s="9">
        <v>36.668999999999997</v>
      </c>
      <c r="DP111" s="9">
        <v>175.94399999999999</v>
      </c>
      <c r="DQ111" s="9">
        <v>67.733000000000004</v>
      </c>
      <c r="DR111" s="9">
        <v>108.211</v>
      </c>
      <c r="DS111" s="9">
        <v>133.42599999999999</v>
      </c>
      <c r="DT111" s="9">
        <v>93.058999999999997</v>
      </c>
      <c r="DU111" s="9">
        <v>40.366999999999997</v>
      </c>
      <c r="DV111" s="9">
        <v>187.81100000000001</v>
      </c>
      <c r="DW111" s="9">
        <v>73.445999999999998</v>
      </c>
      <c r="DX111" s="9">
        <v>114.36499999999999</v>
      </c>
      <c r="DY111" s="9">
        <v>185.83600000000001</v>
      </c>
      <c r="DZ111" s="9">
        <v>74.792000000000002</v>
      </c>
      <c r="EA111" s="9">
        <v>111.045</v>
      </c>
      <c r="EB111" s="9">
        <v>924.32500000000005</v>
      </c>
      <c r="EC111" s="9">
        <v>486.19299999999998</v>
      </c>
      <c r="ED111" s="9">
        <v>438.13099999999997</v>
      </c>
      <c r="EE111" s="9">
        <v>604.42700000000002</v>
      </c>
      <c r="EF111" s="9">
        <v>384.834</v>
      </c>
      <c r="EG111" s="9">
        <v>219.59299999999999</v>
      </c>
      <c r="EH111" s="9">
        <v>319.89699999999999</v>
      </c>
      <c r="EI111" s="9">
        <v>101.35899999999999</v>
      </c>
      <c r="EJ111" s="9">
        <v>218.53800000000001</v>
      </c>
      <c r="EK111" s="9">
        <v>108.836</v>
      </c>
      <c r="EL111" s="9">
        <v>57.078000000000003</v>
      </c>
      <c r="EM111" s="9">
        <v>51.758000000000003</v>
      </c>
      <c r="EN111" s="9">
        <v>20.754999999999999</v>
      </c>
      <c r="EO111" s="9">
        <v>12.124000000000001</v>
      </c>
      <c r="EP111" s="9">
        <v>8.6310000000000002</v>
      </c>
      <c r="EQ111" s="9">
        <v>7.6210000000000004</v>
      </c>
      <c r="ER111" s="9">
        <v>5.8</v>
      </c>
      <c r="ES111" s="9">
        <v>1.821</v>
      </c>
      <c r="ET111" s="9">
        <v>3.5569999999999999</v>
      </c>
      <c r="EU111" s="9">
        <v>2.0019999999999998</v>
      </c>
      <c r="EV111" s="9">
        <v>1.5549999999999999</v>
      </c>
      <c r="EW111" s="9">
        <v>4.0640000000000001</v>
      </c>
      <c r="EX111" s="9">
        <v>3.798</v>
      </c>
      <c r="EY111" s="9">
        <v>0.26600000000000001</v>
      </c>
      <c r="EZ111" s="9">
        <v>13.134</v>
      </c>
      <c r="FA111" s="9">
        <v>6.3239999999999998</v>
      </c>
      <c r="FB111" s="9">
        <v>6.81</v>
      </c>
      <c r="FC111" s="9">
        <v>94.926000000000002</v>
      </c>
      <c r="FD111" s="9">
        <v>48.433999999999997</v>
      </c>
      <c r="FE111" s="9">
        <v>46.491999999999997</v>
      </c>
      <c r="FF111" s="9">
        <v>33.308</v>
      </c>
      <c r="FG111" s="9">
        <v>23.521999999999998</v>
      </c>
      <c r="FH111" s="9">
        <v>9.7859999999999996</v>
      </c>
      <c r="FI111" s="9">
        <v>61.616999999999997</v>
      </c>
      <c r="FJ111" s="9">
        <v>24.911000000000001</v>
      </c>
      <c r="FK111" s="9">
        <v>36.706000000000003</v>
      </c>
      <c r="FL111" s="9">
        <v>40.131</v>
      </c>
      <c r="FM111" s="9">
        <v>29.053000000000001</v>
      </c>
      <c r="FN111" s="9">
        <v>11.079000000000001</v>
      </c>
      <c r="FO111" s="9">
        <v>68.703999999999994</v>
      </c>
      <c r="FP111" s="9">
        <v>28.026</v>
      </c>
      <c r="FQ111" s="9">
        <v>40.679000000000002</v>
      </c>
      <c r="FR111" s="9">
        <v>65.174999999999997</v>
      </c>
      <c r="FS111" s="9">
        <v>26.913</v>
      </c>
      <c r="FT111" s="9">
        <v>38.261000000000003</v>
      </c>
      <c r="FU111" s="9">
        <v>1532.2840000000001</v>
      </c>
      <c r="FV111" s="9">
        <v>820.59400000000005</v>
      </c>
      <c r="FW111" s="9">
        <v>711.69</v>
      </c>
      <c r="FX111" s="9">
        <v>1066.8420000000001</v>
      </c>
      <c r="FY111" s="9">
        <v>679.02599999999995</v>
      </c>
      <c r="FZ111" s="9">
        <v>387.81599999999997</v>
      </c>
      <c r="GA111" s="9">
        <v>465.44200000000001</v>
      </c>
      <c r="GB111" s="9">
        <v>141.56800000000001</v>
      </c>
      <c r="GC111" s="9">
        <v>323.87400000000002</v>
      </c>
      <c r="GD111" s="9">
        <v>153.684</v>
      </c>
      <c r="GE111" s="9">
        <v>79.575000000000003</v>
      </c>
      <c r="GF111" s="9">
        <v>74.108999999999995</v>
      </c>
      <c r="GG111" s="9">
        <v>26.056999999999999</v>
      </c>
      <c r="GH111" s="9">
        <v>15.023999999999999</v>
      </c>
      <c r="GI111" s="9">
        <v>11.032999999999999</v>
      </c>
      <c r="GJ111" s="9">
        <v>8.1300000000000008</v>
      </c>
      <c r="GK111" s="9">
        <v>6.8550000000000004</v>
      </c>
      <c r="GL111" s="9">
        <v>1.274</v>
      </c>
      <c r="GM111" s="9">
        <v>3.589</v>
      </c>
      <c r="GN111" s="9">
        <v>2.4169999999999998</v>
      </c>
      <c r="GO111" s="9">
        <v>1.1719999999999999</v>
      </c>
      <c r="GP111" s="9">
        <v>4.5410000000000004</v>
      </c>
      <c r="GQ111" s="9">
        <v>4.4379999999999997</v>
      </c>
      <c r="GR111" s="9">
        <v>0.10299999999999999</v>
      </c>
      <c r="GS111" s="9">
        <v>17.927</v>
      </c>
      <c r="GT111" s="9">
        <v>8.1690000000000005</v>
      </c>
      <c r="GU111" s="9">
        <v>9.7579999999999991</v>
      </c>
      <c r="GV111" s="9">
        <v>138.589</v>
      </c>
      <c r="GW111" s="9">
        <v>70.697000000000003</v>
      </c>
      <c r="GX111" s="9">
        <v>67.891999999999996</v>
      </c>
      <c r="GY111" s="9">
        <v>56.527000000000001</v>
      </c>
      <c r="GZ111" s="9">
        <v>38.100999999999999</v>
      </c>
      <c r="HA111" s="9">
        <v>18.425999999999998</v>
      </c>
      <c r="HB111" s="9">
        <v>82.063000000000002</v>
      </c>
      <c r="HC111" s="9">
        <v>32.597000000000001</v>
      </c>
      <c r="HD111" s="9">
        <v>49.466000000000001</v>
      </c>
      <c r="HE111" s="9">
        <v>61.13</v>
      </c>
      <c r="HF111" s="9">
        <v>42.197000000000003</v>
      </c>
      <c r="HG111" s="9">
        <v>18.933</v>
      </c>
      <c r="HH111" s="9">
        <v>92.554000000000002</v>
      </c>
      <c r="HI111" s="9">
        <v>37.378</v>
      </c>
      <c r="HJ111" s="9">
        <v>55.176000000000002</v>
      </c>
      <c r="HK111" s="9">
        <v>85.652000000000001</v>
      </c>
      <c r="HL111" s="9">
        <v>35.014000000000003</v>
      </c>
      <c r="HM111" s="9">
        <v>50.637999999999998</v>
      </c>
      <c r="HN111" s="9">
        <v>290.20299999999997</v>
      </c>
      <c r="HO111" s="9">
        <v>150.16</v>
      </c>
      <c r="HP111" s="9">
        <v>140.04300000000001</v>
      </c>
      <c r="HQ111" s="9">
        <v>184.149</v>
      </c>
      <c r="HR111" s="9">
        <v>116.889</v>
      </c>
      <c r="HS111" s="9">
        <v>67.260000000000005</v>
      </c>
      <c r="HT111" s="9">
        <v>106.053</v>
      </c>
      <c r="HU111" s="9">
        <v>33.271000000000001</v>
      </c>
      <c r="HV111" s="9">
        <v>72.781999999999996</v>
      </c>
      <c r="HW111" s="9">
        <v>35.706000000000003</v>
      </c>
      <c r="HX111" s="9">
        <v>17.629000000000001</v>
      </c>
      <c r="HY111" s="9">
        <v>18.077000000000002</v>
      </c>
      <c r="HZ111" s="9">
        <v>6.032</v>
      </c>
      <c r="IA111" s="9">
        <v>2.911</v>
      </c>
      <c r="IB111" s="9">
        <v>3.121</v>
      </c>
      <c r="IC111" s="9">
        <v>1.252</v>
      </c>
      <c r="ID111" s="9">
        <v>1.056</v>
      </c>
      <c r="IE111" s="9">
        <v>0.19600000000000001</v>
      </c>
      <c r="IF111" s="9">
        <v>0.66800000000000004</v>
      </c>
      <c r="IG111" s="9">
        <v>0.499</v>
      </c>
      <c r="IH111" s="9">
        <v>0.17</v>
      </c>
      <c r="II111" s="9">
        <v>0.58399999999999996</v>
      </c>
      <c r="IJ111" s="9">
        <v>0.55800000000000005</v>
      </c>
      <c r="IK111" s="9">
        <v>2.5999999999999999E-2</v>
      </c>
      <c r="IL111" s="9">
        <v>4.7809999999999997</v>
      </c>
      <c r="IM111" s="9">
        <v>1.855</v>
      </c>
      <c r="IN111" s="9">
        <v>2.9260000000000002</v>
      </c>
      <c r="IO111" s="9">
        <v>32.308</v>
      </c>
      <c r="IP111" s="9">
        <v>16.181000000000001</v>
      </c>
      <c r="IQ111" s="9">
        <v>16.126999999999999</v>
      </c>
    </row>
    <row r="112" spans="1:251">
      <c r="A112" s="10">
        <v>44896</v>
      </c>
      <c r="B112" s="9">
        <v>1228.1780000000001</v>
      </c>
      <c r="C112" s="9">
        <v>1260.461</v>
      </c>
      <c r="D112" s="9">
        <v>408.58</v>
      </c>
      <c r="E112" s="9">
        <v>851.88199999999995</v>
      </c>
      <c r="F112" s="9">
        <v>473.334</v>
      </c>
      <c r="G112" s="9">
        <v>246.172</v>
      </c>
      <c r="H112" s="9">
        <v>227.16200000000001</v>
      </c>
      <c r="I112" s="9">
        <v>76.414000000000001</v>
      </c>
      <c r="J112" s="9">
        <v>49.164000000000001</v>
      </c>
      <c r="K112" s="9">
        <v>27.25</v>
      </c>
      <c r="L112" s="9">
        <v>32.607999999999997</v>
      </c>
      <c r="M112" s="9">
        <v>27.18</v>
      </c>
      <c r="N112" s="9">
        <v>5.4279999999999999</v>
      </c>
      <c r="O112" s="9">
        <v>19.984000000000002</v>
      </c>
      <c r="P112" s="9">
        <v>18.11</v>
      </c>
      <c r="Q112" s="9">
        <v>1.8740000000000001</v>
      </c>
      <c r="R112" s="9">
        <v>12.624000000000001</v>
      </c>
      <c r="S112" s="9">
        <v>9.07</v>
      </c>
      <c r="T112" s="9">
        <v>3.5539999999999998</v>
      </c>
      <c r="U112" s="9">
        <v>43.805999999999997</v>
      </c>
      <c r="V112" s="9">
        <v>21.984000000000002</v>
      </c>
      <c r="W112" s="9">
        <v>21.821999999999999</v>
      </c>
      <c r="X112" s="9">
        <v>421.834</v>
      </c>
      <c r="Y112" s="9">
        <v>212.392</v>
      </c>
      <c r="Z112" s="9">
        <v>209.44200000000001</v>
      </c>
      <c r="AA112" s="9">
        <v>172.05199999999999</v>
      </c>
      <c r="AB112" s="9">
        <v>113.19799999999999</v>
      </c>
      <c r="AC112" s="9">
        <v>58.853999999999999</v>
      </c>
      <c r="AD112" s="9">
        <v>249.78200000000001</v>
      </c>
      <c r="AE112" s="9">
        <v>99.194000000000003</v>
      </c>
      <c r="AF112" s="9">
        <v>150.58799999999999</v>
      </c>
      <c r="AG112" s="9">
        <v>200.316</v>
      </c>
      <c r="AH112" s="9">
        <v>136.077</v>
      </c>
      <c r="AI112" s="9">
        <v>64.239999999999995</v>
      </c>
      <c r="AJ112" s="9">
        <v>273.01799999999997</v>
      </c>
      <c r="AK112" s="9">
        <v>110.095</v>
      </c>
      <c r="AL112" s="9">
        <v>162.923</v>
      </c>
      <c r="AM112" s="9">
        <v>269.76600000000002</v>
      </c>
      <c r="AN112" s="9">
        <v>117.304</v>
      </c>
      <c r="AO112" s="9">
        <v>152.46199999999999</v>
      </c>
      <c r="AP112" s="9">
        <v>3557.6950000000002</v>
      </c>
      <c r="AQ112" s="9">
        <v>1868.018</v>
      </c>
      <c r="AR112" s="9">
        <v>1689.6769999999999</v>
      </c>
      <c r="AS112" s="9">
        <v>2477.3939999999998</v>
      </c>
      <c r="AT112" s="9">
        <v>1516.173</v>
      </c>
      <c r="AU112" s="9">
        <v>961.221</v>
      </c>
      <c r="AV112" s="9">
        <v>1080.3009999999999</v>
      </c>
      <c r="AW112" s="9">
        <v>351.84500000000003</v>
      </c>
      <c r="AX112" s="9">
        <v>728.45600000000002</v>
      </c>
      <c r="AY112" s="9">
        <v>419.90199999999999</v>
      </c>
      <c r="AZ112" s="9">
        <v>220.98599999999999</v>
      </c>
      <c r="BA112" s="9">
        <v>198.916</v>
      </c>
      <c r="BB112" s="9">
        <v>78.116</v>
      </c>
      <c r="BC112" s="9">
        <v>42.534999999999997</v>
      </c>
      <c r="BD112" s="9">
        <v>35.581000000000003</v>
      </c>
      <c r="BE112" s="9">
        <v>28.803000000000001</v>
      </c>
      <c r="BF112" s="9">
        <v>20.631</v>
      </c>
      <c r="BG112" s="9">
        <v>8.1720000000000006</v>
      </c>
      <c r="BH112" s="9">
        <v>14.375</v>
      </c>
      <c r="BI112" s="9">
        <v>11.108000000000001</v>
      </c>
      <c r="BJ112" s="9">
        <v>3.2669999999999999</v>
      </c>
      <c r="BK112" s="9">
        <v>14.428000000000001</v>
      </c>
      <c r="BL112" s="9">
        <v>9.5229999999999997</v>
      </c>
      <c r="BM112" s="9">
        <v>4.9050000000000002</v>
      </c>
      <c r="BN112" s="9">
        <v>49.313000000000002</v>
      </c>
      <c r="BO112" s="9">
        <v>21.904</v>
      </c>
      <c r="BP112" s="9">
        <v>27.408999999999999</v>
      </c>
      <c r="BQ112" s="9">
        <v>377.88299999999998</v>
      </c>
      <c r="BR112" s="9">
        <v>194.988</v>
      </c>
      <c r="BS112" s="9">
        <v>182.89500000000001</v>
      </c>
      <c r="BT112" s="9">
        <v>143.70699999999999</v>
      </c>
      <c r="BU112" s="9">
        <v>101.002</v>
      </c>
      <c r="BV112" s="9">
        <v>42.704999999999998</v>
      </c>
      <c r="BW112" s="9">
        <v>234.17699999999999</v>
      </c>
      <c r="BX112" s="9">
        <v>93.986999999999995</v>
      </c>
      <c r="BY112" s="9">
        <v>140.19</v>
      </c>
      <c r="BZ112" s="9">
        <v>162.11199999999999</v>
      </c>
      <c r="CA112" s="9">
        <v>115.651</v>
      </c>
      <c r="CB112" s="9">
        <v>46.460999999999999</v>
      </c>
      <c r="CC112" s="9">
        <v>257.79000000000002</v>
      </c>
      <c r="CD112" s="9">
        <v>105.33499999999999</v>
      </c>
      <c r="CE112" s="9">
        <v>152.45500000000001</v>
      </c>
      <c r="CF112" s="9">
        <v>248.55199999999999</v>
      </c>
      <c r="CG112" s="9">
        <v>105.095</v>
      </c>
      <c r="CH112" s="9">
        <v>143.45699999999999</v>
      </c>
      <c r="CI112" s="9">
        <v>2806.2109999999998</v>
      </c>
      <c r="CJ112" s="9">
        <v>1443.829</v>
      </c>
      <c r="CK112" s="9">
        <v>1362.3820000000001</v>
      </c>
      <c r="CL112" s="9">
        <v>1978.9469999999999</v>
      </c>
      <c r="CM112" s="9">
        <v>1178.749</v>
      </c>
      <c r="CN112" s="9">
        <v>800.19799999999998</v>
      </c>
      <c r="CO112" s="9">
        <v>827.26400000000001</v>
      </c>
      <c r="CP112" s="9">
        <v>265.08</v>
      </c>
      <c r="CQ112" s="9">
        <v>562.18399999999997</v>
      </c>
      <c r="CR112" s="9">
        <v>327.255</v>
      </c>
      <c r="CS112" s="9">
        <v>169.68899999999999</v>
      </c>
      <c r="CT112" s="9">
        <v>157.566</v>
      </c>
      <c r="CU112" s="9">
        <v>58.271000000000001</v>
      </c>
      <c r="CV112" s="9">
        <v>32.957999999999998</v>
      </c>
      <c r="CW112" s="9">
        <v>25.312999999999999</v>
      </c>
      <c r="CX112" s="9">
        <v>21.768000000000001</v>
      </c>
      <c r="CY112" s="9">
        <v>16.808</v>
      </c>
      <c r="CZ112" s="9">
        <v>4.96</v>
      </c>
      <c r="DA112" s="9">
        <v>11.058</v>
      </c>
      <c r="DB112" s="9">
        <v>9.2739999999999991</v>
      </c>
      <c r="DC112" s="9">
        <v>1.784</v>
      </c>
      <c r="DD112" s="9">
        <v>10.71</v>
      </c>
      <c r="DE112" s="9">
        <v>7.5339999999999998</v>
      </c>
      <c r="DF112" s="9">
        <v>3.1760000000000002</v>
      </c>
      <c r="DG112" s="9">
        <v>36.503999999999998</v>
      </c>
      <c r="DH112" s="9">
        <v>16.151</v>
      </c>
      <c r="DI112" s="9">
        <v>20.353000000000002</v>
      </c>
      <c r="DJ112" s="9">
        <v>289.87299999999999</v>
      </c>
      <c r="DK112" s="9">
        <v>145.727</v>
      </c>
      <c r="DL112" s="9">
        <v>144.14599999999999</v>
      </c>
      <c r="DM112" s="9">
        <v>104.33</v>
      </c>
      <c r="DN112" s="9">
        <v>71.653999999999996</v>
      </c>
      <c r="DO112" s="9">
        <v>32.676000000000002</v>
      </c>
      <c r="DP112" s="9">
        <v>185.54300000000001</v>
      </c>
      <c r="DQ112" s="9">
        <v>74.072999999999993</v>
      </c>
      <c r="DR112" s="9">
        <v>111.47</v>
      </c>
      <c r="DS112" s="9">
        <v>124.64400000000001</v>
      </c>
      <c r="DT112" s="9">
        <v>87.611000000000004</v>
      </c>
      <c r="DU112" s="9">
        <v>37.031999999999996</v>
      </c>
      <c r="DV112" s="9">
        <v>202.61099999999999</v>
      </c>
      <c r="DW112" s="9">
        <v>82.076999999999998</v>
      </c>
      <c r="DX112" s="9">
        <v>120.53400000000001</v>
      </c>
      <c r="DY112" s="9">
        <v>196.601</v>
      </c>
      <c r="DZ112" s="9">
        <v>83.346999999999994</v>
      </c>
      <c r="EA112" s="9">
        <v>113.254</v>
      </c>
      <c r="EB112" s="9">
        <v>935.38800000000003</v>
      </c>
      <c r="EC112" s="9">
        <v>492.55</v>
      </c>
      <c r="ED112" s="9">
        <v>442.83800000000002</v>
      </c>
      <c r="EE112" s="9">
        <v>619.952</v>
      </c>
      <c r="EF112" s="9">
        <v>394.517</v>
      </c>
      <c r="EG112" s="9">
        <v>225.435</v>
      </c>
      <c r="EH112" s="9">
        <v>315.43599999999998</v>
      </c>
      <c r="EI112" s="9">
        <v>98.033000000000001</v>
      </c>
      <c r="EJ112" s="9">
        <v>217.404</v>
      </c>
      <c r="EK112" s="9">
        <v>124.741</v>
      </c>
      <c r="EL112" s="9">
        <v>67.873000000000005</v>
      </c>
      <c r="EM112" s="9">
        <v>56.868000000000002</v>
      </c>
      <c r="EN112" s="9">
        <v>23.771999999999998</v>
      </c>
      <c r="EO112" s="9">
        <v>14.683</v>
      </c>
      <c r="EP112" s="9">
        <v>9.0879999999999992</v>
      </c>
      <c r="EQ112" s="9">
        <v>9.6020000000000003</v>
      </c>
      <c r="ER112" s="9">
        <v>6.6479999999999997</v>
      </c>
      <c r="ES112" s="9">
        <v>2.9540000000000002</v>
      </c>
      <c r="ET112" s="9">
        <v>4.806</v>
      </c>
      <c r="EU112" s="9">
        <v>3.544</v>
      </c>
      <c r="EV112" s="9">
        <v>1.262</v>
      </c>
      <c r="EW112" s="9">
        <v>4.7949999999999999</v>
      </c>
      <c r="EX112" s="9">
        <v>3.1030000000000002</v>
      </c>
      <c r="EY112" s="9">
        <v>1.6919999999999999</v>
      </c>
      <c r="EZ112" s="9">
        <v>14.17</v>
      </c>
      <c r="FA112" s="9">
        <v>8.0359999999999996</v>
      </c>
      <c r="FB112" s="9">
        <v>6.1349999999999998</v>
      </c>
      <c r="FC112" s="9">
        <v>112.19799999999999</v>
      </c>
      <c r="FD112" s="9">
        <v>60.695999999999998</v>
      </c>
      <c r="FE112" s="9">
        <v>51.500999999999998</v>
      </c>
      <c r="FF112" s="9">
        <v>39.030999999999999</v>
      </c>
      <c r="FG112" s="9">
        <v>29.707999999999998</v>
      </c>
      <c r="FH112" s="9">
        <v>9.3230000000000004</v>
      </c>
      <c r="FI112" s="9">
        <v>73.165999999999997</v>
      </c>
      <c r="FJ112" s="9">
        <v>30.988</v>
      </c>
      <c r="FK112" s="9">
        <v>42.177999999999997</v>
      </c>
      <c r="FL112" s="9">
        <v>46.177</v>
      </c>
      <c r="FM112" s="9">
        <v>34.118000000000002</v>
      </c>
      <c r="FN112" s="9">
        <v>12.058999999999999</v>
      </c>
      <c r="FO112" s="9">
        <v>78.564999999999998</v>
      </c>
      <c r="FP112" s="9">
        <v>33.756</v>
      </c>
      <c r="FQ112" s="9">
        <v>44.808999999999997</v>
      </c>
      <c r="FR112" s="9">
        <v>77.972999999999999</v>
      </c>
      <c r="FS112" s="9">
        <v>34.533000000000001</v>
      </c>
      <c r="FT112" s="9">
        <v>43.44</v>
      </c>
      <c r="FU112" s="9">
        <v>1544.5930000000001</v>
      </c>
      <c r="FV112" s="9">
        <v>819.76800000000003</v>
      </c>
      <c r="FW112" s="9">
        <v>724.82500000000005</v>
      </c>
      <c r="FX112" s="9">
        <v>1097.5920000000001</v>
      </c>
      <c r="FY112" s="9">
        <v>690.92399999999998</v>
      </c>
      <c r="FZ112" s="9">
        <v>406.66899999999998</v>
      </c>
      <c r="GA112" s="9">
        <v>447.00099999999998</v>
      </c>
      <c r="GB112" s="9">
        <v>128.84399999999999</v>
      </c>
      <c r="GC112" s="9">
        <v>318.15600000000001</v>
      </c>
      <c r="GD112" s="9">
        <v>157.32599999999999</v>
      </c>
      <c r="GE112" s="9">
        <v>80.960999999999999</v>
      </c>
      <c r="GF112" s="9">
        <v>76.364999999999995</v>
      </c>
      <c r="GG112" s="9">
        <v>26.553999999999998</v>
      </c>
      <c r="GH112" s="9">
        <v>13.038</v>
      </c>
      <c r="GI112" s="9">
        <v>13.516</v>
      </c>
      <c r="GJ112" s="9">
        <v>9.6419999999999995</v>
      </c>
      <c r="GK112" s="9">
        <v>7.1920000000000002</v>
      </c>
      <c r="GL112" s="9">
        <v>2.4500000000000002</v>
      </c>
      <c r="GM112" s="9">
        <v>4.4249999999999998</v>
      </c>
      <c r="GN112" s="9">
        <v>3.5920000000000001</v>
      </c>
      <c r="GO112" s="9">
        <v>0.83299999999999996</v>
      </c>
      <c r="GP112" s="9">
        <v>5.2169999999999996</v>
      </c>
      <c r="GQ112" s="9">
        <v>3.601</v>
      </c>
      <c r="GR112" s="9">
        <v>1.617</v>
      </c>
      <c r="GS112" s="9">
        <v>16.911999999999999</v>
      </c>
      <c r="GT112" s="9">
        <v>5.8449999999999998</v>
      </c>
      <c r="GU112" s="9">
        <v>11.066000000000001</v>
      </c>
      <c r="GV112" s="9">
        <v>141.68199999999999</v>
      </c>
      <c r="GW112" s="9">
        <v>73.491</v>
      </c>
      <c r="GX112" s="9">
        <v>68.191999999999993</v>
      </c>
      <c r="GY112" s="9">
        <v>51.542000000000002</v>
      </c>
      <c r="GZ112" s="9">
        <v>37.475000000000001</v>
      </c>
      <c r="HA112" s="9">
        <v>14.067</v>
      </c>
      <c r="HB112" s="9">
        <v>90.14</v>
      </c>
      <c r="HC112" s="9">
        <v>36.015999999999998</v>
      </c>
      <c r="HD112" s="9">
        <v>54.124000000000002</v>
      </c>
      <c r="HE112" s="9">
        <v>58.851999999999997</v>
      </c>
      <c r="HF112" s="9">
        <v>42.667000000000002</v>
      </c>
      <c r="HG112" s="9">
        <v>16.184999999999999</v>
      </c>
      <c r="HH112" s="9">
        <v>98.474000000000004</v>
      </c>
      <c r="HI112" s="9">
        <v>38.295000000000002</v>
      </c>
      <c r="HJ112" s="9">
        <v>60.179000000000002</v>
      </c>
      <c r="HK112" s="9">
        <v>94.564999999999998</v>
      </c>
      <c r="HL112" s="9">
        <v>39.607999999999997</v>
      </c>
      <c r="HM112" s="9">
        <v>54.957000000000001</v>
      </c>
      <c r="HN112" s="9">
        <v>290.26</v>
      </c>
      <c r="HO112" s="9">
        <v>149.654</v>
      </c>
      <c r="HP112" s="9">
        <v>140.60599999999999</v>
      </c>
      <c r="HQ112" s="9">
        <v>186.572</v>
      </c>
      <c r="HR112" s="9">
        <v>118.989</v>
      </c>
      <c r="HS112" s="9">
        <v>67.582999999999998</v>
      </c>
      <c r="HT112" s="9">
        <v>103.688</v>
      </c>
      <c r="HU112" s="9">
        <v>30.664000000000001</v>
      </c>
      <c r="HV112" s="9">
        <v>73.022999999999996</v>
      </c>
      <c r="HW112" s="9">
        <v>37.847000000000001</v>
      </c>
      <c r="HX112" s="9">
        <v>18.187000000000001</v>
      </c>
      <c r="HY112" s="9">
        <v>19.66</v>
      </c>
      <c r="HZ112" s="9">
        <v>4.5419999999999998</v>
      </c>
      <c r="IA112" s="9">
        <v>2.339</v>
      </c>
      <c r="IB112" s="9">
        <v>2.2029999999999998</v>
      </c>
      <c r="IC112" s="9">
        <v>1.7749999999999999</v>
      </c>
      <c r="ID112" s="9">
        <v>1.252</v>
      </c>
      <c r="IE112" s="9">
        <v>0.52300000000000002</v>
      </c>
      <c r="IF112" s="9">
        <v>1.2470000000000001</v>
      </c>
      <c r="IG112" s="9">
        <v>0.999</v>
      </c>
      <c r="IH112" s="9">
        <v>0.248</v>
      </c>
      <c r="II112" s="9">
        <v>0.52800000000000002</v>
      </c>
      <c r="IJ112" s="9">
        <v>0.253</v>
      </c>
      <c r="IK112" s="9">
        <v>0.27400000000000002</v>
      </c>
      <c r="IL112" s="9">
        <v>2.7669999999999999</v>
      </c>
      <c r="IM112" s="9">
        <v>1.087</v>
      </c>
      <c r="IN112" s="9">
        <v>1.68</v>
      </c>
      <c r="IO112" s="9">
        <v>34.749000000000002</v>
      </c>
      <c r="IP112" s="9">
        <v>16.559000000000001</v>
      </c>
      <c r="IQ112" s="9">
        <v>18.190000000000001</v>
      </c>
    </row>
    <row r="113" spans="1:251">
      <c r="A113" s="10">
        <v>44927</v>
      </c>
      <c r="B113" s="9">
        <v>1185.127</v>
      </c>
      <c r="C113" s="9">
        <v>1238.0309999999999</v>
      </c>
      <c r="D113" s="9">
        <v>413.58</v>
      </c>
      <c r="E113" s="9">
        <v>824.45100000000002</v>
      </c>
      <c r="F113" s="9">
        <v>465.50599999999997</v>
      </c>
      <c r="G113" s="9">
        <v>248.52600000000001</v>
      </c>
      <c r="H113" s="9">
        <v>216.98</v>
      </c>
      <c r="I113" s="9">
        <v>93.971999999999994</v>
      </c>
      <c r="J113" s="9">
        <v>51.731999999999999</v>
      </c>
      <c r="K113" s="9">
        <v>42.24</v>
      </c>
      <c r="L113" s="9">
        <v>46.625999999999998</v>
      </c>
      <c r="M113" s="9">
        <v>32.246000000000002</v>
      </c>
      <c r="N113" s="9">
        <v>14.38</v>
      </c>
      <c r="O113" s="9">
        <v>30.608000000000001</v>
      </c>
      <c r="P113" s="9">
        <v>20.356999999999999</v>
      </c>
      <c r="Q113" s="9">
        <v>10.250999999999999</v>
      </c>
      <c r="R113" s="9">
        <v>16.018000000000001</v>
      </c>
      <c r="S113" s="9">
        <v>11.888999999999999</v>
      </c>
      <c r="T113" s="9">
        <v>4.1289999999999996</v>
      </c>
      <c r="U113" s="9">
        <v>47.345999999999997</v>
      </c>
      <c r="V113" s="9">
        <v>19.486999999999998</v>
      </c>
      <c r="W113" s="9">
        <v>27.86</v>
      </c>
      <c r="X113" s="9">
        <v>403.322</v>
      </c>
      <c r="Y113" s="9">
        <v>210.62700000000001</v>
      </c>
      <c r="Z113" s="9">
        <v>192.696</v>
      </c>
      <c r="AA113" s="9">
        <v>164.255</v>
      </c>
      <c r="AB113" s="9">
        <v>108.267</v>
      </c>
      <c r="AC113" s="9">
        <v>55.988</v>
      </c>
      <c r="AD113" s="9">
        <v>239.06800000000001</v>
      </c>
      <c r="AE113" s="9">
        <v>102.36</v>
      </c>
      <c r="AF113" s="9">
        <v>136.708</v>
      </c>
      <c r="AG113" s="9">
        <v>203.86699999999999</v>
      </c>
      <c r="AH113" s="9">
        <v>135.26900000000001</v>
      </c>
      <c r="AI113" s="9">
        <v>68.597999999999999</v>
      </c>
      <c r="AJ113" s="9">
        <v>261.63900000000001</v>
      </c>
      <c r="AK113" s="9">
        <v>113.258</v>
      </c>
      <c r="AL113" s="9">
        <v>148.381</v>
      </c>
      <c r="AM113" s="9">
        <v>269.67599999999999</v>
      </c>
      <c r="AN113" s="9">
        <v>122.717</v>
      </c>
      <c r="AO113" s="9">
        <v>146.959</v>
      </c>
      <c r="AP113" s="9">
        <v>3465.665</v>
      </c>
      <c r="AQ113" s="9">
        <v>1820.8889999999999</v>
      </c>
      <c r="AR113" s="9">
        <v>1644.7760000000001</v>
      </c>
      <c r="AS113" s="9">
        <v>2431.386</v>
      </c>
      <c r="AT113" s="9">
        <v>1485.759</v>
      </c>
      <c r="AU113" s="9">
        <v>945.62699999999995</v>
      </c>
      <c r="AV113" s="9">
        <v>1034.279</v>
      </c>
      <c r="AW113" s="9">
        <v>335.13</v>
      </c>
      <c r="AX113" s="9">
        <v>699.149</v>
      </c>
      <c r="AY113" s="9">
        <v>435.29</v>
      </c>
      <c r="AZ113" s="9">
        <v>235.86699999999999</v>
      </c>
      <c r="BA113" s="9">
        <v>199.423</v>
      </c>
      <c r="BB113" s="9">
        <v>83.572000000000003</v>
      </c>
      <c r="BC113" s="9">
        <v>49.814999999999998</v>
      </c>
      <c r="BD113" s="9">
        <v>33.756</v>
      </c>
      <c r="BE113" s="9">
        <v>32.933</v>
      </c>
      <c r="BF113" s="9">
        <v>23.131</v>
      </c>
      <c r="BG113" s="9">
        <v>9.8019999999999996</v>
      </c>
      <c r="BH113" s="9">
        <v>18.349</v>
      </c>
      <c r="BI113" s="9">
        <v>11.738</v>
      </c>
      <c r="BJ113" s="9">
        <v>6.6109999999999998</v>
      </c>
      <c r="BK113" s="9">
        <v>14.584</v>
      </c>
      <c r="BL113" s="9">
        <v>11.393000000000001</v>
      </c>
      <c r="BM113" s="9">
        <v>3.1909999999999998</v>
      </c>
      <c r="BN113" s="9">
        <v>50.639000000000003</v>
      </c>
      <c r="BO113" s="9">
        <v>26.684999999999999</v>
      </c>
      <c r="BP113" s="9">
        <v>23.954000000000001</v>
      </c>
      <c r="BQ113" s="9">
        <v>378.07600000000002</v>
      </c>
      <c r="BR113" s="9">
        <v>202.60900000000001</v>
      </c>
      <c r="BS113" s="9">
        <v>175.46700000000001</v>
      </c>
      <c r="BT113" s="9">
        <v>157.12899999999999</v>
      </c>
      <c r="BU113" s="9">
        <v>112.154</v>
      </c>
      <c r="BV113" s="9">
        <v>44.975000000000001</v>
      </c>
      <c r="BW113" s="9">
        <v>220.94800000000001</v>
      </c>
      <c r="BX113" s="9">
        <v>90.456000000000003</v>
      </c>
      <c r="BY113" s="9">
        <v>130.49199999999999</v>
      </c>
      <c r="BZ113" s="9">
        <v>183.62299999999999</v>
      </c>
      <c r="CA113" s="9">
        <v>129.28200000000001</v>
      </c>
      <c r="CB113" s="9">
        <v>54.341000000000001</v>
      </c>
      <c r="CC113" s="9">
        <v>251.667</v>
      </c>
      <c r="CD113" s="9">
        <v>106.584</v>
      </c>
      <c r="CE113" s="9">
        <v>145.08199999999999</v>
      </c>
      <c r="CF113" s="9">
        <v>239.297</v>
      </c>
      <c r="CG113" s="9">
        <v>102.194</v>
      </c>
      <c r="CH113" s="9">
        <v>137.10300000000001</v>
      </c>
      <c r="CI113" s="9">
        <v>2761.4670000000001</v>
      </c>
      <c r="CJ113" s="9">
        <v>1420.4549999999999</v>
      </c>
      <c r="CK113" s="9">
        <v>1341.0119999999999</v>
      </c>
      <c r="CL113" s="9">
        <v>1920.105</v>
      </c>
      <c r="CM113" s="9">
        <v>1145.7760000000001</v>
      </c>
      <c r="CN113" s="9">
        <v>774.33</v>
      </c>
      <c r="CO113" s="9">
        <v>841.36199999999997</v>
      </c>
      <c r="CP113" s="9">
        <v>274.67899999999997</v>
      </c>
      <c r="CQ113" s="9">
        <v>566.68200000000002</v>
      </c>
      <c r="CR113" s="9">
        <v>316.82499999999999</v>
      </c>
      <c r="CS113" s="9">
        <v>158.20699999999999</v>
      </c>
      <c r="CT113" s="9">
        <v>158.61799999999999</v>
      </c>
      <c r="CU113" s="9">
        <v>72.721999999999994</v>
      </c>
      <c r="CV113" s="9">
        <v>38.195</v>
      </c>
      <c r="CW113" s="9">
        <v>34.527000000000001</v>
      </c>
      <c r="CX113" s="9">
        <v>24.928000000000001</v>
      </c>
      <c r="CY113" s="9">
        <v>16.742000000000001</v>
      </c>
      <c r="CZ113" s="9">
        <v>8.1859999999999999</v>
      </c>
      <c r="DA113" s="9">
        <v>15.62</v>
      </c>
      <c r="DB113" s="9">
        <v>9.0329999999999995</v>
      </c>
      <c r="DC113" s="9">
        <v>6.5880000000000001</v>
      </c>
      <c r="DD113" s="9">
        <v>9.3070000000000004</v>
      </c>
      <c r="DE113" s="9">
        <v>7.7089999999999996</v>
      </c>
      <c r="DF113" s="9">
        <v>1.599</v>
      </c>
      <c r="DG113" s="9">
        <v>47.793999999999997</v>
      </c>
      <c r="DH113" s="9">
        <v>21.452999999999999</v>
      </c>
      <c r="DI113" s="9">
        <v>26.341000000000001</v>
      </c>
      <c r="DJ113" s="9">
        <v>275.791</v>
      </c>
      <c r="DK113" s="9">
        <v>136.846</v>
      </c>
      <c r="DL113" s="9">
        <v>138.946</v>
      </c>
      <c r="DM113" s="9">
        <v>100.274</v>
      </c>
      <c r="DN113" s="9">
        <v>65.097999999999999</v>
      </c>
      <c r="DO113" s="9">
        <v>35.176000000000002</v>
      </c>
      <c r="DP113" s="9">
        <v>175.517</v>
      </c>
      <c r="DQ113" s="9">
        <v>71.748000000000005</v>
      </c>
      <c r="DR113" s="9">
        <v>103.77</v>
      </c>
      <c r="DS113" s="9">
        <v>118.24</v>
      </c>
      <c r="DT113" s="9">
        <v>77.165999999999997</v>
      </c>
      <c r="DU113" s="9">
        <v>41.073999999999998</v>
      </c>
      <c r="DV113" s="9">
        <v>198.58500000000001</v>
      </c>
      <c r="DW113" s="9">
        <v>81.042000000000002</v>
      </c>
      <c r="DX113" s="9">
        <v>117.544</v>
      </c>
      <c r="DY113" s="9">
        <v>191.13800000000001</v>
      </c>
      <c r="DZ113" s="9">
        <v>80.78</v>
      </c>
      <c r="EA113" s="9">
        <v>110.357</v>
      </c>
      <c r="EB113" s="9">
        <v>915.66</v>
      </c>
      <c r="EC113" s="9">
        <v>482.62200000000001</v>
      </c>
      <c r="ED113" s="9">
        <v>433.03699999999998</v>
      </c>
      <c r="EE113" s="9">
        <v>609.05200000000002</v>
      </c>
      <c r="EF113" s="9">
        <v>386.73399999999998</v>
      </c>
      <c r="EG113" s="9">
        <v>222.31800000000001</v>
      </c>
      <c r="EH113" s="9">
        <v>306.608</v>
      </c>
      <c r="EI113" s="9">
        <v>95.888000000000005</v>
      </c>
      <c r="EJ113" s="9">
        <v>210.72</v>
      </c>
      <c r="EK113" s="9">
        <v>109.15300000000001</v>
      </c>
      <c r="EL113" s="9">
        <v>55.59</v>
      </c>
      <c r="EM113" s="9">
        <v>53.563000000000002</v>
      </c>
      <c r="EN113" s="9">
        <v>24.869</v>
      </c>
      <c r="EO113" s="9">
        <v>14.693</v>
      </c>
      <c r="EP113" s="9">
        <v>10.176</v>
      </c>
      <c r="EQ113" s="9">
        <v>8.6720000000000006</v>
      </c>
      <c r="ER113" s="9">
        <v>6.0720000000000001</v>
      </c>
      <c r="ES113" s="9">
        <v>2.6</v>
      </c>
      <c r="ET113" s="9">
        <v>5.1760000000000002</v>
      </c>
      <c r="EU113" s="9">
        <v>3.8359999999999999</v>
      </c>
      <c r="EV113" s="9">
        <v>1.341</v>
      </c>
      <c r="EW113" s="9">
        <v>3.4950000000000001</v>
      </c>
      <c r="EX113" s="9">
        <v>2.2360000000000002</v>
      </c>
      <c r="EY113" s="9">
        <v>1.2589999999999999</v>
      </c>
      <c r="EZ113" s="9">
        <v>16.196999999999999</v>
      </c>
      <c r="FA113" s="9">
        <v>8.6210000000000004</v>
      </c>
      <c r="FB113" s="9">
        <v>7.5759999999999996</v>
      </c>
      <c r="FC113" s="9">
        <v>96.481999999999999</v>
      </c>
      <c r="FD113" s="9">
        <v>48.603999999999999</v>
      </c>
      <c r="FE113" s="9">
        <v>47.878999999999998</v>
      </c>
      <c r="FF113" s="9">
        <v>33.232999999999997</v>
      </c>
      <c r="FG113" s="9">
        <v>23.257000000000001</v>
      </c>
      <c r="FH113" s="9">
        <v>9.9760000000000009</v>
      </c>
      <c r="FI113" s="9">
        <v>63.249000000000002</v>
      </c>
      <c r="FJ113" s="9">
        <v>25.346</v>
      </c>
      <c r="FK113" s="9">
        <v>37.902999999999999</v>
      </c>
      <c r="FL113" s="9">
        <v>39.890999999999998</v>
      </c>
      <c r="FM113" s="9">
        <v>27.597999999999999</v>
      </c>
      <c r="FN113" s="9">
        <v>12.292999999999999</v>
      </c>
      <c r="FO113" s="9">
        <v>69.262</v>
      </c>
      <c r="FP113" s="9">
        <v>27.992000000000001</v>
      </c>
      <c r="FQ113" s="9">
        <v>41.27</v>
      </c>
      <c r="FR113" s="9">
        <v>68.424999999999997</v>
      </c>
      <c r="FS113" s="9">
        <v>29.181999999999999</v>
      </c>
      <c r="FT113" s="9">
        <v>39.243000000000002</v>
      </c>
      <c r="FU113" s="9">
        <v>1507.9639999999999</v>
      </c>
      <c r="FV113" s="9">
        <v>808.25599999999997</v>
      </c>
      <c r="FW113" s="9">
        <v>699.70799999999997</v>
      </c>
      <c r="FX113" s="9">
        <v>1078.7070000000001</v>
      </c>
      <c r="FY113" s="9">
        <v>677.45500000000004</v>
      </c>
      <c r="FZ113" s="9">
        <v>401.25200000000001</v>
      </c>
      <c r="GA113" s="9">
        <v>429.25700000000001</v>
      </c>
      <c r="GB113" s="9">
        <v>130.80099999999999</v>
      </c>
      <c r="GC113" s="9">
        <v>298.45600000000002</v>
      </c>
      <c r="GD113" s="9">
        <v>171.78</v>
      </c>
      <c r="GE113" s="9">
        <v>93.262</v>
      </c>
      <c r="GF113" s="9">
        <v>78.518000000000001</v>
      </c>
      <c r="GG113" s="9">
        <v>30.047000000000001</v>
      </c>
      <c r="GH113" s="9">
        <v>17.611000000000001</v>
      </c>
      <c r="GI113" s="9">
        <v>12.436</v>
      </c>
      <c r="GJ113" s="9">
        <v>10.486000000000001</v>
      </c>
      <c r="GK113" s="9">
        <v>7.7670000000000003</v>
      </c>
      <c r="GL113" s="9">
        <v>2.7189999999999999</v>
      </c>
      <c r="GM113" s="9">
        <v>6.7469999999999999</v>
      </c>
      <c r="GN113" s="9">
        <v>5.3090000000000002</v>
      </c>
      <c r="GO113" s="9">
        <v>1.4379999999999999</v>
      </c>
      <c r="GP113" s="9">
        <v>3.7389999999999999</v>
      </c>
      <c r="GQ113" s="9">
        <v>2.4580000000000002</v>
      </c>
      <c r="GR113" s="9">
        <v>1.2809999999999999</v>
      </c>
      <c r="GS113" s="9">
        <v>19.562000000000001</v>
      </c>
      <c r="GT113" s="9">
        <v>9.8439999999999994</v>
      </c>
      <c r="GU113" s="9">
        <v>9.718</v>
      </c>
      <c r="GV113" s="9">
        <v>154.279</v>
      </c>
      <c r="GW113" s="9">
        <v>82.39</v>
      </c>
      <c r="GX113" s="9">
        <v>71.888999999999996</v>
      </c>
      <c r="GY113" s="9">
        <v>63.96</v>
      </c>
      <c r="GZ113" s="9">
        <v>46.024000000000001</v>
      </c>
      <c r="HA113" s="9">
        <v>17.936</v>
      </c>
      <c r="HB113" s="9">
        <v>90.317999999999998</v>
      </c>
      <c r="HC113" s="9">
        <v>36.365000000000002</v>
      </c>
      <c r="HD113" s="9">
        <v>53.953000000000003</v>
      </c>
      <c r="HE113" s="9">
        <v>71.584999999999994</v>
      </c>
      <c r="HF113" s="9">
        <v>51.286999999999999</v>
      </c>
      <c r="HG113" s="9">
        <v>20.297999999999998</v>
      </c>
      <c r="HH113" s="9">
        <v>100.194</v>
      </c>
      <c r="HI113" s="9">
        <v>41.973999999999997</v>
      </c>
      <c r="HJ113" s="9">
        <v>58.22</v>
      </c>
      <c r="HK113" s="9">
        <v>97.064999999999998</v>
      </c>
      <c r="HL113" s="9">
        <v>41.673999999999999</v>
      </c>
      <c r="HM113" s="9">
        <v>55.390999999999998</v>
      </c>
      <c r="HN113" s="9">
        <v>280.97199999999998</v>
      </c>
      <c r="HO113" s="9">
        <v>146.53299999999999</v>
      </c>
      <c r="HP113" s="9">
        <v>134.44</v>
      </c>
      <c r="HQ113" s="9">
        <v>177.23</v>
      </c>
      <c r="HR113" s="9">
        <v>115.017</v>
      </c>
      <c r="HS113" s="9">
        <v>62.213000000000001</v>
      </c>
      <c r="HT113" s="9">
        <v>103.742</v>
      </c>
      <c r="HU113" s="9">
        <v>31.515000000000001</v>
      </c>
      <c r="HV113" s="9">
        <v>72.227000000000004</v>
      </c>
      <c r="HW113" s="9">
        <v>38.630000000000003</v>
      </c>
      <c r="HX113" s="9">
        <v>19.251000000000001</v>
      </c>
      <c r="HY113" s="9">
        <v>19.379000000000001</v>
      </c>
      <c r="HZ113" s="9">
        <v>6.0839999999999996</v>
      </c>
      <c r="IA113" s="9">
        <v>2.6429999999999998</v>
      </c>
      <c r="IB113" s="9">
        <v>3.4409999999999998</v>
      </c>
      <c r="IC113" s="9">
        <v>1.3979999999999999</v>
      </c>
      <c r="ID113" s="9">
        <v>1.079</v>
      </c>
      <c r="IE113" s="9">
        <v>0.31900000000000001</v>
      </c>
      <c r="IF113" s="9">
        <v>1.1160000000000001</v>
      </c>
      <c r="IG113" s="9">
        <v>0.82299999999999995</v>
      </c>
      <c r="IH113" s="9">
        <v>0.29299999999999998</v>
      </c>
      <c r="II113" s="9">
        <v>0.28199999999999997</v>
      </c>
      <c r="IJ113" s="9">
        <v>0.25600000000000001</v>
      </c>
      <c r="IK113" s="9">
        <v>2.5999999999999999E-2</v>
      </c>
      <c r="IL113" s="9">
        <v>4.6859999999999999</v>
      </c>
      <c r="IM113" s="9">
        <v>1.5640000000000001</v>
      </c>
      <c r="IN113" s="9">
        <v>3.1219999999999999</v>
      </c>
      <c r="IO113" s="9">
        <v>35.485999999999997</v>
      </c>
      <c r="IP113" s="9">
        <v>17.579000000000001</v>
      </c>
      <c r="IQ113" s="9">
        <v>17.907</v>
      </c>
    </row>
    <row r="114" spans="1:251">
      <c r="A114" s="10">
        <v>44958</v>
      </c>
      <c r="B114" s="9">
        <v>1237.5899999999999</v>
      </c>
      <c r="C114" s="9">
        <v>1250.1769999999999</v>
      </c>
      <c r="D114" s="9">
        <v>409.75099999999998</v>
      </c>
      <c r="E114" s="9">
        <v>840.42600000000004</v>
      </c>
      <c r="F114" s="9">
        <v>476.68200000000002</v>
      </c>
      <c r="G114" s="9">
        <v>254.21199999999999</v>
      </c>
      <c r="H114" s="9">
        <v>222.47</v>
      </c>
      <c r="I114" s="9">
        <v>100.47</v>
      </c>
      <c r="J114" s="9">
        <v>53.584000000000003</v>
      </c>
      <c r="K114" s="9">
        <v>46.884999999999998</v>
      </c>
      <c r="L114" s="9">
        <v>37.706000000000003</v>
      </c>
      <c r="M114" s="9">
        <v>26.489000000000001</v>
      </c>
      <c r="N114" s="9">
        <v>11.217000000000001</v>
      </c>
      <c r="O114" s="9">
        <v>22.942</v>
      </c>
      <c r="P114" s="9">
        <v>14.537000000000001</v>
      </c>
      <c r="Q114" s="9">
        <v>8.4039999999999999</v>
      </c>
      <c r="R114" s="9">
        <v>14.765000000000001</v>
      </c>
      <c r="S114" s="9">
        <v>11.951000000000001</v>
      </c>
      <c r="T114" s="9">
        <v>2.8130000000000002</v>
      </c>
      <c r="U114" s="9">
        <v>62.764000000000003</v>
      </c>
      <c r="V114" s="9">
        <v>27.096</v>
      </c>
      <c r="W114" s="9">
        <v>35.667999999999999</v>
      </c>
      <c r="X114" s="9">
        <v>411.488</v>
      </c>
      <c r="Y114" s="9">
        <v>222.74</v>
      </c>
      <c r="Z114" s="9">
        <v>188.74799999999999</v>
      </c>
      <c r="AA114" s="9">
        <v>173.23599999999999</v>
      </c>
      <c r="AB114" s="9">
        <v>118.55800000000001</v>
      </c>
      <c r="AC114" s="9">
        <v>54.677</v>
      </c>
      <c r="AD114" s="9">
        <v>238.25200000000001</v>
      </c>
      <c r="AE114" s="9">
        <v>104.182</v>
      </c>
      <c r="AF114" s="9">
        <v>134.07</v>
      </c>
      <c r="AG114" s="9">
        <v>199.12299999999999</v>
      </c>
      <c r="AH114" s="9">
        <v>137.13999999999999</v>
      </c>
      <c r="AI114" s="9">
        <v>61.982999999999997</v>
      </c>
      <c r="AJ114" s="9">
        <v>277.55900000000003</v>
      </c>
      <c r="AK114" s="9">
        <v>117.072</v>
      </c>
      <c r="AL114" s="9">
        <v>160.48699999999999</v>
      </c>
      <c r="AM114" s="9">
        <v>261.19400000000002</v>
      </c>
      <c r="AN114" s="9">
        <v>118.71899999999999</v>
      </c>
      <c r="AO114" s="9">
        <v>142.47399999999999</v>
      </c>
      <c r="AP114" s="9">
        <v>3597.7730000000001</v>
      </c>
      <c r="AQ114" s="9">
        <v>1895.08</v>
      </c>
      <c r="AR114" s="9">
        <v>1702.694</v>
      </c>
      <c r="AS114" s="9">
        <v>2528.8429999999998</v>
      </c>
      <c r="AT114" s="9">
        <v>1551.9359999999999</v>
      </c>
      <c r="AU114" s="9">
        <v>976.90700000000004</v>
      </c>
      <c r="AV114" s="9">
        <v>1068.931</v>
      </c>
      <c r="AW114" s="9">
        <v>343.14400000000001</v>
      </c>
      <c r="AX114" s="9">
        <v>725.78700000000003</v>
      </c>
      <c r="AY114" s="9">
        <v>393.774</v>
      </c>
      <c r="AZ114" s="9">
        <v>219.95400000000001</v>
      </c>
      <c r="BA114" s="9">
        <v>173.82</v>
      </c>
      <c r="BB114" s="9">
        <v>81.147999999999996</v>
      </c>
      <c r="BC114" s="9">
        <v>43.194000000000003</v>
      </c>
      <c r="BD114" s="9">
        <v>37.954000000000001</v>
      </c>
      <c r="BE114" s="9">
        <v>29.527000000000001</v>
      </c>
      <c r="BF114" s="9">
        <v>19.655000000000001</v>
      </c>
      <c r="BG114" s="9">
        <v>9.8719999999999999</v>
      </c>
      <c r="BH114" s="9">
        <v>11.74</v>
      </c>
      <c r="BI114" s="9">
        <v>6.7750000000000004</v>
      </c>
      <c r="BJ114" s="9">
        <v>4.9649999999999999</v>
      </c>
      <c r="BK114" s="9">
        <v>17.786999999999999</v>
      </c>
      <c r="BL114" s="9">
        <v>12.88</v>
      </c>
      <c r="BM114" s="9">
        <v>4.907</v>
      </c>
      <c r="BN114" s="9">
        <v>51.621000000000002</v>
      </c>
      <c r="BO114" s="9">
        <v>23.538</v>
      </c>
      <c r="BP114" s="9">
        <v>28.082999999999998</v>
      </c>
      <c r="BQ114" s="9">
        <v>342.36900000000003</v>
      </c>
      <c r="BR114" s="9">
        <v>191.55799999999999</v>
      </c>
      <c r="BS114" s="9">
        <v>150.81100000000001</v>
      </c>
      <c r="BT114" s="9">
        <v>158.93600000000001</v>
      </c>
      <c r="BU114" s="9">
        <v>117.449</v>
      </c>
      <c r="BV114" s="9">
        <v>41.487000000000002</v>
      </c>
      <c r="BW114" s="9">
        <v>183.43199999999999</v>
      </c>
      <c r="BX114" s="9">
        <v>74.108000000000004</v>
      </c>
      <c r="BY114" s="9">
        <v>109.324</v>
      </c>
      <c r="BZ114" s="9">
        <v>179.9</v>
      </c>
      <c r="CA114" s="9">
        <v>130.95099999999999</v>
      </c>
      <c r="CB114" s="9">
        <v>48.948999999999998</v>
      </c>
      <c r="CC114" s="9">
        <v>213.874</v>
      </c>
      <c r="CD114" s="9">
        <v>89.003</v>
      </c>
      <c r="CE114" s="9">
        <v>124.871</v>
      </c>
      <c r="CF114" s="9">
        <v>195.172</v>
      </c>
      <c r="CG114" s="9">
        <v>80.882999999999996</v>
      </c>
      <c r="CH114" s="9">
        <v>114.289</v>
      </c>
      <c r="CI114" s="9">
        <v>2799.8409999999999</v>
      </c>
      <c r="CJ114" s="9">
        <v>1444.203</v>
      </c>
      <c r="CK114" s="9">
        <v>1355.6369999999999</v>
      </c>
      <c r="CL114" s="9">
        <v>1955.289</v>
      </c>
      <c r="CM114" s="9">
        <v>1171.5360000000001</v>
      </c>
      <c r="CN114" s="9">
        <v>783.75300000000004</v>
      </c>
      <c r="CO114" s="9">
        <v>844.55100000000004</v>
      </c>
      <c r="CP114" s="9">
        <v>272.66699999999997</v>
      </c>
      <c r="CQ114" s="9">
        <v>571.88400000000001</v>
      </c>
      <c r="CR114" s="9">
        <v>329.089</v>
      </c>
      <c r="CS114" s="9">
        <v>164.52</v>
      </c>
      <c r="CT114" s="9">
        <v>164.56899999999999</v>
      </c>
      <c r="CU114" s="9">
        <v>62.859000000000002</v>
      </c>
      <c r="CV114" s="9">
        <v>34.539000000000001</v>
      </c>
      <c r="CW114" s="9">
        <v>28.318999999999999</v>
      </c>
      <c r="CX114" s="9">
        <v>23.166</v>
      </c>
      <c r="CY114" s="9">
        <v>16.158000000000001</v>
      </c>
      <c r="CZ114" s="9">
        <v>7.0069999999999997</v>
      </c>
      <c r="DA114" s="9">
        <v>11.59</v>
      </c>
      <c r="DB114" s="9">
        <v>9.3840000000000003</v>
      </c>
      <c r="DC114" s="9">
        <v>2.206</v>
      </c>
      <c r="DD114" s="9">
        <v>11.576000000000001</v>
      </c>
      <c r="DE114" s="9">
        <v>6.774</v>
      </c>
      <c r="DF114" s="9">
        <v>4.8019999999999996</v>
      </c>
      <c r="DG114" s="9">
        <v>39.692999999999998</v>
      </c>
      <c r="DH114" s="9">
        <v>18.381</v>
      </c>
      <c r="DI114" s="9">
        <v>21.312000000000001</v>
      </c>
      <c r="DJ114" s="9">
        <v>288.06599999999997</v>
      </c>
      <c r="DK114" s="9">
        <v>140.941</v>
      </c>
      <c r="DL114" s="9">
        <v>147.125</v>
      </c>
      <c r="DM114" s="9">
        <v>117.01</v>
      </c>
      <c r="DN114" s="9">
        <v>78.911000000000001</v>
      </c>
      <c r="DO114" s="9">
        <v>38.098999999999997</v>
      </c>
      <c r="DP114" s="9">
        <v>171.05500000000001</v>
      </c>
      <c r="DQ114" s="9">
        <v>62.03</v>
      </c>
      <c r="DR114" s="9">
        <v>109.02500000000001</v>
      </c>
      <c r="DS114" s="9">
        <v>136.48400000000001</v>
      </c>
      <c r="DT114" s="9">
        <v>93.141000000000005</v>
      </c>
      <c r="DU114" s="9">
        <v>43.343000000000004</v>
      </c>
      <c r="DV114" s="9">
        <v>192.60499999999999</v>
      </c>
      <c r="DW114" s="9">
        <v>71.378</v>
      </c>
      <c r="DX114" s="9">
        <v>121.227</v>
      </c>
      <c r="DY114" s="9">
        <v>182.64500000000001</v>
      </c>
      <c r="DZ114" s="9">
        <v>71.414000000000001</v>
      </c>
      <c r="EA114" s="9">
        <v>111.23099999999999</v>
      </c>
      <c r="EB114" s="9">
        <v>941.11300000000006</v>
      </c>
      <c r="EC114" s="9">
        <v>496.53899999999999</v>
      </c>
      <c r="ED114" s="9">
        <v>444.57400000000001</v>
      </c>
      <c r="EE114" s="9">
        <v>624.36800000000005</v>
      </c>
      <c r="EF114" s="9">
        <v>397.57299999999998</v>
      </c>
      <c r="EG114" s="9">
        <v>226.79599999999999</v>
      </c>
      <c r="EH114" s="9">
        <v>316.745</v>
      </c>
      <c r="EI114" s="9">
        <v>98.965999999999994</v>
      </c>
      <c r="EJ114" s="9">
        <v>217.77799999999999</v>
      </c>
      <c r="EK114" s="9">
        <v>112.557</v>
      </c>
      <c r="EL114" s="9">
        <v>59.073</v>
      </c>
      <c r="EM114" s="9">
        <v>53.484000000000002</v>
      </c>
      <c r="EN114" s="9">
        <v>22.225999999999999</v>
      </c>
      <c r="EO114" s="9">
        <v>12.676</v>
      </c>
      <c r="EP114" s="9">
        <v>9.5500000000000007</v>
      </c>
      <c r="EQ114" s="9">
        <v>8.82</v>
      </c>
      <c r="ER114" s="9">
        <v>6.3010000000000002</v>
      </c>
      <c r="ES114" s="9">
        <v>2.5190000000000001</v>
      </c>
      <c r="ET114" s="9">
        <v>5.5750000000000002</v>
      </c>
      <c r="EU114" s="9">
        <v>3.9609999999999999</v>
      </c>
      <c r="EV114" s="9">
        <v>1.6140000000000001</v>
      </c>
      <c r="EW114" s="9">
        <v>3.2450000000000001</v>
      </c>
      <c r="EX114" s="9">
        <v>2.3410000000000002</v>
      </c>
      <c r="EY114" s="9">
        <v>0.90500000000000003</v>
      </c>
      <c r="EZ114" s="9">
        <v>13.404999999999999</v>
      </c>
      <c r="FA114" s="9">
        <v>6.375</v>
      </c>
      <c r="FB114" s="9">
        <v>7.0309999999999997</v>
      </c>
      <c r="FC114" s="9">
        <v>97.405000000000001</v>
      </c>
      <c r="FD114" s="9">
        <v>50.048999999999999</v>
      </c>
      <c r="FE114" s="9">
        <v>47.356000000000002</v>
      </c>
      <c r="FF114" s="9">
        <v>38.039000000000001</v>
      </c>
      <c r="FG114" s="9">
        <v>27.579000000000001</v>
      </c>
      <c r="FH114" s="9">
        <v>10.461</v>
      </c>
      <c r="FI114" s="9">
        <v>59.365000000000002</v>
      </c>
      <c r="FJ114" s="9">
        <v>22.47</v>
      </c>
      <c r="FK114" s="9">
        <v>36.895000000000003</v>
      </c>
      <c r="FL114" s="9">
        <v>45.29</v>
      </c>
      <c r="FM114" s="9">
        <v>32.588000000000001</v>
      </c>
      <c r="FN114" s="9">
        <v>12.702</v>
      </c>
      <c r="FO114" s="9">
        <v>67.266999999999996</v>
      </c>
      <c r="FP114" s="9">
        <v>26.484999999999999</v>
      </c>
      <c r="FQ114" s="9">
        <v>40.781999999999996</v>
      </c>
      <c r="FR114" s="9">
        <v>64.941000000000003</v>
      </c>
      <c r="FS114" s="9">
        <v>26.431000000000001</v>
      </c>
      <c r="FT114" s="9">
        <v>38.51</v>
      </c>
      <c r="FU114" s="9">
        <v>1538.1790000000001</v>
      </c>
      <c r="FV114" s="9">
        <v>828.70799999999997</v>
      </c>
      <c r="FW114" s="9">
        <v>709.47</v>
      </c>
      <c r="FX114" s="9">
        <v>1095.8019999999999</v>
      </c>
      <c r="FY114" s="9">
        <v>695.26499999999999</v>
      </c>
      <c r="FZ114" s="9">
        <v>400.536</v>
      </c>
      <c r="GA114" s="9">
        <v>442.37700000000001</v>
      </c>
      <c r="GB114" s="9">
        <v>133.44300000000001</v>
      </c>
      <c r="GC114" s="9">
        <v>308.93400000000003</v>
      </c>
      <c r="GD114" s="9">
        <v>159.12100000000001</v>
      </c>
      <c r="GE114" s="9">
        <v>87.298000000000002</v>
      </c>
      <c r="GF114" s="9">
        <v>71.822999999999993</v>
      </c>
      <c r="GG114" s="9">
        <v>33.22</v>
      </c>
      <c r="GH114" s="9">
        <v>18.138999999999999</v>
      </c>
      <c r="GI114" s="9">
        <v>15.081</v>
      </c>
      <c r="GJ114" s="9">
        <v>10.37</v>
      </c>
      <c r="GK114" s="9">
        <v>8.0920000000000005</v>
      </c>
      <c r="GL114" s="9">
        <v>2.278</v>
      </c>
      <c r="GM114" s="9">
        <v>5.4740000000000002</v>
      </c>
      <c r="GN114" s="9">
        <v>4.3129999999999997</v>
      </c>
      <c r="GO114" s="9">
        <v>1.161</v>
      </c>
      <c r="GP114" s="9">
        <v>4.8959999999999999</v>
      </c>
      <c r="GQ114" s="9">
        <v>3.7789999999999999</v>
      </c>
      <c r="GR114" s="9">
        <v>1.117</v>
      </c>
      <c r="GS114" s="9">
        <v>22.85</v>
      </c>
      <c r="GT114" s="9">
        <v>10.047000000000001</v>
      </c>
      <c r="GU114" s="9">
        <v>12.803000000000001</v>
      </c>
      <c r="GV114" s="9">
        <v>136.81800000000001</v>
      </c>
      <c r="GW114" s="9">
        <v>76.307000000000002</v>
      </c>
      <c r="GX114" s="9">
        <v>60.511000000000003</v>
      </c>
      <c r="GY114" s="9">
        <v>54.393999999999998</v>
      </c>
      <c r="GZ114" s="9">
        <v>40.680999999999997</v>
      </c>
      <c r="HA114" s="9">
        <v>13.712999999999999</v>
      </c>
      <c r="HB114" s="9">
        <v>82.423000000000002</v>
      </c>
      <c r="HC114" s="9">
        <v>35.625</v>
      </c>
      <c r="HD114" s="9">
        <v>46.798000000000002</v>
      </c>
      <c r="HE114" s="9">
        <v>62.292000000000002</v>
      </c>
      <c r="HF114" s="9">
        <v>46.308</v>
      </c>
      <c r="HG114" s="9">
        <v>15.984</v>
      </c>
      <c r="HH114" s="9">
        <v>96.828999999999994</v>
      </c>
      <c r="HI114" s="9">
        <v>40.99</v>
      </c>
      <c r="HJ114" s="9">
        <v>55.838000000000001</v>
      </c>
      <c r="HK114" s="9">
        <v>87.897000000000006</v>
      </c>
      <c r="HL114" s="9">
        <v>39.938000000000002</v>
      </c>
      <c r="HM114" s="9">
        <v>47.959000000000003</v>
      </c>
      <c r="HN114" s="9">
        <v>286.18799999999999</v>
      </c>
      <c r="HO114" s="9">
        <v>147.24100000000001</v>
      </c>
      <c r="HP114" s="9">
        <v>138.946</v>
      </c>
      <c r="HQ114" s="9">
        <v>184.273</v>
      </c>
      <c r="HR114" s="9">
        <v>116.753</v>
      </c>
      <c r="HS114" s="9">
        <v>67.52</v>
      </c>
      <c r="HT114" s="9">
        <v>101.91500000000001</v>
      </c>
      <c r="HU114" s="9">
        <v>30.488</v>
      </c>
      <c r="HV114" s="9">
        <v>71.426000000000002</v>
      </c>
      <c r="HW114" s="9">
        <v>33.921999999999997</v>
      </c>
      <c r="HX114" s="9">
        <v>18.204999999999998</v>
      </c>
      <c r="HY114" s="9">
        <v>15.717000000000001</v>
      </c>
      <c r="HZ114" s="9">
        <v>7.0209999999999999</v>
      </c>
      <c r="IA114" s="9">
        <v>3.75</v>
      </c>
      <c r="IB114" s="9">
        <v>3.2709999999999999</v>
      </c>
      <c r="IC114" s="9">
        <v>1.83</v>
      </c>
      <c r="ID114" s="9">
        <v>1.5509999999999999</v>
      </c>
      <c r="IE114" s="9">
        <v>0.27900000000000003</v>
      </c>
      <c r="IF114" s="9">
        <v>0.97099999999999997</v>
      </c>
      <c r="IG114" s="9">
        <v>0.83099999999999996</v>
      </c>
      <c r="IH114" s="9">
        <v>0.14000000000000001</v>
      </c>
      <c r="II114" s="9">
        <v>0.85799999999999998</v>
      </c>
      <c r="IJ114" s="9">
        <v>0.72</v>
      </c>
      <c r="IK114" s="9">
        <v>0.13800000000000001</v>
      </c>
      <c r="IL114" s="9">
        <v>5.1920000000000002</v>
      </c>
      <c r="IM114" s="9">
        <v>2.2000000000000002</v>
      </c>
      <c r="IN114" s="9">
        <v>2.992</v>
      </c>
      <c r="IO114" s="9">
        <v>30.163</v>
      </c>
      <c r="IP114" s="9">
        <v>15.778</v>
      </c>
      <c r="IQ114" s="9">
        <v>14.385</v>
      </c>
    </row>
    <row r="115" spans="1:251">
      <c r="A115" s="10">
        <v>44986</v>
      </c>
      <c r="B115" s="9">
        <v>1214.2149999999999</v>
      </c>
      <c r="C115" s="9">
        <v>1250.7639999999999</v>
      </c>
      <c r="D115" s="9">
        <v>410.483</v>
      </c>
      <c r="E115" s="9">
        <v>840.28099999999995</v>
      </c>
      <c r="F115" s="9">
        <v>479.62200000000001</v>
      </c>
      <c r="G115" s="9">
        <v>256.24200000000002</v>
      </c>
      <c r="H115" s="9">
        <v>223.38</v>
      </c>
      <c r="I115" s="9">
        <v>106.69799999999999</v>
      </c>
      <c r="J115" s="9">
        <v>60.210999999999999</v>
      </c>
      <c r="K115" s="9">
        <v>46.487000000000002</v>
      </c>
      <c r="L115" s="9">
        <v>40.210999999999999</v>
      </c>
      <c r="M115" s="9">
        <v>30.097999999999999</v>
      </c>
      <c r="N115" s="9">
        <v>10.113</v>
      </c>
      <c r="O115" s="9">
        <v>21.07</v>
      </c>
      <c r="P115" s="9">
        <v>14.33</v>
      </c>
      <c r="Q115" s="9">
        <v>6.7389999999999999</v>
      </c>
      <c r="R115" s="9">
        <v>19.141999999999999</v>
      </c>
      <c r="S115" s="9">
        <v>15.768000000000001</v>
      </c>
      <c r="T115" s="9">
        <v>3.3740000000000001</v>
      </c>
      <c r="U115" s="9">
        <v>66.486999999999995</v>
      </c>
      <c r="V115" s="9">
        <v>30.113</v>
      </c>
      <c r="W115" s="9">
        <v>36.374000000000002</v>
      </c>
      <c r="X115" s="9">
        <v>421.03500000000003</v>
      </c>
      <c r="Y115" s="9">
        <v>220.571</v>
      </c>
      <c r="Z115" s="9">
        <v>200.465</v>
      </c>
      <c r="AA115" s="9">
        <v>170.29</v>
      </c>
      <c r="AB115" s="9">
        <v>124.517</v>
      </c>
      <c r="AC115" s="9">
        <v>45.773000000000003</v>
      </c>
      <c r="AD115" s="9">
        <v>250.74600000000001</v>
      </c>
      <c r="AE115" s="9">
        <v>96.054000000000002</v>
      </c>
      <c r="AF115" s="9">
        <v>154.69200000000001</v>
      </c>
      <c r="AG115" s="9">
        <v>198.81899999999999</v>
      </c>
      <c r="AH115" s="9">
        <v>145.42699999999999</v>
      </c>
      <c r="AI115" s="9">
        <v>53.392000000000003</v>
      </c>
      <c r="AJ115" s="9">
        <v>280.803</v>
      </c>
      <c r="AK115" s="9">
        <v>110.815</v>
      </c>
      <c r="AL115" s="9">
        <v>169.988</v>
      </c>
      <c r="AM115" s="9">
        <v>271.815</v>
      </c>
      <c r="AN115" s="9">
        <v>110.384</v>
      </c>
      <c r="AO115" s="9">
        <v>161.43100000000001</v>
      </c>
      <c r="AP115" s="9">
        <v>3622.2869999999998</v>
      </c>
      <c r="AQ115" s="9">
        <v>1892.518</v>
      </c>
      <c r="AR115" s="9">
        <v>1729.769</v>
      </c>
      <c r="AS115" s="9">
        <v>2533.8560000000002</v>
      </c>
      <c r="AT115" s="9">
        <v>1542.1790000000001</v>
      </c>
      <c r="AU115" s="9">
        <v>991.67600000000004</v>
      </c>
      <c r="AV115" s="9">
        <v>1088.431</v>
      </c>
      <c r="AW115" s="9">
        <v>350.33800000000002</v>
      </c>
      <c r="AX115" s="9">
        <v>738.09299999999996</v>
      </c>
      <c r="AY115" s="9">
        <v>423.09300000000002</v>
      </c>
      <c r="AZ115" s="9">
        <v>234.37100000000001</v>
      </c>
      <c r="BA115" s="9">
        <v>188.72200000000001</v>
      </c>
      <c r="BB115" s="9">
        <v>86.578000000000003</v>
      </c>
      <c r="BC115" s="9">
        <v>43.094999999999999</v>
      </c>
      <c r="BD115" s="9">
        <v>43.482999999999997</v>
      </c>
      <c r="BE115" s="9">
        <v>36.671999999999997</v>
      </c>
      <c r="BF115" s="9">
        <v>21.838000000000001</v>
      </c>
      <c r="BG115" s="9">
        <v>14.834</v>
      </c>
      <c r="BH115" s="9">
        <v>20.484000000000002</v>
      </c>
      <c r="BI115" s="9">
        <v>10.427</v>
      </c>
      <c r="BJ115" s="9">
        <v>10.057</v>
      </c>
      <c r="BK115" s="9">
        <v>16.187999999999999</v>
      </c>
      <c r="BL115" s="9">
        <v>11.411</v>
      </c>
      <c r="BM115" s="9">
        <v>4.7770000000000001</v>
      </c>
      <c r="BN115" s="9">
        <v>49.905999999999999</v>
      </c>
      <c r="BO115" s="9">
        <v>21.257000000000001</v>
      </c>
      <c r="BP115" s="9">
        <v>28.649000000000001</v>
      </c>
      <c r="BQ115" s="9">
        <v>366.55099999999999</v>
      </c>
      <c r="BR115" s="9">
        <v>203.54499999999999</v>
      </c>
      <c r="BS115" s="9">
        <v>163.005</v>
      </c>
      <c r="BT115" s="9">
        <v>164.52500000000001</v>
      </c>
      <c r="BU115" s="9">
        <v>122.435</v>
      </c>
      <c r="BV115" s="9">
        <v>42.09</v>
      </c>
      <c r="BW115" s="9">
        <v>202.02600000000001</v>
      </c>
      <c r="BX115" s="9">
        <v>81.111000000000004</v>
      </c>
      <c r="BY115" s="9">
        <v>120.91500000000001</v>
      </c>
      <c r="BZ115" s="9">
        <v>192.24600000000001</v>
      </c>
      <c r="CA115" s="9">
        <v>140.328</v>
      </c>
      <c r="CB115" s="9">
        <v>51.917999999999999</v>
      </c>
      <c r="CC115" s="9">
        <v>230.84700000000001</v>
      </c>
      <c r="CD115" s="9">
        <v>94.043000000000006</v>
      </c>
      <c r="CE115" s="9">
        <v>136.804</v>
      </c>
      <c r="CF115" s="9">
        <v>222.51</v>
      </c>
      <c r="CG115" s="9">
        <v>91.537999999999997</v>
      </c>
      <c r="CH115" s="9">
        <v>130.97200000000001</v>
      </c>
      <c r="CI115" s="9">
        <v>2821.3049999999998</v>
      </c>
      <c r="CJ115" s="9">
        <v>1460.62</v>
      </c>
      <c r="CK115" s="9">
        <v>1360.6849999999999</v>
      </c>
      <c r="CL115" s="9">
        <v>1946.539</v>
      </c>
      <c r="CM115" s="9">
        <v>1179.011</v>
      </c>
      <c r="CN115" s="9">
        <v>767.52800000000002</v>
      </c>
      <c r="CO115" s="9">
        <v>874.76599999999996</v>
      </c>
      <c r="CP115" s="9">
        <v>281.60899999999998</v>
      </c>
      <c r="CQ115" s="9">
        <v>593.15700000000004</v>
      </c>
      <c r="CR115" s="9">
        <v>334.73500000000001</v>
      </c>
      <c r="CS115" s="9">
        <v>172.37299999999999</v>
      </c>
      <c r="CT115" s="9">
        <v>162.36199999999999</v>
      </c>
      <c r="CU115" s="9">
        <v>66.793000000000006</v>
      </c>
      <c r="CV115" s="9">
        <v>38.951000000000001</v>
      </c>
      <c r="CW115" s="9">
        <v>27.841999999999999</v>
      </c>
      <c r="CX115" s="9">
        <v>27.434999999999999</v>
      </c>
      <c r="CY115" s="9">
        <v>21.219000000000001</v>
      </c>
      <c r="CZ115" s="9">
        <v>6.2169999999999996</v>
      </c>
      <c r="DA115" s="9">
        <v>17.497</v>
      </c>
      <c r="DB115" s="9">
        <v>13.471</v>
      </c>
      <c r="DC115" s="9">
        <v>4.0259999999999998</v>
      </c>
      <c r="DD115" s="9">
        <v>9.9380000000000006</v>
      </c>
      <c r="DE115" s="9">
        <v>7.7469999999999999</v>
      </c>
      <c r="DF115" s="9">
        <v>2.1909999999999998</v>
      </c>
      <c r="DG115" s="9">
        <v>39.356999999999999</v>
      </c>
      <c r="DH115" s="9">
        <v>17.731999999999999</v>
      </c>
      <c r="DI115" s="9">
        <v>21.625</v>
      </c>
      <c r="DJ115" s="9">
        <v>297.79899999999998</v>
      </c>
      <c r="DK115" s="9">
        <v>150.864</v>
      </c>
      <c r="DL115" s="9">
        <v>146.935</v>
      </c>
      <c r="DM115" s="9">
        <v>118.121</v>
      </c>
      <c r="DN115" s="9">
        <v>83.325999999999993</v>
      </c>
      <c r="DO115" s="9">
        <v>34.795000000000002</v>
      </c>
      <c r="DP115" s="9">
        <v>179.678</v>
      </c>
      <c r="DQ115" s="9">
        <v>67.537999999999997</v>
      </c>
      <c r="DR115" s="9">
        <v>112.14</v>
      </c>
      <c r="DS115" s="9">
        <v>137.69900000000001</v>
      </c>
      <c r="DT115" s="9">
        <v>98.756</v>
      </c>
      <c r="DU115" s="9">
        <v>38.942999999999998</v>
      </c>
      <c r="DV115" s="9">
        <v>197.035</v>
      </c>
      <c r="DW115" s="9">
        <v>73.616</v>
      </c>
      <c r="DX115" s="9">
        <v>123.419</v>
      </c>
      <c r="DY115" s="9">
        <v>197.17500000000001</v>
      </c>
      <c r="DZ115" s="9">
        <v>81.009</v>
      </c>
      <c r="EA115" s="9">
        <v>116.166</v>
      </c>
      <c r="EB115" s="9">
        <v>953.83600000000001</v>
      </c>
      <c r="EC115" s="9">
        <v>494.91199999999998</v>
      </c>
      <c r="ED115" s="9">
        <v>458.92399999999998</v>
      </c>
      <c r="EE115" s="9">
        <v>637.23800000000006</v>
      </c>
      <c r="EF115" s="9">
        <v>398.08</v>
      </c>
      <c r="EG115" s="9">
        <v>239.15799999999999</v>
      </c>
      <c r="EH115" s="9">
        <v>316.59699999999998</v>
      </c>
      <c r="EI115" s="9">
        <v>96.831999999999994</v>
      </c>
      <c r="EJ115" s="9">
        <v>219.76599999999999</v>
      </c>
      <c r="EK115" s="9">
        <v>119.824</v>
      </c>
      <c r="EL115" s="9">
        <v>57.963999999999999</v>
      </c>
      <c r="EM115" s="9">
        <v>61.86</v>
      </c>
      <c r="EN115" s="9">
        <v>27.384</v>
      </c>
      <c r="EO115" s="9">
        <v>13.709</v>
      </c>
      <c r="EP115" s="9">
        <v>13.676</v>
      </c>
      <c r="EQ115" s="9">
        <v>9.2989999999999995</v>
      </c>
      <c r="ER115" s="9">
        <v>6.0170000000000003</v>
      </c>
      <c r="ES115" s="9">
        <v>3.2810000000000001</v>
      </c>
      <c r="ET115" s="9">
        <v>4.6950000000000003</v>
      </c>
      <c r="EU115" s="9">
        <v>2.85</v>
      </c>
      <c r="EV115" s="9">
        <v>1.845</v>
      </c>
      <c r="EW115" s="9">
        <v>4.6040000000000001</v>
      </c>
      <c r="EX115" s="9">
        <v>3.1669999999999998</v>
      </c>
      <c r="EY115" s="9">
        <v>1.4370000000000001</v>
      </c>
      <c r="EZ115" s="9">
        <v>18.085999999999999</v>
      </c>
      <c r="FA115" s="9">
        <v>7.6909999999999998</v>
      </c>
      <c r="FB115" s="9">
        <v>10.395</v>
      </c>
      <c r="FC115" s="9">
        <v>101.41200000000001</v>
      </c>
      <c r="FD115" s="9">
        <v>48.942999999999998</v>
      </c>
      <c r="FE115" s="9">
        <v>52.469000000000001</v>
      </c>
      <c r="FF115" s="9">
        <v>36.01</v>
      </c>
      <c r="FG115" s="9">
        <v>26.013000000000002</v>
      </c>
      <c r="FH115" s="9">
        <v>9.9979999999999993</v>
      </c>
      <c r="FI115" s="9">
        <v>65.402000000000001</v>
      </c>
      <c r="FJ115" s="9">
        <v>22.931000000000001</v>
      </c>
      <c r="FK115" s="9">
        <v>42.472000000000001</v>
      </c>
      <c r="FL115" s="9">
        <v>43.76</v>
      </c>
      <c r="FM115" s="9">
        <v>30.901</v>
      </c>
      <c r="FN115" s="9">
        <v>12.859</v>
      </c>
      <c r="FO115" s="9">
        <v>76.063999999999993</v>
      </c>
      <c r="FP115" s="9">
        <v>27.062999999999999</v>
      </c>
      <c r="FQ115" s="9">
        <v>49.000999999999998</v>
      </c>
      <c r="FR115" s="9">
        <v>70.096999999999994</v>
      </c>
      <c r="FS115" s="9">
        <v>25.780999999999999</v>
      </c>
      <c r="FT115" s="9">
        <v>44.316000000000003</v>
      </c>
      <c r="FU115" s="9">
        <v>1549.2919999999999</v>
      </c>
      <c r="FV115" s="9">
        <v>825.99900000000002</v>
      </c>
      <c r="FW115" s="9">
        <v>723.29200000000003</v>
      </c>
      <c r="FX115" s="9">
        <v>1087.8130000000001</v>
      </c>
      <c r="FY115" s="9">
        <v>692.37099999999998</v>
      </c>
      <c r="FZ115" s="9">
        <v>395.44099999999997</v>
      </c>
      <c r="GA115" s="9">
        <v>461.47899999999998</v>
      </c>
      <c r="GB115" s="9">
        <v>133.62799999999999</v>
      </c>
      <c r="GC115" s="9">
        <v>327.851</v>
      </c>
      <c r="GD115" s="9">
        <v>161.286</v>
      </c>
      <c r="GE115" s="9">
        <v>86.674999999999997</v>
      </c>
      <c r="GF115" s="9">
        <v>74.611000000000004</v>
      </c>
      <c r="GG115" s="9">
        <v>29.882000000000001</v>
      </c>
      <c r="GH115" s="9">
        <v>16.268999999999998</v>
      </c>
      <c r="GI115" s="9">
        <v>13.613</v>
      </c>
      <c r="GJ115" s="9">
        <v>12.215999999999999</v>
      </c>
      <c r="GK115" s="9">
        <v>11.028</v>
      </c>
      <c r="GL115" s="9">
        <v>1.1879999999999999</v>
      </c>
      <c r="GM115" s="9">
        <v>5.9180000000000001</v>
      </c>
      <c r="GN115" s="9">
        <v>5.548</v>
      </c>
      <c r="GO115" s="9">
        <v>0.36899999999999999</v>
      </c>
      <c r="GP115" s="9">
        <v>6.2990000000000004</v>
      </c>
      <c r="GQ115" s="9">
        <v>5.48</v>
      </c>
      <c r="GR115" s="9">
        <v>0.81899999999999995</v>
      </c>
      <c r="GS115" s="9">
        <v>17.664999999999999</v>
      </c>
      <c r="GT115" s="9">
        <v>5.2409999999999997</v>
      </c>
      <c r="GU115" s="9">
        <v>12.425000000000001</v>
      </c>
      <c r="GV115" s="9">
        <v>141.636</v>
      </c>
      <c r="GW115" s="9">
        <v>76.171999999999997</v>
      </c>
      <c r="GX115" s="9">
        <v>65.463999999999999</v>
      </c>
      <c r="GY115" s="9">
        <v>55.125999999999998</v>
      </c>
      <c r="GZ115" s="9">
        <v>40.734999999999999</v>
      </c>
      <c r="HA115" s="9">
        <v>14.391</v>
      </c>
      <c r="HB115" s="9">
        <v>86.51</v>
      </c>
      <c r="HC115" s="9">
        <v>35.436999999999998</v>
      </c>
      <c r="HD115" s="9">
        <v>51.073</v>
      </c>
      <c r="HE115" s="9">
        <v>64.86</v>
      </c>
      <c r="HF115" s="9">
        <v>49.286999999999999</v>
      </c>
      <c r="HG115" s="9">
        <v>15.571999999999999</v>
      </c>
      <c r="HH115" s="9">
        <v>96.426000000000002</v>
      </c>
      <c r="HI115" s="9">
        <v>37.387999999999998</v>
      </c>
      <c r="HJ115" s="9">
        <v>59.037999999999997</v>
      </c>
      <c r="HK115" s="9">
        <v>92.427999999999997</v>
      </c>
      <c r="HL115" s="9">
        <v>40.985999999999997</v>
      </c>
      <c r="HM115" s="9">
        <v>51.442</v>
      </c>
      <c r="HN115" s="9">
        <v>293.31099999999998</v>
      </c>
      <c r="HO115" s="9">
        <v>152.07400000000001</v>
      </c>
      <c r="HP115" s="9">
        <v>141.23699999999999</v>
      </c>
      <c r="HQ115" s="9">
        <v>186.76</v>
      </c>
      <c r="HR115" s="9">
        <v>117.944</v>
      </c>
      <c r="HS115" s="9">
        <v>68.814999999999998</v>
      </c>
      <c r="HT115" s="9">
        <v>106.551</v>
      </c>
      <c r="HU115" s="9">
        <v>34.128999999999998</v>
      </c>
      <c r="HV115" s="9">
        <v>72.421999999999997</v>
      </c>
      <c r="HW115" s="9">
        <v>33.756</v>
      </c>
      <c r="HX115" s="9">
        <v>17.972000000000001</v>
      </c>
      <c r="HY115" s="9">
        <v>15.784000000000001</v>
      </c>
      <c r="HZ115" s="9">
        <v>6.0250000000000004</v>
      </c>
      <c r="IA115" s="9">
        <v>2.7629999999999999</v>
      </c>
      <c r="IB115" s="9">
        <v>3.262</v>
      </c>
      <c r="IC115" s="9">
        <v>1.831</v>
      </c>
      <c r="ID115" s="9">
        <v>0.96299999999999997</v>
      </c>
      <c r="IE115" s="9">
        <v>0.86799999999999999</v>
      </c>
      <c r="IF115" s="9">
        <v>1.1299999999999999</v>
      </c>
      <c r="IG115" s="9">
        <v>0.66800000000000004</v>
      </c>
      <c r="IH115" s="9">
        <v>0.46200000000000002</v>
      </c>
      <c r="II115" s="9">
        <v>0.7</v>
      </c>
      <c r="IJ115" s="9">
        <v>0.29499999999999998</v>
      </c>
      <c r="IK115" s="9">
        <v>0.40600000000000003</v>
      </c>
      <c r="IL115" s="9">
        <v>4.1950000000000003</v>
      </c>
      <c r="IM115" s="9">
        <v>1.8</v>
      </c>
      <c r="IN115" s="9">
        <v>2.3940000000000001</v>
      </c>
      <c r="IO115" s="9">
        <v>29.741</v>
      </c>
      <c r="IP115" s="9">
        <v>15.988</v>
      </c>
      <c r="IQ115" s="9">
        <v>13.753</v>
      </c>
    </row>
    <row r="116" spans="1:251">
      <c r="A116" s="10">
        <v>45017</v>
      </c>
      <c r="B116" s="9">
        <v>1253.357</v>
      </c>
      <c r="C116" s="9">
        <v>1253.837</v>
      </c>
      <c r="D116" s="9">
        <v>442.87</v>
      </c>
      <c r="E116" s="9">
        <v>810.96799999999996</v>
      </c>
      <c r="F116" s="9">
        <v>457.553</v>
      </c>
      <c r="G116" s="9">
        <v>252.27099999999999</v>
      </c>
      <c r="H116" s="9">
        <v>205.28100000000001</v>
      </c>
      <c r="I116" s="9">
        <v>81.253</v>
      </c>
      <c r="J116" s="9">
        <v>49.610999999999997</v>
      </c>
      <c r="K116" s="9">
        <v>31.643000000000001</v>
      </c>
      <c r="L116" s="9">
        <v>22.989000000000001</v>
      </c>
      <c r="M116" s="9">
        <v>18.669</v>
      </c>
      <c r="N116" s="9">
        <v>4.32</v>
      </c>
      <c r="O116" s="9">
        <v>14.254</v>
      </c>
      <c r="P116" s="9">
        <v>10.692</v>
      </c>
      <c r="Q116" s="9">
        <v>3.5619999999999998</v>
      </c>
      <c r="R116" s="9">
        <v>8.7349999999999994</v>
      </c>
      <c r="S116" s="9">
        <v>7.9770000000000003</v>
      </c>
      <c r="T116" s="9">
        <v>0.75800000000000001</v>
      </c>
      <c r="U116" s="9">
        <v>58.265000000000001</v>
      </c>
      <c r="V116" s="9">
        <v>30.942</v>
      </c>
      <c r="W116" s="9">
        <v>27.323</v>
      </c>
      <c r="X116" s="9">
        <v>415.69799999999998</v>
      </c>
      <c r="Y116" s="9">
        <v>226.529</v>
      </c>
      <c r="Z116" s="9">
        <v>189.16900000000001</v>
      </c>
      <c r="AA116" s="9">
        <v>171.76300000000001</v>
      </c>
      <c r="AB116" s="9">
        <v>117.488</v>
      </c>
      <c r="AC116" s="9">
        <v>54.274999999999999</v>
      </c>
      <c r="AD116" s="9">
        <v>243.93600000000001</v>
      </c>
      <c r="AE116" s="9">
        <v>109.042</v>
      </c>
      <c r="AF116" s="9">
        <v>134.89400000000001</v>
      </c>
      <c r="AG116" s="9">
        <v>186.333</v>
      </c>
      <c r="AH116" s="9">
        <v>130.07</v>
      </c>
      <c r="AI116" s="9">
        <v>56.262999999999998</v>
      </c>
      <c r="AJ116" s="9">
        <v>271.22000000000003</v>
      </c>
      <c r="AK116" s="9">
        <v>122.20099999999999</v>
      </c>
      <c r="AL116" s="9">
        <v>149.01900000000001</v>
      </c>
      <c r="AM116" s="9">
        <v>258.19</v>
      </c>
      <c r="AN116" s="9">
        <v>119.73399999999999</v>
      </c>
      <c r="AO116" s="9">
        <v>138.45599999999999</v>
      </c>
      <c r="AP116" s="9">
        <v>3586.42</v>
      </c>
      <c r="AQ116" s="9">
        <v>1878.78</v>
      </c>
      <c r="AR116" s="9">
        <v>1707.6389999999999</v>
      </c>
      <c r="AS116" s="9">
        <v>2488.1950000000002</v>
      </c>
      <c r="AT116" s="9">
        <v>1514.6969999999999</v>
      </c>
      <c r="AU116" s="9">
        <v>973.49800000000005</v>
      </c>
      <c r="AV116" s="9">
        <v>1098.2249999999999</v>
      </c>
      <c r="AW116" s="9">
        <v>364.084</v>
      </c>
      <c r="AX116" s="9">
        <v>734.14099999999996</v>
      </c>
      <c r="AY116" s="9">
        <v>417.50900000000001</v>
      </c>
      <c r="AZ116" s="9">
        <v>231.251</v>
      </c>
      <c r="BA116" s="9">
        <v>186.25800000000001</v>
      </c>
      <c r="BB116" s="9">
        <v>78.186999999999998</v>
      </c>
      <c r="BC116" s="9">
        <v>39.670999999999999</v>
      </c>
      <c r="BD116" s="9">
        <v>38.515999999999998</v>
      </c>
      <c r="BE116" s="9">
        <v>21.364000000000001</v>
      </c>
      <c r="BF116" s="9">
        <v>15.911</v>
      </c>
      <c r="BG116" s="9">
        <v>5.4530000000000003</v>
      </c>
      <c r="BH116" s="9">
        <v>13.042999999999999</v>
      </c>
      <c r="BI116" s="9">
        <v>9.5690000000000008</v>
      </c>
      <c r="BJ116" s="9">
        <v>3.4740000000000002</v>
      </c>
      <c r="BK116" s="9">
        <v>8.3219999999999992</v>
      </c>
      <c r="BL116" s="9">
        <v>6.3419999999999996</v>
      </c>
      <c r="BM116" s="9">
        <v>1.9790000000000001</v>
      </c>
      <c r="BN116" s="9">
        <v>56.823</v>
      </c>
      <c r="BO116" s="9">
        <v>23.76</v>
      </c>
      <c r="BP116" s="9">
        <v>33.063000000000002</v>
      </c>
      <c r="BQ116" s="9">
        <v>375.584</v>
      </c>
      <c r="BR116" s="9">
        <v>209.398</v>
      </c>
      <c r="BS116" s="9">
        <v>166.18600000000001</v>
      </c>
      <c r="BT116" s="9">
        <v>168.90100000000001</v>
      </c>
      <c r="BU116" s="9">
        <v>124.28100000000001</v>
      </c>
      <c r="BV116" s="9">
        <v>44.619</v>
      </c>
      <c r="BW116" s="9">
        <v>206.68299999999999</v>
      </c>
      <c r="BX116" s="9">
        <v>85.117000000000004</v>
      </c>
      <c r="BY116" s="9">
        <v>121.566</v>
      </c>
      <c r="BZ116" s="9">
        <v>183.74799999999999</v>
      </c>
      <c r="CA116" s="9">
        <v>136.107</v>
      </c>
      <c r="CB116" s="9">
        <v>47.640999999999998</v>
      </c>
      <c r="CC116" s="9">
        <v>233.761</v>
      </c>
      <c r="CD116" s="9">
        <v>95.144000000000005</v>
      </c>
      <c r="CE116" s="9">
        <v>138.61699999999999</v>
      </c>
      <c r="CF116" s="9">
        <v>219.726</v>
      </c>
      <c r="CG116" s="9">
        <v>94.686000000000007</v>
      </c>
      <c r="CH116" s="9">
        <v>125.04</v>
      </c>
      <c r="CI116" s="9">
        <v>2805.444</v>
      </c>
      <c r="CJ116" s="9">
        <v>1449.732</v>
      </c>
      <c r="CK116" s="9">
        <v>1355.712</v>
      </c>
      <c r="CL116" s="9">
        <v>1942.2619999999999</v>
      </c>
      <c r="CM116" s="9">
        <v>1173.1990000000001</v>
      </c>
      <c r="CN116" s="9">
        <v>769.06299999999999</v>
      </c>
      <c r="CO116" s="9">
        <v>863.18200000000002</v>
      </c>
      <c r="CP116" s="9">
        <v>276.53199999999998</v>
      </c>
      <c r="CQ116" s="9">
        <v>586.65</v>
      </c>
      <c r="CR116" s="9">
        <v>320.65199999999999</v>
      </c>
      <c r="CS116" s="9">
        <v>165.602</v>
      </c>
      <c r="CT116" s="9">
        <v>155.05099999999999</v>
      </c>
      <c r="CU116" s="9">
        <v>60.21</v>
      </c>
      <c r="CV116" s="9">
        <v>34.662999999999997</v>
      </c>
      <c r="CW116" s="9">
        <v>25.547000000000001</v>
      </c>
      <c r="CX116" s="9">
        <v>24.792000000000002</v>
      </c>
      <c r="CY116" s="9">
        <v>18.581</v>
      </c>
      <c r="CZ116" s="9">
        <v>6.2110000000000003</v>
      </c>
      <c r="DA116" s="9">
        <v>15.972</v>
      </c>
      <c r="DB116" s="9">
        <v>11.545</v>
      </c>
      <c r="DC116" s="9">
        <v>4.4269999999999996</v>
      </c>
      <c r="DD116" s="9">
        <v>8.82</v>
      </c>
      <c r="DE116" s="9">
        <v>7.0359999999999996</v>
      </c>
      <c r="DF116" s="9">
        <v>1.784</v>
      </c>
      <c r="DG116" s="9">
        <v>35.417999999999999</v>
      </c>
      <c r="DH116" s="9">
        <v>16.081</v>
      </c>
      <c r="DI116" s="9">
        <v>19.335999999999999</v>
      </c>
      <c r="DJ116" s="9">
        <v>288.59300000000002</v>
      </c>
      <c r="DK116" s="9">
        <v>145.042</v>
      </c>
      <c r="DL116" s="9">
        <v>143.55099999999999</v>
      </c>
      <c r="DM116" s="9">
        <v>114.233</v>
      </c>
      <c r="DN116" s="9">
        <v>78.406999999999996</v>
      </c>
      <c r="DO116" s="9">
        <v>35.825000000000003</v>
      </c>
      <c r="DP116" s="9">
        <v>174.36099999999999</v>
      </c>
      <c r="DQ116" s="9">
        <v>66.635000000000005</v>
      </c>
      <c r="DR116" s="9">
        <v>107.726</v>
      </c>
      <c r="DS116" s="9">
        <v>132.33600000000001</v>
      </c>
      <c r="DT116" s="9">
        <v>91.863</v>
      </c>
      <c r="DU116" s="9">
        <v>40.472999999999999</v>
      </c>
      <c r="DV116" s="9">
        <v>188.316</v>
      </c>
      <c r="DW116" s="9">
        <v>73.739000000000004</v>
      </c>
      <c r="DX116" s="9">
        <v>114.577</v>
      </c>
      <c r="DY116" s="9">
        <v>190.33199999999999</v>
      </c>
      <c r="DZ116" s="9">
        <v>78.180000000000007</v>
      </c>
      <c r="EA116" s="9">
        <v>112.152</v>
      </c>
      <c r="EB116" s="9">
        <v>945.61800000000005</v>
      </c>
      <c r="EC116" s="9">
        <v>489.85599999999999</v>
      </c>
      <c r="ED116" s="9">
        <v>455.762</v>
      </c>
      <c r="EE116" s="9">
        <v>618.74300000000005</v>
      </c>
      <c r="EF116" s="9">
        <v>386.416</v>
      </c>
      <c r="EG116" s="9">
        <v>232.327</v>
      </c>
      <c r="EH116" s="9">
        <v>326.875</v>
      </c>
      <c r="EI116" s="9">
        <v>103.44</v>
      </c>
      <c r="EJ116" s="9">
        <v>223.435</v>
      </c>
      <c r="EK116" s="9">
        <v>114.744</v>
      </c>
      <c r="EL116" s="9">
        <v>56.887</v>
      </c>
      <c r="EM116" s="9">
        <v>57.856000000000002</v>
      </c>
      <c r="EN116" s="9">
        <v>21.196999999999999</v>
      </c>
      <c r="EO116" s="9">
        <v>10.634</v>
      </c>
      <c r="EP116" s="9">
        <v>10.563000000000001</v>
      </c>
      <c r="EQ116" s="9">
        <v>7.1189999999999998</v>
      </c>
      <c r="ER116" s="9">
        <v>4.8479999999999999</v>
      </c>
      <c r="ES116" s="9">
        <v>2.2709999999999999</v>
      </c>
      <c r="ET116" s="9">
        <v>5.1840000000000002</v>
      </c>
      <c r="EU116" s="9">
        <v>3.5030000000000001</v>
      </c>
      <c r="EV116" s="9">
        <v>1.68</v>
      </c>
      <c r="EW116" s="9">
        <v>1.9350000000000001</v>
      </c>
      <c r="EX116" s="9">
        <v>1.345</v>
      </c>
      <c r="EY116" s="9">
        <v>0.59099999999999997</v>
      </c>
      <c r="EZ116" s="9">
        <v>14.077999999999999</v>
      </c>
      <c r="FA116" s="9">
        <v>5.7859999999999996</v>
      </c>
      <c r="FB116" s="9">
        <v>8.2919999999999998</v>
      </c>
      <c r="FC116" s="9">
        <v>105.443</v>
      </c>
      <c r="FD116" s="9">
        <v>52.198999999999998</v>
      </c>
      <c r="FE116" s="9">
        <v>53.244999999999997</v>
      </c>
      <c r="FF116" s="9">
        <v>36.17</v>
      </c>
      <c r="FG116" s="9">
        <v>24.983000000000001</v>
      </c>
      <c r="FH116" s="9">
        <v>11.188000000000001</v>
      </c>
      <c r="FI116" s="9">
        <v>69.272999999999996</v>
      </c>
      <c r="FJ116" s="9">
        <v>27.216000000000001</v>
      </c>
      <c r="FK116" s="9">
        <v>42.057000000000002</v>
      </c>
      <c r="FL116" s="9">
        <v>40.988</v>
      </c>
      <c r="FM116" s="9">
        <v>28.306000000000001</v>
      </c>
      <c r="FN116" s="9">
        <v>12.680999999999999</v>
      </c>
      <c r="FO116" s="9">
        <v>73.756</v>
      </c>
      <c r="FP116" s="9">
        <v>28.581</v>
      </c>
      <c r="FQ116" s="9">
        <v>45.174999999999997</v>
      </c>
      <c r="FR116" s="9">
        <v>74.456000000000003</v>
      </c>
      <c r="FS116" s="9">
        <v>30.719000000000001</v>
      </c>
      <c r="FT116" s="9">
        <v>43.737000000000002</v>
      </c>
      <c r="FU116" s="9">
        <v>1551.8879999999999</v>
      </c>
      <c r="FV116" s="9">
        <v>823.55899999999997</v>
      </c>
      <c r="FW116" s="9">
        <v>728.32899999999995</v>
      </c>
      <c r="FX116" s="9">
        <v>1084.924</v>
      </c>
      <c r="FY116" s="9">
        <v>681.80899999999997</v>
      </c>
      <c r="FZ116" s="9">
        <v>403.11500000000001</v>
      </c>
      <c r="GA116" s="9">
        <v>466.964</v>
      </c>
      <c r="GB116" s="9">
        <v>141.75</v>
      </c>
      <c r="GC116" s="9">
        <v>325.214</v>
      </c>
      <c r="GD116" s="9">
        <v>155.23699999999999</v>
      </c>
      <c r="GE116" s="9">
        <v>81.537000000000006</v>
      </c>
      <c r="GF116" s="9">
        <v>73.7</v>
      </c>
      <c r="GG116" s="9">
        <v>27.038</v>
      </c>
      <c r="GH116" s="9">
        <v>14.58</v>
      </c>
      <c r="GI116" s="9">
        <v>12.458</v>
      </c>
      <c r="GJ116" s="9">
        <v>7.1020000000000003</v>
      </c>
      <c r="GK116" s="9">
        <v>4.2869999999999999</v>
      </c>
      <c r="GL116" s="9">
        <v>2.8159999999999998</v>
      </c>
      <c r="GM116" s="9">
        <v>4.2839999999999998</v>
      </c>
      <c r="GN116" s="9">
        <v>1.9139999999999999</v>
      </c>
      <c r="GO116" s="9">
        <v>2.371</v>
      </c>
      <c r="GP116" s="9">
        <v>2.8180000000000001</v>
      </c>
      <c r="GQ116" s="9">
        <v>2.3730000000000002</v>
      </c>
      <c r="GR116" s="9">
        <v>0.44500000000000001</v>
      </c>
      <c r="GS116" s="9">
        <v>19.936</v>
      </c>
      <c r="GT116" s="9">
        <v>10.294</v>
      </c>
      <c r="GU116" s="9">
        <v>9.6419999999999995</v>
      </c>
      <c r="GV116" s="9">
        <v>143.702</v>
      </c>
      <c r="GW116" s="9">
        <v>74.867000000000004</v>
      </c>
      <c r="GX116" s="9">
        <v>68.834999999999994</v>
      </c>
      <c r="GY116" s="9">
        <v>53.686999999999998</v>
      </c>
      <c r="GZ116" s="9">
        <v>38.61</v>
      </c>
      <c r="HA116" s="9">
        <v>15.077</v>
      </c>
      <c r="HB116" s="9">
        <v>90.015000000000001</v>
      </c>
      <c r="HC116" s="9">
        <v>36.256</v>
      </c>
      <c r="HD116" s="9">
        <v>53.758000000000003</v>
      </c>
      <c r="HE116" s="9">
        <v>58.414000000000001</v>
      </c>
      <c r="HF116" s="9">
        <v>42.103999999999999</v>
      </c>
      <c r="HG116" s="9">
        <v>16.309000000000001</v>
      </c>
      <c r="HH116" s="9">
        <v>96.822999999999993</v>
      </c>
      <c r="HI116" s="9">
        <v>39.433</v>
      </c>
      <c r="HJ116" s="9">
        <v>57.39</v>
      </c>
      <c r="HK116" s="9">
        <v>94.299000000000007</v>
      </c>
      <c r="HL116" s="9">
        <v>38.17</v>
      </c>
      <c r="HM116" s="9">
        <v>56.128999999999998</v>
      </c>
      <c r="HN116" s="9">
        <v>289.03300000000002</v>
      </c>
      <c r="HO116" s="9">
        <v>149.874</v>
      </c>
      <c r="HP116" s="9">
        <v>139.15899999999999</v>
      </c>
      <c r="HQ116" s="9">
        <v>182.941</v>
      </c>
      <c r="HR116" s="9">
        <v>116.625</v>
      </c>
      <c r="HS116" s="9">
        <v>66.316000000000003</v>
      </c>
      <c r="HT116" s="9">
        <v>106.093</v>
      </c>
      <c r="HU116" s="9">
        <v>33.249000000000002</v>
      </c>
      <c r="HV116" s="9">
        <v>72.843000000000004</v>
      </c>
      <c r="HW116" s="9">
        <v>35.195</v>
      </c>
      <c r="HX116" s="9">
        <v>18.664999999999999</v>
      </c>
      <c r="HY116" s="9">
        <v>16.53</v>
      </c>
      <c r="HZ116" s="9">
        <v>5.4870000000000001</v>
      </c>
      <c r="IA116" s="9">
        <v>2.7570000000000001</v>
      </c>
      <c r="IB116" s="9">
        <v>2.73</v>
      </c>
      <c r="IC116" s="9">
        <v>1.0960000000000001</v>
      </c>
      <c r="ID116" s="9">
        <v>0.81499999999999995</v>
      </c>
      <c r="IE116" s="9">
        <v>0.28100000000000003</v>
      </c>
      <c r="IF116" s="9">
        <v>0.61899999999999999</v>
      </c>
      <c r="IG116" s="9">
        <v>0.499</v>
      </c>
      <c r="IH116" s="9">
        <v>0.12</v>
      </c>
      <c r="II116" s="9">
        <v>0.47699999999999998</v>
      </c>
      <c r="IJ116" s="9">
        <v>0.316</v>
      </c>
      <c r="IK116" s="9">
        <v>0.161</v>
      </c>
      <c r="IL116" s="9">
        <v>4.391</v>
      </c>
      <c r="IM116" s="9">
        <v>1.9419999999999999</v>
      </c>
      <c r="IN116" s="9">
        <v>2.4489999999999998</v>
      </c>
      <c r="IO116" s="9">
        <v>31.335999999999999</v>
      </c>
      <c r="IP116" s="9">
        <v>16.815999999999999</v>
      </c>
      <c r="IQ116" s="9">
        <v>14.52</v>
      </c>
    </row>
    <row r="117" spans="1:251">
      <c r="A117" s="10">
        <v>45047</v>
      </c>
      <c r="B117" s="9">
        <v>1258.7460000000001</v>
      </c>
      <c r="C117" s="9">
        <v>1266.394</v>
      </c>
      <c r="D117" s="9">
        <v>436.83100000000002</v>
      </c>
      <c r="E117" s="9">
        <v>829.56200000000001</v>
      </c>
      <c r="F117" s="9">
        <v>493.83199999999999</v>
      </c>
      <c r="G117" s="9">
        <v>271.73099999999999</v>
      </c>
      <c r="H117" s="9">
        <v>222.101</v>
      </c>
      <c r="I117" s="9">
        <v>94.721000000000004</v>
      </c>
      <c r="J117" s="9">
        <v>54.01</v>
      </c>
      <c r="K117" s="9">
        <v>40.710999999999999</v>
      </c>
      <c r="L117" s="9">
        <v>32.302999999999997</v>
      </c>
      <c r="M117" s="9">
        <v>25.071000000000002</v>
      </c>
      <c r="N117" s="9">
        <v>7.2320000000000002</v>
      </c>
      <c r="O117" s="9">
        <v>18.22</v>
      </c>
      <c r="P117" s="9">
        <v>14.154999999999999</v>
      </c>
      <c r="Q117" s="9">
        <v>4.0650000000000004</v>
      </c>
      <c r="R117" s="9">
        <v>14.083</v>
      </c>
      <c r="S117" s="9">
        <v>10.916</v>
      </c>
      <c r="T117" s="9">
        <v>3.1669999999999998</v>
      </c>
      <c r="U117" s="9">
        <v>62.417999999999999</v>
      </c>
      <c r="V117" s="9">
        <v>28.939</v>
      </c>
      <c r="W117" s="9">
        <v>33.478999999999999</v>
      </c>
      <c r="X117" s="9">
        <v>437.85899999999998</v>
      </c>
      <c r="Y117" s="9">
        <v>239.97300000000001</v>
      </c>
      <c r="Z117" s="9">
        <v>197.886</v>
      </c>
      <c r="AA117" s="9">
        <v>175.23099999999999</v>
      </c>
      <c r="AB117" s="9">
        <v>128.39599999999999</v>
      </c>
      <c r="AC117" s="9">
        <v>46.835000000000001</v>
      </c>
      <c r="AD117" s="9">
        <v>262.62799999999999</v>
      </c>
      <c r="AE117" s="9">
        <v>111.577</v>
      </c>
      <c r="AF117" s="9">
        <v>151.05199999999999</v>
      </c>
      <c r="AG117" s="9">
        <v>198.249</v>
      </c>
      <c r="AH117" s="9">
        <v>146.52799999999999</v>
      </c>
      <c r="AI117" s="9">
        <v>51.720999999999997</v>
      </c>
      <c r="AJ117" s="9">
        <v>295.58300000000003</v>
      </c>
      <c r="AK117" s="9">
        <v>125.203</v>
      </c>
      <c r="AL117" s="9">
        <v>170.38</v>
      </c>
      <c r="AM117" s="9">
        <v>280.84800000000001</v>
      </c>
      <c r="AN117" s="9">
        <v>125.73099999999999</v>
      </c>
      <c r="AO117" s="9">
        <v>155.11600000000001</v>
      </c>
      <c r="AP117" s="9">
        <v>3638.471</v>
      </c>
      <c r="AQ117" s="9">
        <v>1906.107</v>
      </c>
      <c r="AR117" s="9">
        <v>1732.3630000000001</v>
      </c>
      <c r="AS117" s="9">
        <v>2516.2139999999999</v>
      </c>
      <c r="AT117" s="9">
        <v>1533.441</v>
      </c>
      <c r="AU117" s="9">
        <v>982.77300000000002</v>
      </c>
      <c r="AV117" s="9">
        <v>1122.2570000000001</v>
      </c>
      <c r="AW117" s="9">
        <v>372.666</v>
      </c>
      <c r="AX117" s="9">
        <v>749.59100000000001</v>
      </c>
      <c r="AY117" s="9">
        <v>399.93900000000002</v>
      </c>
      <c r="AZ117" s="9">
        <v>232.602</v>
      </c>
      <c r="BA117" s="9">
        <v>167.33699999999999</v>
      </c>
      <c r="BB117" s="9">
        <v>86.924999999999997</v>
      </c>
      <c r="BC117" s="9">
        <v>51.957000000000001</v>
      </c>
      <c r="BD117" s="9">
        <v>34.968000000000004</v>
      </c>
      <c r="BE117" s="9">
        <v>40.527999999999999</v>
      </c>
      <c r="BF117" s="9">
        <v>32.881999999999998</v>
      </c>
      <c r="BG117" s="9">
        <v>7.6459999999999999</v>
      </c>
      <c r="BH117" s="9">
        <v>18.849</v>
      </c>
      <c r="BI117" s="9">
        <v>13.576000000000001</v>
      </c>
      <c r="BJ117" s="9">
        <v>5.2729999999999997</v>
      </c>
      <c r="BK117" s="9">
        <v>21.678999999999998</v>
      </c>
      <c r="BL117" s="9">
        <v>19.306999999999999</v>
      </c>
      <c r="BM117" s="9">
        <v>2.3719999999999999</v>
      </c>
      <c r="BN117" s="9">
        <v>46.396999999999998</v>
      </c>
      <c r="BO117" s="9">
        <v>19.074999999999999</v>
      </c>
      <c r="BP117" s="9">
        <v>27.321999999999999</v>
      </c>
      <c r="BQ117" s="9">
        <v>348.892</v>
      </c>
      <c r="BR117" s="9">
        <v>199.37299999999999</v>
      </c>
      <c r="BS117" s="9">
        <v>149.51900000000001</v>
      </c>
      <c r="BT117" s="9">
        <v>159.67400000000001</v>
      </c>
      <c r="BU117" s="9">
        <v>117.86499999999999</v>
      </c>
      <c r="BV117" s="9">
        <v>41.808999999999997</v>
      </c>
      <c r="BW117" s="9">
        <v>189.21799999999999</v>
      </c>
      <c r="BX117" s="9">
        <v>81.507999999999996</v>
      </c>
      <c r="BY117" s="9">
        <v>107.71</v>
      </c>
      <c r="BZ117" s="9">
        <v>190.262</v>
      </c>
      <c r="CA117" s="9">
        <v>143.708</v>
      </c>
      <c r="CB117" s="9">
        <v>46.554000000000002</v>
      </c>
      <c r="CC117" s="9">
        <v>209.67699999999999</v>
      </c>
      <c r="CD117" s="9">
        <v>88.894000000000005</v>
      </c>
      <c r="CE117" s="9">
        <v>120.783</v>
      </c>
      <c r="CF117" s="9">
        <v>208.06700000000001</v>
      </c>
      <c r="CG117" s="9">
        <v>95.084000000000003</v>
      </c>
      <c r="CH117" s="9">
        <v>112.98399999999999</v>
      </c>
      <c r="CI117" s="9">
        <v>2857.049</v>
      </c>
      <c r="CJ117" s="9">
        <v>1459.3309999999999</v>
      </c>
      <c r="CK117" s="9">
        <v>1397.7180000000001</v>
      </c>
      <c r="CL117" s="9">
        <v>1971.9639999999999</v>
      </c>
      <c r="CM117" s="9">
        <v>1175.134</v>
      </c>
      <c r="CN117" s="9">
        <v>796.82899999999995</v>
      </c>
      <c r="CO117" s="9">
        <v>885.08600000000001</v>
      </c>
      <c r="CP117" s="9">
        <v>284.197</v>
      </c>
      <c r="CQ117" s="9">
        <v>600.88900000000001</v>
      </c>
      <c r="CR117" s="9">
        <v>340.69600000000003</v>
      </c>
      <c r="CS117" s="9">
        <v>172.99299999999999</v>
      </c>
      <c r="CT117" s="9">
        <v>167.70400000000001</v>
      </c>
      <c r="CU117" s="9">
        <v>53.045999999999999</v>
      </c>
      <c r="CV117" s="9">
        <v>28.614999999999998</v>
      </c>
      <c r="CW117" s="9">
        <v>24.431000000000001</v>
      </c>
      <c r="CX117" s="9">
        <v>19.062000000000001</v>
      </c>
      <c r="CY117" s="9">
        <v>13.558</v>
      </c>
      <c r="CZ117" s="9">
        <v>5.5039999999999996</v>
      </c>
      <c r="DA117" s="9">
        <v>11.657999999999999</v>
      </c>
      <c r="DB117" s="9">
        <v>7.1840000000000002</v>
      </c>
      <c r="DC117" s="9">
        <v>4.4740000000000002</v>
      </c>
      <c r="DD117" s="9">
        <v>7.4039999999999999</v>
      </c>
      <c r="DE117" s="9">
        <v>6.3739999999999997</v>
      </c>
      <c r="DF117" s="9">
        <v>1.03</v>
      </c>
      <c r="DG117" s="9">
        <v>33.984000000000002</v>
      </c>
      <c r="DH117" s="9">
        <v>15.057</v>
      </c>
      <c r="DI117" s="9">
        <v>18.928000000000001</v>
      </c>
      <c r="DJ117" s="9">
        <v>311.35899999999998</v>
      </c>
      <c r="DK117" s="9">
        <v>155.839</v>
      </c>
      <c r="DL117" s="9">
        <v>155.52000000000001</v>
      </c>
      <c r="DM117" s="9">
        <v>118.999</v>
      </c>
      <c r="DN117" s="9">
        <v>78.090999999999994</v>
      </c>
      <c r="DO117" s="9">
        <v>40.908999999999999</v>
      </c>
      <c r="DP117" s="9">
        <v>192.36</v>
      </c>
      <c r="DQ117" s="9">
        <v>77.748000000000005</v>
      </c>
      <c r="DR117" s="9">
        <v>114.61199999999999</v>
      </c>
      <c r="DS117" s="9">
        <v>133.905</v>
      </c>
      <c r="DT117" s="9">
        <v>89.638000000000005</v>
      </c>
      <c r="DU117" s="9">
        <v>44.267000000000003</v>
      </c>
      <c r="DV117" s="9">
        <v>206.792</v>
      </c>
      <c r="DW117" s="9">
        <v>83.355000000000004</v>
      </c>
      <c r="DX117" s="9">
        <v>123.437</v>
      </c>
      <c r="DY117" s="9">
        <v>204.018</v>
      </c>
      <c r="DZ117" s="9">
        <v>84.932000000000002</v>
      </c>
      <c r="EA117" s="9">
        <v>119.086</v>
      </c>
      <c r="EB117" s="9">
        <v>957.471</v>
      </c>
      <c r="EC117" s="9">
        <v>497.404</v>
      </c>
      <c r="ED117" s="9">
        <v>460.06700000000001</v>
      </c>
      <c r="EE117" s="9">
        <v>638.65300000000002</v>
      </c>
      <c r="EF117" s="9">
        <v>396.31099999999998</v>
      </c>
      <c r="EG117" s="9">
        <v>242.34200000000001</v>
      </c>
      <c r="EH117" s="9">
        <v>318.81799999999998</v>
      </c>
      <c r="EI117" s="9">
        <v>101.093</v>
      </c>
      <c r="EJ117" s="9">
        <v>217.72499999999999</v>
      </c>
      <c r="EK117" s="9">
        <v>115.669</v>
      </c>
      <c r="EL117" s="9">
        <v>58.972999999999999</v>
      </c>
      <c r="EM117" s="9">
        <v>56.695999999999998</v>
      </c>
      <c r="EN117" s="9">
        <v>23.277999999999999</v>
      </c>
      <c r="EO117" s="9">
        <v>13.519</v>
      </c>
      <c r="EP117" s="9">
        <v>9.7590000000000003</v>
      </c>
      <c r="EQ117" s="9">
        <v>8.9499999999999993</v>
      </c>
      <c r="ER117" s="9">
        <v>6.7530000000000001</v>
      </c>
      <c r="ES117" s="9">
        <v>2.1970000000000001</v>
      </c>
      <c r="ET117" s="9">
        <v>4.1920000000000002</v>
      </c>
      <c r="EU117" s="9">
        <v>2.5760000000000001</v>
      </c>
      <c r="EV117" s="9">
        <v>1.6160000000000001</v>
      </c>
      <c r="EW117" s="9">
        <v>4.758</v>
      </c>
      <c r="EX117" s="9">
        <v>4.1769999999999996</v>
      </c>
      <c r="EY117" s="9">
        <v>0.58099999999999996</v>
      </c>
      <c r="EZ117" s="9">
        <v>14.327999999999999</v>
      </c>
      <c r="FA117" s="9">
        <v>6.7670000000000003</v>
      </c>
      <c r="FB117" s="9">
        <v>7.5620000000000003</v>
      </c>
      <c r="FC117" s="9">
        <v>102.27800000000001</v>
      </c>
      <c r="FD117" s="9">
        <v>50.853000000000002</v>
      </c>
      <c r="FE117" s="9">
        <v>51.424999999999997</v>
      </c>
      <c r="FF117" s="9">
        <v>35.975000000000001</v>
      </c>
      <c r="FG117" s="9">
        <v>24.754999999999999</v>
      </c>
      <c r="FH117" s="9">
        <v>11.218999999999999</v>
      </c>
      <c r="FI117" s="9">
        <v>66.302999999999997</v>
      </c>
      <c r="FJ117" s="9">
        <v>26.097999999999999</v>
      </c>
      <c r="FK117" s="9">
        <v>40.204999999999998</v>
      </c>
      <c r="FL117" s="9">
        <v>42.527999999999999</v>
      </c>
      <c r="FM117" s="9">
        <v>29.62</v>
      </c>
      <c r="FN117" s="9">
        <v>12.909000000000001</v>
      </c>
      <c r="FO117" s="9">
        <v>73.141000000000005</v>
      </c>
      <c r="FP117" s="9">
        <v>29.353999999999999</v>
      </c>
      <c r="FQ117" s="9">
        <v>43.786999999999999</v>
      </c>
      <c r="FR117" s="9">
        <v>70.495000000000005</v>
      </c>
      <c r="FS117" s="9">
        <v>28.672999999999998</v>
      </c>
      <c r="FT117" s="9">
        <v>41.820999999999998</v>
      </c>
      <c r="FU117" s="9">
        <v>1555.94</v>
      </c>
      <c r="FV117" s="9">
        <v>826.18200000000002</v>
      </c>
      <c r="FW117" s="9">
        <v>729.75800000000004</v>
      </c>
      <c r="FX117" s="9">
        <v>1072.931</v>
      </c>
      <c r="FY117" s="9">
        <v>676.57899999999995</v>
      </c>
      <c r="FZ117" s="9">
        <v>396.35199999999998</v>
      </c>
      <c r="GA117" s="9">
        <v>483.00900000000001</v>
      </c>
      <c r="GB117" s="9">
        <v>149.60400000000001</v>
      </c>
      <c r="GC117" s="9">
        <v>333.40600000000001</v>
      </c>
      <c r="GD117" s="9">
        <v>168.39</v>
      </c>
      <c r="GE117" s="9">
        <v>78.820999999999998</v>
      </c>
      <c r="GF117" s="9">
        <v>89.567999999999998</v>
      </c>
      <c r="GG117" s="9">
        <v>31.425000000000001</v>
      </c>
      <c r="GH117" s="9">
        <v>14.137</v>
      </c>
      <c r="GI117" s="9">
        <v>17.289000000000001</v>
      </c>
      <c r="GJ117" s="9">
        <v>13.785</v>
      </c>
      <c r="GK117" s="9">
        <v>9.2680000000000007</v>
      </c>
      <c r="GL117" s="9">
        <v>4.5170000000000003</v>
      </c>
      <c r="GM117" s="9">
        <v>6.4169999999999998</v>
      </c>
      <c r="GN117" s="9">
        <v>3.76</v>
      </c>
      <c r="GO117" s="9">
        <v>2.6579999999999999</v>
      </c>
      <c r="GP117" s="9">
        <v>7.3680000000000003</v>
      </c>
      <c r="GQ117" s="9">
        <v>5.508</v>
      </c>
      <c r="GR117" s="9">
        <v>1.859</v>
      </c>
      <c r="GS117" s="9">
        <v>17.64</v>
      </c>
      <c r="GT117" s="9">
        <v>4.8680000000000003</v>
      </c>
      <c r="GU117" s="9">
        <v>12.772</v>
      </c>
      <c r="GV117" s="9">
        <v>150.435</v>
      </c>
      <c r="GW117" s="9">
        <v>70.980999999999995</v>
      </c>
      <c r="GX117" s="9">
        <v>79.453999999999994</v>
      </c>
      <c r="GY117" s="9">
        <v>57.935000000000002</v>
      </c>
      <c r="GZ117" s="9">
        <v>39.854999999999997</v>
      </c>
      <c r="HA117" s="9">
        <v>18.081</v>
      </c>
      <c r="HB117" s="9">
        <v>92.5</v>
      </c>
      <c r="HC117" s="9">
        <v>31.126000000000001</v>
      </c>
      <c r="HD117" s="9">
        <v>61.374000000000002</v>
      </c>
      <c r="HE117" s="9">
        <v>67.385999999999996</v>
      </c>
      <c r="HF117" s="9">
        <v>46.131</v>
      </c>
      <c r="HG117" s="9">
        <v>21.256</v>
      </c>
      <c r="HH117" s="9">
        <v>101.003</v>
      </c>
      <c r="HI117" s="9">
        <v>32.691000000000003</v>
      </c>
      <c r="HJ117" s="9">
        <v>68.313000000000002</v>
      </c>
      <c r="HK117" s="9">
        <v>98.917000000000002</v>
      </c>
      <c r="HL117" s="9">
        <v>34.886000000000003</v>
      </c>
      <c r="HM117" s="9">
        <v>64.031000000000006</v>
      </c>
      <c r="HN117" s="9">
        <v>288.78399999999999</v>
      </c>
      <c r="HO117" s="9">
        <v>148.83199999999999</v>
      </c>
      <c r="HP117" s="9">
        <v>139.952</v>
      </c>
      <c r="HQ117" s="9">
        <v>187.40199999999999</v>
      </c>
      <c r="HR117" s="9">
        <v>117.815</v>
      </c>
      <c r="HS117" s="9">
        <v>69.587999999999994</v>
      </c>
      <c r="HT117" s="9">
        <v>101.38200000000001</v>
      </c>
      <c r="HU117" s="9">
        <v>31.018000000000001</v>
      </c>
      <c r="HV117" s="9">
        <v>70.364000000000004</v>
      </c>
      <c r="HW117" s="9">
        <v>36.848999999999997</v>
      </c>
      <c r="HX117" s="9">
        <v>19.352</v>
      </c>
      <c r="HY117" s="9">
        <v>17.497</v>
      </c>
      <c r="HZ117" s="9">
        <v>6.8230000000000004</v>
      </c>
      <c r="IA117" s="9">
        <v>3.351</v>
      </c>
      <c r="IB117" s="9">
        <v>3.472</v>
      </c>
      <c r="IC117" s="9">
        <v>1.425</v>
      </c>
      <c r="ID117" s="9">
        <v>0.92</v>
      </c>
      <c r="IE117" s="9">
        <v>0.505</v>
      </c>
      <c r="IF117" s="9">
        <v>0.65400000000000003</v>
      </c>
      <c r="IG117" s="9">
        <v>0.53500000000000003</v>
      </c>
      <c r="IH117" s="9">
        <v>0.12</v>
      </c>
      <c r="II117" s="9">
        <v>0.77100000000000002</v>
      </c>
      <c r="IJ117" s="9">
        <v>0.38600000000000001</v>
      </c>
      <c r="IK117" s="9">
        <v>0.38500000000000001</v>
      </c>
      <c r="IL117" s="9">
        <v>5.3970000000000002</v>
      </c>
      <c r="IM117" s="9">
        <v>2.431</v>
      </c>
      <c r="IN117" s="9">
        <v>2.9670000000000001</v>
      </c>
      <c r="IO117" s="9">
        <v>33.173999999999999</v>
      </c>
      <c r="IP117" s="9">
        <v>17.277000000000001</v>
      </c>
      <c r="IQ117" s="9">
        <v>15.897</v>
      </c>
    </row>
    <row r="118" spans="1:251">
      <c r="A118" s="10">
        <v>45078</v>
      </c>
      <c r="B118" s="9">
        <v>1262.1489999999999</v>
      </c>
      <c r="C118" s="9">
        <v>1268.798</v>
      </c>
      <c r="D118" s="9">
        <v>443.327</v>
      </c>
      <c r="E118" s="9">
        <v>825.47199999999998</v>
      </c>
      <c r="F118" s="9">
        <v>499.65199999999999</v>
      </c>
      <c r="G118" s="9">
        <v>270.13299999999998</v>
      </c>
      <c r="H118" s="9">
        <v>229.51900000000001</v>
      </c>
      <c r="I118" s="9">
        <v>103.575</v>
      </c>
      <c r="J118" s="9">
        <v>66.385999999999996</v>
      </c>
      <c r="K118" s="9">
        <v>37.189</v>
      </c>
      <c r="L118" s="9">
        <v>42.478000000000002</v>
      </c>
      <c r="M118" s="9">
        <v>34.607999999999997</v>
      </c>
      <c r="N118" s="9">
        <v>7.87</v>
      </c>
      <c r="O118" s="9">
        <v>28.585999999999999</v>
      </c>
      <c r="P118" s="9">
        <v>23.27</v>
      </c>
      <c r="Q118" s="9">
        <v>5.3159999999999998</v>
      </c>
      <c r="R118" s="9">
        <v>13.893000000000001</v>
      </c>
      <c r="S118" s="9">
        <v>11.337999999999999</v>
      </c>
      <c r="T118" s="9">
        <v>2.5539999999999998</v>
      </c>
      <c r="U118" s="9">
        <v>61.095999999999997</v>
      </c>
      <c r="V118" s="9">
        <v>31.777999999999999</v>
      </c>
      <c r="W118" s="9">
        <v>29.318999999999999</v>
      </c>
      <c r="X118" s="9">
        <v>434.30799999999999</v>
      </c>
      <c r="Y118" s="9">
        <v>226.279</v>
      </c>
      <c r="Z118" s="9">
        <v>208.029</v>
      </c>
      <c r="AA118" s="9">
        <v>177.29400000000001</v>
      </c>
      <c r="AB118" s="9">
        <v>122.176</v>
      </c>
      <c r="AC118" s="9">
        <v>55.118000000000002</v>
      </c>
      <c r="AD118" s="9">
        <v>257.01400000000001</v>
      </c>
      <c r="AE118" s="9">
        <v>104.102</v>
      </c>
      <c r="AF118" s="9">
        <v>152.91200000000001</v>
      </c>
      <c r="AG118" s="9">
        <v>211.779</v>
      </c>
      <c r="AH118" s="9">
        <v>149.50299999999999</v>
      </c>
      <c r="AI118" s="9">
        <v>62.276000000000003</v>
      </c>
      <c r="AJ118" s="9">
        <v>287.87299999999999</v>
      </c>
      <c r="AK118" s="9">
        <v>120.631</v>
      </c>
      <c r="AL118" s="9">
        <v>167.24199999999999</v>
      </c>
      <c r="AM118" s="9">
        <v>285.60000000000002</v>
      </c>
      <c r="AN118" s="9">
        <v>127.373</v>
      </c>
      <c r="AO118" s="9">
        <v>158.227</v>
      </c>
      <c r="AP118" s="9">
        <v>3640.739</v>
      </c>
      <c r="AQ118" s="9">
        <v>1890.2170000000001</v>
      </c>
      <c r="AR118" s="9">
        <v>1750.521</v>
      </c>
      <c r="AS118" s="9">
        <v>2521.1680000000001</v>
      </c>
      <c r="AT118" s="9">
        <v>1528.1389999999999</v>
      </c>
      <c r="AU118" s="9">
        <v>993.029</v>
      </c>
      <c r="AV118" s="9">
        <v>1119.5709999999999</v>
      </c>
      <c r="AW118" s="9">
        <v>362.07900000000001</v>
      </c>
      <c r="AX118" s="9">
        <v>757.49199999999996</v>
      </c>
      <c r="AY118" s="9">
        <v>419.57100000000003</v>
      </c>
      <c r="AZ118" s="9">
        <v>233.00700000000001</v>
      </c>
      <c r="BA118" s="9">
        <v>186.56399999999999</v>
      </c>
      <c r="BB118" s="9">
        <v>89.225999999999999</v>
      </c>
      <c r="BC118" s="9">
        <v>52.722999999999999</v>
      </c>
      <c r="BD118" s="9">
        <v>36.503</v>
      </c>
      <c r="BE118" s="9">
        <v>40.685000000000002</v>
      </c>
      <c r="BF118" s="9">
        <v>29.655000000000001</v>
      </c>
      <c r="BG118" s="9">
        <v>11.03</v>
      </c>
      <c r="BH118" s="9">
        <v>21.826000000000001</v>
      </c>
      <c r="BI118" s="9">
        <v>14.835000000000001</v>
      </c>
      <c r="BJ118" s="9">
        <v>6.9909999999999997</v>
      </c>
      <c r="BK118" s="9">
        <v>18.859000000000002</v>
      </c>
      <c r="BL118" s="9">
        <v>14.82</v>
      </c>
      <c r="BM118" s="9">
        <v>4.0389999999999997</v>
      </c>
      <c r="BN118" s="9">
        <v>48.540999999999997</v>
      </c>
      <c r="BO118" s="9">
        <v>23.068000000000001</v>
      </c>
      <c r="BP118" s="9">
        <v>25.472999999999999</v>
      </c>
      <c r="BQ118" s="9">
        <v>365.87400000000002</v>
      </c>
      <c r="BR118" s="9">
        <v>200.28100000000001</v>
      </c>
      <c r="BS118" s="9">
        <v>165.59299999999999</v>
      </c>
      <c r="BT118" s="9">
        <v>146.875</v>
      </c>
      <c r="BU118" s="9">
        <v>113.298</v>
      </c>
      <c r="BV118" s="9">
        <v>33.576999999999998</v>
      </c>
      <c r="BW118" s="9">
        <v>218.999</v>
      </c>
      <c r="BX118" s="9">
        <v>86.983000000000004</v>
      </c>
      <c r="BY118" s="9">
        <v>132.01599999999999</v>
      </c>
      <c r="BZ118" s="9">
        <v>173.631</v>
      </c>
      <c r="CA118" s="9">
        <v>132.42599999999999</v>
      </c>
      <c r="CB118" s="9">
        <v>41.204999999999998</v>
      </c>
      <c r="CC118" s="9">
        <v>245.94</v>
      </c>
      <c r="CD118" s="9">
        <v>100.581</v>
      </c>
      <c r="CE118" s="9">
        <v>145.358</v>
      </c>
      <c r="CF118" s="9">
        <v>240.82400000000001</v>
      </c>
      <c r="CG118" s="9">
        <v>101.818</v>
      </c>
      <c r="CH118" s="9">
        <v>139.006</v>
      </c>
      <c r="CI118" s="9">
        <v>2853.8879999999999</v>
      </c>
      <c r="CJ118" s="9">
        <v>1472.761</v>
      </c>
      <c r="CK118" s="9">
        <v>1381.1279999999999</v>
      </c>
      <c r="CL118" s="9">
        <v>1986.2</v>
      </c>
      <c r="CM118" s="9">
        <v>1199.5</v>
      </c>
      <c r="CN118" s="9">
        <v>786.7</v>
      </c>
      <c r="CO118" s="9">
        <v>867.68799999999999</v>
      </c>
      <c r="CP118" s="9">
        <v>273.26</v>
      </c>
      <c r="CQ118" s="9">
        <v>594.428</v>
      </c>
      <c r="CR118" s="9">
        <v>338.01900000000001</v>
      </c>
      <c r="CS118" s="9">
        <v>178.44399999999999</v>
      </c>
      <c r="CT118" s="9">
        <v>159.57499999999999</v>
      </c>
      <c r="CU118" s="9">
        <v>61.215000000000003</v>
      </c>
      <c r="CV118" s="9">
        <v>37.122999999999998</v>
      </c>
      <c r="CW118" s="9">
        <v>24.091999999999999</v>
      </c>
      <c r="CX118" s="9">
        <v>30.457000000000001</v>
      </c>
      <c r="CY118" s="9">
        <v>20.791</v>
      </c>
      <c r="CZ118" s="9">
        <v>9.6660000000000004</v>
      </c>
      <c r="DA118" s="9">
        <v>16.734000000000002</v>
      </c>
      <c r="DB118" s="9">
        <v>12.419</v>
      </c>
      <c r="DC118" s="9">
        <v>4.3150000000000004</v>
      </c>
      <c r="DD118" s="9">
        <v>13.724</v>
      </c>
      <c r="DE118" s="9">
        <v>8.3729999999999993</v>
      </c>
      <c r="DF118" s="9">
        <v>5.351</v>
      </c>
      <c r="DG118" s="9">
        <v>30.757000000000001</v>
      </c>
      <c r="DH118" s="9">
        <v>16.332000000000001</v>
      </c>
      <c r="DI118" s="9">
        <v>14.426</v>
      </c>
      <c r="DJ118" s="9">
        <v>302.51</v>
      </c>
      <c r="DK118" s="9">
        <v>155.39400000000001</v>
      </c>
      <c r="DL118" s="9">
        <v>147.11600000000001</v>
      </c>
      <c r="DM118" s="9">
        <v>118.932</v>
      </c>
      <c r="DN118" s="9">
        <v>82.712000000000003</v>
      </c>
      <c r="DO118" s="9">
        <v>36.22</v>
      </c>
      <c r="DP118" s="9">
        <v>183.578</v>
      </c>
      <c r="DQ118" s="9">
        <v>72.682000000000002</v>
      </c>
      <c r="DR118" s="9">
        <v>110.895</v>
      </c>
      <c r="DS118" s="9">
        <v>141.97200000000001</v>
      </c>
      <c r="DT118" s="9">
        <v>97.691000000000003</v>
      </c>
      <c r="DU118" s="9">
        <v>44.280999999999999</v>
      </c>
      <c r="DV118" s="9">
        <v>196.047</v>
      </c>
      <c r="DW118" s="9">
        <v>80.753</v>
      </c>
      <c r="DX118" s="9">
        <v>115.294</v>
      </c>
      <c r="DY118" s="9">
        <v>200.31100000000001</v>
      </c>
      <c r="DZ118" s="9">
        <v>85.100999999999999</v>
      </c>
      <c r="EA118" s="9">
        <v>115.21</v>
      </c>
      <c r="EB118" s="9">
        <v>947.10799999999995</v>
      </c>
      <c r="EC118" s="9">
        <v>493.96800000000002</v>
      </c>
      <c r="ED118" s="9">
        <v>453.14100000000002</v>
      </c>
      <c r="EE118" s="9">
        <v>636.62</v>
      </c>
      <c r="EF118" s="9">
        <v>393.84800000000001</v>
      </c>
      <c r="EG118" s="9">
        <v>242.77199999999999</v>
      </c>
      <c r="EH118" s="9">
        <v>310.48899999999998</v>
      </c>
      <c r="EI118" s="9">
        <v>100.119</v>
      </c>
      <c r="EJ118" s="9">
        <v>210.369</v>
      </c>
      <c r="EK118" s="9">
        <v>117.03700000000001</v>
      </c>
      <c r="EL118" s="9">
        <v>56.905999999999999</v>
      </c>
      <c r="EM118" s="9">
        <v>60.131</v>
      </c>
      <c r="EN118" s="9">
        <v>22.334</v>
      </c>
      <c r="EO118" s="9">
        <v>10.702</v>
      </c>
      <c r="EP118" s="9">
        <v>11.632</v>
      </c>
      <c r="EQ118" s="9">
        <v>7.5780000000000003</v>
      </c>
      <c r="ER118" s="9">
        <v>5.5970000000000004</v>
      </c>
      <c r="ES118" s="9">
        <v>1.9810000000000001</v>
      </c>
      <c r="ET118" s="9">
        <v>4.5730000000000004</v>
      </c>
      <c r="EU118" s="9">
        <v>2.92</v>
      </c>
      <c r="EV118" s="9">
        <v>1.653</v>
      </c>
      <c r="EW118" s="9">
        <v>3.004</v>
      </c>
      <c r="EX118" s="9">
        <v>2.677</v>
      </c>
      <c r="EY118" s="9">
        <v>0.32800000000000001</v>
      </c>
      <c r="EZ118" s="9">
        <v>14.756</v>
      </c>
      <c r="FA118" s="9">
        <v>5.1050000000000004</v>
      </c>
      <c r="FB118" s="9">
        <v>9.6509999999999998</v>
      </c>
      <c r="FC118" s="9">
        <v>104.691</v>
      </c>
      <c r="FD118" s="9">
        <v>50.731999999999999</v>
      </c>
      <c r="FE118" s="9">
        <v>53.959000000000003</v>
      </c>
      <c r="FF118" s="9">
        <v>38.844000000000001</v>
      </c>
      <c r="FG118" s="9">
        <v>24.806000000000001</v>
      </c>
      <c r="FH118" s="9">
        <v>14.038</v>
      </c>
      <c r="FI118" s="9">
        <v>65.846999999999994</v>
      </c>
      <c r="FJ118" s="9">
        <v>25.925999999999998</v>
      </c>
      <c r="FK118" s="9">
        <v>39.920999999999999</v>
      </c>
      <c r="FL118" s="9">
        <v>44.588999999999999</v>
      </c>
      <c r="FM118" s="9">
        <v>29.18</v>
      </c>
      <c r="FN118" s="9">
        <v>15.409000000000001</v>
      </c>
      <c r="FO118" s="9">
        <v>72.447999999999993</v>
      </c>
      <c r="FP118" s="9">
        <v>27.725999999999999</v>
      </c>
      <c r="FQ118" s="9">
        <v>44.722000000000001</v>
      </c>
      <c r="FR118" s="9">
        <v>70.42</v>
      </c>
      <c r="FS118" s="9">
        <v>28.846</v>
      </c>
      <c r="FT118" s="9">
        <v>41.573999999999998</v>
      </c>
      <c r="FU118" s="9">
        <v>1536.5530000000001</v>
      </c>
      <c r="FV118" s="9">
        <v>818.245</v>
      </c>
      <c r="FW118" s="9">
        <v>718.30899999999997</v>
      </c>
      <c r="FX118" s="9">
        <v>1075.4670000000001</v>
      </c>
      <c r="FY118" s="9">
        <v>681.73800000000006</v>
      </c>
      <c r="FZ118" s="9">
        <v>393.72899999999998</v>
      </c>
      <c r="GA118" s="9">
        <v>461.08699999999999</v>
      </c>
      <c r="GB118" s="9">
        <v>136.506</v>
      </c>
      <c r="GC118" s="9">
        <v>324.58</v>
      </c>
      <c r="GD118" s="9">
        <v>167.571</v>
      </c>
      <c r="GE118" s="9">
        <v>83.593999999999994</v>
      </c>
      <c r="GF118" s="9">
        <v>83.975999999999999</v>
      </c>
      <c r="GG118" s="9">
        <v>34.262999999999998</v>
      </c>
      <c r="GH118" s="9">
        <v>17.259</v>
      </c>
      <c r="GI118" s="9">
        <v>17.003</v>
      </c>
      <c r="GJ118" s="9">
        <v>13.816000000000001</v>
      </c>
      <c r="GK118" s="9">
        <v>10.821999999999999</v>
      </c>
      <c r="GL118" s="9">
        <v>2.9940000000000002</v>
      </c>
      <c r="GM118" s="9">
        <v>7.9539999999999997</v>
      </c>
      <c r="GN118" s="9">
        <v>5.4290000000000003</v>
      </c>
      <c r="GO118" s="9">
        <v>2.5249999999999999</v>
      </c>
      <c r="GP118" s="9">
        <v>5.8620000000000001</v>
      </c>
      <c r="GQ118" s="9">
        <v>5.3920000000000003</v>
      </c>
      <c r="GR118" s="9">
        <v>0.46899999999999997</v>
      </c>
      <c r="GS118" s="9">
        <v>20.446999999999999</v>
      </c>
      <c r="GT118" s="9">
        <v>6.4379999999999997</v>
      </c>
      <c r="GU118" s="9">
        <v>14.009</v>
      </c>
      <c r="GV118" s="9">
        <v>148.54499999999999</v>
      </c>
      <c r="GW118" s="9">
        <v>72.947000000000003</v>
      </c>
      <c r="GX118" s="9">
        <v>75.597999999999999</v>
      </c>
      <c r="GY118" s="9">
        <v>59.930999999999997</v>
      </c>
      <c r="GZ118" s="9">
        <v>46.31</v>
      </c>
      <c r="HA118" s="9">
        <v>13.62</v>
      </c>
      <c r="HB118" s="9">
        <v>88.614000000000004</v>
      </c>
      <c r="HC118" s="9">
        <v>26.637</v>
      </c>
      <c r="HD118" s="9">
        <v>61.978000000000002</v>
      </c>
      <c r="HE118" s="9">
        <v>69.37</v>
      </c>
      <c r="HF118" s="9">
        <v>53.42</v>
      </c>
      <c r="HG118" s="9">
        <v>15.95</v>
      </c>
      <c r="HH118" s="9">
        <v>98.200999999999993</v>
      </c>
      <c r="HI118" s="9">
        <v>30.175000000000001</v>
      </c>
      <c r="HJ118" s="9">
        <v>68.027000000000001</v>
      </c>
      <c r="HK118" s="9">
        <v>96.567999999999998</v>
      </c>
      <c r="HL118" s="9">
        <v>32.066000000000003</v>
      </c>
      <c r="HM118" s="9">
        <v>64.501999999999995</v>
      </c>
      <c r="HN118" s="9">
        <v>286.12</v>
      </c>
      <c r="HO118" s="9">
        <v>148.19900000000001</v>
      </c>
      <c r="HP118" s="9">
        <v>137.922</v>
      </c>
      <c r="HQ118" s="9">
        <v>180.97800000000001</v>
      </c>
      <c r="HR118" s="9">
        <v>113.899</v>
      </c>
      <c r="HS118" s="9">
        <v>67.078999999999994</v>
      </c>
      <c r="HT118" s="9">
        <v>105.142</v>
      </c>
      <c r="HU118" s="9">
        <v>34.299999999999997</v>
      </c>
      <c r="HV118" s="9">
        <v>70.843000000000004</v>
      </c>
      <c r="HW118" s="9">
        <v>39.595999999999997</v>
      </c>
      <c r="HX118" s="9">
        <v>20.68</v>
      </c>
      <c r="HY118" s="9">
        <v>18.914999999999999</v>
      </c>
      <c r="HZ118" s="9">
        <v>7.73</v>
      </c>
      <c r="IA118" s="9">
        <v>3.0310000000000001</v>
      </c>
      <c r="IB118" s="9">
        <v>4.6980000000000004</v>
      </c>
      <c r="IC118" s="9">
        <v>1.776</v>
      </c>
      <c r="ID118" s="9">
        <v>1.1479999999999999</v>
      </c>
      <c r="IE118" s="9">
        <v>0.628</v>
      </c>
      <c r="IF118" s="9">
        <v>0.67400000000000004</v>
      </c>
      <c r="IG118" s="9">
        <v>0.34599999999999997</v>
      </c>
      <c r="IH118" s="9">
        <v>0.32800000000000001</v>
      </c>
      <c r="II118" s="9">
        <v>1.1020000000000001</v>
      </c>
      <c r="IJ118" s="9">
        <v>0.80200000000000005</v>
      </c>
      <c r="IK118" s="9">
        <v>0.3</v>
      </c>
      <c r="IL118" s="9">
        <v>5.9539999999999997</v>
      </c>
      <c r="IM118" s="9">
        <v>1.883</v>
      </c>
      <c r="IN118" s="9">
        <v>4.07</v>
      </c>
      <c r="IO118" s="9">
        <v>35.765999999999998</v>
      </c>
      <c r="IP118" s="9">
        <v>19.291</v>
      </c>
      <c r="IQ118" s="9">
        <v>16.475999999999999</v>
      </c>
    </row>
    <row r="119" spans="1:251">
      <c r="A119" s="10">
        <v>45108</v>
      </c>
      <c r="B119" s="9">
        <v>1249.5029999999999</v>
      </c>
      <c r="C119" s="9">
        <v>1243.9860000000001</v>
      </c>
      <c r="D119" s="9">
        <v>431.791</v>
      </c>
      <c r="E119" s="9">
        <v>812.19500000000005</v>
      </c>
      <c r="F119" s="9">
        <v>510.24599999999998</v>
      </c>
      <c r="G119" s="9">
        <v>273.55399999999997</v>
      </c>
      <c r="H119" s="9">
        <v>236.69300000000001</v>
      </c>
      <c r="I119" s="9">
        <v>109.449</v>
      </c>
      <c r="J119" s="9">
        <v>69.766999999999996</v>
      </c>
      <c r="K119" s="9">
        <v>39.682000000000002</v>
      </c>
      <c r="L119" s="9">
        <v>50.658000000000001</v>
      </c>
      <c r="M119" s="9">
        <v>38.271999999999998</v>
      </c>
      <c r="N119" s="9">
        <v>12.385</v>
      </c>
      <c r="O119" s="9">
        <v>27.062999999999999</v>
      </c>
      <c r="P119" s="9">
        <v>19.776</v>
      </c>
      <c r="Q119" s="9">
        <v>7.2869999999999999</v>
      </c>
      <c r="R119" s="9">
        <v>23.594000000000001</v>
      </c>
      <c r="S119" s="9">
        <v>18.495999999999999</v>
      </c>
      <c r="T119" s="9">
        <v>5.0979999999999999</v>
      </c>
      <c r="U119" s="9">
        <v>58.792000000000002</v>
      </c>
      <c r="V119" s="9">
        <v>31.495000000000001</v>
      </c>
      <c r="W119" s="9">
        <v>27.295999999999999</v>
      </c>
      <c r="X119" s="9">
        <v>440.26400000000001</v>
      </c>
      <c r="Y119" s="9">
        <v>226.19800000000001</v>
      </c>
      <c r="Z119" s="9">
        <v>214.066</v>
      </c>
      <c r="AA119" s="9">
        <v>186.71</v>
      </c>
      <c r="AB119" s="9">
        <v>126.95099999999999</v>
      </c>
      <c r="AC119" s="9">
        <v>59.759</v>
      </c>
      <c r="AD119" s="9">
        <v>253.554</v>
      </c>
      <c r="AE119" s="9">
        <v>99.247</v>
      </c>
      <c r="AF119" s="9">
        <v>154.30699999999999</v>
      </c>
      <c r="AG119" s="9">
        <v>228.18700000000001</v>
      </c>
      <c r="AH119" s="9">
        <v>158.13900000000001</v>
      </c>
      <c r="AI119" s="9">
        <v>70.048000000000002</v>
      </c>
      <c r="AJ119" s="9">
        <v>282.05900000000003</v>
      </c>
      <c r="AK119" s="9">
        <v>115.414</v>
      </c>
      <c r="AL119" s="9">
        <v>166.64500000000001</v>
      </c>
      <c r="AM119" s="9">
        <v>280.61700000000002</v>
      </c>
      <c r="AN119" s="9">
        <v>119.023</v>
      </c>
      <c r="AO119" s="9">
        <v>161.59399999999999</v>
      </c>
      <c r="AP119" s="9">
        <v>3644.6370000000002</v>
      </c>
      <c r="AQ119" s="9">
        <v>1897.4860000000001</v>
      </c>
      <c r="AR119" s="9">
        <v>1747.1510000000001</v>
      </c>
      <c r="AS119" s="9">
        <v>2536.8220000000001</v>
      </c>
      <c r="AT119" s="9">
        <v>1537.683</v>
      </c>
      <c r="AU119" s="9">
        <v>999.13800000000003</v>
      </c>
      <c r="AV119" s="9">
        <v>1107.8150000000001</v>
      </c>
      <c r="AW119" s="9">
        <v>359.803</v>
      </c>
      <c r="AX119" s="9">
        <v>748.01199999999994</v>
      </c>
      <c r="AY119" s="9">
        <v>425.06400000000002</v>
      </c>
      <c r="AZ119" s="9">
        <v>244.87200000000001</v>
      </c>
      <c r="BA119" s="9">
        <v>180.19200000000001</v>
      </c>
      <c r="BB119" s="9">
        <v>99.724999999999994</v>
      </c>
      <c r="BC119" s="9">
        <v>64.634</v>
      </c>
      <c r="BD119" s="9">
        <v>35.091000000000001</v>
      </c>
      <c r="BE119" s="9">
        <v>43.825000000000003</v>
      </c>
      <c r="BF119" s="9">
        <v>33.734999999999999</v>
      </c>
      <c r="BG119" s="9">
        <v>10.089</v>
      </c>
      <c r="BH119" s="9">
        <v>24.952000000000002</v>
      </c>
      <c r="BI119" s="9">
        <v>20.25</v>
      </c>
      <c r="BJ119" s="9">
        <v>4.702</v>
      </c>
      <c r="BK119" s="9">
        <v>18.873000000000001</v>
      </c>
      <c r="BL119" s="9">
        <v>13.486000000000001</v>
      </c>
      <c r="BM119" s="9">
        <v>5.3869999999999996</v>
      </c>
      <c r="BN119" s="9">
        <v>55.9</v>
      </c>
      <c r="BO119" s="9">
        <v>30.898</v>
      </c>
      <c r="BP119" s="9">
        <v>25.001999999999999</v>
      </c>
      <c r="BQ119" s="9">
        <v>363.274</v>
      </c>
      <c r="BR119" s="9">
        <v>203.91300000000001</v>
      </c>
      <c r="BS119" s="9">
        <v>159.36000000000001</v>
      </c>
      <c r="BT119" s="9">
        <v>156.517</v>
      </c>
      <c r="BU119" s="9">
        <v>114.764</v>
      </c>
      <c r="BV119" s="9">
        <v>41.753</v>
      </c>
      <c r="BW119" s="9">
        <v>206.75700000000001</v>
      </c>
      <c r="BX119" s="9">
        <v>89.149000000000001</v>
      </c>
      <c r="BY119" s="9">
        <v>117.608</v>
      </c>
      <c r="BZ119" s="9">
        <v>189.68100000000001</v>
      </c>
      <c r="CA119" s="9">
        <v>140.31100000000001</v>
      </c>
      <c r="CB119" s="9">
        <v>49.37</v>
      </c>
      <c r="CC119" s="9">
        <v>235.38300000000001</v>
      </c>
      <c r="CD119" s="9">
        <v>104.56100000000001</v>
      </c>
      <c r="CE119" s="9">
        <v>130.822</v>
      </c>
      <c r="CF119" s="9">
        <v>231.709</v>
      </c>
      <c r="CG119" s="9">
        <v>109.399</v>
      </c>
      <c r="CH119" s="9">
        <v>122.31</v>
      </c>
      <c r="CI119" s="9">
        <v>2828.53</v>
      </c>
      <c r="CJ119" s="9">
        <v>1464.4690000000001</v>
      </c>
      <c r="CK119" s="9">
        <v>1364.06</v>
      </c>
      <c r="CL119" s="9">
        <v>1988.559</v>
      </c>
      <c r="CM119" s="9">
        <v>1187.2059999999999</v>
      </c>
      <c r="CN119" s="9">
        <v>801.35299999999995</v>
      </c>
      <c r="CO119" s="9">
        <v>839.971</v>
      </c>
      <c r="CP119" s="9">
        <v>277.26400000000001</v>
      </c>
      <c r="CQ119" s="9">
        <v>562.70699999999999</v>
      </c>
      <c r="CR119" s="9">
        <v>360.31599999999997</v>
      </c>
      <c r="CS119" s="9">
        <v>198.33099999999999</v>
      </c>
      <c r="CT119" s="9">
        <v>161.98500000000001</v>
      </c>
      <c r="CU119" s="9">
        <v>85.016000000000005</v>
      </c>
      <c r="CV119" s="9">
        <v>50.9</v>
      </c>
      <c r="CW119" s="9">
        <v>34.116</v>
      </c>
      <c r="CX119" s="9">
        <v>35.817999999999998</v>
      </c>
      <c r="CY119" s="9">
        <v>27.08</v>
      </c>
      <c r="CZ119" s="9">
        <v>8.7379999999999995</v>
      </c>
      <c r="DA119" s="9">
        <v>21.716999999999999</v>
      </c>
      <c r="DB119" s="9">
        <v>17.062999999999999</v>
      </c>
      <c r="DC119" s="9">
        <v>4.6539999999999999</v>
      </c>
      <c r="DD119" s="9">
        <v>14.101000000000001</v>
      </c>
      <c r="DE119" s="9">
        <v>10.016999999999999</v>
      </c>
      <c r="DF119" s="9">
        <v>4.0839999999999996</v>
      </c>
      <c r="DG119" s="9">
        <v>49.198999999999998</v>
      </c>
      <c r="DH119" s="9">
        <v>23.821000000000002</v>
      </c>
      <c r="DI119" s="9">
        <v>25.378</v>
      </c>
      <c r="DJ119" s="9">
        <v>316.42099999999999</v>
      </c>
      <c r="DK119" s="9">
        <v>169.21600000000001</v>
      </c>
      <c r="DL119" s="9">
        <v>147.20599999999999</v>
      </c>
      <c r="DM119" s="9">
        <v>133.24199999999999</v>
      </c>
      <c r="DN119" s="9">
        <v>92.975999999999999</v>
      </c>
      <c r="DO119" s="9">
        <v>40.265999999999998</v>
      </c>
      <c r="DP119" s="9">
        <v>183.179</v>
      </c>
      <c r="DQ119" s="9">
        <v>76.239999999999995</v>
      </c>
      <c r="DR119" s="9">
        <v>106.94</v>
      </c>
      <c r="DS119" s="9">
        <v>158.27199999999999</v>
      </c>
      <c r="DT119" s="9">
        <v>112.182</v>
      </c>
      <c r="DU119" s="9">
        <v>46.09</v>
      </c>
      <c r="DV119" s="9">
        <v>202.04400000000001</v>
      </c>
      <c r="DW119" s="9">
        <v>86.149000000000001</v>
      </c>
      <c r="DX119" s="9">
        <v>115.895</v>
      </c>
      <c r="DY119" s="9">
        <v>204.89599999999999</v>
      </c>
      <c r="DZ119" s="9">
        <v>93.302999999999997</v>
      </c>
      <c r="EA119" s="9">
        <v>111.593</v>
      </c>
      <c r="EB119" s="9">
        <v>948.84900000000005</v>
      </c>
      <c r="EC119" s="9">
        <v>494.37200000000001</v>
      </c>
      <c r="ED119" s="9">
        <v>454.47800000000001</v>
      </c>
      <c r="EE119" s="9">
        <v>635.928</v>
      </c>
      <c r="EF119" s="9">
        <v>394.596</v>
      </c>
      <c r="EG119" s="9">
        <v>241.33199999999999</v>
      </c>
      <c r="EH119" s="9">
        <v>312.92200000000003</v>
      </c>
      <c r="EI119" s="9">
        <v>99.775999999999996</v>
      </c>
      <c r="EJ119" s="9">
        <v>213.14599999999999</v>
      </c>
      <c r="EK119" s="9">
        <v>128.209</v>
      </c>
      <c r="EL119" s="9">
        <v>68.231999999999999</v>
      </c>
      <c r="EM119" s="9">
        <v>59.976999999999997</v>
      </c>
      <c r="EN119" s="9">
        <v>23.84</v>
      </c>
      <c r="EO119" s="9">
        <v>12.782999999999999</v>
      </c>
      <c r="EP119" s="9">
        <v>11.055999999999999</v>
      </c>
      <c r="EQ119" s="9">
        <v>11.000999999999999</v>
      </c>
      <c r="ER119" s="9">
        <v>8.141</v>
      </c>
      <c r="ES119" s="9">
        <v>2.86</v>
      </c>
      <c r="ET119" s="9">
        <v>5.8710000000000004</v>
      </c>
      <c r="EU119" s="9">
        <v>3.95</v>
      </c>
      <c r="EV119" s="9">
        <v>1.921</v>
      </c>
      <c r="EW119" s="9">
        <v>5.13</v>
      </c>
      <c r="EX119" s="9">
        <v>4.1920000000000002</v>
      </c>
      <c r="EY119" s="9">
        <v>0.93799999999999994</v>
      </c>
      <c r="EZ119" s="9">
        <v>12.839</v>
      </c>
      <c r="FA119" s="9">
        <v>4.6420000000000003</v>
      </c>
      <c r="FB119" s="9">
        <v>8.1969999999999992</v>
      </c>
      <c r="FC119" s="9">
        <v>113.59</v>
      </c>
      <c r="FD119" s="9">
        <v>59.537999999999997</v>
      </c>
      <c r="FE119" s="9">
        <v>54.052</v>
      </c>
      <c r="FF119" s="9">
        <v>42.456000000000003</v>
      </c>
      <c r="FG119" s="9">
        <v>29.305</v>
      </c>
      <c r="FH119" s="9">
        <v>13.151</v>
      </c>
      <c r="FI119" s="9">
        <v>71.134</v>
      </c>
      <c r="FJ119" s="9">
        <v>30.233000000000001</v>
      </c>
      <c r="FK119" s="9">
        <v>40.901000000000003</v>
      </c>
      <c r="FL119" s="9">
        <v>50.701000000000001</v>
      </c>
      <c r="FM119" s="9">
        <v>35.552</v>
      </c>
      <c r="FN119" s="9">
        <v>15.15</v>
      </c>
      <c r="FO119" s="9">
        <v>77.507999999999996</v>
      </c>
      <c r="FP119" s="9">
        <v>32.68</v>
      </c>
      <c r="FQ119" s="9">
        <v>44.828000000000003</v>
      </c>
      <c r="FR119" s="9">
        <v>77.006</v>
      </c>
      <c r="FS119" s="9">
        <v>34.183</v>
      </c>
      <c r="FT119" s="9">
        <v>42.823</v>
      </c>
      <c r="FU119" s="9">
        <v>1558.2090000000001</v>
      </c>
      <c r="FV119" s="9">
        <v>832.48</v>
      </c>
      <c r="FW119" s="9">
        <v>725.72900000000004</v>
      </c>
      <c r="FX119" s="9">
        <v>1075.002</v>
      </c>
      <c r="FY119" s="9">
        <v>690.947</v>
      </c>
      <c r="FZ119" s="9">
        <v>384.05399999999997</v>
      </c>
      <c r="GA119" s="9">
        <v>483.20699999999999</v>
      </c>
      <c r="GB119" s="9">
        <v>141.53299999999999</v>
      </c>
      <c r="GC119" s="9">
        <v>341.67399999999998</v>
      </c>
      <c r="GD119" s="9">
        <v>164.42</v>
      </c>
      <c r="GE119" s="9">
        <v>86.180999999999997</v>
      </c>
      <c r="GF119" s="9">
        <v>78.239000000000004</v>
      </c>
      <c r="GG119" s="9">
        <v>40.351999999999997</v>
      </c>
      <c r="GH119" s="9">
        <v>20.802</v>
      </c>
      <c r="GI119" s="9">
        <v>19.55</v>
      </c>
      <c r="GJ119" s="9">
        <v>14.451000000000001</v>
      </c>
      <c r="GK119" s="9">
        <v>12.016</v>
      </c>
      <c r="GL119" s="9">
        <v>2.4350000000000001</v>
      </c>
      <c r="GM119" s="9">
        <v>9.3160000000000007</v>
      </c>
      <c r="GN119" s="9">
        <v>6.9829999999999997</v>
      </c>
      <c r="GO119" s="9">
        <v>2.3319999999999999</v>
      </c>
      <c r="GP119" s="9">
        <v>5.1349999999999998</v>
      </c>
      <c r="GQ119" s="9">
        <v>5.032</v>
      </c>
      <c r="GR119" s="9">
        <v>0.10299999999999999</v>
      </c>
      <c r="GS119" s="9">
        <v>25.901</v>
      </c>
      <c r="GT119" s="9">
        <v>8.7859999999999996</v>
      </c>
      <c r="GU119" s="9">
        <v>17.114000000000001</v>
      </c>
      <c r="GV119" s="9">
        <v>139.36099999999999</v>
      </c>
      <c r="GW119" s="9">
        <v>72.736999999999995</v>
      </c>
      <c r="GX119" s="9">
        <v>66.623999999999995</v>
      </c>
      <c r="GY119" s="9">
        <v>53.368000000000002</v>
      </c>
      <c r="GZ119" s="9">
        <v>41.588999999999999</v>
      </c>
      <c r="HA119" s="9">
        <v>11.779</v>
      </c>
      <c r="HB119" s="9">
        <v>85.992999999999995</v>
      </c>
      <c r="HC119" s="9">
        <v>31.148</v>
      </c>
      <c r="HD119" s="9">
        <v>54.844999999999999</v>
      </c>
      <c r="HE119" s="9">
        <v>63.503</v>
      </c>
      <c r="HF119" s="9">
        <v>50.838000000000001</v>
      </c>
      <c r="HG119" s="9">
        <v>12.664999999999999</v>
      </c>
      <c r="HH119" s="9">
        <v>100.917</v>
      </c>
      <c r="HI119" s="9">
        <v>35.343000000000004</v>
      </c>
      <c r="HJ119" s="9">
        <v>65.573999999999998</v>
      </c>
      <c r="HK119" s="9">
        <v>95.308000000000007</v>
      </c>
      <c r="HL119" s="9">
        <v>38.131</v>
      </c>
      <c r="HM119" s="9">
        <v>57.177999999999997</v>
      </c>
      <c r="HN119" s="9">
        <v>280.80500000000001</v>
      </c>
      <c r="HO119" s="9">
        <v>145.273</v>
      </c>
      <c r="HP119" s="9">
        <v>135.53299999999999</v>
      </c>
      <c r="HQ119" s="9">
        <v>180.654</v>
      </c>
      <c r="HR119" s="9">
        <v>115.02500000000001</v>
      </c>
      <c r="HS119" s="9">
        <v>65.628</v>
      </c>
      <c r="HT119" s="9">
        <v>100.151</v>
      </c>
      <c r="HU119" s="9">
        <v>30.247</v>
      </c>
      <c r="HV119" s="9">
        <v>69.903999999999996</v>
      </c>
      <c r="HW119" s="9">
        <v>34.448</v>
      </c>
      <c r="HX119" s="9">
        <v>16.504999999999999</v>
      </c>
      <c r="HY119" s="9">
        <v>17.943000000000001</v>
      </c>
      <c r="HZ119" s="9">
        <v>6.0810000000000004</v>
      </c>
      <c r="IA119" s="9">
        <v>2.9220000000000002</v>
      </c>
      <c r="IB119" s="9">
        <v>3.1589999999999998</v>
      </c>
      <c r="IC119" s="9">
        <v>1.52</v>
      </c>
      <c r="ID119" s="9">
        <v>0.78900000000000003</v>
      </c>
      <c r="IE119" s="9">
        <v>0.73099999999999998</v>
      </c>
      <c r="IF119" s="9">
        <v>1.1020000000000001</v>
      </c>
      <c r="IG119" s="9">
        <v>0.39700000000000002</v>
      </c>
      <c r="IH119" s="9">
        <v>0.70499999999999996</v>
      </c>
      <c r="II119" s="9">
        <v>0.41799999999999998</v>
      </c>
      <c r="IJ119" s="9">
        <v>0.39200000000000002</v>
      </c>
      <c r="IK119" s="9">
        <v>2.5999999999999999E-2</v>
      </c>
      <c r="IL119" s="9">
        <v>4.5609999999999999</v>
      </c>
      <c r="IM119" s="9">
        <v>2.133</v>
      </c>
      <c r="IN119" s="9">
        <v>2.4279999999999999</v>
      </c>
      <c r="IO119" s="9">
        <v>31.312000000000001</v>
      </c>
      <c r="IP119" s="9">
        <v>15.21</v>
      </c>
      <c r="IQ119" s="9">
        <v>16.103000000000002</v>
      </c>
    </row>
    <row r="120" spans="1:251">
      <c r="A120" s="10">
        <v>45139</v>
      </c>
      <c r="B120" s="9">
        <v>1234.4970000000001</v>
      </c>
      <c r="C120" s="9">
        <v>1266.029</v>
      </c>
      <c r="D120" s="9">
        <v>432.53500000000003</v>
      </c>
      <c r="E120" s="9">
        <v>833.49400000000003</v>
      </c>
      <c r="F120" s="9">
        <v>505.613</v>
      </c>
      <c r="G120" s="9">
        <v>285.83199999999999</v>
      </c>
      <c r="H120" s="9">
        <v>219.78100000000001</v>
      </c>
      <c r="I120" s="9">
        <v>112.751</v>
      </c>
      <c r="J120" s="9">
        <v>73.355000000000004</v>
      </c>
      <c r="K120" s="9">
        <v>39.396000000000001</v>
      </c>
      <c r="L120" s="9">
        <v>49.311</v>
      </c>
      <c r="M120" s="9">
        <v>39.482999999999997</v>
      </c>
      <c r="N120" s="9">
        <v>9.8279999999999994</v>
      </c>
      <c r="O120" s="9">
        <v>27.181999999999999</v>
      </c>
      <c r="P120" s="9">
        <v>20.693999999999999</v>
      </c>
      <c r="Q120" s="9">
        <v>6.4880000000000004</v>
      </c>
      <c r="R120" s="9">
        <v>22.13</v>
      </c>
      <c r="S120" s="9">
        <v>18.789000000000001</v>
      </c>
      <c r="T120" s="9">
        <v>3.34</v>
      </c>
      <c r="U120" s="9">
        <v>63.44</v>
      </c>
      <c r="V120" s="9">
        <v>33.871000000000002</v>
      </c>
      <c r="W120" s="9">
        <v>29.568000000000001</v>
      </c>
      <c r="X120" s="9">
        <v>440.02800000000002</v>
      </c>
      <c r="Y120" s="9">
        <v>244.90799999999999</v>
      </c>
      <c r="Z120" s="9">
        <v>195.12</v>
      </c>
      <c r="AA120" s="9">
        <v>181.023</v>
      </c>
      <c r="AB120" s="9">
        <v>130.88999999999999</v>
      </c>
      <c r="AC120" s="9">
        <v>50.134</v>
      </c>
      <c r="AD120" s="9">
        <v>259.00400000000002</v>
      </c>
      <c r="AE120" s="9">
        <v>114.018</v>
      </c>
      <c r="AF120" s="9">
        <v>144.98599999999999</v>
      </c>
      <c r="AG120" s="9">
        <v>217.345</v>
      </c>
      <c r="AH120" s="9">
        <v>157.42599999999999</v>
      </c>
      <c r="AI120" s="9">
        <v>59.918999999999997</v>
      </c>
      <c r="AJ120" s="9">
        <v>288.26799999999997</v>
      </c>
      <c r="AK120" s="9">
        <v>128.40600000000001</v>
      </c>
      <c r="AL120" s="9">
        <v>159.86199999999999</v>
      </c>
      <c r="AM120" s="9">
        <v>286.18599999999998</v>
      </c>
      <c r="AN120" s="9">
        <v>134.71199999999999</v>
      </c>
      <c r="AO120" s="9">
        <v>151.47399999999999</v>
      </c>
      <c r="AP120" s="9">
        <v>3618.58</v>
      </c>
      <c r="AQ120" s="9">
        <v>1877.855</v>
      </c>
      <c r="AR120" s="9">
        <v>1740.7249999999999</v>
      </c>
      <c r="AS120" s="9">
        <v>2479.6729999999998</v>
      </c>
      <c r="AT120" s="9">
        <v>1514.575</v>
      </c>
      <c r="AU120" s="9">
        <v>965.09900000000005</v>
      </c>
      <c r="AV120" s="9">
        <v>1138.9059999999999</v>
      </c>
      <c r="AW120" s="9">
        <v>363.28</v>
      </c>
      <c r="AX120" s="9">
        <v>775.62599999999998</v>
      </c>
      <c r="AY120" s="9">
        <v>434.28699999999998</v>
      </c>
      <c r="AZ120" s="9">
        <v>254.91</v>
      </c>
      <c r="BA120" s="9">
        <v>179.37799999999999</v>
      </c>
      <c r="BB120" s="9">
        <v>95.400999999999996</v>
      </c>
      <c r="BC120" s="9">
        <v>66.090999999999994</v>
      </c>
      <c r="BD120" s="9">
        <v>29.31</v>
      </c>
      <c r="BE120" s="9">
        <v>48.546999999999997</v>
      </c>
      <c r="BF120" s="9">
        <v>36.594000000000001</v>
      </c>
      <c r="BG120" s="9">
        <v>11.952999999999999</v>
      </c>
      <c r="BH120" s="9">
        <v>28.780999999999999</v>
      </c>
      <c r="BI120" s="9">
        <v>21.693000000000001</v>
      </c>
      <c r="BJ120" s="9">
        <v>7.0880000000000001</v>
      </c>
      <c r="BK120" s="9">
        <v>19.765000000000001</v>
      </c>
      <c r="BL120" s="9">
        <v>14.901</v>
      </c>
      <c r="BM120" s="9">
        <v>4.8650000000000002</v>
      </c>
      <c r="BN120" s="9">
        <v>46.854999999999997</v>
      </c>
      <c r="BO120" s="9">
        <v>29.497</v>
      </c>
      <c r="BP120" s="9">
        <v>17.358000000000001</v>
      </c>
      <c r="BQ120" s="9">
        <v>372.62900000000002</v>
      </c>
      <c r="BR120" s="9">
        <v>212.41800000000001</v>
      </c>
      <c r="BS120" s="9">
        <v>160.21100000000001</v>
      </c>
      <c r="BT120" s="9">
        <v>157.922</v>
      </c>
      <c r="BU120" s="9">
        <v>122.816</v>
      </c>
      <c r="BV120" s="9">
        <v>35.106000000000002</v>
      </c>
      <c r="BW120" s="9">
        <v>214.70699999999999</v>
      </c>
      <c r="BX120" s="9">
        <v>89.602000000000004</v>
      </c>
      <c r="BY120" s="9">
        <v>125.105</v>
      </c>
      <c r="BZ120" s="9">
        <v>194.422</v>
      </c>
      <c r="CA120" s="9">
        <v>150.82300000000001</v>
      </c>
      <c r="CB120" s="9">
        <v>43.598999999999997</v>
      </c>
      <c r="CC120" s="9">
        <v>239.86600000000001</v>
      </c>
      <c r="CD120" s="9">
        <v>104.087</v>
      </c>
      <c r="CE120" s="9">
        <v>135.779</v>
      </c>
      <c r="CF120" s="9">
        <v>243.488</v>
      </c>
      <c r="CG120" s="9">
        <v>111.295</v>
      </c>
      <c r="CH120" s="9">
        <v>132.19300000000001</v>
      </c>
      <c r="CI120" s="9">
        <v>2818.2080000000001</v>
      </c>
      <c r="CJ120" s="9">
        <v>1462.67</v>
      </c>
      <c r="CK120" s="9">
        <v>1355.538</v>
      </c>
      <c r="CL120" s="9">
        <v>1954.1</v>
      </c>
      <c r="CM120" s="9">
        <v>1185.21</v>
      </c>
      <c r="CN120" s="9">
        <v>768.89</v>
      </c>
      <c r="CO120" s="9">
        <v>864.10900000000004</v>
      </c>
      <c r="CP120" s="9">
        <v>277.45999999999998</v>
      </c>
      <c r="CQ120" s="9">
        <v>586.64800000000002</v>
      </c>
      <c r="CR120" s="9">
        <v>355.02300000000002</v>
      </c>
      <c r="CS120" s="9">
        <v>198.09100000000001</v>
      </c>
      <c r="CT120" s="9">
        <v>156.93199999999999</v>
      </c>
      <c r="CU120" s="9">
        <v>79.653999999999996</v>
      </c>
      <c r="CV120" s="9">
        <v>48.572000000000003</v>
      </c>
      <c r="CW120" s="9">
        <v>31.081</v>
      </c>
      <c r="CX120" s="9">
        <v>32.325000000000003</v>
      </c>
      <c r="CY120" s="9">
        <v>26.640999999999998</v>
      </c>
      <c r="CZ120" s="9">
        <v>5.6849999999999996</v>
      </c>
      <c r="DA120" s="9">
        <v>19.716000000000001</v>
      </c>
      <c r="DB120" s="9">
        <v>16.43</v>
      </c>
      <c r="DC120" s="9">
        <v>3.286</v>
      </c>
      <c r="DD120" s="9">
        <v>12.61</v>
      </c>
      <c r="DE120" s="9">
        <v>10.211</v>
      </c>
      <c r="DF120" s="9">
        <v>2.399</v>
      </c>
      <c r="DG120" s="9">
        <v>47.328000000000003</v>
      </c>
      <c r="DH120" s="9">
        <v>21.931999999999999</v>
      </c>
      <c r="DI120" s="9">
        <v>25.396000000000001</v>
      </c>
      <c r="DJ120" s="9">
        <v>308.76799999999997</v>
      </c>
      <c r="DK120" s="9">
        <v>171.67699999999999</v>
      </c>
      <c r="DL120" s="9">
        <v>137.09100000000001</v>
      </c>
      <c r="DM120" s="9">
        <v>127.86799999999999</v>
      </c>
      <c r="DN120" s="9">
        <v>94.977000000000004</v>
      </c>
      <c r="DO120" s="9">
        <v>32.89</v>
      </c>
      <c r="DP120" s="9">
        <v>180.9</v>
      </c>
      <c r="DQ120" s="9">
        <v>76.7</v>
      </c>
      <c r="DR120" s="9">
        <v>104.2</v>
      </c>
      <c r="DS120" s="9">
        <v>152.392</v>
      </c>
      <c r="DT120" s="9">
        <v>114.47799999999999</v>
      </c>
      <c r="DU120" s="9">
        <v>37.914000000000001</v>
      </c>
      <c r="DV120" s="9">
        <v>202.63</v>
      </c>
      <c r="DW120" s="9">
        <v>83.613</v>
      </c>
      <c r="DX120" s="9">
        <v>119.018</v>
      </c>
      <c r="DY120" s="9">
        <v>200.61600000000001</v>
      </c>
      <c r="DZ120" s="9">
        <v>93.129000000000005</v>
      </c>
      <c r="EA120" s="9">
        <v>107.48699999999999</v>
      </c>
      <c r="EB120" s="9">
        <v>951.82600000000002</v>
      </c>
      <c r="EC120" s="9">
        <v>498.88299999999998</v>
      </c>
      <c r="ED120" s="9">
        <v>452.94299999999998</v>
      </c>
      <c r="EE120" s="9">
        <v>627.04700000000003</v>
      </c>
      <c r="EF120" s="9">
        <v>392.58100000000002</v>
      </c>
      <c r="EG120" s="9">
        <v>234.46600000000001</v>
      </c>
      <c r="EH120" s="9">
        <v>324.779</v>
      </c>
      <c r="EI120" s="9">
        <v>106.30200000000001</v>
      </c>
      <c r="EJ120" s="9">
        <v>218.477</v>
      </c>
      <c r="EK120" s="9">
        <v>133.101</v>
      </c>
      <c r="EL120" s="9">
        <v>70.941000000000003</v>
      </c>
      <c r="EM120" s="9">
        <v>62.16</v>
      </c>
      <c r="EN120" s="9">
        <v>28.481999999999999</v>
      </c>
      <c r="EO120" s="9">
        <v>17.106999999999999</v>
      </c>
      <c r="EP120" s="9">
        <v>11.375</v>
      </c>
      <c r="EQ120" s="9">
        <v>11.321</v>
      </c>
      <c r="ER120" s="9">
        <v>9.0399999999999991</v>
      </c>
      <c r="ES120" s="9">
        <v>2.2810000000000001</v>
      </c>
      <c r="ET120" s="9">
        <v>6.109</v>
      </c>
      <c r="EU120" s="9">
        <v>4.7729999999999997</v>
      </c>
      <c r="EV120" s="9">
        <v>1.3360000000000001</v>
      </c>
      <c r="EW120" s="9">
        <v>5.2119999999999997</v>
      </c>
      <c r="EX120" s="9">
        <v>4.2670000000000003</v>
      </c>
      <c r="EY120" s="9">
        <v>0.94499999999999995</v>
      </c>
      <c r="EZ120" s="9">
        <v>17.161000000000001</v>
      </c>
      <c r="FA120" s="9">
        <v>8.0660000000000007</v>
      </c>
      <c r="FB120" s="9">
        <v>9.0950000000000006</v>
      </c>
      <c r="FC120" s="9">
        <v>114.529</v>
      </c>
      <c r="FD120" s="9">
        <v>59.914000000000001</v>
      </c>
      <c r="FE120" s="9">
        <v>54.613999999999997</v>
      </c>
      <c r="FF120" s="9">
        <v>41.640999999999998</v>
      </c>
      <c r="FG120" s="9">
        <v>28.626000000000001</v>
      </c>
      <c r="FH120" s="9">
        <v>13.015000000000001</v>
      </c>
      <c r="FI120" s="9">
        <v>72.887</v>
      </c>
      <c r="FJ120" s="9">
        <v>31.288</v>
      </c>
      <c r="FK120" s="9">
        <v>41.598999999999997</v>
      </c>
      <c r="FL120" s="9">
        <v>49.98</v>
      </c>
      <c r="FM120" s="9">
        <v>34.692</v>
      </c>
      <c r="FN120" s="9">
        <v>15.287000000000001</v>
      </c>
      <c r="FO120" s="9">
        <v>83.120999999999995</v>
      </c>
      <c r="FP120" s="9">
        <v>36.247999999999998</v>
      </c>
      <c r="FQ120" s="9">
        <v>46.872999999999998</v>
      </c>
      <c r="FR120" s="9">
        <v>78.995999999999995</v>
      </c>
      <c r="FS120" s="9">
        <v>36.061</v>
      </c>
      <c r="FT120" s="9">
        <v>42.935000000000002</v>
      </c>
      <c r="FU120" s="9">
        <v>1573.58</v>
      </c>
      <c r="FV120" s="9">
        <v>839.03099999999995</v>
      </c>
      <c r="FW120" s="9">
        <v>734.54899999999998</v>
      </c>
      <c r="FX120" s="9">
        <v>1079.579</v>
      </c>
      <c r="FY120" s="9">
        <v>688.40300000000002</v>
      </c>
      <c r="FZ120" s="9">
        <v>391.17700000000002</v>
      </c>
      <c r="GA120" s="9">
        <v>494</v>
      </c>
      <c r="GB120" s="9">
        <v>150.62799999999999</v>
      </c>
      <c r="GC120" s="9">
        <v>343.37200000000001</v>
      </c>
      <c r="GD120" s="9">
        <v>166.94</v>
      </c>
      <c r="GE120" s="9">
        <v>78.736000000000004</v>
      </c>
      <c r="GF120" s="9">
        <v>88.203999999999994</v>
      </c>
      <c r="GG120" s="9">
        <v>28.667000000000002</v>
      </c>
      <c r="GH120" s="9">
        <v>13.757</v>
      </c>
      <c r="GI120" s="9">
        <v>14.91</v>
      </c>
      <c r="GJ120" s="9">
        <v>9.7910000000000004</v>
      </c>
      <c r="GK120" s="9">
        <v>6.9850000000000003</v>
      </c>
      <c r="GL120" s="9">
        <v>2.806</v>
      </c>
      <c r="GM120" s="9">
        <v>6.1219999999999999</v>
      </c>
      <c r="GN120" s="9">
        <v>4.28</v>
      </c>
      <c r="GO120" s="9">
        <v>1.8420000000000001</v>
      </c>
      <c r="GP120" s="9">
        <v>3.669</v>
      </c>
      <c r="GQ120" s="9">
        <v>2.7050000000000001</v>
      </c>
      <c r="GR120" s="9">
        <v>0.96299999999999997</v>
      </c>
      <c r="GS120" s="9">
        <v>18.876000000000001</v>
      </c>
      <c r="GT120" s="9">
        <v>6.7720000000000002</v>
      </c>
      <c r="GU120" s="9">
        <v>12.103999999999999</v>
      </c>
      <c r="GV120" s="9">
        <v>146.98599999999999</v>
      </c>
      <c r="GW120" s="9">
        <v>67.802000000000007</v>
      </c>
      <c r="GX120" s="9">
        <v>79.183999999999997</v>
      </c>
      <c r="GY120" s="9">
        <v>56.872999999999998</v>
      </c>
      <c r="GZ120" s="9">
        <v>39.707999999999998</v>
      </c>
      <c r="HA120" s="9">
        <v>17.164999999999999</v>
      </c>
      <c r="HB120" s="9">
        <v>90.113</v>
      </c>
      <c r="HC120" s="9">
        <v>28.093</v>
      </c>
      <c r="HD120" s="9">
        <v>62.02</v>
      </c>
      <c r="HE120" s="9">
        <v>65.403000000000006</v>
      </c>
      <c r="HF120" s="9">
        <v>46.228000000000002</v>
      </c>
      <c r="HG120" s="9">
        <v>19.175000000000001</v>
      </c>
      <c r="HH120" s="9">
        <v>101.538</v>
      </c>
      <c r="HI120" s="9">
        <v>32.509</v>
      </c>
      <c r="HJ120" s="9">
        <v>69.028999999999996</v>
      </c>
      <c r="HK120" s="9">
        <v>96.234999999999999</v>
      </c>
      <c r="HL120" s="9">
        <v>32.372999999999998</v>
      </c>
      <c r="HM120" s="9">
        <v>63.862000000000002</v>
      </c>
      <c r="HN120" s="9">
        <v>282.68200000000002</v>
      </c>
      <c r="HO120" s="9">
        <v>145.69900000000001</v>
      </c>
      <c r="HP120" s="9">
        <v>136.983</v>
      </c>
      <c r="HQ120" s="9">
        <v>179.55799999999999</v>
      </c>
      <c r="HR120" s="9">
        <v>113.295</v>
      </c>
      <c r="HS120" s="9">
        <v>66.263000000000005</v>
      </c>
      <c r="HT120" s="9">
        <v>103.124</v>
      </c>
      <c r="HU120" s="9">
        <v>32.404000000000003</v>
      </c>
      <c r="HV120" s="9">
        <v>70.72</v>
      </c>
      <c r="HW120" s="9">
        <v>34.421999999999997</v>
      </c>
      <c r="HX120" s="9">
        <v>16.113</v>
      </c>
      <c r="HY120" s="9">
        <v>18.309000000000001</v>
      </c>
      <c r="HZ120" s="9">
        <v>7.3209999999999997</v>
      </c>
      <c r="IA120" s="9">
        <v>3.7730000000000001</v>
      </c>
      <c r="IB120" s="9">
        <v>3.548</v>
      </c>
      <c r="IC120" s="9">
        <v>1.704</v>
      </c>
      <c r="ID120" s="9">
        <v>1.137</v>
      </c>
      <c r="IE120" s="9">
        <v>0.56699999999999995</v>
      </c>
      <c r="IF120" s="9">
        <v>1.153</v>
      </c>
      <c r="IG120" s="9">
        <v>0.73199999999999998</v>
      </c>
      <c r="IH120" s="9">
        <v>0.42</v>
      </c>
      <c r="II120" s="9">
        <v>0.55100000000000005</v>
      </c>
      <c r="IJ120" s="9">
        <v>0.40400000000000003</v>
      </c>
      <c r="IK120" s="9">
        <v>0.14699999999999999</v>
      </c>
      <c r="IL120" s="9">
        <v>5.617</v>
      </c>
      <c r="IM120" s="9">
        <v>2.6360000000000001</v>
      </c>
      <c r="IN120" s="9">
        <v>2.9809999999999999</v>
      </c>
      <c r="IO120" s="9">
        <v>29.663</v>
      </c>
      <c r="IP120" s="9">
        <v>13.786</v>
      </c>
      <c r="IQ120" s="9">
        <v>15.877000000000001</v>
      </c>
    </row>
    <row r="121" spans="1:251">
      <c r="A121" s="10">
        <v>45170</v>
      </c>
      <c r="B121" s="9">
        <v>1243.866</v>
      </c>
      <c r="C121" s="9">
        <v>1268.9670000000001</v>
      </c>
      <c r="D121" s="9">
        <v>442.19600000000003</v>
      </c>
      <c r="E121" s="9">
        <v>826.77099999999996</v>
      </c>
      <c r="F121" s="9">
        <v>459.392</v>
      </c>
      <c r="G121" s="9">
        <v>258.60000000000002</v>
      </c>
      <c r="H121" s="9">
        <v>200.792</v>
      </c>
      <c r="I121" s="9">
        <v>95.102000000000004</v>
      </c>
      <c r="J121" s="9">
        <v>55.488999999999997</v>
      </c>
      <c r="K121" s="9">
        <v>39.612000000000002</v>
      </c>
      <c r="L121" s="9">
        <v>37.450000000000003</v>
      </c>
      <c r="M121" s="9">
        <v>29.347999999999999</v>
      </c>
      <c r="N121" s="9">
        <v>8.1010000000000009</v>
      </c>
      <c r="O121" s="9">
        <v>24.515999999999998</v>
      </c>
      <c r="P121" s="9">
        <v>19.283000000000001</v>
      </c>
      <c r="Q121" s="9">
        <v>5.2329999999999997</v>
      </c>
      <c r="R121" s="9">
        <v>12.933</v>
      </c>
      <c r="S121" s="9">
        <v>10.065</v>
      </c>
      <c r="T121" s="9">
        <v>2.8679999999999999</v>
      </c>
      <c r="U121" s="9">
        <v>57.652000000000001</v>
      </c>
      <c r="V121" s="9">
        <v>26.140999999999998</v>
      </c>
      <c r="W121" s="9">
        <v>31.510999999999999</v>
      </c>
      <c r="X121" s="9">
        <v>402.12900000000002</v>
      </c>
      <c r="Y121" s="9">
        <v>223.81</v>
      </c>
      <c r="Z121" s="9">
        <v>178.32</v>
      </c>
      <c r="AA121" s="9">
        <v>160.702</v>
      </c>
      <c r="AB121" s="9">
        <v>107.211</v>
      </c>
      <c r="AC121" s="9">
        <v>53.491</v>
      </c>
      <c r="AD121" s="9">
        <v>241.42699999999999</v>
      </c>
      <c r="AE121" s="9">
        <v>116.599</v>
      </c>
      <c r="AF121" s="9">
        <v>124.828</v>
      </c>
      <c r="AG121" s="9">
        <v>183.87</v>
      </c>
      <c r="AH121" s="9">
        <v>124.958</v>
      </c>
      <c r="AI121" s="9">
        <v>58.911999999999999</v>
      </c>
      <c r="AJ121" s="9">
        <v>275.52199999999999</v>
      </c>
      <c r="AK121" s="9">
        <v>133.642</v>
      </c>
      <c r="AL121" s="9">
        <v>141.88</v>
      </c>
      <c r="AM121" s="9">
        <v>265.94299999999998</v>
      </c>
      <c r="AN121" s="9">
        <v>135.88200000000001</v>
      </c>
      <c r="AO121" s="9">
        <v>130.06100000000001</v>
      </c>
      <c r="AP121" s="9">
        <v>3626.319</v>
      </c>
      <c r="AQ121" s="9">
        <v>1875.3910000000001</v>
      </c>
      <c r="AR121" s="9">
        <v>1750.9280000000001</v>
      </c>
      <c r="AS121" s="9">
        <v>2461.84</v>
      </c>
      <c r="AT121" s="9">
        <v>1490.489</v>
      </c>
      <c r="AU121" s="9">
        <v>971.35199999999998</v>
      </c>
      <c r="AV121" s="9">
        <v>1164.479</v>
      </c>
      <c r="AW121" s="9">
        <v>384.90199999999999</v>
      </c>
      <c r="AX121" s="9">
        <v>779.577</v>
      </c>
      <c r="AY121" s="9">
        <v>410.02</v>
      </c>
      <c r="AZ121" s="9">
        <v>227.655</v>
      </c>
      <c r="BA121" s="9">
        <v>182.36500000000001</v>
      </c>
      <c r="BB121" s="9">
        <v>94.646000000000001</v>
      </c>
      <c r="BC121" s="9">
        <v>54.054000000000002</v>
      </c>
      <c r="BD121" s="9">
        <v>40.591999999999999</v>
      </c>
      <c r="BE121" s="9">
        <v>33.24</v>
      </c>
      <c r="BF121" s="9">
        <v>23.815999999999999</v>
      </c>
      <c r="BG121" s="9">
        <v>9.4239999999999995</v>
      </c>
      <c r="BH121" s="9">
        <v>17.43</v>
      </c>
      <c r="BI121" s="9">
        <v>10.804</v>
      </c>
      <c r="BJ121" s="9">
        <v>6.6260000000000003</v>
      </c>
      <c r="BK121" s="9">
        <v>15.81</v>
      </c>
      <c r="BL121" s="9">
        <v>13.010999999999999</v>
      </c>
      <c r="BM121" s="9">
        <v>2.7989999999999999</v>
      </c>
      <c r="BN121" s="9">
        <v>61.405999999999999</v>
      </c>
      <c r="BO121" s="9">
        <v>30.238</v>
      </c>
      <c r="BP121" s="9">
        <v>31.167999999999999</v>
      </c>
      <c r="BQ121" s="9">
        <v>357.64600000000002</v>
      </c>
      <c r="BR121" s="9">
        <v>198.38499999999999</v>
      </c>
      <c r="BS121" s="9">
        <v>159.261</v>
      </c>
      <c r="BT121" s="9">
        <v>136.72999999999999</v>
      </c>
      <c r="BU121" s="9">
        <v>96.244</v>
      </c>
      <c r="BV121" s="9">
        <v>40.484999999999999</v>
      </c>
      <c r="BW121" s="9">
        <v>220.916</v>
      </c>
      <c r="BX121" s="9">
        <v>102.14100000000001</v>
      </c>
      <c r="BY121" s="9">
        <v>118.776</v>
      </c>
      <c r="BZ121" s="9">
        <v>159.25399999999999</v>
      </c>
      <c r="CA121" s="9">
        <v>112.925</v>
      </c>
      <c r="CB121" s="9">
        <v>46.329000000000001</v>
      </c>
      <c r="CC121" s="9">
        <v>250.76499999999999</v>
      </c>
      <c r="CD121" s="9">
        <v>114.73</v>
      </c>
      <c r="CE121" s="9">
        <v>136.036</v>
      </c>
      <c r="CF121" s="9">
        <v>238.34700000000001</v>
      </c>
      <c r="CG121" s="9">
        <v>112.94499999999999</v>
      </c>
      <c r="CH121" s="9">
        <v>125.401</v>
      </c>
      <c r="CI121" s="9">
        <v>2836.4189999999999</v>
      </c>
      <c r="CJ121" s="9">
        <v>1462.01</v>
      </c>
      <c r="CK121" s="9">
        <v>1374.4090000000001</v>
      </c>
      <c r="CL121" s="9">
        <v>1955.97</v>
      </c>
      <c r="CM121" s="9">
        <v>1174.1279999999999</v>
      </c>
      <c r="CN121" s="9">
        <v>781.84199999999998</v>
      </c>
      <c r="CO121" s="9">
        <v>880.44899999999996</v>
      </c>
      <c r="CP121" s="9">
        <v>287.88200000000001</v>
      </c>
      <c r="CQ121" s="9">
        <v>592.56799999999998</v>
      </c>
      <c r="CR121" s="9">
        <v>352.95100000000002</v>
      </c>
      <c r="CS121" s="9">
        <v>192.10499999999999</v>
      </c>
      <c r="CT121" s="9">
        <v>160.846</v>
      </c>
      <c r="CU121" s="9">
        <v>67.382999999999996</v>
      </c>
      <c r="CV121" s="9">
        <v>40.323</v>
      </c>
      <c r="CW121" s="9">
        <v>27.059000000000001</v>
      </c>
      <c r="CX121" s="9">
        <v>28.271999999999998</v>
      </c>
      <c r="CY121" s="9">
        <v>23.440999999999999</v>
      </c>
      <c r="CZ121" s="9">
        <v>4.8310000000000004</v>
      </c>
      <c r="DA121" s="9">
        <v>12.061999999999999</v>
      </c>
      <c r="DB121" s="9">
        <v>10.057</v>
      </c>
      <c r="DC121" s="9">
        <v>2.0049999999999999</v>
      </c>
      <c r="DD121" s="9">
        <v>16.21</v>
      </c>
      <c r="DE121" s="9">
        <v>13.384</v>
      </c>
      <c r="DF121" s="9">
        <v>2.827</v>
      </c>
      <c r="DG121" s="9">
        <v>39.110999999999997</v>
      </c>
      <c r="DH121" s="9">
        <v>16.882999999999999</v>
      </c>
      <c r="DI121" s="9">
        <v>22.228000000000002</v>
      </c>
      <c r="DJ121" s="9">
        <v>312.959</v>
      </c>
      <c r="DK121" s="9">
        <v>166.506</v>
      </c>
      <c r="DL121" s="9">
        <v>146.453</v>
      </c>
      <c r="DM121" s="9">
        <v>126.10899999999999</v>
      </c>
      <c r="DN121" s="9">
        <v>90.387</v>
      </c>
      <c r="DO121" s="9">
        <v>35.722000000000001</v>
      </c>
      <c r="DP121" s="9">
        <v>186.84899999999999</v>
      </c>
      <c r="DQ121" s="9">
        <v>76.119</v>
      </c>
      <c r="DR121" s="9">
        <v>110.73099999999999</v>
      </c>
      <c r="DS121" s="9">
        <v>150.53200000000001</v>
      </c>
      <c r="DT121" s="9">
        <v>110.01900000000001</v>
      </c>
      <c r="DU121" s="9">
        <v>40.512999999999998</v>
      </c>
      <c r="DV121" s="9">
        <v>202.41900000000001</v>
      </c>
      <c r="DW121" s="9">
        <v>82.085999999999999</v>
      </c>
      <c r="DX121" s="9">
        <v>120.333</v>
      </c>
      <c r="DY121" s="9">
        <v>198.911</v>
      </c>
      <c r="DZ121" s="9">
        <v>86.176000000000002</v>
      </c>
      <c r="EA121" s="9">
        <v>112.735</v>
      </c>
      <c r="EB121" s="9">
        <v>954.78899999999999</v>
      </c>
      <c r="EC121" s="9">
        <v>497.637</v>
      </c>
      <c r="ED121" s="9">
        <v>457.15199999999999</v>
      </c>
      <c r="EE121" s="9">
        <v>627.39300000000003</v>
      </c>
      <c r="EF121" s="9">
        <v>392.48700000000002</v>
      </c>
      <c r="EG121" s="9">
        <v>234.90600000000001</v>
      </c>
      <c r="EH121" s="9">
        <v>327.39600000000002</v>
      </c>
      <c r="EI121" s="9">
        <v>105.15</v>
      </c>
      <c r="EJ121" s="9">
        <v>222.24700000000001</v>
      </c>
      <c r="EK121" s="9">
        <v>116.142</v>
      </c>
      <c r="EL121" s="9">
        <v>61.518999999999998</v>
      </c>
      <c r="EM121" s="9">
        <v>54.622999999999998</v>
      </c>
      <c r="EN121" s="9">
        <v>22.155000000000001</v>
      </c>
      <c r="EO121" s="9">
        <v>12.318</v>
      </c>
      <c r="EP121" s="9">
        <v>9.8369999999999997</v>
      </c>
      <c r="EQ121" s="9">
        <v>8.4659999999999993</v>
      </c>
      <c r="ER121" s="9">
        <v>5.18</v>
      </c>
      <c r="ES121" s="9">
        <v>3.2869999999999999</v>
      </c>
      <c r="ET121" s="9">
        <v>4.3289999999999997</v>
      </c>
      <c r="EU121" s="9">
        <v>2.31</v>
      </c>
      <c r="EV121" s="9">
        <v>2.0190000000000001</v>
      </c>
      <c r="EW121" s="9">
        <v>4.1369999999999996</v>
      </c>
      <c r="EX121" s="9">
        <v>2.8690000000000002</v>
      </c>
      <c r="EY121" s="9">
        <v>1.268</v>
      </c>
      <c r="EZ121" s="9">
        <v>13.689</v>
      </c>
      <c r="FA121" s="9">
        <v>7.1390000000000002</v>
      </c>
      <c r="FB121" s="9">
        <v>6.5510000000000002</v>
      </c>
      <c r="FC121" s="9">
        <v>100.72</v>
      </c>
      <c r="FD121" s="9">
        <v>53.046999999999997</v>
      </c>
      <c r="FE121" s="9">
        <v>47.673000000000002</v>
      </c>
      <c r="FF121" s="9">
        <v>36.034999999999997</v>
      </c>
      <c r="FG121" s="9">
        <v>25.343</v>
      </c>
      <c r="FH121" s="9">
        <v>10.692</v>
      </c>
      <c r="FI121" s="9">
        <v>64.685000000000002</v>
      </c>
      <c r="FJ121" s="9">
        <v>27.704000000000001</v>
      </c>
      <c r="FK121" s="9">
        <v>36.979999999999997</v>
      </c>
      <c r="FL121" s="9">
        <v>42.365000000000002</v>
      </c>
      <c r="FM121" s="9">
        <v>28.948</v>
      </c>
      <c r="FN121" s="9">
        <v>13.417</v>
      </c>
      <c r="FO121" s="9">
        <v>73.775999999999996</v>
      </c>
      <c r="FP121" s="9">
        <v>32.57</v>
      </c>
      <c r="FQ121" s="9">
        <v>41.206000000000003</v>
      </c>
      <c r="FR121" s="9">
        <v>69.013999999999996</v>
      </c>
      <c r="FS121" s="9">
        <v>30.015000000000001</v>
      </c>
      <c r="FT121" s="9">
        <v>39</v>
      </c>
      <c r="FU121" s="9">
        <v>1569.039</v>
      </c>
      <c r="FV121" s="9">
        <v>832.84699999999998</v>
      </c>
      <c r="FW121" s="9">
        <v>736.19200000000001</v>
      </c>
      <c r="FX121" s="9">
        <v>1068.56</v>
      </c>
      <c r="FY121" s="9">
        <v>678.46299999999997</v>
      </c>
      <c r="FZ121" s="9">
        <v>390.09699999999998</v>
      </c>
      <c r="GA121" s="9">
        <v>500.47899999999998</v>
      </c>
      <c r="GB121" s="9">
        <v>154.38399999999999</v>
      </c>
      <c r="GC121" s="9">
        <v>346.09500000000003</v>
      </c>
      <c r="GD121" s="9">
        <v>153.16</v>
      </c>
      <c r="GE121" s="9">
        <v>74.412999999999997</v>
      </c>
      <c r="GF121" s="9">
        <v>78.747</v>
      </c>
      <c r="GG121" s="9">
        <v>27.382999999999999</v>
      </c>
      <c r="GH121" s="9">
        <v>12.457000000000001</v>
      </c>
      <c r="GI121" s="9">
        <v>14.926</v>
      </c>
      <c r="GJ121" s="9">
        <v>11.581</v>
      </c>
      <c r="GK121" s="9">
        <v>7.1379999999999999</v>
      </c>
      <c r="GL121" s="9">
        <v>4.444</v>
      </c>
      <c r="GM121" s="9">
        <v>6.0640000000000001</v>
      </c>
      <c r="GN121" s="9">
        <v>3.6429999999999998</v>
      </c>
      <c r="GO121" s="9">
        <v>2.4209999999999998</v>
      </c>
      <c r="GP121" s="9">
        <v>5.5170000000000003</v>
      </c>
      <c r="GQ121" s="9">
        <v>3.4950000000000001</v>
      </c>
      <c r="GR121" s="9">
        <v>2.0230000000000001</v>
      </c>
      <c r="GS121" s="9">
        <v>15.802</v>
      </c>
      <c r="GT121" s="9">
        <v>5.319</v>
      </c>
      <c r="GU121" s="9">
        <v>10.481999999999999</v>
      </c>
      <c r="GV121" s="9">
        <v>134.87100000000001</v>
      </c>
      <c r="GW121" s="9">
        <v>65.534000000000006</v>
      </c>
      <c r="GX121" s="9">
        <v>69.337000000000003</v>
      </c>
      <c r="GY121" s="9">
        <v>52.67</v>
      </c>
      <c r="GZ121" s="9">
        <v>37.387999999999998</v>
      </c>
      <c r="HA121" s="9">
        <v>15.282</v>
      </c>
      <c r="HB121" s="9">
        <v>82.200999999999993</v>
      </c>
      <c r="HC121" s="9">
        <v>28.145</v>
      </c>
      <c r="HD121" s="9">
        <v>54.055</v>
      </c>
      <c r="HE121" s="9">
        <v>62.517000000000003</v>
      </c>
      <c r="HF121" s="9">
        <v>43.165999999999997</v>
      </c>
      <c r="HG121" s="9">
        <v>19.350999999999999</v>
      </c>
      <c r="HH121" s="9">
        <v>90.644000000000005</v>
      </c>
      <c r="HI121" s="9">
        <v>31.247</v>
      </c>
      <c r="HJ121" s="9">
        <v>59.396000000000001</v>
      </c>
      <c r="HK121" s="9">
        <v>88.265000000000001</v>
      </c>
      <c r="HL121" s="9">
        <v>31.788</v>
      </c>
      <c r="HM121" s="9">
        <v>56.475999999999999</v>
      </c>
      <c r="HN121" s="9">
        <v>286.238</v>
      </c>
      <c r="HO121" s="9">
        <v>145.48599999999999</v>
      </c>
      <c r="HP121" s="9">
        <v>140.75299999999999</v>
      </c>
      <c r="HQ121" s="9">
        <v>184.173</v>
      </c>
      <c r="HR121" s="9">
        <v>115.244</v>
      </c>
      <c r="HS121" s="9">
        <v>68.929000000000002</v>
      </c>
      <c r="HT121" s="9">
        <v>102.065</v>
      </c>
      <c r="HU121" s="9">
        <v>30.241</v>
      </c>
      <c r="HV121" s="9">
        <v>71.823999999999998</v>
      </c>
      <c r="HW121" s="9">
        <v>30.754000000000001</v>
      </c>
      <c r="HX121" s="9">
        <v>15.013999999999999</v>
      </c>
      <c r="HY121" s="9">
        <v>15.74</v>
      </c>
      <c r="HZ121" s="9">
        <v>6.3890000000000002</v>
      </c>
      <c r="IA121" s="9">
        <v>3.4590000000000001</v>
      </c>
      <c r="IB121" s="9">
        <v>2.93</v>
      </c>
      <c r="IC121" s="9">
        <v>1.8720000000000001</v>
      </c>
      <c r="ID121" s="9">
        <v>1.1339999999999999</v>
      </c>
      <c r="IE121" s="9">
        <v>0.73799999999999999</v>
      </c>
      <c r="IF121" s="9">
        <v>1.2969999999999999</v>
      </c>
      <c r="IG121" s="9">
        <v>0.81599999999999995</v>
      </c>
      <c r="IH121" s="9">
        <v>0.48199999999999998</v>
      </c>
      <c r="II121" s="9">
        <v>0.57499999999999996</v>
      </c>
      <c r="IJ121" s="9">
        <v>0.318</v>
      </c>
      <c r="IK121" s="9">
        <v>0.25600000000000001</v>
      </c>
      <c r="IL121" s="9">
        <v>4.5170000000000003</v>
      </c>
      <c r="IM121" s="9">
        <v>2.3250000000000002</v>
      </c>
      <c r="IN121" s="9">
        <v>2.1920000000000002</v>
      </c>
      <c r="IO121" s="9">
        <v>26.599</v>
      </c>
      <c r="IP121" s="9">
        <v>12.539</v>
      </c>
      <c r="IQ121" s="9">
        <v>14.06</v>
      </c>
    </row>
    <row r="122" spans="1:251">
      <c r="A122" s="10">
        <v>45200</v>
      </c>
      <c r="B122" s="9">
        <v>1252.674</v>
      </c>
      <c r="C122" s="9">
        <v>1296.2860000000001</v>
      </c>
      <c r="D122" s="9">
        <v>459.92</v>
      </c>
      <c r="E122" s="9">
        <v>836.36599999999999</v>
      </c>
      <c r="F122" s="9">
        <v>461.88600000000002</v>
      </c>
      <c r="G122" s="9">
        <v>251.45099999999999</v>
      </c>
      <c r="H122" s="9">
        <v>210.435</v>
      </c>
      <c r="I122" s="9">
        <v>85.980999999999995</v>
      </c>
      <c r="J122" s="9">
        <v>50.488999999999997</v>
      </c>
      <c r="K122" s="9">
        <v>35.493000000000002</v>
      </c>
      <c r="L122" s="9">
        <v>31.145</v>
      </c>
      <c r="M122" s="9">
        <v>23.105</v>
      </c>
      <c r="N122" s="9">
        <v>8.0410000000000004</v>
      </c>
      <c r="O122" s="9">
        <v>18.823</v>
      </c>
      <c r="P122" s="9">
        <v>13.250999999999999</v>
      </c>
      <c r="Q122" s="9">
        <v>5.5720000000000001</v>
      </c>
      <c r="R122" s="9">
        <v>12.321999999999999</v>
      </c>
      <c r="S122" s="9">
        <v>9.8539999999999992</v>
      </c>
      <c r="T122" s="9">
        <v>2.4689999999999999</v>
      </c>
      <c r="U122" s="9">
        <v>54.835999999999999</v>
      </c>
      <c r="V122" s="9">
        <v>27.384</v>
      </c>
      <c r="W122" s="9">
        <v>27.452000000000002</v>
      </c>
      <c r="X122" s="9">
        <v>416.73200000000003</v>
      </c>
      <c r="Y122" s="9">
        <v>227.756</v>
      </c>
      <c r="Z122" s="9">
        <v>188.97499999999999</v>
      </c>
      <c r="AA122" s="9">
        <v>164.85</v>
      </c>
      <c r="AB122" s="9">
        <v>114.36199999999999</v>
      </c>
      <c r="AC122" s="9">
        <v>50.488</v>
      </c>
      <c r="AD122" s="9">
        <v>251.88200000000001</v>
      </c>
      <c r="AE122" s="9">
        <v>113.395</v>
      </c>
      <c r="AF122" s="9">
        <v>138.48699999999999</v>
      </c>
      <c r="AG122" s="9">
        <v>183.929</v>
      </c>
      <c r="AH122" s="9">
        <v>127.929</v>
      </c>
      <c r="AI122" s="9">
        <v>56</v>
      </c>
      <c r="AJ122" s="9">
        <v>277.95800000000003</v>
      </c>
      <c r="AK122" s="9">
        <v>123.52200000000001</v>
      </c>
      <c r="AL122" s="9">
        <v>154.435</v>
      </c>
      <c r="AM122" s="9">
        <v>270.70499999999998</v>
      </c>
      <c r="AN122" s="9">
        <v>126.645</v>
      </c>
      <c r="AO122" s="9">
        <v>144.059</v>
      </c>
      <c r="AP122" s="9">
        <v>3657.8380000000002</v>
      </c>
      <c r="AQ122" s="9">
        <v>1891.365</v>
      </c>
      <c r="AR122" s="9">
        <v>1766.473</v>
      </c>
      <c r="AS122" s="9">
        <v>2484.7930000000001</v>
      </c>
      <c r="AT122" s="9">
        <v>1520.806</v>
      </c>
      <c r="AU122" s="9">
        <v>963.98699999999997</v>
      </c>
      <c r="AV122" s="9">
        <v>1173.0450000000001</v>
      </c>
      <c r="AW122" s="9">
        <v>370.55900000000003</v>
      </c>
      <c r="AX122" s="9">
        <v>802.48599999999999</v>
      </c>
      <c r="AY122" s="9">
        <v>420.74</v>
      </c>
      <c r="AZ122" s="9">
        <v>226.596</v>
      </c>
      <c r="BA122" s="9">
        <v>194.14400000000001</v>
      </c>
      <c r="BB122" s="9">
        <v>93.846000000000004</v>
      </c>
      <c r="BC122" s="9">
        <v>55.878</v>
      </c>
      <c r="BD122" s="9">
        <v>37.966999999999999</v>
      </c>
      <c r="BE122" s="9">
        <v>37.304000000000002</v>
      </c>
      <c r="BF122" s="9">
        <v>28.363</v>
      </c>
      <c r="BG122" s="9">
        <v>8.9410000000000007</v>
      </c>
      <c r="BH122" s="9">
        <v>18.722999999999999</v>
      </c>
      <c r="BI122" s="9">
        <v>12.147</v>
      </c>
      <c r="BJ122" s="9">
        <v>6.5759999999999996</v>
      </c>
      <c r="BK122" s="9">
        <v>18.581</v>
      </c>
      <c r="BL122" s="9">
        <v>16.216000000000001</v>
      </c>
      <c r="BM122" s="9">
        <v>2.3650000000000002</v>
      </c>
      <c r="BN122" s="9">
        <v>56.542000000000002</v>
      </c>
      <c r="BO122" s="9">
        <v>27.515999999999998</v>
      </c>
      <c r="BP122" s="9">
        <v>29.026</v>
      </c>
      <c r="BQ122" s="9">
        <v>368.375</v>
      </c>
      <c r="BR122" s="9">
        <v>198.14099999999999</v>
      </c>
      <c r="BS122" s="9">
        <v>170.23400000000001</v>
      </c>
      <c r="BT122" s="9">
        <v>152.58600000000001</v>
      </c>
      <c r="BU122" s="9">
        <v>108.11799999999999</v>
      </c>
      <c r="BV122" s="9">
        <v>44.466999999999999</v>
      </c>
      <c r="BW122" s="9">
        <v>215.78899999999999</v>
      </c>
      <c r="BX122" s="9">
        <v>90.022000000000006</v>
      </c>
      <c r="BY122" s="9">
        <v>125.767</v>
      </c>
      <c r="BZ122" s="9">
        <v>178.82300000000001</v>
      </c>
      <c r="CA122" s="9">
        <v>126.504</v>
      </c>
      <c r="CB122" s="9">
        <v>52.317999999999998</v>
      </c>
      <c r="CC122" s="9">
        <v>241.917</v>
      </c>
      <c r="CD122" s="9">
        <v>100.09099999999999</v>
      </c>
      <c r="CE122" s="9">
        <v>141.82599999999999</v>
      </c>
      <c r="CF122" s="9">
        <v>234.51300000000001</v>
      </c>
      <c r="CG122" s="9">
        <v>102.17</v>
      </c>
      <c r="CH122" s="9">
        <v>132.34299999999999</v>
      </c>
      <c r="CI122" s="9">
        <v>2851.6419999999998</v>
      </c>
      <c r="CJ122" s="9">
        <v>1460.046</v>
      </c>
      <c r="CK122" s="9">
        <v>1391.596</v>
      </c>
      <c r="CL122" s="9">
        <v>1956.02</v>
      </c>
      <c r="CM122" s="9">
        <v>1173.424</v>
      </c>
      <c r="CN122" s="9">
        <v>782.596</v>
      </c>
      <c r="CO122" s="9">
        <v>895.62199999999996</v>
      </c>
      <c r="CP122" s="9">
        <v>286.62200000000001</v>
      </c>
      <c r="CQ122" s="9">
        <v>609</v>
      </c>
      <c r="CR122" s="9">
        <v>333.63</v>
      </c>
      <c r="CS122" s="9">
        <v>173.58600000000001</v>
      </c>
      <c r="CT122" s="9">
        <v>160.04400000000001</v>
      </c>
      <c r="CU122" s="9">
        <v>54.637</v>
      </c>
      <c r="CV122" s="9">
        <v>31.768999999999998</v>
      </c>
      <c r="CW122" s="9">
        <v>22.867999999999999</v>
      </c>
      <c r="CX122" s="9">
        <v>18.349</v>
      </c>
      <c r="CY122" s="9">
        <v>14.244999999999999</v>
      </c>
      <c r="CZ122" s="9">
        <v>4.1029999999999998</v>
      </c>
      <c r="DA122" s="9">
        <v>8.7750000000000004</v>
      </c>
      <c r="DB122" s="9">
        <v>6.3840000000000003</v>
      </c>
      <c r="DC122" s="9">
        <v>2.3919999999999999</v>
      </c>
      <c r="DD122" s="9">
        <v>9.5739999999999998</v>
      </c>
      <c r="DE122" s="9">
        <v>7.8620000000000001</v>
      </c>
      <c r="DF122" s="9">
        <v>1.712</v>
      </c>
      <c r="DG122" s="9">
        <v>36.287999999999997</v>
      </c>
      <c r="DH122" s="9">
        <v>17.524000000000001</v>
      </c>
      <c r="DI122" s="9">
        <v>18.763999999999999</v>
      </c>
      <c r="DJ122" s="9">
        <v>299.37400000000002</v>
      </c>
      <c r="DK122" s="9">
        <v>151.839</v>
      </c>
      <c r="DL122" s="9">
        <v>147.535</v>
      </c>
      <c r="DM122" s="9">
        <v>112.688</v>
      </c>
      <c r="DN122" s="9">
        <v>81.174000000000007</v>
      </c>
      <c r="DO122" s="9">
        <v>31.513999999999999</v>
      </c>
      <c r="DP122" s="9">
        <v>186.68600000000001</v>
      </c>
      <c r="DQ122" s="9">
        <v>70.665000000000006</v>
      </c>
      <c r="DR122" s="9">
        <v>116.02</v>
      </c>
      <c r="DS122" s="9">
        <v>127.554</v>
      </c>
      <c r="DT122" s="9">
        <v>93.257000000000005</v>
      </c>
      <c r="DU122" s="9">
        <v>34.296999999999997</v>
      </c>
      <c r="DV122" s="9">
        <v>206.07599999999999</v>
      </c>
      <c r="DW122" s="9">
        <v>80.328999999999994</v>
      </c>
      <c r="DX122" s="9">
        <v>125.746</v>
      </c>
      <c r="DY122" s="9">
        <v>195.46100000000001</v>
      </c>
      <c r="DZ122" s="9">
        <v>77.049000000000007</v>
      </c>
      <c r="EA122" s="9">
        <v>118.41200000000001</v>
      </c>
      <c r="EB122" s="9">
        <v>953.38599999999997</v>
      </c>
      <c r="EC122" s="9">
        <v>500.59300000000002</v>
      </c>
      <c r="ED122" s="9">
        <v>452.79399999999998</v>
      </c>
      <c r="EE122" s="9">
        <v>629.36099999999999</v>
      </c>
      <c r="EF122" s="9">
        <v>392.74900000000002</v>
      </c>
      <c r="EG122" s="9">
        <v>236.61099999999999</v>
      </c>
      <c r="EH122" s="9">
        <v>324.02600000000001</v>
      </c>
      <c r="EI122" s="9">
        <v>107.843</v>
      </c>
      <c r="EJ122" s="9">
        <v>216.18199999999999</v>
      </c>
      <c r="EK122" s="9">
        <v>117.78700000000001</v>
      </c>
      <c r="EL122" s="9">
        <v>63.039000000000001</v>
      </c>
      <c r="EM122" s="9">
        <v>54.747999999999998</v>
      </c>
      <c r="EN122" s="9">
        <v>16.445</v>
      </c>
      <c r="EO122" s="9">
        <v>8.4770000000000003</v>
      </c>
      <c r="EP122" s="9">
        <v>7.9669999999999996</v>
      </c>
      <c r="EQ122" s="9">
        <v>5.0380000000000003</v>
      </c>
      <c r="ER122" s="9">
        <v>3.5569999999999999</v>
      </c>
      <c r="ES122" s="9">
        <v>1.4810000000000001</v>
      </c>
      <c r="ET122" s="9">
        <v>2.7519999999999998</v>
      </c>
      <c r="EU122" s="9">
        <v>2.1850000000000001</v>
      </c>
      <c r="EV122" s="9">
        <v>0.56699999999999995</v>
      </c>
      <c r="EW122" s="9">
        <v>2.286</v>
      </c>
      <c r="EX122" s="9">
        <v>1.3720000000000001</v>
      </c>
      <c r="EY122" s="9">
        <v>0.91400000000000003</v>
      </c>
      <c r="EZ122" s="9">
        <v>11.407</v>
      </c>
      <c r="FA122" s="9">
        <v>4.92</v>
      </c>
      <c r="FB122" s="9">
        <v>6.4859999999999998</v>
      </c>
      <c r="FC122" s="9">
        <v>107.498</v>
      </c>
      <c r="FD122" s="9">
        <v>57.656999999999996</v>
      </c>
      <c r="FE122" s="9">
        <v>49.841000000000001</v>
      </c>
      <c r="FF122" s="9">
        <v>41.085999999999999</v>
      </c>
      <c r="FG122" s="9">
        <v>28.231000000000002</v>
      </c>
      <c r="FH122" s="9">
        <v>12.855</v>
      </c>
      <c r="FI122" s="9">
        <v>66.412000000000006</v>
      </c>
      <c r="FJ122" s="9">
        <v>29.425999999999998</v>
      </c>
      <c r="FK122" s="9">
        <v>36.987000000000002</v>
      </c>
      <c r="FL122" s="9">
        <v>45.381</v>
      </c>
      <c r="FM122" s="9">
        <v>31.055</v>
      </c>
      <c r="FN122" s="9">
        <v>14.327</v>
      </c>
      <c r="FO122" s="9">
        <v>72.406000000000006</v>
      </c>
      <c r="FP122" s="9">
        <v>31.984000000000002</v>
      </c>
      <c r="FQ122" s="9">
        <v>40.420999999999999</v>
      </c>
      <c r="FR122" s="9">
        <v>69.164000000000001</v>
      </c>
      <c r="FS122" s="9">
        <v>31.61</v>
      </c>
      <c r="FT122" s="9">
        <v>37.554000000000002</v>
      </c>
      <c r="FU122" s="9">
        <v>1582.7239999999999</v>
      </c>
      <c r="FV122" s="9">
        <v>844.27</v>
      </c>
      <c r="FW122" s="9">
        <v>738.45399999999995</v>
      </c>
      <c r="FX122" s="9">
        <v>1079.21</v>
      </c>
      <c r="FY122" s="9">
        <v>680.86199999999997</v>
      </c>
      <c r="FZ122" s="9">
        <v>398.34800000000001</v>
      </c>
      <c r="GA122" s="9">
        <v>503.51400000000001</v>
      </c>
      <c r="GB122" s="9">
        <v>163.40799999999999</v>
      </c>
      <c r="GC122" s="9">
        <v>340.10599999999999</v>
      </c>
      <c r="GD122" s="9">
        <v>160.09299999999999</v>
      </c>
      <c r="GE122" s="9">
        <v>79.198999999999998</v>
      </c>
      <c r="GF122" s="9">
        <v>80.894000000000005</v>
      </c>
      <c r="GG122" s="9">
        <v>28.736000000000001</v>
      </c>
      <c r="GH122" s="9">
        <v>15.26</v>
      </c>
      <c r="GI122" s="9">
        <v>13.476000000000001</v>
      </c>
      <c r="GJ122" s="9">
        <v>11.965999999999999</v>
      </c>
      <c r="GK122" s="9">
        <v>9.2149999999999999</v>
      </c>
      <c r="GL122" s="9">
        <v>2.7509999999999999</v>
      </c>
      <c r="GM122" s="9">
        <v>7.2889999999999997</v>
      </c>
      <c r="GN122" s="9">
        <v>5.4660000000000002</v>
      </c>
      <c r="GO122" s="9">
        <v>1.823</v>
      </c>
      <c r="GP122" s="9">
        <v>4.6769999999999996</v>
      </c>
      <c r="GQ122" s="9">
        <v>3.7490000000000001</v>
      </c>
      <c r="GR122" s="9">
        <v>0.92800000000000005</v>
      </c>
      <c r="GS122" s="9">
        <v>16.77</v>
      </c>
      <c r="GT122" s="9">
        <v>6.0449999999999999</v>
      </c>
      <c r="GU122" s="9">
        <v>10.724</v>
      </c>
      <c r="GV122" s="9">
        <v>142.405</v>
      </c>
      <c r="GW122" s="9">
        <v>69.629000000000005</v>
      </c>
      <c r="GX122" s="9">
        <v>72.775999999999996</v>
      </c>
      <c r="GY122" s="9">
        <v>59.356000000000002</v>
      </c>
      <c r="GZ122" s="9">
        <v>39.597999999999999</v>
      </c>
      <c r="HA122" s="9">
        <v>19.757999999999999</v>
      </c>
      <c r="HB122" s="9">
        <v>83.049000000000007</v>
      </c>
      <c r="HC122" s="9">
        <v>30.030999999999999</v>
      </c>
      <c r="HD122" s="9">
        <v>53.018000000000001</v>
      </c>
      <c r="HE122" s="9">
        <v>68.27</v>
      </c>
      <c r="HF122" s="9">
        <v>46.542999999999999</v>
      </c>
      <c r="HG122" s="9">
        <v>21.728000000000002</v>
      </c>
      <c r="HH122" s="9">
        <v>91.822000000000003</v>
      </c>
      <c r="HI122" s="9">
        <v>32.655999999999999</v>
      </c>
      <c r="HJ122" s="9">
        <v>59.165999999999997</v>
      </c>
      <c r="HK122" s="9">
        <v>90.337999999999994</v>
      </c>
      <c r="HL122" s="9">
        <v>35.496000000000002</v>
      </c>
      <c r="HM122" s="9">
        <v>54.841000000000001</v>
      </c>
      <c r="HN122" s="9">
        <v>282.072</v>
      </c>
      <c r="HO122" s="9">
        <v>143.36000000000001</v>
      </c>
      <c r="HP122" s="9">
        <v>138.71100000000001</v>
      </c>
      <c r="HQ122" s="9">
        <v>182.04300000000001</v>
      </c>
      <c r="HR122" s="9">
        <v>112.809</v>
      </c>
      <c r="HS122" s="9">
        <v>69.233999999999995</v>
      </c>
      <c r="HT122" s="9">
        <v>100.029</v>
      </c>
      <c r="HU122" s="9">
        <v>30.552</v>
      </c>
      <c r="HV122" s="9">
        <v>69.477999999999994</v>
      </c>
      <c r="HW122" s="9">
        <v>29.785</v>
      </c>
      <c r="HX122" s="9">
        <v>14.102</v>
      </c>
      <c r="HY122" s="9">
        <v>15.682</v>
      </c>
      <c r="HZ122" s="9">
        <v>5.5060000000000002</v>
      </c>
      <c r="IA122" s="9">
        <v>3.327</v>
      </c>
      <c r="IB122" s="9">
        <v>2.1789999999999998</v>
      </c>
      <c r="IC122" s="9">
        <v>1.845</v>
      </c>
      <c r="ID122" s="9">
        <v>1.091</v>
      </c>
      <c r="IE122" s="9">
        <v>0.754</v>
      </c>
      <c r="IF122" s="9">
        <v>1.026</v>
      </c>
      <c r="IG122" s="9">
        <v>0.55800000000000005</v>
      </c>
      <c r="IH122" s="9">
        <v>0.46800000000000003</v>
      </c>
      <c r="II122" s="9">
        <v>0.81899999999999995</v>
      </c>
      <c r="IJ122" s="9">
        <v>0.53300000000000003</v>
      </c>
      <c r="IK122" s="9">
        <v>0.28599999999999998</v>
      </c>
      <c r="IL122" s="9">
        <v>3.661</v>
      </c>
      <c r="IM122" s="9">
        <v>2.2360000000000002</v>
      </c>
      <c r="IN122" s="9">
        <v>1.425</v>
      </c>
      <c r="IO122" s="9">
        <v>26.32</v>
      </c>
      <c r="IP122" s="9">
        <v>11.739000000000001</v>
      </c>
      <c r="IQ122" s="9">
        <v>14.581</v>
      </c>
    </row>
    <row r="123" spans="1:251">
      <c r="A123" s="10">
        <v>45231</v>
      </c>
      <c r="B123" s="9">
        <v>1259.1569999999999</v>
      </c>
      <c r="C123" s="9">
        <v>1312.883</v>
      </c>
      <c r="D123" s="9">
        <v>463.51600000000002</v>
      </c>
      <c r="E123" s="9">
        <v>849.36699999999996</v>
      </c>
      <c r="F123" s="9">
        <v>493.49599999999998</v>
      </c>
      <c r="G123" s="9">
        <v>278.59500000000003</v>
      </c>
      <c r="H123" s="9">
        <v>214.9</v>
      </c>
      <c r="I123" s="9">
        <v>93.492000000000004</v>
      </c>
      <c r="J123" s="9">
        <v>62.686</v>
      </c>
      <c r="K123" s="9">
        <v>30.806000000000001</v>
      </c>
      <c r="L123" s="9">
        <v>39.481999999999999</v>
      </c>
      <c r="M123" s="9">
        <v>32.531999999999996</v>
      </c>
      <c r="N123" s="9">
        <v>6.9489999999999998</v>
      </c>
      <c r="O123" s="9">
        <v>23.175999999999998</v>
      </c>
      <c r="P123" s="9">
        <v>17.978000000000002</v>
      </c>
      <c r="Q123" s="9">
        <v>5.1989999999999998</v>
      </c>
      <c r="R123" s="9">
        <v>16.305</v>
      </c>
      <c r="S123" s="9">
        <v>14.555</v>
      </c>
      <c r="T123" s="9">
        <v>1.7509999999999999</v>
      </c>
      <c r="U123" s="9">
        <v>54.01</v>
      </c>
      <c r="V123" s="9">
        <v>30.152999999999999</v>
      </c>
      <c r="W123" s="9">
        <v>23.856999999999999</v>
      </c>
      <c r="X123" s="9">
        <v>444.214</v>
      </c>
      <c r="Y123" s="9">
        <v>245.14</v>
      </c>
      <c r="Z123" s="9">
        <v>199.07400000000001</v>
      </c>
      <c r="AA123" s="9">
        <v>173.398</v>
      </c>
      <c r="AB123" s="9">
        <v>123.83799999999999</v>
      </c>
      <c r="AC123" s="9">
        <v>49.56</v>
      </c>
      <c r="AD123" s="9">
        <v>270.81599999999997</v>
      </c>
      <c r="AE123" s="9">
        <v>121.30200000000001</v>
      </c>
      <c r="AF123" s="9">
        <v>149.51400000000001</v>
      </c>
      <c r="AG123" s="9">
        <v>200.80099999999999</v>
      </c>
      <c r="AH123" s="9">
        <v>146.49100000000001</v>
      </c>
      <c r="AI123" s="9">
        <v>54.31</v>
      </c>
      <c r="AJ123" s="9">
        <v>292.69499999999999</v>
      </c>
      <c r="AK123" s="9">
        <v>132.10400000000001</v>
      </c>
      <c r="AL123" s="9">
        <v>160.59</v>
      </c>
      <c r="AM123" s="9">
        <v>293.99200000000002</v>
      </c>
      <c r="AN123" s="9">
        <v>139.28</v>
      </c>
      <c r="AO123" s="9">
        <v>154.71299999999999</v>
      </c>
      <c r="AP123" s="9">
        <v>3664.8180000000002</v>
      </c>
      <c r="AQ123" s="9">
        <v>1896.76</v>
      </c>
      <c r="AR123" s="9">
        <v>1768.058</v>
      </c>
      <c r="AS123" s="9">
        <v>2506.721</v>
      </c>
      <c r="AT123" s="9">
        <v>1523.1279999999999</v>
      </c>
      <c r="AU123" s="9">
        <v>983.59400000000005</v>
      </c>
      <c r="AV123" s="9">
        <v>1158.097</v>
      </c>
      <c r="AW123" s="9">
        <v>373.63200000000001</v>
      </c>
      <c r="AX123" s="9">
        <v>784.46400000000006</v>
      </c>
      <c r="AY123" s="9">
        <v>459.92899999999997</v>
      </c>
      <c r="AZ123" s="9">
        <v>251.28100000000001</v>
      </c>
      <c r="BA123" s="9">
        <v>208.649</v>
      </c>
      <c r="BB123" s="9">
        <v>93.003</v>
      </c>
      <c r="BC123" s="9">
        <v>48.08</v>
      </c>
      <c r="BD123" s="9">
        <v>44.923000000000002</v>
      </c>
      <c r="BE123" s="9">
        <v>39.603000000000002</v>
      </c>
      <c r="BF123" s="9">
        <v>23.297999999999998</v>
      </c>
      <c r="BG123" s="9">
        <v>16.305</v>
      </c>
      <c r="BH123" s="9">
        <v>25.175999999999998</v>
      </c>
      <c r="BI123" s="9">
        <v>14.278</v>
      </c>
      <c r="BJ123" s="9">
        <v>10.898</v>
      </c>
      <c r="BK123" s="9">
        <v>14.427</v>
      </c>
      <c r="BL123" s="9">
        <v>9.02</v>
      </c>
      <c r="BM123" s="9">
        <v>5.407</v>
      </c>
      <c r="BN123" s="9">
        <v>53.4</v>
      </c>
      <c r="BO123" s="9">
        <v>24.782</v>
      </c>
      <c r="BP123" s="9">
        <v>28.617999999999999</v>
      </c>
      <c r="BQ123" s="9">
        <v>399.16</v>
      </c>
      <c r="BR123" s="9">
        <v>221.96299999999999</v>
      </c>
      <c r="BS123" s="9">
        <v>177.197</v>
      </c>
      <c r="BT123" s="9">
        <v>158.87</v>
      </c>
      <c r="BU123" s="9">
        <v>117.428</v>
      </c>
      <c r="BV123" s="9">
        <v>41.441000000000003</v>
      </c>
      <c r="BW123" s="9">
        <v>240.291</v>
      </c>
      <c r="BX123" s="9">
        <v>104.535</v>
      </c>
      <c r="BY123" s="9">
        <v>135.756</v>
      </c>
      <c r="BZ123" s="9">
        <v>188.54499999999999</v>
      </c>
      <c r="CA123" s="9">
        <v>135.499</v>
      </c>
      <c r="CB123" s="9">
        <v>53.045999999999999</v>
      </c>
      <c r="CC123" s="9">
        <v>271.38499999999999</v>
      </c>
      <c r="CD123" s="9">
        <v>115.782</v>
      </c>
      <c r="CE123" s="9">
        <v>155.60300000000001</v>
      </c>
      <c r="CF123" s="9">
        <v>265.46699999999998</v>
      </c>
      <c r="CG123" s="9">
        <v>118.812</v>
      </c>
      <c r="CH123" s="9">
        <v>146.654</v>
      </c>
      <c r="CI123" s="9">
        <v>2888.627</v>
      </c>
      <c r="CJ123" s="9">
        <v>1488.7049999999999</v>
      </c>
      <c r="CK123" s="9">
        <v>1399.922</v>
      </c>
      <c r="CL123" s="9">
        <v>1986.221</v>
      </c>
      <c r="CM123" s="9">
        <v>1198.518</v>
      </c>
      <c r="CN123" s="9">
        <v>787.70299999999997</v>
      </c>
      <c r="CO123" s="9">
        <v>902.40599999999995</v>
      </c>
      <c r="CP123" s="9">
        <v>290.18700000000001</v>
      </c>
      <c r="CQ123" s="9">
        <v>612.21900000000005</v>
      </c>
      <c r="CR123" s="9">
        <v>348.84800000000001</v>
      </c>
      <c r="CS123" s="9">
        <v>190.71799999999999</v>
      </c>
      <c r="CT123" s="9">
        <v>158.13</v>
      </c>
      <c r="CU123" s="9">
        <v>51.822000000000003</v>
      </c>
      <c r="CV123" s="9">
        <v>27.082000000000001</v>
      </c>
      <c r="CW123" s="9">
        <v>24.74</v>
      </c>
      <c r="CX123" s="9">
        <v>20.18</v>
      </c>
      <c r="CY123" s="9">
        <v>13.536</v>
      </c>
      <c r="CZ123" s="9">
        <v>6.6440000000000001</v>
      </c>
      <c r="DA123" s="9">
        <v>10.506</v>
      </c>
      <c r="DB123" s="9">
        <v>5.3550000000000004</v>
      </c>
      <c r="DC123" s="9">
        <v>5.15</v>
      </c>
      <c r="DD123" s="9">
        <v>9.6739999999999995</v>
      </c>
      <c r="DE123" s="9">
        <v>8.1809999999999992</v>
      </c>
      <c r="DF123" s="9">
        <v>1.4930000000000001</v>
      </c>
      <c r="DG123" s="9">
        <v>31.641999999999999</v>
      </c>
      <c r="DH123" s="9">
        <v>13.545999999999999</v>
      </c>
      <c r="DI123" s="9">
        <v>18.096</v>
      </c>
      <c r="DJ123" s="9">
        <v>314.97399999999999</v>
      </c>
      <c r="DK123" s="9">
        <v>172.666</v>
      </c>
      <c r="DL123" s="9">
        <v>142.309</v>
      </c>
      <c r="DM123" s="9">
        <v>114.586</v>
      </c>
      <c r="DN123" s="9">
        <v>83.14</v>
      </c>
      <c r="DO123" s="9">
        <v>31.446999999999999</v>
      </c>
      <c r="DP123" s="9">
        <v>200.38800000000001</v>
      </c>
      <c r="DQ123" s="9">
        <v>89.525999999999996</v>
      </c>
      <c r="DR123" s="9">
        <v>110.86199999999999</v>
      </c>
      <c r="DS123" s="9">
        <v>131.12799999999999</v>
      </c>
      <c r="DT123" s="9">
        <v>93.558000000000007</v>
      </c>
      <c r="DU123" s="9">
        <v>37.57</v>
      </c>
      <c r="DV123" s="9">
        <v>217.72</v>
      </c>
      <c r="DW123" s="9">
        <v>97.16</v>
      </c>
      <c r="DX123" s="9">
        <v>120.56</v>
      </c>
      <c r="DY123" s="9">
        <v>210.89400000000001</v>
      </c>
      <c r="DZ123" s="9">
        <v>94.882000000000005</v>
      </c>
      <c r="EA123" s="9">
        <v>116.012</v>
      </c>
      <c r="EB123" s="9">
        <v>956.46699999999998</v>
      </c>
      <c r="EC123" s="9">
        <v>501.185</v>
      </c>
      <c r="ED123" s="9">
        <v>455.28199999999998</v>
      </c>
      <c r="EE123" s="9">
        <v>637.74900000000002</v>
      </c>
      <c r="EF123" s="9">
        <v>396.19400000000002</v>
      </c>
      <c r="EG123" s="9">
        <v>241.55600000000001</v>
      </c>
      <c r="EH123" s="9">
        <v>318.71800000000002</v>
      </c>
      <c r="EI123" s="9">
        <v>104.991</v>
      </c>
      <c r="EJ123" s="9">
        <v>213.727</v>
      </c>
      <c r="EK123" s="9">
        <v>114.264</v>
      </c>
      <c r="EL123" s="9">
        <v>63.018999999999998</v>
      </c>
      <c r="EM123" s="9">
        <v>51.244</v>
      </c>
      <c r="EN123" s="9">
        <v>14.45</v>
      </c>
      <c r="EO123" s="9">
        <v>7.7539999999999996</v>
      </c>
      <c r="EP123" s="9">
        <v>6.6959999999999997</v>
      </c>
      <c r="EQ123" s="9">
        <v>5.6349999999999998</v>
      </c>
      <c r="ER123" s="9">
        <v>4.4240000000000004</v>
      </c>
      <c r="ES123" s="9">
        <v>1.2110000000000001</v>
      </c>
      <c r="ET123" s="9">
        <v>2.2149999999999999</v>
      </c>
      <c r="EU123" s="9">
        <v>1.5760000000000001</v>
      </c>
      <c r="EV123" s="9">
        <v>0.63900000000000001</v>
      </c>
      <c r="EW123" s="9">
        <v>3.42</v>
      </c>
      <c r="EX123" s="9">
        <v>2.847</v>
      </c>
      <c r="EY123" s="9">
        <v>0.57299999999999995</v>
      </c>
      <c r="EZ123" s="9">
        <v>8.8160000000000007</v>
      </c>
      <c r="FA123" s="9">
        <v>3.331</v>
      </c>
      <c r="FB123" s="9">
        <v>5.4850000000000003</v>
      </c>
      <c r="FC123" s="9">
        <v>104.60299999999999</v>
      </c>
      <c r="FD123" s="9">
        <v>57.424999999999997</v>
      </c>
      <c r="FE123" s="9">
        <v>47.177999999999997</v>
      </c>
      <c r="FF123" s="9">
        <v>38.4</v>
      </c>
      <c r="FG123" s="9">
        <v>26.257000000000001</v>
      </c>
      <c r="FH123" s="9">
        <v>12.143000000000001</v>
      </c>
      <c r="FI123" s="9">
        <v>66.203000000000003</v>
      </c>
      <c r="FJ123" s="9">
        <v>31.167000000000002</v>
      </c>
      <c r="FK123" s="9">
        <v>35.034999999999997</v>
      </c>
      <c r="FL123" s="9">
        <v>43.070999999999998</v>
      </c>
      <c r="FM123" s="9">
        <v>30.088999999999999</v>
      </c>
      <c r="FN123" s="9">
        <v>12.983000000000001</v>
      </c>
      <c r="FO123" s="9">
        <v>71.191999999999993</v>
      </c>
      <c r="FP123" s="9">
        <v>32.930999999999997</v>
      </c>
      <c r="FQ123" s="9">
        <v>38.261000000000003</v>
      </c>
      <c r="FR123" s="9">
        <v>68.418000000000006</v>
      </c>
      <c r="FS123" s="9">
        <v>32.744</v>
      </c>
      <c r="FT123" s="9">
        <v>35.673999999999999</v>
      </c>
      <c r="FU123" s="9">
        <v>1602.3219999999999</v>
      </c>
      <c r="FV123" s="9">
        <v>852.59799999999996</v>
      </c>
      <c r="FW123" s="9">
        <v>749.72400000000005</v>
      </c>
      <c r="FX123" s="9">
        <v>1104.0029999999999</v>
      </c>
      <c r="FY123" s="9">
        <v>701.90599999999995</v>
      </c>
      <c r="FZ123" s="9">
        <v>402.09800000000001</v>
      </c>
      <c r="GA123" s="9">
        <v>498.31900000000002</v>
      </c>
      <c r="GB123" s="9">
        <v>150.69200000000001</v>
      </c>
      <c r="GC123" s="9">
        <v>347.62700000000001</v>
      </c>
      <c r="GD123" s="9">
        <v>160.68299999999999</v>
      </c>
      <c r="GE123" s="9">
        <v>77.503</v>
      </c>
      <c r="GF123" s="9">
        <v>83.18</v>
      </c>
      <c r="GG123" s="9">
        <v>31.044</v>
      </c>
      <c r="GH123" s="9">
        <v>16.209</v>
      </c>
      <c r="GI123" s="9">
        <v>14.835000000000001</v>
      </c>
      <c r="GJ123" s="9">
        <v>12.416</v>
      </c>
      <c r="GK123" s="9">
        <v>8.9269999999999996</v>
      </c>
      <c r="GL123" s="9">
        <v>3.4889999999999999</v>
      </c>
      <c r="GM123" s="9">
        <v>5.4889999999999999</v>
      </c>
      <c r="GN123" s="9">
        <v>4.6980000000000004</v>
      </c>
      <c r="GO123" s="9">
        <v>0.79100000000000004</v>
      </c>
      <c r="GP123" s="9">
        <v>6.9279999999999999</v>
      </c>
      <c r="GQ123" s="9">
        <v>4.2290000000000001</v>
      </c>
      <c r="GR123" s="9">
        <v>2.6989999999999998</v>
      </c>
      <c r="GS123" s="9">
        <v>18.628</v>
      </c>
      <c r="GT123" s="9">
        <v>7.282</v>
      </c>
      <c r="GU123" s="9">
        <v>11.346</v>
      </c>
      <c r="GV123" s="9">
        <v>140.37299999999999</v>
      </c>
      <c r="GW123" s="9">
        <v>66.47</v>
      </c>
      <c r="GX123" s="9">
        <v>73.903000000000006</v>
      </c>
      <c r="GY123" s="9">
        <v>53.715000000000003</v>
      </c>
      <c r="GZ123" s="9">
        <v>38.39</v>
      </c>
      <c r="HA123" s="9">
        <v>15.326000000000001</v>
      </c>
      <c r="HB123" s="9">
        <v>86.658000000000001</v>
      </c>
      <c r="HC123" s="9">
        <v>28.08</v>
      </c>
      <c r="HD123" s="9">
        <v>58.578000000000003</v>
      </c>
      <c r="HE123" s="9">
        <v>63.298000000000002</v>
      </c>
      <c r="HF123" s="9">
        <v>44.844999999999999</v>
      </c>
      <c r="HG123" s="9">
        <v>18.452000000000002</v>
      </c>
      <c r="HH123" s="9">
        <v>97.385000000000005</v>
      </c>
      <c r="HI123" s="9">
        <v>32.656999999999996</v>
      </c>
      <c r="HJ123" s="9">
        <v>64.727000000000004</v>
      </c>
      <c r="HK123" s="9">
        <v>92.147000000000006</v>
      </c>
      <c r="HL123" s="9">
        <v>32.777999999999999</v>
      </c>
      <c r="HM123" s="9">
        <v>59.368000000000002</v>
      </c>
      <c r="HN123" s="9">
        <v>285.55399999999997</v>
      </c>
      <c r="HO123" s="9">
        <v>146.31700000000001</v>
      </c>
      <c r="HP123" s="9">
        <v>139.23699999999999</v>
      </c>
      <c r="HQ123" s="9">
        <v>184.19300000000001</v>
      </c>
      <c r="HR123" s="9">
        <v>115.779</v>
      </c>
      <c r="HS123" s="9">
        <v>68.414000000000001</v>
      </c>
      <c r="HT123" s="9">
        <v>101.361</v>
      </c>
      <c r="HU123" s="9">
        <v>30.538</v>
      </c>
      <c r="HV123" s="9">
        <v>70.822999999999993</v>
      </c>
      <c r="HW123" s="9">
        <v>35.046999999999997</v>
      </c>
      <c r="HX123" s="9">
        <v>15.618</v>
      </c>
      <c r="HY123" s="9">
        <v>19.428999999999998</v>
      </c>
      <c r="HZ123" s="9">
        <v>6.6520000000000001</v>
      </c>
      <c r="IA123" s="9">
        <v>2.9750000000000001</v>
      </c>
      <c r="IB123" s="9">
        <v>3.677</v>
      </c>
      <c r="IC123" s="9">
        <v>2.746</v>
      </c>
      <c r="ID123" s="9">
        <v>1.736</v>
      </c>
      <c r="IE123" s="9">
        <v>1.0089999999999999</v>
      </c>
      <c r="IF123" s="9">
        <v>1.2390000000000001</v>
      </c>
      <c r="IG123" s="9">
        <v>0.77800000000000002</v>
      </c>
      <c r="IH123" s="9">
        <v>0.46100000000000002</v>
      </c>
      <c r="II123" s="9">
        <v>1.5069999999999999</v>
      </c>
      <c r="IJ123" s="9">
        <v>0.95899999999999996</v>
      </c>
      <c r="IK123" s="9">
        <v>0.54800000000000004</v>
      </c>
      <c r="IL123" s="9">
        <v>3.9060000000000001</v>
      </c>
      <c r="IM123" s="9">
        <v>1.238</v>
      </c>
      <c r="IN123" s="9">
        <v>2.6680000000000001</v>
      </c>
      <c r="IO123" s="9">
        <v>30.623000000000001</v>
      </c>
      <c r="IP123" s="9">
        <v>13.679</v>
      </c>
      <c r="IQ123" s="9">
        <v>16.943999999999999</v>
      </c>
    </row>
    <row r="124" spans="1:251">
      <c r="A124" s="10">
        <v>45261</v>
      </c>
      <c r="B124" s="9">
        <v>1251.1089999999999</v>
      </c>
      <c r="C124" s="9">
        <v>1313.914</v>
      </c>
      <c r="D124" s="9">
        <v>460.51400000000001</v>
      </c>
      <c r="E124" s="9">
        <v>853.40099999999995</v>
      </c>
      <c r="F124" s="9">
        <v>519.15800000000002</v>
      </c>
      <c r="G124" s="9">
        <v>286.24599999999998</v>
      </c>
      <c r="H124" s="9">
        <v>232.91200000000001</v>
      </c>
      <c r="I124" s="9">
        <v>90.379000000000005</v>
      </c>
      <c r="J124" s="9">
        <v>52.85</v>
      </c>
      <c r="K124" s="9">
        <v>37.529000000000003</v>
      </c>
      <c r="L124" s="9">
        <v>31.867000000000001</v>
      </c>
      <c r="M124" s="9">
        <v>22.469000000000001</v>
      </c>
      <c r="N124" s="9">
        <v>9.3979999999999997</v>
      </c>
      <c r="O124" s="9">
        <v>15.685</v>
      </c>
      <c r="P124" s="9">
        <v>9.5389999999999997</v>
      </c>
      <c r="Q124" s="9">
        <v>6.1459999999999999</v>
      </c>
      <c r="R124" s="9">
        <v>16.181999999999999</v>
      </c>
      <c r="S124" s="9">
        <v>12.930999999999999</v>
      </c>
      <c r="T124" s="9">
        <v>3.2509999999999999</v>
      </c>
      <c r="U124" s="9">
        <v>58.512</v>
      </c>
      <c r="V124" s="9">
        <v>30.381</v>
      </c>
      <c r="W124" s="9">
        <v>28.132000000000001</v>
      </c>
      <c r="X124" s="9">
        <v>466.81099999999998</v>
      </c>
      <c r="Y124" s="9">
        <v>253.19800000000001</v>
      </c>
      <c r="Z124" s="9">
        <v>213.613</v>
      </c>
      <c r="AA124" s="9">
        <v>175.02</v>
      </c>
      <c r="AB124" s="9">
        <v>129.25899999999999</v>
      </c>
      <c r="AC124" s="9">
        <v>45.761000000000003</v>
      </c>
      <c r="AD124" s="9">
        <v>291.791</v>
      </c>
      <c r="AE124" s="9">
        <v>123.93899999999999</v>
      </c>
      <c r="AF124" s="9">
        <v>167.852</v>
      </c>
      <c r="AG124" s="9">
        <v>199.221</v>
      </c>
      <c r="AH124" s="9">
        <v>146.613</v>
      </c>
      <c r="AI124" s="9">
        <v>52.607999999999997</v>
      </c>
      <c r="AJ124" s="9">
        <v>319.93700000000001</v>
      </c>
      <c r="AK124" s="9">
        <v>139.63300000000001</v>
      </c>
      <c r="AL124" s="9">
        <v>180.304</v>
      </c>
      <c r="AM124" s="9">
        <v>307.476</v>
      </c>
      <c r="AN124" s="9">
        <v>133.47800000000001</v>
      </c>
      <c r="AO124" s="9">
        <v>173.99799999999999</v>
      </c>
      <c r="AP124" s="9">
        <v>3673.0129999999999</v>
      </c>
      <c r="AQ124" s="9">
        <v>1904.3710000000001</v>
      </c>
      <c r="AR124" s="9">
        <v>1768.6420000000001</v>
      </c>
      <c r="AS124" s="9">
        <v>2516.8310000000001</v>
      </c>
      <c r="AT124" s="9">
        <v>1536.7449999999999</v>
      </c>
      <c r="AU124" s="9">
        <v>980.08600000000001</v>
      </c>
      <c r="AV124" s="9">
        <v>1156.182</v>
      </c>
      <c r="AW124" s="9">
        <v>367.62700000000001</v>
      </c>
      <c r="AX124" s="9">
        <v>788.55499999999995</v>
      </c>
      <c r="AY124" s="9">
        <v>466.19900000000001</v>
      </c>
      <c r="AZ124" s="9">
        <v>242.47900000000001</v>
      </c>
      <c r="BA124" s="9">
        <v>223.721</v>
      </c>
      <c r="BB124" s="9">
        <v>106.685</v>
      </c>
      <c r="BC124" s="9">
        <v>57.642000000000003</v>
      </c>
      <c r="BD124" s="9">
        <v>49.042999999999999</v>
      </c>
      <c r="BE124" s="9">
        <v>42.110999999999997</v>
      </c>
      <c r="BF124" s="9">
        <v>31.059000000000001</v>
      </c>
      <c r="BG124" s="9">
        <v>11.052</v>
      </c>
      <c r="BH124" s="9">
        <v>19.914999999999999</v>
      </c>
      <c r="BI124" s="9">
        <v>12.643000000000001</v>
      </c>
      <c r="BJ124" s="9">
        <v>7.2709999999999999</v>
      </c>
      <c r="BK124" s="9">
        <v>22.196000000000002</v>
      </c>
      <c r="BL124" s="9">
        <v>18.414999999999999</v>
      </c>
      <c r="BM124" s="9">
        <v>3.7810000000000001</v>
      </c>
      <c r="BN124" s="9">
        <v>64.573999999999998</v>
      </c>
      <c r="BO124" s="9">
        <v>26.582999999999998</v>
      </c>
      <c r="BP124" s="9">
        <v>37.991</v>
      </c>
      <c r="BQ124" s="9">
        <v>398.68599999999998</v>
      </c>
      <c r="BR124" s="9">
        <v>206.23400000000001</v>
      </c>
      <c r="BS124" s="9">
        <v>192.452</v>
      </c>
      <c r="BT124" s="9">
        <v>155.84100000000001</v>
      </c>
      <c r="BU124" s="9">
        <v>112.348</v>
      </c>
      <c r="BV124" s="9">
        <v>43.491999999999997</v>
      </c>
      <c r="BW124" s="9">
        <v>242.845</v>
      </c>
      <c r="BX124" s="9">
        <v>93.885999999999996</v>
      </c>
      <c r="BY124" s="9">
        <v>148.959</v>
      </c>
      <c r="BZ124" s="9">
        <v>187.88399999999999</v>
      </c>
      <c r="CA124" s="9">
        <v>135.077</v>
      </c>
      <c r="CB124" s="9">
        <v>52.807000000000002</v>
      </c>
      <c r="CC124" s="9">
        <v>278.31599999999997</v>
      </c>
      <c r="CD124" s="9">
        <v>107.402</v>
      </c>
      <c r="CE124" s="9">
        <v>170.91399999999999</v>
      </c>
      <c r="CF124" s="9">
        <v>262.76</v>
      </c>
      <c r="CG124" s="9">
        <v>106.529</v>
      </c>
      <c r="CH124" s="9">
        <v>156.23099999999999</v>
      </c>
      <c r="CI124" s="9">
        <v>2897.627</v>
      </c>
      <c r="CJ124" s="9">
        <v>1481.337</v>
      </c>
      <c r="CK124" s="9">
        <v>1416.2909999999999</v>
      </c>
      <c r="CL124" s="9">
        <v>2000.7639999999999</v>
      </c>
      <c r="CM124" s="9">
        <v>1202.3989999999999</v>
      </c>
      <c r="CN124" s="9">
        <v>798.36500000000001</v>
      </c>
      <c r="CO124" s="9">
        <v>896.86300000000006</v>
      </c>
      <c r="CP124" s="9">
        <v>278.93799999999999</v>
      </c>
      <c r="CQ124" s="9">
        <v>617.92600000000004</v>
      </c>
      <c r="CR124" s="9">
        <v>389.423</v>
      </c>
      <c r="CS124" s="9">
        <v>206.071</v>
      </c>
      <c r="CT124" s="9">
        <v>183.352</v>
      </c>
      <c r="CU124" s="9">
        <v>66.590999999999994</v>
      </c>
      <c r="CV124" s="9">
        <v>38.021999999999998</v>
      </c>
      <c r="CW124" s="9">
        <v>28.568999999999999</v>
      </c>
      <c r="CX124" s="9">
        <v>23.308</v>
      </c>
      <c r="CY124" s="9">
        <v>17.28</v>
      </c>
      <c r="CZ124" s="9">
        <v>6.0279999999999996</v>
      </c>
      <c r="DA124" s="9">
        <v>10.124000000000001</v>
      </c>
      <c r="DB124" s="9">
        <v>7.3920000000000003</v>
      </c>
      <c r="DC124" s="9">
        <v>2.7320000000000002</v>
      </c>
      <c r="DD124" s="9">
        <v>13.183999999999999</v>
      </c>
      <c r="DE124" s="9">
        <v>9.8879999999999999</v>
      </c>
      <c r="DF124" s="9">
        <v>3.2959999999999998</v>
      </c>
      <c r="DG124" s="9">
        <v>43.283000000000001</v>
      </c>
      <c r="DH124" s="9">
        <v>20.741</v>
      </c>
      <c r="DI124" s="9">
        <v>22.541</v>
      </c>
      <c r="DJ124" s="9">
        <v>351.74200000000002</v>
      </c>
      <c r="DK124" s="9">
        <v>184.50899999999999</v>
      </c>
      <c r="DL124" s="9">
        <v>167.233</v>
      </c>
      <c r="DM124" s="9">
        <v>136.73699999999999</v>
      </c>
      <c r="DN124" s="9">
        <v>98.17</v>
      </c>
      <c r="DO124" s="9">
        <v>38.567</v>
      </c>
      <c r="DP124" s="9">
        <v>215.005</v>
      </c>
      <c r="DQ124" s="9">
        <v>86.338999999999999</v>
      </c>
      <c r="DR124" s="9">
        <v>128.666</v>
      </c>
      <c r="DS124" s="9">
        <v>155.602</v>
      </c>
      <c r="DT124" s="9">
        <v>112.16200000000001</v>
      </c>
      <c r="DU124" s="9">
        <v>43.44</v>
      </c>
      <c r="DV124" s="9">
        <v>233.821</v>
      </c>
      <c r="DW124" s="9">
        <v>93.909000000000006</v>
      </c>
      <c r="DX124" s="9">
        <v>139.91200000000001</v>
      </c>
      <c r="DY124" s="9">
        <v>225.12899999999999</v>
      </c>
      <c r="DZ124" s="9">
        <v>93.731999999999999</v>
      </c>
      <c r="EA124" s="9">
        <v>131.39699999999999</v>
      </c>
      <c r="EB124" s="9">
        <v>950.98699999999997</v>
      </c>
      <c r="EC124" s="9">
        <v>496.05700000000002</v>
      </c>
      <c r="ED124" s="9">
        <v>454.93099999999998</v>
      </c>
      <c r="EE124" s="9">
        <v>624.30200000000002</v>
      </c>
      <c r="EF124" s="9">
        <v>395.11700000000002</v>
      </c>
      <c r="EG124" s="9">
        <v>229.185</v>
      </c>
      <c r="EH124" s="9">
        <v>326.68599999999998</v>
      </c>
      <c r="EI124" s="9">
        <v>100.94</v>
      </c>
      <c r="EJ124" s="9">
        <v>225.745</v>
      </c>
      <c r="EK124" s="9">
        <v>123.63500000000001</v>
      </c>
      <c r="EL124" s="9">
        <v>64.751000000000005</v>
      </c>
      <c r="EM124" s="9">
        <v>58.884</v>
      </c>
      <c r="EN124" s="9">
        <v>24.591999999999999</v>
      </c>
      <c r="EO124" s="9">
        <v>13.602</v>
      </c>
      <c r="EP124" s="9">
        <v>10.991</v>
      </c>
      <c r="EQ124" s="9">
        <v>7.4809999999999999</v>
      </c>
      <c r="ER124" s="9">
        <v>6.1</v>
      </c>
      <c r="ES124" s="9">
        <v>1.381</v>
      </c>
      <c r="ET124" s="9">
        <v>4.2290000000000001</v>
      </c>
      <c r="EU124" s="9">
        <v>2.8879999999999999</v>
      </c>
      <c r="EV124" s="9">
        <v>1.34</v>
      </c>
      <c r="EW124" s="9">
        <v>3.2519999999999998</v>
      </c>
      <c r="EX124" s="9">
        <v>3.2120000000000002</v>
      </c>
      <c r="EY124" s="9">
        <v>4.1000000000000002E-2</v>
      </c>
      <c r="EZ124" s="9">
        <v>17.111999999999998</v>
      </c>
      <c r="FA124" s="9">
        <v>7.5019999999999998</v>
      </c>
      <c r="FB124" s="9">
        <v>9.61</v>
      </c>
      <c r="FC124" s="9">
        <v>110.533</v>
      </c>
      <c r="FD124" s="9">
        <v>57.552</v>
      </c>
      <c r="FE124" s="9">
        <v>52.981000000000002</v>
      </c>
      <c r="FF124" s="9">
        <v>38.712000000000003</v>
      </c>
      <c r="FG124" s="9">
        <v>26.943000000000001</v>
      </c>
      <c r="FH124" s="9">
        <v>11.769</v>
      </c>
      <c r="FI124" s="9">
        <v>71.820999999999998</v>
      </c>
      <c r="FJ124" s="9">
        <v>30.609000000000002</v>
      </c>
      <c r="FK124" s="9">
        <v>41.212000000000003</v>
      </c>
      <c r="FL124" s="9">
        <v>43.293999999999997</v>
      </c>
      <c r="FM124" s="9">
        <v>30.56</v>
      </c>
      <c r="FN124" s="9">
        <v>12.734</v>
      </c>
      <c r="FO124" s="9">
        <v>80.340999999999994</v>
      </c>
      <c r="FP124" s="9">
        <v>34.191000000000003</v>
      </c>
      <c r="FQ124" s="9">
        <v>46.149000000000001</v>
      </c>
      <c r="FR124" s="9">
        <v>76.05</v>
      </c>
      <c r="FS124" s="9">
        <v>33.497999999999998</v>
      </c>
      <c r="FT124" s="9">
        <v>42.552</v>
      </c>
      <c r="FU124" s="9">
        <v>1596.896</v>
      </c>
      <c r="FV124" s="9">
        <v>848.81200000000001</v>
      </c>
      <c r="FW124" s="9">
        <v>748.08500000000004</v>
      </c>
      <c r="FX124" s="9">
        <v>1096.038</v>
      </c>
      <c r="FY124" s="9">
        <v>694.49300000000005</v>
      </c>
      <c r="FZ124" s="9">
        <v>401.54500000000002</v>
      </c>
      <c r="GA124" s="9">
        <v>500.858</v>
      </c>
      <c r="GB124" s="9">
        <v>154.31899999999999</v>
      </c>
      <c r="GC124" s="9">
        <v>346.53899999999999</v>
      </c>
      <c r="GD124" s="9">
        <v>174.55199999999999</v>
      </c>
      <c r="GE124" s="9">
        <v>88.034000000000006</v>
      </c>
      <c r="GF124" s="9">
        <v>86.516999999999996</v>
      </c>
      <c r="GG124" s="9">
        <v>25.995999999999999</v>
      </c>
      <c r="GH124" s="9">
        <v>14.824999999999999</v>
      </c>
      <c r="GI124" s="9">
        <v>11.170999999999999</v>
      </c>
      <c r="GJ124" s="9">
        <v>12.61</v>
      </c>
      <c r="GK124" s="9">
        <v>8.9830000000000005</v>
      </c>
      <c r="GL124" s="9">
        <v>3.6269999999999998</v>
      </c>
      <c r="GM124" s="9">
        <v>4.2439999999999998</v>
      </c>
      <c r="GN124" s="9">
        <v>2.702</v>
      </c>
      <c r="GO124" s="9">
        <v>1.5409999999999999</v>
      </c>
      <c r="GP124" s="9">
        <v>8.3659999999999997</v>
      </c>
      <c r="GQ124" s="9">
        <v>6.28</v>
      </c>
      <c r="GR124" s="9">
        <v>2.085</v>
      </c>
      <c r="GS124" s="9">
        <v>13.385999999999999</v>
      </c>
      <c r="GT124" s="9">
        <v>5.843</v>
      </c>
      <c r="GU124" s="9">
        <v>7.5439999999999996</v>
      </c>
      <c r="GV124" s="9">
        <v>158.87299999999999</v>
      </c>
      <c r="GW124" s="9">
        <v>79.024000000000001</v>
      </c>
      <c r="GX124" s="9">
        <v>79.849000000000004</v>
      </c>
      <c r="GY124" s="9">
        <v>54.241</v>
      </c>
      <c r="GZ124" s="9">
        <v>39.164999999999999</v>
      </c>
      <c r="HA124" s="9">
        <v>15.076000000000001</v>
      </c>
      <c r="HB124" s="9">
        <v>104.63200000000001</v>
      </c>
      <c r="HC124" s="9">
        <v>39.86</v>
      </c>
      <c r="HD124" s="9">
        <v>64.772999999999996</v>
      </c>
      <c r="HE124" s="9">
        <v>63.825000000000003</v>
      </c>
      <c r="HF124" s="9">
        <v>45.930999999999997</v>
      </c>
      <c r="HG124" s="9">
        <v>17.893999999999998</v>
      </c>
      <c r="HH124" s="9">
        <v>110.727</v>
      </c>
      <c r="HI124" s="9">
        <v>42.103999999999999</v>
      </c>
      <c r="HJ124" s="9">
        <v>68.623000000000005</v>
      </c>
      <c r="HK124" s="9">
        <v>108.876</v>
      </c>
      <c r="HL124" s="9">
        <v>42.561999999999998</v>
      </c>
      <c r="HM124" s="9">
        <v>66.313999999999993</v>
      </c>
      <c r="HN124" s="9">
        <v>290.58300000000003</v>
      </c>
      <c r="HO124" s="9">
        <v>148.01</v>
      </c>
      <c r="HP124" s="9">
        <v>142.57300000000001</v>
      </c>
      <c r="HQ124" s="9">
        <v>186.86099999999999</v>
      </c>
      <c r="HR124" s="9">
        <v>116.45699999999999</v>
      </c>
      <c r="HS124" s="9">
        <v>70.403999999999996</v>
      </c>
      <c r="HT124" s="9">
        <v>103.72199999999999</v>
      </c>
      <c r="HU124" s="9">
        <v>31.553000000000001</v>
      </c>
      <c r="HV124" s="9">
        <v>72.168999999999997</v>
      </c>
      <c r="HW124" s="9">
        <v>37.194000000000003</v>
      </c>
      <c r="HX124" s="9">
        <v>18.882000000000001</v>
      </c>
      <c r="HY124" s="9">
        <v>18.312000000000001</v>
      </c>
      <c r="HZ124" s="9">
        <v>4.9029999999999996</v>
      </c>
      <c r="IA124" s="9">
        <v>3.0209999999999999</v>
      </c>
      <c r="IB124" s="9">
        <v>1.883</v>
      </c>
      <c r="IC124" s="9">
        <v>1.5940000000000001</v>
      </c>
      <c r="ID124" s="9">
        <v>1.268</v>
      </c>
      <c r="IE124" s="9">
        <v>0.32600000000000001</v>
      </c>
      <c r="IF124" s="9">
        <v>0.97299999999999998</v>
      </c>
      <c r="IG124" s="9">
        <v>0.67300000000000004</v>
      </c>
      <c r="IH124" s="9">
        <v>0.3</v>
      </c>
      <c r="II124" s="9">
        <v>0.621</v>
      </c>
      <c r="IJ124" s="9">
        <v>0.59499999999999997</v>
      </c>
      <c r="IK124" s="9">
        <v>2.5999999999999999E-2</v>
      </c>
      <c r="IL124" s="9">
        <v>3.31</v>
      </c>
      <c r="IM124" s="9">
        <v>1.7529999999999999</v>
      </c>
      <c r="IN124" s="9">
        <v>1.5569999999999999</v>
      </c>
      <c r="IO124" s="9">
        <v>34.119999999999997</v>
      </c>
      <c r="IP124" s="9">
        <v>16.931999999999999</v>
      </c>
      <c r="IQ124" s="9">
        <v>17.187999999999999</v>
      </c>
    </row>
    <row r="125" spans="1:251">
      <c r="A125" s="10">
        <v>45292</v>
      </c>
      <c r="B125" s="9">
        <v>1210.203</v>
      </c>
      <c r="C125" s="9">
        <v>1274.22</v>
      </c>
      <c r="D125" s="9">
        <v>435.29199999999997</v>
      </c>
      <c r="E125" s="9">
        <v>838.92899999999997</v>
      </c>
      <c r="F125" s="9">
        <v>513.03800000000001</v>
      </c>
      <c r="G125" s="9">
        <v>272.06099999999998</v>
      </c>
      <c r="H125" s="9">
        <v>240.977</v>
      </c>
      <c r="I125" s="9">
        <v>100.47</v>
      </c>
      <c r="J125" s="9">
        <v>56.195999999999998</v>
      </c>
      <c r="K125" s="9">
        <v>44.274000000000001</v>
      </c>
      <c r="L125" s="9">
        <v>43.685000000000002</v>
      </c>
      <c r="M125" s="9">
        <v>29.17</v>
      </c>
      <c r="N125" s="9">
        <v>14.515000000000001</v>
      </c>
      <c r="O125" s="9">
        <v>31.007999999999999</v>
      </c>
      <c r="P125" s="9">
        <v>18.826000000000001</v>
      </c>
      <c r="Q125" s="9">
        <v>12.182</v>
      </c>
      <c r="R125" s="9">
        <v>12.677</v>
      </c>
      <c r="S125" s="9">
        <v>10.343</v>
      </c>
      <c r="T125" s="9">
        <v>2.3340000000000001</v>
      </c>
      <c r="U125" s="9">
        <v>56.784999999999997</v>
      </c>
      <c r="V125" s="9">
        <v>27.026</v>
      </c>
      <c r="W125" s="9">
        <v>29.759</v>
      </c>
      <c r="X125" s="9">
        <v>451.279</v>
      </c>
      <c r="Y125" s="9">
        <v>236.25399999999999</v>
      </c>
      <c r="Z125" s="9">
        <v>215.02500000000001</v>
      </c>
      <c r="AA125" s="9">
        <v>176.874</v>
      </c>
      <c r="AB125" s="9">
        <v>122.776</v>
      </c>
      <c r="AC125" s="9">
        <v>54.098999999999997</v>
      </c>
      <c r="AD125" s="9">
        <v>274.404</v>
      </c>
      <c r="AE125" s="9">
        <v>113.479</v>
      </c>
      <c r="AF125" s="9">
        <v>160.92599999999999</v>
      </c>
      <c r="AG125" s="9">
        <v>211.03299999999999</v>
      </c>
      <c r="AH125" s="9">
        <v>146.012</v>
      </c>
      <c r="AI125" s="9">
        <v>65.021000000000001</v>
      </c>
      <c r="AJ125" s="9">
        <v>302.005</v>
      </c>
      <c r="AK125" s="9">
        <v>126.04900000000001</v>
      </c>
      <c r="AL125" s="9">
        <v>175.95599999999999</v>
      </c>
      <c r="AM125" s="9">
        <v>305.41199999999998</v>
      </c>
      <c r="AN125" s="9">
        <v>132.30500000000001</v>
      </c>
      <c r="AO125" s="9">
        <v>173.108</v>
      </c>
      <c r="AP125" s="9">
        <v>3598.5390000000002</v>
      </c>
      <c r="AQ125" s="9">
        <v>1871.57</v>
      </c>
      <c r="AR125" s="9">
        <v>1726.9690000000001</v>
      </c>
      <c r="AS125" s="9">
        <v>2473.578</v>
      </c>
      <c r="AT125" s="9">
        <v>1501.6510000000001</v>
      </c>
      <c r="AU125" s="9">
        <v>971.92700000000002</v>
      </c>
      <c r="AV125" s="9">
        <v>1124.962</v>
      </c>
      <c r="AW125" s="9">
        <v>369.91899999999998</v>
      </c>
      <c r="AX125" s="9">
        <v>755.04300000000001</v>
      </c>
      <c r="AY125" s="9">
        <v>467.97399999999999</v>
      </c>
      <c r="AZ125" s="9">
        <v>246.452</v>
      </c>
      <c r="BA125" s="9">
        <v>221.52199999999999</v>
      </c>
      <c r="BB125" s="9">
        <v>85.35</v>
      </c>
      <c r="BC125" s="9">
        <v>49.082999999999998</v>
      </c>
      <c r="BD125" s="9">
        <v>36.265999999999998</v>
      </c>
      <c r="BE125" s="9">
        <v>31.905999999999999</v>
      </c>
      <c r="BF125" s="9">
        <v>22.716999999999999</v>
      </c>
      <c r="BG125" s="9">
        <v>9.1890000000000001</v>
      </c>
      <c r="BH125" s="9">
        <v>25.692</v>
      </c>
      <c r="BI125" s="9">
        <v>17.949000000000002</v>
      </c>
      <c r="BJ125" s="9">
        <v>7.7439999999999998</v>
      </c>
      <c r="BK125" s="9">
        <v>6.2140000000000004</v>
      </c>
      <c r="BL125" s="9">
        <v>4.7679999999999998</v>
      </c>
      <c r="BM125" s="9">
        <v>1.4450000000000001</v>
      </c>
      <c r="BN125" s="9">
        <v>53.444000000000003</v>
      </c>
      <c r="BO125" s="9">
        <v>26.366</v>
      </c>
      <c r="BP125" s="9">
        <v>27.077000000000002</v>
      </c>
      <c r="BQ125" s="9">
        <v>422.56599999999997</v>
      </c>
      <c r="BR125" s="9">
        <v>219.94399999999999</v>
      </c>
      <c r="BS125" s="9">
        <v>202.62200000000001</v>
      </c>
      <c r="BT125" s="9">
        <v>163.58099999999999</v>
      </c>
      <c r="BU125" s="9">
        <v>118.71899999999999</v>
      </c>
      <c r="BV125" s="9">
        <v>44.862000000000002</v>
      </c>
      <c r="BW125" s="9">
        <v>258.98500000000001</v>
      </c>
      <c r="BX125" s="9">
        <v>101.22499999999999</v>
      </c>
      <c r="BY125" s="9">
        <v>157.761</v>
      </c>
      <c r="BZ125" s="9">
        <v>186.56299999999999</v>
      </c>
      <c r="CA125" s="9">
        <v>134.892</v>
      </c>
      <c r="CB125" s="9">
        <v>51.671999999999997</v>
      </c>
      <c r="CC125" s="9">
        <v>281.411</v>
      </c>
      <c r="CD125" s="9">
        <v>111.56</v>
      </c>
      <c r="CE125" s="9">
        <v>169.85</v>
      </c>
      <c r="CF125" s="9">
        <v>284.678</v>
      </c>
      <c r="CG125" s="9">
        <v>119.173</v>
      </c>
      <c r="CH125" s="9">
        <v>165.505</v>
      </c>
      <c r="CI125" s="9">
        <v>2833.3850000000002</v>
      </c>
      <c r="CJ125" s="9">
        <v>1459.4670000000001</v>
      </c>
      <c r="CK125" s="9">
        <v>1373.9190000000001</v>
      </c>
      <c r="CL125" s="9">
        <v>1950.2619999999999</v>
      </c>
      <c r="CM125" s="9">
        <v>1177.777</v>
      </c>
      <c r="CN125" s="9">
        <v>772.48500000000001</v>
      </c>
      <c r="CO125" s="9">
        <v>883.12300000000005</v>
      </c>
      <c r="CP125" s="9">
        <v>281.68900000000002</v>
      </c>
      <c r="CQ125" s="9">
        <v>601.43399999999997</v>
      </c>
      <c r="CR125" s="9">
        <v>353.29500000000002</v>
      </c>
      <c r="CS125" s="9">
        <v>178.578</v>
      </c>
      <c r="CT125" s="9">
        <v>174.71700000000001</v>
      </c>
      <c r="CU125" s="9">
        <v>65.466999999999999</v>
      </c>
      <c r="CV125" s="9">
        <v>33.976999999999997</v>
      </c>
      <c r="CW125" s="9">
        <v>31.49</v>
      </c>
      <c r="CX125" s="9">
        <v>16.971</v>
      </c>
      <c r="CY125" s="9">
        <v>13.189</v>
      </c>
      <c r="CZ125" s="9">
        <v>3.782</v>
      </c>
      <c r="DA125" s="9">
        <v>12.746</v>
      </c>
      <c r="DB125" s="9">
        <v>10.65</v>
      </c>
      <c r="DC125" s="9">
        <v>2.0960000000000001</v>
      </c>
      <c r="DD125" s="9">
        <v>4.2249999999999996</v>
      </c>
      <c r="DE125" s="9">
        <v>2.54</v>
      </c>
      <c r="DF125" s="9">
        <v>1.6850000000000001</v>
      </c>
      <c r="DG125" s="9">
        <v>48.496000000000002</v>
      </c>
      <c r="DH125" s="9">
        <v>20.788</v>
      </c>
      <c r="DI125" s="9">
        <v>27.707999999999998</v>
      </c>
      <c r="DJ125" s="9">
        <v>314.86700000000002</v>
      </c>
      <c r="DK125" s="9">
        <v>158.83199999999999</v>
      </c>
      <c r="DL125" s="9">
        <v>156.035</v>
      </c>
      <c r="DM125" s="9">
        <v>119.64700000000001</v>
      </c>
      <c r="DN125" s="9">
        <v>79.703999999999994</v>
      </c>
      <c r="DO125" s="9">
        <v>39.944000000000003</v>
      </c>
      <c r="DP125" s="9">
        <v>195.21899999999999</v>
      </c>
      <c r="DQ125" s="9">
        <v>79.129000000000005</v>
      </c>
      <c r="DR125" s="9">
        <v>116.09099999999999</v>
      </c>
      <c r="DS125" s="9">
        <v>134.06899999999999</v>
      </c>
      <c r="DT125" s="9">
        <v>90.382999999999996</v>
      </c>
      <c r="DU125" s="9">
        <v>43.686</v>
      </c>
      <c r="DV125" s="9">
        <v>219.226</v>
      </c>
      <c r="DW125" s="9">
        <v>88.194999999999993</v>
      </c>
      <c r="DX125" s="9">
        <v>131.03100000000001</v>
      </c>
      <c r="DY125" s="9">
        <v>207.965</v>
      </c>
      <c r="DZ125" s="9">
        <v>89.778000000000006</v>
      </c>
      <c r="EA125" s="9">
        <v>118.187</v>
      </c>
      <c r="EB125" s="9">
        <v>922.80499999999995</v>
      </c>
      <c r="EC125" s="9">
        <v>487.03</v>
      </c>
      <c r="ED125" s="9">
        <v>435.77499999999998</v>
      </c>
      <c r="EE125" s="9">
        <v>609.78300000000002</v>
      </c>
      <c r="EF125" s="9">
        <v>382.45699999999999</v>
      </c>
      <c r="EG125" s="9">
        <v>227.327</v>
      </c>
      <c r="EH125" s="9">
        <v>313.02199999999999</v>
      </c>
      <c r="EI125" s="9">
        <v>104.574</v>
      </c>
      <c r="EJ125" s="9">
        <v>208.44800000000001</v>
      </c>
      <c r="EK125" s="9">
        <v>121.93</v>
      </c>
      <c r="EL125" s="9">
        <v>68.122</v>
      </c>
      <c r="EM125" s="9">
        <v>53.808</v>
      </c>
      <c r="EN125" s="9">
        <v>28.422000000000001</v>
      </c>
      <c r="EO125" s="9">
        <v>15.351000000000001</v>
      </c>
      <c r="EP125" s="9">
        <v>13.071</v>
      </c>
      <c r="EQ125" s="9">
        <v>11.173999999999999</v>
      </c>
      <c r="ER125" s="9">
        <v>7.4459999999999997</v>
      </c>
      <c r="ES125" s="9">
        <v>3.7280000000000002</v>
      </c>
      <c r="ET125" s="9">
        <v>7.5179999999999998</v>
      </c>
      <c r="EU125" s="9">
        <v>5.4820000000000002</v>
      </c>
      <c r="EV125" s="9">
        <v>2.036</v>
      </c>
      <c r="EW125" s="9">
        <v>3.6560000000000001</v>
      </c>
      <c r="EX125" s="9">
        <v>1.964</v>
      </c>
      <c r="EY125" s="9">
        <v>1.6919999999999999</v>
      </c>
      <c r="EZ125" s="9">
        <v>17.248000000000001</v>
      </c>
      <c r="FA125" s="9">
        <v>7.9050000000000002</v>
      </c>
      <c r="FB125" s="9">
        <v>9.343</v>
      </c>
      <c r="FC125" s="9">
        <v>107.41</v>
      </c>
      <c r="FD125" s="9">
        <v>58.65</v>
      </c>
      <c r="FE125" s="9">
        <v>48.76</v>
      </c>
      <c r="FF125" s="9">
        <v>38.173000000000002</v>
      </c>
      <c r="FG125" s="9">
        <v>28.302</v>
      </c>
      <c r="FH125" s="9">
        <v>9.8699999999999992</v>
      </c>
      <c r="FI125" s="9">
        <v>69.236999999999995</v>
      </c>
      <c r="FJ125" s="9">
        <v>30.347999999999999</v>
      </c>
      <c r="FK125" s="9">
        <v>38.89</v>
      </c>
      <c r="FL125" s="9">
        <v>46.55</v>
      </c>
      <c r="FM125" s="9">
        <v>34.371000000000002</v>
      </c>
      <c r="FN125" s="9">
        <v>12.179</v>
      </c>
      <c r="FO125" s="9">
        <v>75.38</v>
      </c>
      <c r="FP125" s="9">
        <v>33.752000000000002</v>
      </c>
      <c r="FQ125" s="9">
        <v>41.628</v>
      </c>
      <c r="FR125" s="9">
        <v>76.756</v>
      </c>
      <c r="FS125" s="9">
        <v>35.83</v>
      </c>
      <c r="FT125" s="9">
        <v>40.926000000000002</v>
      </c>
      <c r="FU125" s="9">
        <v>1560.827</v>
      </c>
      <c r="FV125" s="9">
        <v>836.46500000000003</v>
      </c>
      <c r="FW125" s="9">
        <v>724.36199999999997</v>
      </c>
      <c r="FX125" s="9">
        <v>1076.453</v>
      </c>
      <c r="FY125" s="9">
        <v>690.86400000000003</v>
      </c>
      <c r="FZ125" s="9">
        <v>385.589</v>
      </c>
      <c r="GA125" s="9">
        <v>484.37400000000002</v>
      </c>
      <c r="GB125" s="9">
        <v>145.601</v>
      </c>
      <c r="GC125" s="9">
        <v>338.77300000000002</v>
      </c>
      <c r="GD125" s="9">
        <v>168.62100000000001</v>
      </c>
      <c r="GE125" s="9">
        <v>78.037999999999997</v>
      </c>
      <c r="GF125" s="9">
        <v>90.584000000000003</v>
      </c>
      <c r="GG125" s="9">
        <v>35.04</v>
      </c>
      <c r="GH125" s="9">
        <v>18.414999999999999</v>
      </c>
      <c r="GI125" s="9">
        <v>16.625</v>
      </c>
      <c r="GJ125" s="9">
        <v>14.284000000000001</v>
      </c>
      <c r="GK125" s="9">
        <v>9.1709999999999994</v>
      </c>
      <c r="GL125" s="9">
        <v>5.1130000000000004</v>
      </c>
      <c r="GM125" s="9">
        <v>8.7210000000000001</v>
      </c>
      <c r="GN125" s="9">
        <v>5.8010000000000002</v>
      </c>
      <c r="GO125" s="9">
        <v>2.92</v>
      </c>
      <c r="GP125" s="9">
        <v>5.5629999999999997</v>
      </c>
      <c r="GQ125" s="9">
        <v>3.37</v>
      </c>
      <c r="GR125" s="9">
        <v>2.1920000000000002</v>
      </c>
      <c r="GS125" s="9">
        <v>20.756</v>
      </c>
      <c r="GT125" s="9">
        <v>9.2439999999999998</v>
      </c>
      <c r="GU125" s="9">
        <v>11.512</v>
      </c>
      <c r="GV125" s="9">
        <v>148.578</v>
      </c>
      <c r="GW125" s="9">
        <v>68.275999999999996</v>
      </c>
      <c r="GX125" s="9">
        <v>80.302999999999997</v>
      </c>
      <c r="GY125" s="9">
        <v>55.128999999999998</v>
      </c>
      <c r="GZ125" s="9">
        <v>36.716999999999999</v>
      </c>
      <c r="HA125" s="9">
        <v>18.411000000000001</v>
      </c>
      <c r="HB125" s="9">
        <v>93.45</v>
      </c>
      <c r="HC125" s="9">
        <v>31.558</v>
      </c>
      <c r="HD125" s="9">
        <v>61.890999999999998</v>
      </c>
      <c r="HE125" s="9">
        <v>64.927999999999997</v>
      </c>
      <c r="HF125" s="9">
        <v>42.783999999999999</v>
      </c>
      <c r="HG125" s="9">
        <v>22.145</v>
      </c>
      <c r="HH125" s="9">
        <v>103.693</v>
      </c>
      <c r="HI125" s="9">
        <v>35.253999999999998</v>
      </c>
      <c r="HJ125" s="9">
        <v>68.438999999999993</v>
      </c>
      <c r="HK125" s="9">
        <v>102.17100000000001</v>
      </c>
      <c r="HL125" s="9">
        <v>37.359000000000002</v>
      </c>
      <c r="HM125" s="9">
        <v>64.811000000000007</v>
      </c>
      <c r="HN125" s="9">
        <v>277.71800000000002</v>
      </c>
      <c r="HO125" s="9">
        <v>142.857</v>
      </c>
      <c r="HP125" s="9">
        <v>134.86000000000001</v>
      </c>
      <c r="HQ125" s="9">
        <v>178.613</v>
      </c>
      <c r="HR125" s="9">
        <v>111.58</v>
      </c>
      <c r="HS125" s="9">
        <v>67.033000000000001</v>
      </c>
      <c r="HT125" s="9">
        <v>99.105000000000004</v>
      </c>
      <c r="HU125" s="9">
        <v>31.277000000000001</v>
      </c>
      <c r="HV125" s="9">
        <v>67.828000000000003</v>
      </c>
      <c r="HW125" s="9">
        <v>31.954000000000001</v>
      </c>
      <c r="HX125" s="9">
        <v>15.013</v>
      </c>
      <c r="HY125" s="9">
        <v>16.940999999999999</v>
      </c>
      <c r="HZ125" s="9">
        <v>5.726</v>
      </c>
      <c r="IA125" s="9">
        <v>2.9630000000000001</v>
      </c>
      <c r="IB125" s="9">
        <v>2.7629999999999999</v>
      </c>
      <c r="IC125" s="9">
        <v>2.032</v>
      </c>
      <c r="ID125" s="9">
        <v>1.27</v>
      </c>
      <c r="IE125" s="9">
        <v>0.76100000000000001</v>
      </c>
      <c r="IF125" s="9">
        <v>1.232</v>
      </c>
      <c r="IG125" s="9">
        <v>0.59899999999999998</v>
      </c>
      <c r="IH125" s="9">
        <v>0.63300000000000001</v>
      </c>
      <c r="II125" s="9">
        <v>0.79900000000000004</v>
      </c>
      <c r="IJ125" s="9">
        <v>0.67100000000000004</v>
      </c>
      <c r="IK125" s="9">
        <v>0.128</v>
      </c>
      <c r="IL125" s="9">
        <v>3.694</v>
      </c>
      <c r="IM125" s="9">
        <v>1.6930000000000001</v>
      </c>
      <c r="IN125" s="9">
        <v>2.0009999999999999</v>
      </c>
      <c r="IO125" s="9">
        <v>28.53</v>
      </c>
      <c r="IP125" s="9">
        <v>12.773</v>
      </c>
      <c r="IQ125" s="9">
        <v>15.757999999999999</v>
      </c>
    </row>
    <row r="126" spans="1:251">
      <c r="A126" s="10">
        <v>45323</v>
      </c>
      <c r="B126" s="9">
        <v>1265.8779999999999</v>
      </c>
      <c r="C126" s="9">
        <v>1287.067</v>
      </c>
      <c r="D126" s="9">
        <v>446.541</v>
      </c>
      <c r="E126" s="9">
        <v>840.52599999999995</v>
      </c>
      <c r="F126" s="9">
        <v>514.68600000000004</v>
      </c>
      <c r="G126" s="9">
        <v>290.48500000000001</v>
      </c>
      <c r="H126" s="9">
        <v>224.20099999999999</v>
      </c>
      <c r="I126" s="9">
        <v>113.899</v>
      </c>
      <c r="J126" s="9">
        <v>65.649000000000001</v>
      </c>
      <c r="K126" s="9">
        <v>48.25</v>
      </c>
      <c r="L126" s="9">
        <v>49.331000000000003</v>
      </c>
      <c r="M126" s="9">
        <v>35.561999999999998</v>
      </c>
      <c r="N126" s="9">
        <v>13.769</v>
      </c>
      <c r="O126" s="9">
        <v>28.31</v>
      </c>
      <c r="P126" s="9">
        <v>18.596</v>
      </c>
      <c r="Q126" s="9">
        <v>9.7140000000000004</v>
      </c>
      <c r="R126" s="9">
        <v>21.021000000000001</v>
      </c>
      <c r="S126" s="9">
        <v>16.966000000000001</v>
      </c>
      <c r="T126" s="9">
        <v>4.0549999999999997</v>
      </c>
      <c r="U126" s="9">
        <v>64.567999999999998</v>
      </c>
      <c r="V126" s="9">
        <v>30.087</v>
      </c>
      <c r="W126" s="9">
        <v>34.481999999999999</v>
      </c>
      <c r="X126" s="9">
        <v>443.09100000000001</v>
      </c>
      <c r="Y126" s="9">
        <v>246.79300000000001</v>
      </c>
      <c r="Z126" s="9">
        <v>196.298</v>
      </c>
      <c r="AA126" s="9">
        <v>189.33600000000001</v>
      </c>
      <c r="AB126" s="9">
        <v>138.79400000000001</v>
      </c>
      <c r="AC126" s="9">
        <v>50.542000000000002</v>
      </c>
      <c r="AD126" s="9">
        <v>253.755</v>
      </c>
      <c r="AE126" s="9">
        <v>107.999</v>
      </c>
      <c r="AF126" s="9">
        <v>145.755</v>
      </c>
      <c r="AG126" s="9">
        <v>227.80199999999999</v>
      </c>
      <c r="AH126" s="9">
        <v>165.381</v>
      </c>
      <c r="AI126" s="9">
        <v>62.420999999999999</v>
      </c>
      <c r="AJ126" s="9">
        <v>286.88400000000001</v>
      </c>
      <c r="AK126" s="9">
        <v>125.104</v>
      </c>
      <c r="AL126" s="9">
        <v>161.78100000000001</v>
      </c>
      <c r="AM126" s="9">
        <v>282.065</v>
      </c>
      <c r="AN126" s="9">
        <v>126.595</v>
      </c>
      <c r="AO126" s="9">
        <v>155.46899999999999</v>
      </c>
      <c r="AP126" s="9">
        <v>3714.7890000000002</v>
      </c>
      <c r="AQ126" s="9">
        <v>1930.501</v>
      </c>
      <c r="AR126" s="9">
        <v>1784.288</v>
      </c>
      <c r="AS126" s="9">
        <v>2531.5889999999999</v>
      </c>
      <c r="AT126" s="9">
        <v>1542.9839999999999</v>
      </c>
      <c r="AU126" s="9">
        <v>988.60500000000002</v>
      </c>
      <c r="AV126" s="9">
        <v>1183.2</v>
      </c>
      <c r="AW126" s="9">
        <v>387.517</v>
      </c>
      <c r="AX126" s="9">
        <v>795.68299999999999</v>
      </c>
      <c r="AY126" s="9">
        <v>434.536</v>
      </c>
      <c r="AZ126" s="9">
        <v>227.34700000000001</v>
      </c>
      <c r="BA126" s="9">
        <v>207.18899999999999</v>
      </c>
      <c r="BB126" s="9">
        <v>95.596999999999994</v>
      </c>
      <c r="BC126" s="9">
        <v>50.258000000000003</v>
      </c>
      <c r="BD126" s="9">
        <v>45.338000000000001</v>
      </c>
      <c r="BE126" s="9">
        <v>35.485999999999997</v>
      </c>
      <c r="BF126" s="9">
        <v>28.06</v>
      </c>
      <c r="BG126" s="9">
        <v>7.4269999999999996</v>
      </c>
      <c r="BH126" s="9">
        <v>20.271999999999998</v>
      </c>
      <c r="BI126" s="9">
        <v>14.657999999999999</v>
      </c>
      <c r="BJ126" s="9">
        <v>5.6139999999999999</v>
      </c>
      <c r="BK126" s="9">
        <v>15.214</v>
      </c>
      <c r="BL126" s="9">
        <v>13.401</v>
      </c>
      <c r="BM126" s="9">
        <v>1.8129999999999999</v>
      </c>
      <c r="BN126" s="9">
        <v>60.11</v>
      </c>
      <c r="BO126" s="9">
        <v>22.199000000000002</v>
      </c>
      <c r="BP126" s="9">
        <v>37.911999999999999</v>
      </c>
      <c r="BQ126" s="9">
        <v>382.71499999999997</v>
      </c>
      <c r="BR126" s="9">
        <v>196.745</v>
      </c>
      <c r="BS126" s="9">
        <v>185.97</v>
      </c>
      <c r="BT126" s="9">
        <v>139.01</v>
      </c>
      <c r="BU126" s="9">
        <v>98.412999999999997</v>
      </c>
      <c r="BV126" s="9">
        <v>40.595999999999997</v>
      </c>
      <c r="BW126" s="9">
        <v>243.70500000000001</v>
      </c>
      <c r="BX126" s="9">
        <v>98.331999999999994</v>
      </c>
      <c r="BY126" s="9">
        <v>145.37299999999999</v>
      </c>
      <c r="BZ126" s="9">
        <v>164.20099999999999</v>
      </c>
      <c r="CA126" s="9">
        <v>118.739</v>
      </c>
      <c r="CB126" s="9">
        <v>45.462000000000003</v>
      </c>
      <c r="CC126" s="9">
        <v>270.33499999999998</v>
      </c>
      <c r="CD126" s="9">
        <v>108.608</v>
      </c>
      <c r="CE126" s="9">
        <v>161.727</v>
      </c>
      <c r="CF126" s="9">
        <v>263.97699999999998</v>
      </c>
      <c r="CG126" s="9">
        <v>112.99</v>
      </c>
      <c r="CH126" s="9">
        <v>150.98699999999999</v>
      </c>
      <c r="CI126" s="9">
        <v>2926.8870000000002</v>
      </c>
      <c r="CJ126" s="9">
        <v>1495.798</v>
      </c>
      <c r="CK126" s="9">
        <v>1431.088</v>
      </c>
      <c r="CL126" s="9">
        <v>2028.9369999999999</v>
      </c>
      <c r="CM126" s="9">
        <v>1212.886</v>
      </c>
      <c r="CN126" s="9">
        <v>816.05100000000004</v>
      </c>
      <c r="CO126" s="9">
        <v>897.95</v>
      </c>
      <c r="CP126" s="9">
        <v>282.91300000000001</v>
      </c>
      <c r="CQ126" s="9">
        <v>615.03800000000001</v>
      </c>
      <c r="CR126" s="9">
        <v>352.42899999999997</v>
      </c>
      <c r="CS126" s="9">
        <v>184.09899999999999</v>
      </c>
      <c r="CT126" s="9">
        <v>168.33</v>
      </c>
      <c r="CU126" s="9">
        <v>68.301000000000002</v>
      </c>
      <c r="CV126" s="9">
        <v>35.149000000000001</v>
      </c>
      <c r="CW126" s="9">
        <v>33.152000000000001</v>
      </c>
      <c r="CX126" s="9">
        <v>27.145</v>
      </c>
      <c r="CY126" s="9">
        <v>16.946999999999999</v>
      </c>
      <c r="CZ126" s="9">
        <v>10.196999999999999</v>
      </c>
      <c r="DA126" s="9">
        <v>15.029</v>
      </c>
      <c r="DB126" s="9">
        <v>9.5690000000000008</v>
      </c>
      <c r="DC126" s="9">
        <v>5.46</v>
      </c>
      <c r="DD126" s="9">
        <v>12.116</v>
      </c>
      <c r="DE126" s="9">
        <v>7.3780000000000001</v>
      </c>
      <c r="DF126" s="9">
        <v>4.7380000000000004</v>
      </c>
      <c r="DG126" s="9">
        <v>41.156999999999996</v>
      </c>
      <c r="DH126" s="9">
        <v>18.202000000000002</v>
      </c>
      <c r="DI126" s="9">
        <v>22.954999999999998</v>
      </c>
      <c r="DJ126" s="9">
        <v>313.846</v>
      </c>
      <c r="DK126" s="9">
        <v>164.7</v>
      </c>
      <c r="DL126" s="9">
        <v>149.14599999999999</v>
      </c>
      <c r="DM126" s="9">
        <v>127.396</v>
      </c>
      <c r="DN126" s="9">
        <v>91.215999999999994</v>
      </c>
      <c r="DO126" s="9">
        <v>36.18</v>
      </c>
      <c r="DP126" s="9">
        <v>186.45</v>
      </c>
      <c r="DQ126" s="9">
        <v>73.483999999999995</v>
      </c>
      <c r="DR126" s="9">
        <v>112.96599999999999</v>
      </c>
      <c r="DS126" s="9">
        <v>146.386</v>
      </c>
      <c r="DT126" s="9">
        <v>102.985</v>
      </c>
      <c r="DU126" s="9">
        <v>43.401000000000003</v>
      </c>
      <c r="DV126" s="9">
        <v>206.04300000000001</v>
      </c>
      <c r="DW126" s="9">
        <v>81.114000000000004</v>
      </c>
      <c r="DX126" s="9">
        <v>124.929</v>
      </c>
      <c r="DY126" s="9">
        <v>201.47900000000001</v>
      </c>
      <c r="DZ126" s="9">
        <v>83.054000000000002</v>
      </c>
      <c r="EA126" s="9">
        <v>118.426</v>
      </c>
      <c r="EB126" s="9">
        <v>956.63599999999997</v>
      </c>
      <c r="EC126" s="9">
        <v>508.34399999999999</v>
      </c>
      <c r="ED126" s="9">
        <v>448.29199999999997</v>
      </c>
      <c r="EE126" s="9">
        <v>627.95600000000002</v>
      </c>
      <c r="EF126" s="9">
        <v>400.07400000000001</v>
      </c>
      <c r="EG126" s="9">
        <v>227.88200000000001</v>
      </c>
      <c r="EH126" s="9">
        <v>328.68</v>
      </c>
      <c r="EI126" s="9">
        <v>108.27</v>
      </c>
      <c r="EJ126" s="9">
        <v>220.41</v>
      </c>
      <c r="EK126" s="9">
        <v>116.259</v>
      </c>
      <c r="EL126" s="9">
        <v>60.149000000000001</v>
      </c>
      <c r="EM126" s="9">
        <v>56.11</v>
      </c>
      <c r="EN126" s="9">
        <v>26.146000000000001</v>
      </c>
      <c r="EO126" s="9">
        <v>14.215999999999999</v>
      </c>
      <c r="EP126" s="9">
        <v>11.93</v>
      </c>
      <c r="EQ126" s="9">
        <v>8.8019999999999996</v>
      </c>
      <c r="ER126" s="9">
        <v>7.2009999999999996</v>
      </c>
      <c r="ES126" s="9">
        <v>1.601</v>
      </c>
      <c r="ET126" s="9">
        <v>4.3170000000000002</v>
      </c>
      <c r="EU126" s="9">
        <v>3.339</v>
      </c>
      <c r="EV126" s="9">
        <v>0.97899999999999998</v>
      </c>
      <c r="EW126" s="9">
        <v>4.4850000000000003</v>
      </c>
      <c r="EX126" s="9">
        <v>3.863</v>
      </c>
      <c r="EY126" s="9">
        <v>0.623</v>
      </c>
      <c r="EZ126" s="9">
        <v>17.344000000000001</v>
      </c>
      <c r="FA126" s="9">
        <v>7.0149999999999997</v>
      </c>
      <c r="FB126" s="9">
        <v>10.329000000000001</v>
      </c>
      <c r="FC126" s="9">
        <v>100.604</v>
      </c>
      <c r="FD126" s="9">
        <v>50.526000000000003</v>
      </c>
      <c r="FE126" s="9">
        <v>50.078000000000003</v>
      </c>
      <c r="FF126" s="9">
        <v>36.222999999999999</v>
      </c>
      <c r="FG126" s="9">
        <v>24.719000000000001</v>
      </c>
      <c r="FH126" s="9">
        <v>11.504</v>
      </c>
      <c r="FI126" s="9">
        <v>64.381</v>
      </c>
      <c r="FJ126" s="9">
        <v>25.808</v>
      </c>
      <c r="FK126" s="9">
        <v>38.573999999999998</v>
      </c>
      <c r="FL126" s="9">
        <v>43.497</v>
      </c>
      <c r="FM126" s="9">
        <v>30.783000000000001</v>
      </c>
      <c r="FN126" s="9">
        <v>12.714</v>
      </c>
      <c r="FO126" s="9">
        <v>72.762</v>
      </c>
      <c r="FP126" s="9">
        <v>29.366</v>
      </c>
      <c r="FQ126" s="9">
        <v>43.396000000000001</v>
      </c>
      <c r="FR126" s="9">
        <v>68.697999999999993</v>
      </c>
      <c r="FS126" s="9">
        <v>29.146000000000001</v>
      </c>
      <c r="FT126" s="9">
        <v>39.552</v>
      </c>
      <c r="FU126" s="9">
        <v>1617.463</v>
      </c>
      <c r="FV126" s="9">
        <v>864.73199999999997</v>
      </c>
      <c r="FW126" s="9">
        <v>752.73099999999999</v>
      </c>
      <c r="FX126" s="9">
        <v>1112.99</v>
      </c>
      <c r="FY126" s="9">
        <v>700.58900000000006</v>
      </c>
      <c r="FZ126" s="9">
        <v>412.40100000000001</v>
      </c>
      <c r="GA126" s="9">
        <v>504.47300000000001</v>
      </c>
      <c r="GB126" s="9">
        <v>164.143</v>
      </c>
      <c r="GC126" s="9">
        <v>340.33</v>
      </c>
      <c r="GD126" s="9">
        <v>175.00800000000001</v>
      </c>
      <c r="GE126" s="9">
        <v>92.7</v>
      </c>
      <c r="GF126" s="9">
        <v>82.308000000000007</v>
      </c>
      <c r="GG126" s="9">
        <v>35.414999999999999</v>
      </c>
      <c r="GH126" s="9">
        <v>19.875</v>
      </c>
      <c r="GI126" s="9">
        <v>15.54</v>
      </c>
      <c r="GJ126" s="9">
        <v>16.815000000000001</v>
      </c>
      <c r="GK126" s="9">
        <v>12.569000000000001</v>
      </c>
      <c r="GL126" s="9">
        <v>4.2460000000000004</v>
      </c>
      <c r="GM126" s="9">
        <v>12.073</v>
      </c>
      <c r="GN126" s="9">
        <v>9.4179999999999993</v>
      </c>
      <c r="GO126" s="9">
        <v>2.6549999999999998</v>
      </c>
      <c r="GP126" s="9">
        <v>4.742</v>
      </c>
      <c r="GQ126" s="9">
        <v>3.1509999999999998</v>
      </c>
      <c r="GR126" s="9">
        <v>1.591</v>
      </c>
      <c r="GS126" s="9">
        <v>18.600000000000001</v>
      </c>
      <c r="GT126" s="9">
        <v>7.306</v>
      </c>
      <c r="GU126" s="9">
        <v>11.294</v>
      </c>
      <c r="GV126" s="9">
        <v>153.45400000000001</v>
      </c>
      <c r="GW126" s="9">
        <v>80.674000000000007</v>
      </c>
      <c r="GX126" s="9">
        <v>72.78</v>
      </c>
      <c r="GY126" s="9">
        <v>61.237000000000002</v>
      </c>
      <c r="GZ126" s="9">
        <v>45.262</v>
      </c>
      <c r="HA126" s="9">
        <v>15.975</v>
      </c>
      <c r="HB126" s="9">
        <v>92.216999999999999</v>
      </c>
      <c r="HC126" s="9">
        <v>35.411999999999999</v>
      </c>
      <c r="HD126" s="9">
        <v>56.805</v>
      </c>
      <c r="HE126" s="9">
        <v>73.900999999999996</v>
      </c>
      <c r="HF126" s="9">
        <v>54.401000000000003</v>
      </c>
      <c r="HG126" s="9">
        <v>19.5</v>
      </c>
      <c r="HH126" s="9">
        <v>101.107</v>
      </c>
      <c r="HI126" s="9">
        <v>38.298999999999999</v>
      </c>
      <c r="HJ126" s="9">
        <v>62.808</v>
      </c>
      <c r="HK126" s="9">
        <v>104.291</v>
      </c>
      <c r="HL126" s="9">
        <v>44.831000000000003</v>
      </c>
      <c r="HM126" s="9">
        <v>59.46</v>
      </c>
      <c r="HN126" s="9">
        <v>282.69499999999999</v>
      </c>
      <c r="HO126" s="9">
        <v>146.25800000000001</v>
      </c>
      <c r="HP126" s="9">
        <v>136.43700000000001</v>
      </c>
      <c r="HQ126" s="9">
        <v>182.07499999999999</v>
      </c>
      <c r="HR126" s="9">
        <v>113.819</v>
      </c>
      <c r="HS126" s="9">
        <v>68.256</v>
      </c>
      <c r="HT126" s="9">
        <v>100.62</v>
      </c>
      <c r="HU126" s="9">
        <v>32.439</v>
      </c>
      <c r="HV126" s="9">
        <v>68.180999999999997</v>
      </c>
      <c r="HW126" s="9">
        <v>33.805</v>
      </c>
      <c r="HX126" s="9">
        <v>16.971</v>
      </c>
      <c r="HY126" s="9">
        <v>16.834</v>
      </c>
      <c r="HZ126" s="9">
        <v>5.1589999999999998</v>
      </c>
      <c r="IA126" s="9">
        <v>2.802</v>
      </c>
      <c r="IB126" s="9">
        <v>2.3570000000000002</v>
      </c>
      <c r="IC126" s="9">
        <v>1.7410000000000001</v>
      </c>
      <c r="ID126" s="9">
        <v>1.361</v>
      </c>
      <c r="IE126" s="9">
        <v>0.379</v>
      </c>
      <c r="IF126" s="9">
        <v>1.123</v>
      </c>
      <c r="IG126" s="9">
        <v>0.77</v>
      </c>
      <c r="IH126" s="9">
        <v>0.35299999999999998</v>
      </c>
      <c r="II126" s="9">
        <v>0.61699999999999999</v>
      </c>
      <c r="IJ126" s="9">
        <v>0.59099999999999997</v>
      </c>
      <c r="IK126" s="9">
        <v>2.5999999999999999E-2</v>
      </c>
      <c r="IL126" s="9">
        <v>3.419</v>
      </c>
      <c r="IM126" s="9">
        <v>1.4410000000000001</v>
      </c>
      <c r="IN126" s="9">
        <v>1.978</v>
      </c>
      <c r="IO126" s="9">
        <v>30.039000000000001</v>
      </c>
      <c r="IP126" s="9">
        <v>15.090999999999999</v>
      </c>
      <c r="IQ126" s="9">
        <v>14.948</v>
      </c>
    </row>
    <row r="127" spans="1:251">
      <c r="A127" s="10">
        <v>45352</v>
      </c>
      <c r="B127" s="9">
        <v>1247.5630000000001</v>
      </c>
      <c r="C127" s="9">
        <v>1306.473</v>
      </c>
      <c r="D127" s="9">
        <v>450.87400000000002</v>
      </c>
      <c r="E127" s="9">
        <v>855.59900000000005</v>
      </c>
      <c r="F127" s="9">
        <v>529.42100000000005</v>
      </c>
      <c r="G127" s="9">
        <v>295.19900000000001</v>
      </c>
      <c r="H127" s="9">
        <v>234.22200000000001</v>
      </c>
      <c r="I127" s="9">
        <v>111.101</v>
      </c>
      <c r="J127" s="9">
        <v>64.545000000000002</v>
      </c>
      <c r="K127" s="9">
        <v>46.555999999999997</v>
      </c>
      <c r="L127" s="9">
        <v>53.691000000000003</v>
      </c>
      <c r="M127" s="9">
        <v>37.529000000000003</v>
      </c>
      <c r="N127" s="9">
        <v>16.161999999999999</v>
      </c>
      <c r="O127" s="9">
        <v>33.765000000000001</v>
      </c>
      <c r="P127" s="9">
        <v>24.763999999999999</v>
      </c>
      <c r="Q127" s="9">
        <v>9.0009999999999994</v>
      </c>
      <c r="R127" s="9">
        <v>19.925999999999998</v>
      </c>
      <c r="S127" s="9">
        <v>12.765000000000001</v>
      </c>
      <c r="T127" s="9">
        <v>7.1609999999999996</v>
      </c>
      <c r="U127" s="9">
        <v>57.41</v>
      </c>
      <c r="V127" s="9">
        <v>27.015999999999998</v>
      </c>
      <c r="W127" s="9">
        <v>30.393999999999998</v>
      </c>
      <c r="X127" s="9">
        <v>469.71899999999999</v>
      </c>
      <c r="Y127" s="9">
        <v>260.709</v>
      </c>
      <c r="Z127" s="9">
        <v>209.01</v>
      </c>
      <c r="AA127" s="9">
        <v>205.24600000000001</v>
      </c>
      <c r="AB127" s="9">
        <v>147.47900000000001</v>
      </c>
      <c r="AC127" s="9">
        <v>57.767000000000003</v>
      </c>
      <c r="AD127" s="9">
        <v>264.47300000000001</v>
      </c>
      <c r="AE127" s="9">
        <v>113.23</v>
      </c>
      <c r="AF127" s="9">
        <v>151.24299999999999</v>
      </c>
      <c r="AG127" s="9">
        <v>236.94</v>
      </c>
      <c r="AH127" s="9">
        <v>169.042</v>
      </c>
      <c r="AI127" s="9">
        <v>67.897999999999996</v>
      </c>
      <c r="AJ127" s="9">
        <v>292.48099999999999</v>
      </c>
      <c r="AK127" s="9">
        <v>126.158</v>
      </c>
      <c r="AL127" s="9">
        <v>166.32300000000001</v>
      </c>
      <c r="AM127" s="9">
        <v>298.23899999999998</v>
      </c>
      <c r="AN127" s="9">
        <v>137.994</v>
      </c>
      <c r="AO127" s="9">
        <v>160.245</v>
      </c>
      <c r="AP127" s="9">
        <v>3694.3670000000002</v>
      </c>
      <c r="AQ127" s="9">
        <v>1935.6780000000001</v>
      </c>
      <c r="AR127" s="9">
        <v>1758.6890000000001</v>
      </c>
      <c r="AS127" s="9">
        <v>2520.5230000000001</v>
      </c>
      <c r="AT127" s="9">
        <v>1544.2750000000001</v>
      </c>
      <c r="AU127" s="9">
        <v>976.24800000000005</v>
      </c>
      <c r="AV127" s="9">
        <v>1173.8440000000001</v>
      </c>
      <c r="AW127" s="9">
        <v>391.40300000000002</v>
      </c>
      <c r="AX127" s="9">
        <v>782.44100000000003</v>
      </c>
      <c r="AY127" s="9">
        <v>456.613</v>
      </c>
      <c r="AZ127" s="9">
        <v>240.714</v>
      </c>
      <c r="BA127" s="9">
        <v>215.899</v>
      </c>
      <c r="BB127" s="9">
        <v>82.314999999999998</v>
      </c>
      <c r="BC127" s="9">
        <v>37.067999999999998</v>
      </c>
      <c r="BD127" s="9">
        <v>45.247</v>
      </c>
      <c r="BE127" s="9">
        <v>24.297999999999998</v>
      </c>
      <c r="BF127" s="9">
        <v>15.409000000000001</v>
      </c>
      <c r="BG127" s="9">
        <v>8.8889999999999993</v>
      </c>
      <c r="BH127" s="9">
        <v>13.885</v>
      </c>
      <c r="BI127" s="9">
        <v>8.1210000000000004</v>
      </c>
      <c r="BJ127" s="9">
        <v>5.7640000000000002</v>
      </c>
      <c r="BK127" s="9">
        <v>10.414</v>
      </c>
      <c r="BL127" s="9">
        <v>7.2880000000000003</v>
      </c>
      <c r="BM127" s="9">
        <v>3.1259999999999999</v>
      </c>
      <c r="BN127" s="9">
        <v>58.017000000000003</v>
      </c>
      <c r="BO127" s="9">
        <v>21.658999999999999</v>
      </c>
      <c r="BP127" s="9">
        <v>36.357999999999997</v>
      </c>
      <c r="BQ127" s="9">
        <v>403.75099999999998</v>
      </c>
      <c r="BR127" s="9">
        <v>215.19300000000001</v>
      </c>
      <c r="BS127" s="9">
        <v>188.55799999999999</v>
      </c>
      <c r="BT127" s="9">
        <v>153.62200000000001</v>
      </c>
      <c r="BU127" s="9">
        <v>108.13200000000001</v>
      </c>
      <c r="BV127" s="9">
        <v>45.488999999999997</v>
      </c>
      <c r="BW127" s="9">
        <v>250.12899999999999</v>
      </c>
      <c r="BX127" s="9">
        <v>107.06</v>
      </c>
      <c r="BY127" s="9">
        <v>143.06899999999999</v>
      </c>
      <c r="BZ127" s="9">
        <v>172.37700000000001</v>
      </c>
      <c r="CA127" s="9">
        <v>119.527</v>
      </c>
      <c r="CB127" s="9">
        <v>52.850999999999999</v>
      </c>
      <c r="CC127" s="9">
        <v>284.23599999999999</v>
      </c>
      <c r="CD127" s="9">
        <v>121.187</v>
      </c>
      <c r="CE127" s="9">
        <v>163.048</v>
      </c>
      <c r="CF127" s="9">
        <v>264.01400000000001</v>
      </c>
      <c r="CG127" s="9">
        <v>115.181</v>
      </c>
      <c r="CH127" s="9">
        <v>148.833</v>
      </c>
      <c r="CI127" s="9">
        <v>2896.0540000000001</v>
      </c>
      <c r="CJ127" s="9">
        <v>1478.0940000000001</v>
      </c>
      <c r="CK127" s="9">
        <v>1417.96</v>
      </c>
      <c r="CL127" s="9">
        <v>1992.0840000000001</v>
      </c>
      <c r="CM127" s="9">
        <v>1186.4690000000001</v>
      </c>
      <c r="CN127" s="9">
        <v>805.61500000000001</v>
      </c>
      <c r="CO127" s="9">
        <v>903.97</v>
      </c>
      <c r="CP127" s="9">
        <v>291.625</v>
      </c>
      <c r="CQ127" s="9">
        <v>612.34400000000005</v>
      </c>
      <c r="CR127" s="9">
        <v>327.55700000000002</v>
      </c>
      <c r="CS127" s="9">
        <v>174.405</v>
      </c>
      <c r="CT127" s="9">
        <v>153.15199999999999</v>
      </c>
      <c r="CU127" s="9">
        <v>56.582000000000001</v>
      </c>
      <c r="CV127" s="9">
        <v>33.015000000000001</v>
      </c>
      <c r="CW127" s="9">
        <v>23.567</v>
      </c>
      <c r="CX127" s="9">
        <v>19.946000000000002</v>
      </c>
      <c r="CY127" s="9">
        <v>13.778</v>
      </c>
      <c r="CZ127" s="9">
        <v>6.1680000000000001</v>
      </c>
      <c r="DA127" s="9">
        <v>8.3160000000000007</v>
      </c>
      <c r="DB127" s="9">
        <v>4.7249999999999996</v>
      </c>
      <c r="DC127" s="9">
        <v>3.5910000000000002</v>
      </c>
      <c r="DD127" s="9">
        <v>11.63</v>
      </c>
      <c r="DE127" s="9">
        <v>9.0530000000000008</v>
      </c>
      <c r="DF127" s="9">
        <v>2.577</v>
      </c>
      <c r="DG127" s="9">
        <v>36.634999999999998</v>
      </c>
      <c r="DH127" s="9">
        <v>19.236999999999998</v>
      </c>
      <c r="DI127" s="9">
        <v>17.399000000000001</v>
      </c>
      <c r="DJ127" s="9">
        <v>295.42</v>
      </c>
      <c r="DK127" s="9">
        <v>159.774</v>
      </c>
      <c r="DL127" s="9">
        <v>135.64599999999999</v>
      </c>
      <c r="DM127" s="9">
        <v>118.91500000000001</v>
      </c>
      <c r="DN127" s="9">
        <v>86.736999999999995</v>
      </c>
      <c r="DO127" s="9">
        <v>32.179000000000002</v>
      </c>
      <c r="DP127" s="9">
        <v>176.505</v>
      </c>
      <c r="DQ127" s="9">
        <v>73.037000000000006</v>
      </c>
      <c r="DR127" s="9">
        <v>103.467</v>
      </c>
      <c r="DS127" s="9">
        <v>131.596</v>
      </c>
      <c r="DT127" s="9">
        <v>93.838999999999999</v>
      </c>
      <c r="DU127" s="9">
        <v>37.756999999999998</v>
      </c>
      <c r="DV127" s="9">
        <v>195.96100000000001</v>
      </c>
      <c r="DW127" s="9">
        <v>80.566999999999993</v>
      </c>
      <c r="DX127" s="9">
        <v>115.39400000000001</v>
      </c>
      <c r="DY127" s="9">
        <v>184.821</v>
      </c>
      <c r="DZ127" s="9">
        <v>77.762</v>
      </c>
      <c r="EA127" s="9">
        <v>107.05800000000001</v>
      </c>
      <c r="EB127" s="9">
        <v>945.81</v>
      </c>
      <c r="EC127" s="9">
        <v>503.791</v>
      </c>
      <c r="ED127" s="9">
        <v>442.01900000000001</v>
      </c>
      <c r="EE127" s="9">
        <v>608.83799999999997</v>
      </c>
      <c r="EF127" s="9">
        <v>385.666</v>
      </c>
      <c r="EG127" s="9">
        <v>223.17099999999999</v>
      </c>
      <c r="EH127" s="9">
        <v>336.97199999999998</v>
      </c>
      <c r="EI127" s="9">
        <v>118.125</v>
      </c>
      <c r="EJ127" s="9">
        <v>218.84700000000001</v>
      </c>
      <c r="EK127" s="9">
        <v>122.039</v>
      </c>
      <c r="EL127" s="9">
        <v>63.188000000000002</v>
      </c>
      <c r="EM127" s="9">
        <v>58.850999999999999</v>
      </c>
      <c r="EN127" s="9">
        <v>20.417999999999999</v>
      </c>
      <c r="EO127" s="9">
        <v>8.7959999999999994</v>
      </c>
      <c r="EP127" s="9">
        <v>11.622</v>
      </c>
      <c r="EQ127" s="9">
        <v>3.72</v>
      </c>
      <c r="ER127" s="9">
        <v>2.6619999999999999</v>
      </c>
      <c r="ES127" s="9">
        <v>1.0580000000000001</v>
      </c>
      <c r="ET127" s="9">
        <v>2.117</v>
      </c>
      <c r="EU127" s="9">
        <v>1.1000000000000001</v>
      </c>
      <c r="EV127" s="9">
        <v>1.018</v>
      </c>
      <c r="EW127" s="9">
        <v>1.603</v>
      </c>
      <c r="EX127" s="9">
        <v>1.5620000000000001</v>
      </c>
      <c r="EY127" s="9">
        <v>4.1000000000000002E-2</v>
      </c>
      <c r="EZ127" s="9">
        <v>16.698</v>
      </c>
      <c r="FA127" s="9">
        <v>6.1349999999999998</v>
      </c>
      <c r="FB127" s="9">
        <v>10.563000000000001</v>
      </c>
      <c r="FC127" s="9">
        <v>110.337</v>
      </c>
      <c r="FD127" s="9">
        <v>58.12</v>
      </c>
      <c r="FE127" s="9">
        <v>52.216999999999999</v>
      </c>
      <c r="FF127" s="9">
        <v>45.872999999999998</v>
      </c>
      <c r="FG127" s="9">
        <v>31.672000000000001</v>
      </c>
      <c r="FH127" s="9">
        <v>14.202</v>
      </c>
      <c r="FI127" s="9">
        <v>64.462999999999994</v>
      </c>
      <c r="FJ127" s="9">
        <v>26.448</v>
      </c>
      <c r="FK127" s="9">
        <v>38.015000000000001</v>
      </c>
      <c r="FL127" s="9">
        <v>48.107999999999997</v>
      </c>
      <c r="FM127" s="9">
        <v>33.106999999999999</v>
      </c>
      <c r="FN127" s="9">
        <v>15</v>
      </c>
      <c r="FO127" s="9">
        <v>73.932000000000002</v>
      </c>
      <c r="FP127" s="9">
        <v>30.081</v>
      </c>
      <c r="FQ127" s="9">
        <v>43.850999999999999</v>
      </c>
      <c r="FR127" s="9">
        <v>66.581000000000003</v>
      </c>
      <c r="FS127" s="9">
        <v>27.547999999999998</v>
      </c>
      <c r="FT127" s="9">
        <v>39.033000000000001</v>
      </c>
      <c r="FU127" s="9">
        <v>1615.319</v>
      </c>
      <c r="FV127" s="9">
        <v>866.09699999999998</v>
      </c>
      <c r="FW127" s="9">
        <v>749.22199999999998</v>
      </c>
      <c r="FX127" s="9">
        <v>1104.165</v>
      </c>
      <c r="FY127" s="9">
        <v>702.49699999999996</v>
      </c>
      <c r="FZ127" s="9">
        <v>401.66800000000001</v>
      </c>
      <c r="GA127" s="9">
        <v>511.154</v>
      </c>
      <c r="GB127" s="9">
        <v>163.59899999999999</v>
      </c>
      <c r="GC127" s="9">
        <v>347.55399999999997</v>
      </c>
      <c r="GD127" s="9">
        <v>155.95699999999999</v>
      </c>
      <c r="GE127" s="9">
        <v>82.804000000000002</v>
      </c>
      <c r="GF127" s="9">
        <v>73.153000000000006</v>
      </c>
      <c r="GG127" s="9">
        <v>31.15</v>
      </c>
      <c r="GH127" s="9">
        <v>18.872</v>
      </c>
      <c r="GI127" s="9">
        <v>12.278</v>
      </c>
      <c r="GJ127" s="9">
        <v>13.353</v>
      </c>
      <c r="GK127" s="9">
        <v>10.68</v>
      </c>
      <c r="GL127" s="9">
        <v>2.673</v>
      </c>
      <c r="GM127" s="9">
        <v>7.8150000000000004</v>
      </c>
      <c r="GN127" s="9">
        <v>6.024</v>
      </c>
      <c r="GO127" s="9">
        <v>1.7909999999999999</v>
      </c>
      <c r="GP127" s="9">
        <v>5.5380000000000003</v>
      </c>
      <c r="GQ127" s="9">
        <v>4.6559999999999997</v>
      </c>
      <c r="GR127" s="9">
        <v>0.88300000000000001</v>
      </c>
      <c r="GS127" s="9">
        <v>17.795999999999999</v>
      </c>
      <c r="GT127" s="9">
        <v>8.1920000000000002</v>
      </c>
      <c r="GU127" s="9">
        <v>9.6039999999999992</v>
      </c>
      <c r="GV127" s="9">
        <v>135.90199999999999</v>
      </c>
      <c r="GW127" s="9">
        <v>70.131</v>
      </c>
      <c r="GX127" s="9">
        <v>65.771000000000001</v>
      </c>
      <c r="GY127" s="9">
        <v>54.499000000000002</v>
      </c>
      <c r="GZ127" s="9">
        <v>39.924999999999997</v>
      </c>
      <c r="HA127" s="9">
        <v>14.573</v>
      </c>
      <c r="HB127" s="9">
        <v>81.403000000000006</v>
      </c>
      <c r="HC127" s="9">
        <v>30.206</v>
      </c>
      <c r="HD127" s="9">
        <v>51.197000000000003</v>
      </c>
      <c r="HE127" s="9">
        <v>66.16</v>
      </c>
      <c r="HF127" s="9">
        <v>49.363</v>
      </c>
      <c r="HG127" s="9">
        <v>16.797000000000001</v>
      </c>
      <c r="HH127" s="9">
        <v>89.796999999999997</v>
      </c>
      <c r="HI127" s="9">
        <v>33.441000000000003</v>
      </c>
      <c r="HJ127" s="9">
        <v>56.356000000000002</v>
      </c>
      <c r="HK127" s="9">
        <v>89.218000000000004</v>
      </c>
      <c r="HL127" s="9">
        <v>36.229999999999997</v>
      </c>
      <c r="HM127" s="9">
        <v>52.988</v>
      </c>
      <c r="HN127" s="9">
        <v>284.495</v>
      </c>
      <c r="HO127" s="9">
        <v>145.839</v>
      </c>
      <c r="HP127" s="9">
        <v>138.65600000000001</v>
      </c>
      <c r="HQ127" s="9">
        <v>181.13</v>
      </c>
      <c r="HR127" s="9">
        <v>114.68600000000001</v>
      </c>
      <c r="HS127" s="9">
        <v>66.444000000000003</v>
      </c>
      <c r="HT127" s="9">
        <v>103.36499999999999</v>
      </c>
      <c r="HU127" s="9">
        <v>31.152999999999999</v>
      </c>
      <c r="HV127" s="9">
        <v>72.210999999999999</v>
      </c>
      <c r="HW127" s="9">
        <v>33.512</v>
      </c>
      <c r="HX127" s="9">
        <v>17.89</v>
      </c>
      <c r="HY127" s="9">
        <v>15.622</v>
      </c>
      <c r="HZ127" s="9">
        <v>8.1910000000000007</v>
      </c>
      <c r="IA127" s="9">
        <v>5.2619999999999996</v>
      </c>
      <c r="IB127" s="9">
        <v>2.9289999999999998</v>
      </c>
      <c r="IC127" s="9">
        <v>2.5529999999999999</v>
      </c>
      <c r="ID127" s="9">
        <v>2.1989999999999998</v>
      </c>
      <c r="IE127" s="9">
        <v>0.35399999999999998</v>
      </c>
      <c r="IF127" s="9">
        <v>1.35</v>
      </c>
      <c r="IG127" s="9">
        <v>1.022</v>
      </c>
      <c r="IH127" s="9">
        <v>0.32800000000000001</v>
      </c>
      <c r="II127" s="9">
        <v>1.2030000000000001</v>
      </c>
      <c r="IJ127" s="9">
        <v>1.177</v>
      </c>
      <c r="IK127" s="9">
        <v>2.5999999999999999E-2</v>
      </c>
      <c r="IL127" s="9">
        <v>5.6379999999999999</v>
      </c>
      <c r="IM127" s="9">
        <v>3.0630000000000002</v>
      </c>
      <c r="IN127" s="9">
        <v>2.5750000000000002</v>
      </c>
      <c r="IO127" s="9">
        <v>28.215</v>
      </c>
      <c r="IP127" s="9">
        <v>14.157</v>
      </c>
      <c r="IQ127" s="9">
        <v>14.058999999999999</v>
      </c>
    </row>
    <row r="128" spans="1:251">
      <c r="A128" s="10">
        <v>45383</v>
      </c>
      <c r="B128" s="9">
        <v>1251.395</v>
      </c>
      <c r="C128" s="9">
        <v>1316.106</v>
      </c>
      <c r="D128" s="9">
        <v>464.37200000000001</v>
      </c>
      <c r="E128" s="9">
        <v>851.73400000000004</v>
      </c>
      <c r="F128" s="9">
        <v>512.10799999999995</v>
      </c>
      <c r="G128" s="9">
        <v>285.98700000000002</v>
      </c>
      <c r="H128" s="9">
        <v>226.12100000000001</v>
      </c>
      <c r="I128" s="9">
        <v>92.477999999999994</v>
      </c>
      <c r="J128" s="9">
        <v>58.368000000000002</v>
      </c>
      <c r="K128" s="9">
        <v>34.11</v>
      </c>
      <c r="L128" s="9">
        <v>34.406999999999996</v>
      </c>
      <c r="M128" s="9">
        <v>27.207000000000001</v>
      </c>
      <c r="N128" s="9">
        <v>7.1989999999999998</v>
      </c>
      <c r="O128" s="9">
        <v>22.018000000000001</v>
      </c>
      <c r="P128" s="9">
        <v>17.065999999999999</v>
      </c>
      <c r="Q128" s="9">
        <v>4.952</v>
      </c>
      <c r="R128" s="9">
        <v>12.388999999999999</v>
      </c>
      <c r="S128" s="9">
        <v>10.141</v>
      </c>
      <c r="T128" s="9">
        <v>2.2469999999999999</v>
      </c>
      <c r="U128" s="9">
        <v>58.070999999999998</v>
      </c>
      <c r="V128" s="9">
        <v>31.161000000000001</v>
      </c>
      <c r="W128" s="9">
        <v>26.91</v>
      </c>
      <c r="X128" s="9">
        <v>462.86399999999998</v>
      </c>
      <c r="Y128" s="9">
        <v>256.24700000000001</v>
      </c>
      <c r="Z128" s="9">
        <v>206.61699999999999</v>
      </c>
      <c r="AA128" s="9">
        <v>197.43</v>
      </c>
      <c r="AB128" s="9">
        <v>142.28299999999999</v>
      </c>
      <c r="AC128" s="9">
        <v>55.146999999999998</v>
      </c>
      <c r="AD128" s="9">
        <v>265.43400000000003</v>
      </c>
      <c r="AE128" s="9">
        <v>113.964</v>
      </c>
      <c r="AF128" s="9">
        <v>151.47</v>
      </c>
      <c r="AG128" s="9">
        <v>219.16900000000001</v>
      </c>
      <c r="AH128" s="9">
        <v>160.11099999999999</v>
      </c>
      <c r="AI128" s="9">
        <v>59.058999999999997</v>
      </c>
      <c r="AJ128" s="9">
        <v>292.93900000000002</v>
      </c>
      <c r="AK128" s="9">
        <v>125.877</v>
      </c>
      <c r="AL128" s="9">
        <v>167.06200000000001</v>
      </c>
      <c r="AM128" s="9">
        <v>287.452</v>
      </c>
      <c r="AN128" s="9">
        <v>131.03</v>
      </c>
      <c r="AO128" s="9">
        <v>156.422</v>
      </c>
      <c r="AP128" s="9">
        <v>3685.79</v>
      </c>
      <c r="AQ128" s="9">
        <v>1933.4290000000001</v>
      </c>
      <c r="AR128" s="9">
        <v>1752.3610000000001</v>
      </c>
      <c r="AS128" s="9">
        <v>2494.683</v>
      </c>
      <c r="AT128" s="9">
        <v>1541.2840000000001</v>
      </c>
      <c r="AU128" s="9">
        <v>953.399</v>
      </c>
      <c r="AV128" s="9">
        <v>1191.1079999999999</v>
      </c>
      <c r="AW128" s="9">
        <v>392.14600000000002</v>
      </c>
      <c r="AX128" s="9">
        <v>798.96199999999999</v>
      </c>
      <c r="AY128" s="9">
        <v>444.32</v>
      </c>
      <c r="AZ128" s="9">
        <v>226.71</v>
      </c>
      <c r="BA128" s="9">
        <v>217.61</v>
      </c>
      <c r="BB128" s="9">
        <v>82.346999999999994</v>
      </c>
      <c r="BC128" s="9">
        <v>48.703000000000003</v>
      </c>
      <c r="BD128" s="9">
        <v>33.643999999999998</v>
      </c>
      <c r="BE128" s="9">
        <v>24.489000000000001</v>
      </c>
      <c r="BF128" s="9">
        <v>18.606000000000002</v>
      </c>
      <c r="BG128" s="9">
        <v>5.8819999999999997</v>
      </c>
      <c r="BH128" s="9">
        <v>17.254999999999999</v>
      </c>
      <c r="BI128" s="9">
        <v>11.484</v>
      </c>
      <c r="BJ128" s="9">
        <v>5.77</v>
      </c>
      <c r="BK128" s="9">
        <v>7.234</v>
      </c>
      <c r="BL128" s="9">
        <v>7.1219999999999999</v>
      </c>
      <c r="BM128" s="9">
        <v>0.112</v>
      </c>
      <c r="BN128" s="9">
        <v>57.857999999999997</v>
      </c>
      <c r="BO128" s="9">
        <v>30.096</v>
      </c>
      <c r="BP128" s="9">
        <v>27.762</v>
      </c>
      <c r="BQ128" s="9">
        <v>393.75900000000001</v>
      </c>
      <c r="BR128" s="9">
        <v>195.05199999999999</v>
      </c>
      <c r="BS128" s="9">
        <v>198.70699999999999</v>
      </c>
      <c r="BT128" s="9">
        <v>152.97300000000001</v>
      </c>
      <c r="BU128" s="9">
        <v>105.176</v>
      </c>
      <c r="BV128" s="9">
        <v>47.796999999999997</v>
      </c>
      <c r="BW128" s="9">
        <v>240.786</v>
      </c>
      <c r="BX128" s="9">
        <v>89.876000000000005</v>
      </c>
      <c r="BY128" s="9">
        <v>150.91</v>
      </c>
      <c r="BZ128" s="9">
        <v>169.86600000000001</v>
      </c>
      <c r="CA128" s="9">
        <v>118.904</v>
      </c>
      <c r="CB128" s="9">
        <v>50.960999999999999</v>
      </c>
      <c r="CC128" s="9">
        <v>274.45400000000001</v>
      </c>
      <c r="CD128" s="9">
        <v>107.80500000000001</v>
      </c>
      <c r="CE128" s="9">
        <v>166.649</v>
      </c>
      <c r="CF128" s="9">
        <v>258.041</v>
      </c>
      <c r="CG128" s="9">
        <v>101.36</v>
      </c>
      <c r="CH128" s="9">
        <v>156.68</v>
      </c>
      <c r="CI128" s="9">
        <v>2932.6460000000002</v>
      </c>
      <c r="CJ128" s="9">
        <v>1496.5889999999999</v>
      </c>
      <c r="CK128" s="9">
        <v>1436.057</v>
      </c>
      <c r="CL128" s="9">
        <v>2012.059</v>
      </c>
      <c r="CM128" s="9">
        <v>1192.7249999999999</v>
      </c>
      <c r="CN128" s="9">
        <v>819.33399999999995</v>
      </c>
      <c r="CO128" s="9">
        <v>920.58699999999999</v>
      </c>
      <c r="CP128" s="9">
        <v>303.86399999999998</v>
      </c>
      <c r="CQ128" s="9">
        <v>616.72299999999996</v>
      </c>
      <c r="CR128" s="9">
        <v>347.26499999999999</v>
      </c>
      <c r="CS128" s="9">
        <v>179.85499999999999</v>
      </c>
      <c r="CT128" s="9">
        <v>167.41</v>
      </c>
      <c r="CU128" s="9">
        <v>56.512</v>
      </c>
      <c r="CV128" s="9">
        <v>30.548999999999999</v>
      </c>
      <c r="CW128" s="9">
        <v>25.963000000000001</v>
      </c>
      <c r="CX128" s="9">
        <v>20.18</v>
      </c>
      <c r="CY128" s="9">
        <v>11.686</v>
      </c>
      <c r="CZ128" s="9">
        <v>8.4930000000000003</v>
      </c>
      <c r="DA128" s="9">
        <v>11.308</v>
      </c>
      <c r="DB128" s="9">
        <v>4.6289999999999996</v>
      </c>
      <c r="DC128" s="9">
        <v>6.68</v>
      </c>
      <c r="DD128" s="9">
        <v>8.8710000000000004</v>
      </c>
      <c r="DE128" s="9">
        <v>7.0570000000000004</v>
      </c>
      <c r="DF128" s="9">
        <v>1.8140000000000001</v>
      </c>
      <c r="DG128" s="9">
        <v>36.332000000000001</v>
      </c>
      <c r="DH128" s="9">
        <v>18.863</v>
      </c>
      <c r="DI128" s="9">
        <v>17.47</v>
      </c>
      <c r="DJ128" s="9">
        <v>315.83100000000002</v>
      </c>
      <c r="DK128" s="9">
        <v>163.898</v>
      </c>
      <c r="DL128" s="9">
        <v>151.93199999999999</v>
      </c>
      <c r="DM128" s="9">
        <v>112.79</v>
      </c>
      <c r="DN128" s="9">
        <v>81.436999999999998</v>
      </c>
      <c r="DO128" s="9">
        <v>31.353000000000002</v>
      </c>
      <c r="DP128" s="9">
        <v>203.04</v>
      </c>
      <c r="DQ128" s="9">
        <v>82.460999999999999</v>
      </c>
      <c r="DR128" s="9">
        <v>120.57899999999999</v>
      </c>
      <c r="DS128" s="9">
        <v>128.666</v>
      </c>
      <c r="DT128" s="9">
        <v>90.760999999999996</v>
      </c>
      <c r="DU128" s="9">
        <v>37.905000000000001</v>
      </c>
      <c r="DV128" s="9">
        <v>218.59899999999999</v>
      </c>
      <c r="DW128" s="9">
        <v>89.093999999999994</v>
      </c>
      <c r="DX128" s="9">
        <v>129.505</v>
      </c>
      <c r="DY128" s="9">
        <v>214.34800000000001</v>
      </c>
      <c r="DZ128" s="9">
        <v>87.09</v>
      </c>
      <c r="EA128" s="9">
        <v>127.259</v>
      </c>
      <c r="EB128" s="9">
        <v>944.875</v>
      </c>
      <c r="EC128" s="9">
        <v>501.82299999999998</v>
      </c>
      <c r="ED128" s="9">
        <v>443.053</v>
      </c>
      <c r="EE128" s="9">
        <v>602.06899999999996</v>
      </c>
      <c r="EF128" s="9">
        <v>383.34100000000001</v>
      </c>
      <c r="EG128" s="9">
        <v>218.72800000000001</v>
      </c>
      <c r="EH128" s="9">
        <v>342.80599999999998</v>
      </c>
      <c r="EI128" s="9">
        <v>118.48099999999999</v>
      </c>
      <c r="EJ128" s="9">
        <v>224.32499999999999</v>
      </c>
      <c r="EK128" s="9">
        <v>118.896</v>
      </c>
      <c r="EL128" s="9">
        <v>61.46</v>
      </c>
      <c r="EM128" s="9">
        <v>57.436</v>
      </c>
      <c r="EN128" s="9">
        <v>25.471</v>
      </c>
      <c r="EO128" s="9">
        <v>11.839</v>
      </c>
      <c r="EP128" s="9">
        <v>13.632</v>
      </c>
      <c r="EQ128" s="9">
        <v>7.67</v>
      </c>
      <c r="ER128" s="9">
        <v>5.9279999999999999</v>
      </c>
      <c r="ES128" s="9">
        <v>1.7430000000000001</v>
      </c>
      <c r="ET128" s="9">
        <v>3.4769999999999999</v>
      </c>
      <c r="EU128" s="9">
        <v>2.7349999999999999</v>
      </c>
      <c r="EV128" s="9">
        <v>0.74199999999999999</v>
      </c>
      <c r="EW128" s="9">
        <v>4.1929999999999996</v>
      </c>
      <c r="EX128" s="9">
        <v>3.1930000000000001</v>
      </c>
      <c r="EY128" s="9">
        <v>1.0009999999999999</v>
      </c>
      <c r="EZ128" s="9">
        <v>17.800999999999998</v>
      </c>
      <c r="FA128" s="9">
        <v>5.9119999999999999</v>
      </c>
      <c r="FB128" s="9">
        <v>11.888999999999999</v>
      </c>
      <c r="FC128" s="9">
        <v>105.89100000000001</v>
      </c>
      <c r="FD128" s="9">
        <v>54.15</v>
      </c>
      <c r="FE128" s="9">
        <v>51.741</v>
      </c>
      <c r="FF128" s="9">
        <v>37.378</v>
      </c>
      <c r="FG128" s="9">
        <v>26.370999999999999</v>
      </c>
      <c r="FH128" s="9">
        <v>11.007</v>
      </c>
      <c r="FI128" s="9">
        <v>68.513000000000005</v>
      </c>
      <c r="FJ128" s="9">
        <v>27.779</v>
      </c>
      <c r="FK128" s="9">
        <v>40.734000000000002</v>
      </c>
      <c r="FL128" s="9">
        <v>43.15</v>
      </c>
      <c r="FM128" s="9">
        <v>31.145</v>
      </c>
      <c r="FN128" s="9">
        <v>12.005000000000001</v>
      </c>
      <c r="FO128" s="9">
        <v>75.745999999999995</v>
      </c>
      <c r="FP128" s="9">
        <v>30.315000000000001</v>
      </c>
      <c r="FQ128" s="9">
        <v>45.430999999999997</v>
      </c>
      <c r="FR128" s="9">
        <v>71.989999999999995</v>
      </c>
      <c r="FS128" s="9">
        <v>30.513999999999999</v>
      </c>
      <c r="FT128" s="9">
        <v>41.475999999999999</v>
      </c>
      <c r="FU128" s="9">
        <v>1594.7280000000001</v>
      </c>
      <c r="FV128" s="9">
        <v>852.21400000000006</v>
      </c>
      <c r="FW128" s="9">
        <v>742.51400000000001</v>
      </c>
      <c r="FX128" s="9">
        <v>1094.6220000000001</v>
      </c>
      <c r="FY128" s="9">
        <v>692.82100000000003</v>
      </c>
      <c r="FZ128" s="9">
        <v>401.8</v>
      </c>
      <c r="GA128" s="9">
        <v>500.10599999999999</v>
      </c>
      <c r="GB128" s="9">
        <v>159.393</v>
      </c>
      <c r="GC128" s="9">
        <v>340.714</v>
      </c>
      <c r="GD128" s="9">
        <v>145.83500000000001</v>
      </c>
      <c r="GE128" s="9">
        <v>73.168000000000006</v>
      </c>
      <c r="GF128" s="9">
        <v>72.665999999999997</v>
      </c>
      <c r="GG128" s="9">
        <v>26.905000000000001</v>
      </c>
      <c r="GH128" s="9">
        <v>17.420000000000002</v>
      </c>
      <c r="GI128" s="9">
        <v>9.4849999999999994</v>
      </c>
      <c r="GJ128" s="9">
        <v>13.714</v>
      </c>
      <c r="GK128" s="9">
        <v>11.577</v>
      </c>
      <c r="GL128" s="9">
        <v>2.137</v>
      </c>
      <c r="GM128" s="9">
        <v>7.9139999999999997</v>
      </c>
      <c r="GN128" s="9">
        <v>6.2460000000000004</v>
      </c>
      <c r="GO128" s="9">
        <v>1.667</v>
      </c>
      <c r="GP128" s="9">
        <v>5.8010000000000002</v>
      </c>
      <c r="GQ128" s="9">
        <v>5.3310000000000004</v>
      </c>
      <c r="GR128" s="9">
        <v>0.47</v>
      </c>
      <c r="GS128" s="9">
        <v>13.191000000000001</v>
      </c>
      <c r="GT128" s="9">
        <v>5.843</v>
      </c>
      <c r="GU128" s="9">
        <v>7.3479999999999999</v>
      </c>
      <c r="GV128" s="9">
        <v>127.23099999999999</v>
      </c>
      <c r="GW128" s="9">
        <v>60.54</v>
      </c>
      <c r="GX128" s="9">
        <v>66.691000000000003</v>
      </c>
      <c r="GY128" s="9">
        <v>44.622</v>
      </c>
      <c r="GZ128" s="9">
        <v>29.055</v>
      </c>
      <c r="HA128" s="9">
        <v>15.567</v>
      </c>
      <c r="HB128" s="9">
        <v>82.61</v>
      </c>
      <c r="HC128" s="9">
        <v>31.484999999999999</v>
      </c>
      <c r="HD128" s="9">
        <v>51.125</v>
      </c>
      <c r="HE128" s="9">
        <v>55.966999999999999</v>
      </c>
      <c r="HF128" s="9">
        <v>39.079000000000001</v>
      </c>
      <c r="HG128" s="9">
        <v>16.888000000000002</v>
      </c>
      <c r="HH128" s="9">
        <v>89.867999999999995</v>
      </c>
      <c r="HI128" s="9">
        <v>34.088999999999999</v>
      </c>
      <c r="HJ128" s="9">
        <v>55.779000000000003</v>
      </c>
      <c r="HK128" s="9">
        <v>90.522999999999996</v>
      </c>
      <c r="HL128" s="9">
        <v>37.731000000000002</v>
      </c>
      <c r="HM128" s="9">
        <v>52.792000000000002</v>
      </c>
      <c r="HN128" s="9">
        <v>282.92399999999998</v>
      </c>
      <c r="HO128" s="9">
        <v>145.334</v>
      </c>
      <c r="HP128" s="9">
        <v>137.59</v>
      </c>
      <c r="HQ128" s="9">
        <v>179.904</v>
      </c>
      <c r="HR128" s="9">
        <v>113.325</v>
      </c>
      <c r="HS128" s="9">
        <v>66.578999999999994</v>
      </c>
      <c r="HT128" s="9">
        <v>103.02</v>
      </c>
      <c r="HU128" s="9">
        <v>32.008000000000003</v>
      </c>
      <c r="HV128" s="9">
        <v>71.010999999999996</v>
      </c>
      <c r="HW128" s="9">
        <v>32.9</v>
      </c>
      <c r="HX128" s="9">
        <v>14.787000000000001</v>
      </c>
      <c r="HY128" s="9">
        <v>18.113</v>
      </c>
      <c r="HZ128" s="9">
        <v>5.3239999999999998</v>
      </c>
      <c r="IA128" s="9">
        <v>2.4129999999999998</v>
      </c>
      <c r="IB128" s="9">
        <v>2.911</v>
      </c>
      <c r="IC128" s="9">
        <v>0.79100000000000004</v>
      </c>
      <c r="ID128" s="9">
        <v>0.432</v>
      </c>
      <c r="IE128" s="9">
        <v>0.35899999999999999</v>
      </c>
      <c r="IF128" s="9">
        <v>0.51</v>
      </c>
      <c r="IG128" s="9">
        <v>0.29499999999999998</v>
      </c>
      <c r="IH128" s="9">
        <v>0.215</v>
      </c>
      <c r="II128" s="9">
        <v>0.28100000000000003</v>
      </c>
      <c r="IJ128" s="9">
        <v>0.13700000000000001</v>
      </c>
      <c r="IK128" s="9">
        <v>0.14399999999999999</v>
      </c>
      <c r="IL128" s="9">
        <v>4.5330000000000004</v>
      </c>
      <c r="IM128" s="9">
        <v>1.9810000000000001</v>
      </c>
      <c r="IN128" s="9">
        <v>2.552</v>
      </c>
      <c r="IO128" s="9">
        <v>30.933</v>
      </c>
      <c r="IP128" s="9">
        <v>14.234999999999999</v>
      </c>
      <c r="IQ128" s="9">
        <v>16.698</v>
      </c>
    </row>
    <row r="129" spans="1:251">
      <c r="A129" s="10">
        <v>45413</v>
      </c>
      <c r="B129" s="9">
        <v>1260.7280000000001</v>
      </c>
      <c r="C129" s="9">
        <v>1332.306</v>
      </c>
      <c r="D129" s="9">
        <v>467.47199999999998</v>
      </c>
      <c r="E129" s="9">
        <v>864.83399999999995</v>
      </c>
      <c r="F129" s="9">
        <v>525.47</v>
      </c>
      <c r="G129" s="9">
        <v>288.58499999999998</v>
      </c>
      <c r="H129" s="9">
        <v>236.88499999999999</v>
      </c>
      <c r="I129" s="9">
        <v>99.12</v>
      </c>
      <c r="J129" s="9">
        <v>57.606999999999999</v>
      </c>
      <c r="K129" s="9">
        <v>41.514000000000003</v>
      </c>
      <c r="L129" s="9">
        <v>43.191000000000003</v>
      </c>
      <c r="M129" s="9">
        <v>34.061</v>
      </c>
      <c r="N129" s="9">
        <v>9.1289999999999996</v>
      </c>
      <c r="O129" s="9">
        <v>23.212</v>
      </c>
      <c r="P129" s="9">
        <v>19.72</v>
      </c>
      <c r="Q129" s="9">
        <v>3.492</v>
      </c>
      <c r="R129" s="9">
        <v>19.978000000000002</v>
      </c>
      <c r="S129" s="9">
        <v>14.340999999999999</v>
      </c>
      <c r="T129" s="9">
        <v>5.6379999999999999</v>
      </c>
      <c r="U129" s="9">
        <v>55.93</v>
      </c>
      <c r="V129" s="9">
        <v>23.545000000000002</v>
      </c>
      <c r="W129" s="9">
        <v>32.384999999999998</v>
      </c>
      <c r="X129" s="9">
        <v>467.03300000000002</v>
      </c>
      <c r="Y129" s="9">
        <v>253.386</v>
      </c>
      <c r="Z129" s="9">
        <v>213.64699999999999</v>
      </c>
      <c r="AA129" s="9">
        <v>206.244</v>
      </c>
      <c r="AB129" s="9">
        <v>149.87700000000001</v>
      </c>
      <c r="AC129" s="9">
        <v>56.366999999999997</v>
      </c>
      <c r="AD129" s="9">
        <v>260.78899999999999</v>
      </c>
      <c r="AE129" s="9">
        <v>103.509</v>
      </c>
      <c r="AF129" s="9">
        <v>157.28</v>
      </c>
      <c r="AG129" s="9">
        <v>235.30600000000001</v>
      </c>
      <c r="AH129" s="9">
        <v>173.40899999999999</v>
      </c>
      <c r="AI129" s="9">
        <v>61.896999999999998</v>
      </c>
      <c r="AJ129" s="9">
        <v>290.16399999999999</v>
      </c>
      <c r="AK129" s="9">
        <v>115.17700000000001</v>
      </c>
      <c r="AL129" s="9">
        <v>174.988</v>
      </c>
      <c r="AM129" s="9">
        <v>284.00099999999998</v>
      </c>
      <c r="AN129" s="9">
        <v>123.229</v>
      </c>
      <c r="AO129" s="9">
        <v>160.77199999999999</v>
      </c>
      <c r="AP129" s="9">
        <v>3724.6170000000002</v>
      </c>
      <c r="AQ129" s="9">
        <v>1957.8910000000001</v>
      </c>
      <c r="AR129" s="9">
        <v>1766.7260000000001</v>
      </c>
      <c r="AS129" s="9">
        <v>2524.7939999999999</v>
      </c>
      <c r="AT129" s="9">
        <v>1560.021</v>
      </c>
      <c r="AU129" s="9">
        <v>964.77300000000002</v>
      </c>
      <c r="AV129" s="9">
        <v>1199.8240000000001</v>
      </c>
      <c r="AW129" s="9">
        <v>397.87</v>
      </c>
      <c r="AX129" s="9">
        <v>801.95299999999997</v>
      </c>
      <c r="AY129" s="9">
        <v>437.21800000000002</v>
      </c>
      <c r="AZ129" s="9">
        <v>228.63300000000001</v>
      </c>
      <c r="BA129" s="9">
        <v>208.58500000000001</v>
      </c>
      <c r="BB129" s="9">
        <v>88.248000000000005</v>
      </c>
      <c r="BC129" s="9">
        <v>47.673000000000002</v>
      </c>
      <c r="BD129" s="9">
        <v>40.575000000000003</v>
      </c>
      <c r="BE129" s="9">
        <v>30.129000000000001</v>
      </c>
      <c r="BF129" s="9">
        <v>23.073</v>
      </c>
      <c r="BG129" s="9">
        <v>7.0549999999999997</v>
      </c>
      <c r="BH129" s="9">
        <v>19.045999999999999</v>
      </c>
      <c r="BI129" s="9">
        <v>15.058999999999999</v>
      </c>
      <c r="BJ129" s="9">
        <v>3.9870000000000001</v>
      </c>
      <c r="BK129" s="9">
        <v>11.083</v>
      </c>
      <c r="BL129" s="9">
        <v>8.0150000000000006</v>
      </c>
      <c r="BM129" s="9">
        <v>3.069</v>
      </c>
      <c r="BN129" s="9">
        <v>58.119</v>
      </c>
      <c r="BO129" s="9">
        <v>24.6</v>
      </c>
      <c r="BP129" s="9">
        <v>33.520000000000003</v>
      </c>
      <c r="BQ129" s="9">
        <v>389.51400000000001</v>
      </c>
      <c r="BR129" s="9">
        <v>201.185</v>
      </c>
      <c r="BS129" s="9">
        <v>188.328</v>
      </c>
      <c r="BT129" s="9">
        <v>147.54599999999999</v>
      </c>
      <c r="BU129" s="9">
        <v>110.05500000000001</v>
      </c>
      <c r="BV129" s="9">
        <v>37.49</v>
      </c>
      <c r="BW129" s="9">
        <v>241.96799999999999</v>
      </c>
      <c r="BX129" s="9">
        <v>91.13</v>
      </c>
      <c r="BY129" s="9">
        <v>150.83799999999999</v>
      </c>
      <c r="BZ129" s="9">
        <v>170.214</v>
      </c>
      <c r="CA129" s="9">
        <v>126.18</v>
      </c>
      <c r="CB129" s="9">
        <v>44.033999999999999</v>
      </c>
      <c r="CC129" s="9">
        <v>267.00299999999999</v>
      </c>
      <c r="CD129" s="9">
        <v>102.453</v>
      </c>
      <c r="CE129" s="9">
        <v>164.55</v>
      </c>
      <c r="CF129" s="9">
        <v>261.01400000000001</v>
      </c>
      <c r="CG129" s="9">
        <v>106.18899999999999</v>
      </c>
      <c r="CH129" s="9">
        <v>154.82499999999999</v>
      </c>
      <c r="CI129" s="9">
        <v>2947.38</v>
      </c>
      <c r="CJ129" s="9">
        <v>1505.6579999999999</v>
      </c>
      <c r="CK129" s="9">
        <v>1441.722</v>
      </c>
      <c r="CL129" s="9">
        <v>2014.9459999999999</v>
      </c>
      <c r="CM129" s="9">
        <v>1214.0730000000001</v>
      </c>
      <c r="CN129" s="9">
        <v>800.87400000000002</v>
      </c>
      <c r="CO129" s="9">
        <v>932.43299999999999</v>
      </c>
      <c r="CP129" s="9">
        <v>291.58499999999998</v>
      </c>
      <c r="CQ129" s="9">
        <v>640.84799999999996</v>
      </c>
      <c r="CR129" s="9">
        <v>343.863</v>
      </c>
      <c r="CS129" s="9">
        <v>180.047</v>
      </c>
      <c r="CT129" s="9">
        <v>163.81700000000001</v>
      </c>
      <c r="CU129" s="9">
        <v>64.093000000000004</v>
      </c>
      <c r="CV129" s="9">
        <v>32.04</v>
      </c>
      <c r="CW129" s="9">
        <v>32.052999999999997</v>
      </c>
      <c r="CX129" s="9">
        <v>23.675999999999998</v>
      </c>
      <c r="CY129" s="9">
        <v>16.327999999999999</v>
      </c>
      <c r="CZ129" s="9">
        <v>7.3470000000000004</v>
      </c>
      <c r="DA129" s="9">
        <v>12.77</v>
      </c>
      <c r="DB129" s="9">
        <v>8.548</v>
      </c>
      <c r="DC129" s="9">
        <v>4.2220000000000004</v>
      </c>
      <c r="DD129" s="9">
        <v>10.906000000000001</v>
      </c>
      <c r="DE129" s="9">
        <v>7.78</v>
      </c>
      <c r="DF129" s="9">
        <v>3.125</v>
      </c>
      <c r="DG129" s="9">
        <v>40.417999999999999</v>
      </c>
      <c r="DH129" s="9">
        <v>15.712</v>
      </c>
      <c r="DI129" s="9">
        <v>24.706</v>
      </c>
      <c r="DJ129" s="9">
        <v>307.017</v>
      </c>
      <c r="DK129" s="9">
        <v>161.631</v>
      </c>
      <c r="DL129" s="9">
        <v>145.386</v>
      </c>
      <c r="DM129" s="9">
        <v>110.04</v>
      </c>
      <c r="DN129" s="9">
        <v>84.42</v>
      </c>
      <c r="DO129" s="9">
        <v>25.62</v>
      </c>
      <c r="DP129" s="9">
        <v>196.976</v>
      </c>
      <c r="DQ129" s="9">
        <v>77.210999999999999</v>
      </c>
      <c r="DR129" s="9">
        <v>119.76600000000001</v>
      </c>
      <c r="DS129" s="9">
        <v>127.524</v>
      </c>
      <c r="DT129" s="9">
        <v>95.503</v>
      </c>
      <c r="DU129" s="9">
        <v>32.021999999999998</v>
      </c>
      <c r="DV129" s="9">
        <v>216.339</v>
      </c>
      <c r="DW129" s="9">
        <v>84.543999999999997</v>
      </c>
      <c r="DX129" s="9">
        <v>131.79499999999999</v>
      </c>
      <c r="DY129" s="9">
        <v>209.74600000000001</v>
      </c>
      <c r="DZ129" s="9">
        <v>85.759</v>
      </c>
      <c r="EA129" s="9">
        <v>123.988</v>
      </c>
      <c r="EB129" s="9">
        <v>940.05</v>
      </c>
      <c r="EC129" s="9">
        <v>498.16500000000002</v>
      </c>
      <c r="ED129" s="9">
        <v>441.88400000000001</v>
      </c>
      <c r="EE129" s="9">
        <v>599.61400000000003</v>
      </c>
      <c r="EF129" s="9">
        <v>383.76900000000001</v>
      </c>
      <c r="EG129" s="9">
        <v>215.84399999999999</v>
      </c>
      <c r="EH129" s="9">
        <v>340.43599999999998</v>
      </c>
      <c r="EI129" s="9">
        <v>114.396</v>
      </c>
      <c r="EJ129" s="9">
        <v>226.04</v>
      </c>
      <c r="EK129" s="9">
        <v>118.048</v>
      </c>
      <c r="EL129" s="9">
        <v>59.097000000000001</v>
      </c>
      <c r="EM129" s="9">
        <v>58.951000000000001</v>
      </c>
      <c r="EN129" s="9">
        <v>20.661000000000001</v>
      </c>
      <c r="EO129" s="9">
        <v>10.773999999999999</v>
      </c>
      <c r="EP129" s="9">
        <v>9.8870000000000005</v>
      </c>
      <c r="EQ129" s="9">
        <v>5.8</v>
      </c>
      <c r="ER129" s="9">
        <v>5.0419999999999998</v>
      </c>
      <c r="ES129" s="9">
        <v>0.75700000000000001</v>
      </c>
      <c r="ET129" s="9">
        <v>2.831</v>
      </c>
      <c r="EU129" s="9">
        <v>2.34</v>
      </c>
      <c r="EV129" s="9">
        <v>0.49099999999999999</v>
      </c>
      <c r="EW129" s="9">
        <v>2.9689999999999999</v>
      </c>
      <c r="EX129" s="9">
        <v>2.702</v>
      </c>
      <c r="EY129" s="9">
        <v>0.26600000000000001</v>
      </c>
      <c r="EZ129" s="9">
        <v>14.861000000000001</v>
      </c>
      <c r="FA129" s="9">
        <v>5.7320000000000002</v>
      </c>
      <c r="FB129" s="9">
        <v>9.1289999999999996</v>
      </c>
      <c r="FC129" s="9">
        <v>105.744</v>
      </c>
      <c r="FD129" s="9">
        <v>51.703000000000003</v>
      </c>
      <c r="FE129" s="9">
        <v>54.040999999999997</v>
      </c>
      <c r="FF129" s="9">
        <v>35.645000000000003</v>
      </c>
      <c r="FG129" s="9">
        <v>24.198</v>
      </c>
      <c r="FH129" s="9">
        <v>11.446999999999999</v>
      </c>
      <c r="FI129" s="9">
        <v>70.099000000000004</v>
      </c>
      <c r="FJ129" s="9">
        <v>27.504999999999999</v>
      </c>
      <c r="FK129" s="9">
        <v>42.594000000000001</v>
      </c>
      <c r="FL129" s="9">
        <v>40.031999999999996</v>
      </c>
      <c r="FM129" s="9">
        <v>28.062000000000001</v>
      </c>
      <c r="FN129" s="9">
        <v>11.97</v>
      </c>
      <c r="FO129" s="9">
        <v>78.016000000000005</v>
      </c>
      <c r="FP129" s="9">
        <v>31.035</v>
      </c>
      <c r="FQ129" s="9">
        <v>46.981000000000002</v>
      </c>
      <c r="FR129" s="9">
        <v>72.930000000000007</v>
      </c>
      <c r="FS129" s="9">
        <v>29.844999999999999</v>
      </c>
      <c r="FT129" s="9">
        <v>43.085000000000001</v>
      </c>
      <c r="FU129" s="9">
        <v>1628.5619999999999</v>
      </c>
      <c r="FV129" s="9">
        <v>868.33500000000004</v>
      </c>
      <c r="FW129" s="9">
        <v>760.22699999999998</v>
      </c>
      <c r="FX129" s="9">
        <v>1119.9739999999999</v>
      </c>
      <c r="FY129" s="9">
        <v>703.88699999999994</v>
      </c>
      <c r="FZ129" s="9">
        <v>416.08699999999999</v>
      </c>
      <c r="GA129" s="9">
        <v>508.58699999999999</v>
      </c>
      <c r="GB129" s="9">
        <v>164.447</v>
      </c>
      <c r="GC129" s="9">
        <v>344.14</v>
      </c>
      <c r="GD129" s="9">
        <v>172.05</v>
      </c>
      <c r="GE129" s="9">
        <v>86.228999999999999</v>
      </c>
      <c r="GF129" s="9">
        <v>85.820999999999998</v>
      </c>
      <c r="GG129" s="9">
        <v>41.006</v>
      </c>
      <c r="GH129" s="9">
        <v>21.39</v>
      </c>
      <c r="GI129" s="9">
        <v>19.617000000000001</v>
      </c>
      <c r="GJ129" s="9">
        <v>13.364000000000001</v>
      </c>
      <c r="GK129" s="9">
        <v>11.462999999999999</v>
      </c>
      <c r="GL129" s="9">
        <v>1.901</v>
      </c>
      <c r="GM129" s="9">
        <v>5.7590000000000003</v>
      </c>
      <c r="GN129" s="9">
        <v>5.0460000000000003</v>
      </c>
      <c r="GO129" s="9">
        <v>0.71299999999999997</v>
      </c>
      <c r="GP129" s="9">
        <v>7.6050000000000004</v>
      </c>
      <c r="GQ129" s="9">
        <v>6.4169999999999998</v>
      </c>
      <c r="GR129" s="9">
        <v>1.1879999999999999</v>
      </c>
      <c r="GS129" s="9">
        <v>27.641999999999999</v>
      </c>
      <c r="GT129" s="9">
        <v>9.9269999999999996</v>
      </c>
      <c r="GU129" s="9">
        <v>17.715</v>
      </c>
      <c r="GV129" s="9">
        <v>146.15799999999999</v>
      </c>
      <c r="GW129" s="9">
        <v>74.263999999999996</v>
      </c>
      <c r="GX129" s="9">
        <v>71.893000000000001</v>
      </c>
      <c r="GY129" s="9">
        <v>56.021999999999998</v>
      </c>
      <c r="GZ129" s="9">
        <v>39.405000000000001</v>
      </c>
      <c r="HA129" s="9">
        <v>16.617000000000001</v>
      </c>
      <c r="HB129" s="9">
        <v>90.135999999999996</v>
      </c>
      <c r="HC129" s="9">
        <v>34.86</v>
      </c>
      <c r="HD129" s="9">
        <v>55.276000000000003</v>
      </c>
      <c r="HE129" s="9">
        <v>64.132999999999996</v>
      </c>
      <c r="HF129" s="9">
        <v>45.622</v>
      </c>
      <c r="HG129" s="9">
        <v>18.512</v>
      </c>
      <c r="HH129" s="9">
        <v>107.917</v>
      </c>
      <c r="HI129" s="9">
        <v>40.606999999999999</v>
      </c>
      <c r="HJ129" s="9">
        <v>67.31</v>
      </c>
      <c r="HK129" s="9">
        <v>95.894999999999996</v>
      </c>
      <c r="HL129" s="9">
        <v>39.905999999999999</v>
      </c>
      <c r="HM129" s="9">
        <v>55.99</v>
      </c>
      <c r="HN129" s="9">
        <v>285.34699999999998</v>
      </c>
      <c r="HO129" s="9">
        <v>146.13399999999999</v>
      </c>
      <c r="HP129" s="9">
        <v>139.21199999999999</v>
      </c>
      <c r="HQ129" s="9">
        <v>180.68100000000001</v>
      </c>
      <c r="HR129" s="9">
        <v>112.61799999999999</v>
      </c>
      <c r="HS129" s="9">
        <v>68.061999999999998</v>
      </c>
      <c r="HT129" s="9">
        <v>104.666</v>
      </c>
      <c r="HU129" s="9">
        <v>33.515999999999998</v>
      </c>
      <c r="HV129" s="9">
        <v>71.150000000000006</v>
      </c>
      <c r="HW129" s="9">
        <v>36.728000000000002</v>
      </c>
      <c r="HX129" s="9">
        <v>17.486000000000001</v>
      </c>
      <c r="HY129" s="9">
        <v>19.242000000000001</v>
      </c>
      <c r="HZ129" s="9">
        <v>7.1230000000000002</v>
      </c>
      <c r="IA129" s="9">
        <v>3.9289999999999998</v>
      </c>
      <c r="IB129" s="9">
        <v>3.194</v>
      </c>
      <c r="IC129" s="9">
        <v>2.0259999999999998</v>
      </c>
      <c r="ID129" s="9">
        <v>1.764</v>
      </c>
      <c r="IE129" s="9">
        <v>0.26300000000000001</v>
      </c>
      <c r="IF129" s="9">
        <v>1.194</v>
      </c>
      <c r="IG129" s="9">
        <v>1.0449999999999999</v>
      </c>
      <c r="IH129" s="9">
        <v>0.14899999999999999</v>
      </c>
      <c r="II129" s="9">
        <v>0.83199999999999996</v>
      </c>
      <c r="IJ129" s="9">
        <v>0.71799999999999997</v>
      </c>
      <c r="IK129" s="9">
        <v>0.114</v>
      </c>
      <c r="IL129" s="9">
        <v>5.0960000000000001</v>
      </c>
      <c r="IM129" s="9">
        <v>2.165</v>
      </c>
      <c r="IN129" s="9">
        <v>2.931</v>
      </c>
      <c r="IO129" s="9">
        <v>32.232999999999997</v>
      </c>
      <c r="IP129" s="9">
        <v>15.247999999999999</v>
      </c>
      <c r="IQ129" s="9">
        <v>16.984999999999999</v>
      </c>
    </row>
    <row r="130" spans="1:251">
      <c r="A130" s="10">
        <v>45444</v>
      </c>
      <c r="B130" s="9">
        <v>1269.4929999999999</v>
      </c>
      <c r="C130" s="9">
        <v>1331.3040000000001</v>
      </c>
      <c r="D130" s="9">
        <v>482.42700000000002</v>
      </c>
      <c r="E130" s="9">
        <v>848.87800000000004</v>
      </c>
      <c r="F130" s="9">
        <v>508.98099999999999</v>
      </c>
      <c r="G130" s="9">
        <v>282.80099999999999</v>
      </c>
      <c r="H130" s="9">
        <v>226.18</v>
      </c>
      <c r="I130" s="9">
        <v>90.313000000000002</v>
      </c>
      <c r="J130" s="9">
        <v>55.183999999999997</v>
      </c>
      <c r="K130" s="9">
        <v>35.128999999999998</v>
      </c>
      <c r="L130" s="9">
        <v>33.645000000000003</v>
      </c>
      <c r="M130" s="9">
        <v>26.911000000000001</v>
      </c>
      <c r="N130" s="9">
        <v>6.734</v>
      </c>
      <c r="O130" s="9">
        <v>19.673999999999999</v>
      </c>
      <c r="P130" s="9">
        <v>16.594000000000001</v>
      </c>
      <c r="Q130" s="9">
        <v>3.08</v>
      </c>
      <c r="R130" s="9">
        <v>13.971</v>
      </c>
      <c r="S130" s="9">
        <v>10.317</v>
      </c>
      <c r="T130" s="9">
        <v>3.6539999999999999</v>
      </c>
      <c r="U130" s="9">
        <v>56.667999999999999</v>
      </c>
      <c r="V130" s="9">
        <v>28.273</v>
      </c>
      <c r="W130" s="9">
        <v>28.395</v>
      </c>
      <c r="X130" s="9">
        <v>460.06</v>
      </c>
      <c r="Y130" s="9">
        <v>252.328</v>
      </c>
      <c r="Z130" s="9">
        <v>207.733</v>
      </c>
      <c r="AA130" s="9">
        <v>203.27199999999999</v>
      </c>
      <c r="AB130" s="9">
        <v>142.983</v>
      </c>
      <c r="AC130" s="9">
        <v>60.289000000000001</v>
      </c>
      <c r="AD130" s="9">
        <v>256.78899999999999</v>
      </c>
      <c r="AE130" s="9">
        <v>109.345</v>
      </c>
      <c r="AF130" s="9">
        <v>147.44300000000001</v>
      </c>
      <c r="AG130" s="9">
        <v>227.34700000000001</v>
      </c>
      <c r="AH130" s="9">
        <v>161.55799999999999</v>
      </c>
      <c r="AI130" s="9">
        <v>65.789000000000001</v>
      </c>
      <c r="AJ130" s="9">
        <v>281.63400000000001</v>
      </c>
      <c r="AK130" s="9">
        <v>121.24299999999999</v>
      </c>
      <c r="AL130" s="9">
        <v>160.39099999999999</v>
      </c>
      <c r="AM130" s="9">
        <v>276.46300000000002</v>
      </c>
      <c r="AN130" s="9">
        <v>125.93899999999999</v>
      </c>
      <c r="AO130" s="9">
        <v>150.524</v>
      </c>
      <c r="AP130" s="9">
        <v>3721.3009999999999</v>
      </c>
      <c r="AQ130" s="9">
        <v>1955.2149999999999</v>
      </c>
      <c r="AR130" s="9">
        <v>1766.086</v>
      </c>
      <c r="AS130" s="9">
        <v>2537.3049999999998</v>
      </c>
      <c r="AT130" s="9">
        <v>1581.347</v>
      </c>
      <c r="AU130" s="9">
        <v>955.95799999999997</v>
      </c>
      <c r="AV130" s="9">
        <v>1183.9960000000001</v>
      </c>
      <c r="AW130" s="9">
        <v>373.86900000000003</v>
      </c>
      <c r="AX130" s="9">
        <v>810.12699999999995</v>
      </c>
      <c r="AY130" s="9">
        <v>447.44799999999998</v>
      </c>
      <c r="AZ130" s="9">
        <v>242.75</v>
      </c>
      <c r="BA130" s="9">
        <v>204.69800000000001</v>
      </c>
      <c r="BB130" s="9">
        <v>83.694000000000003</v>
      </c>
      <c r="BC130" s="9">
        <v>49.765000000000001</v>
      </c>
      <c r="BD130" s="9">
        <v>33.929000000000002</v>
      </c>
      <c r="BE130" s="9">
        <v>28.923999999999999</v>
      </c>
      <c r="BF130" s="9">
        <v>23.253</v>
      </c>
      <c r="BG130" s="9">
        <v>5.67</v>
      </c>
      <c r="BH130" s="9">
        <v>19.451000000000001</v>
      </c>
      <c r="BI130" s="9">
        <v>17.228999999999999</v>
      </c>
      <c r="BJ130" s="9">
        <v>2.222</v>
      </c>
      <c r="BK130" s="9">
        <v>9.4730000000000008</v>
      </c>
      <c r="BL130" s="9">
        <v>6.024</v>
      </c>
      <c r="BM130" s="9">
        <v>3.448</v>
      </c>
      <c r="BN130" s="9">
        <v>54.771000000000001</v>
      </c>
      <c r="BO130" s="9">
        <v>26.512</v>
      </c>
      <c r="BP130" s="9">
        <v>28.259</v>
      </c>
      <c r="BQ130" s="9">
        <v>400.86</v>
      </c>
      <c r="BR130" s="9">
        <v>213.096</v>
      </c>
      <c r="BS130" s="9">
        <v>187.76499999999999</v>
      </c>
      <c r="BT130" s="9">
        <v>167.887</v>
      </c>
      <c r="BU130" s="9">
        <v>125.505</v>
      </c>
      <c r="BV130" s="9">
        <v>42.381999999999998</v>
      </c>
      <c r="BW130" s="9">
        <v>232.97300000000001</v>
      </c>
      <c r="BX130" s="9">
        <v>87.590999999999994</v>
      </c>
      <c r="BY130" s="9">
        <v>145.38200000000001</v>
      </c>
      <c r="BZ130" s="9">
        <v>187</v>
      </c>
      <c r="CA130" s="9">
        <v>140.81800000000001</v>
      </c>
      <c r="CB130" s="9">
        <v>46.182000000000002</v>
      </c>
      <c r="CC130" s="9">
        <v>260.447</v>
      </c>
      <c r="CD130" s="9">
        <v>101.931</v>
      </c>
      <c r="CE130" s="9">
        <v>158.51599999999999</v>
      </c>
      <c r="CF130" s="9">
        <v>252.42400000000001</v>
      </c>
      <c r="CG130" s="9">
        <v>104.82</v>
      </c>
      <c r="CH130" s="9">
        <v>147.60400000000001</v>
      </c>
      <c r="CI130" s="9">
        <v>2959.4360000000001</v>
      </c>
      <c r="CJ130" s="9">
        <v>1505.942</v>
      </c>
      <c r="CK130" s="9">
        <v>1453.4939999999999</v>
      </c>
      <c r="CL130" s="9">
        <v>2039.2639999999999</v>
      </c>
      <c r="CM130" s="9">
        <v>1211.2439999999999</v>
      </c>
      <c r="CN130" s="9">
        <v>828.02</v>
      </c>
      <c r="CO130" s="9">
        <v>920.17200000000003</v>
      </c>
      <c r="CP130" s="9">
        <v>294.69799999999998</v>
      </c>
      <c r="CQ130" s="9">
        <v>625.47400000000005</v>
      </c>
      <c r="CR130" s="9">
        <v>381.91199999999998</v>
      </c>
      <c r="CS130" s="9">
        <v>211.97300000000001</v>
      </c>
      <c r="CT130" s="9">
        <v>169.94</v>
      </c>
      <c r="CU130" s="9">
        <v>72.741</v>
      </c>
      <c r="CV130" s="9">
        <v>40.353999999999999</v>
      </c>
      <c r="CW130" s="9">
        <v>32.387</v>
      </c>
      <c r="CX130" s="9">
        <v>28.689</v>
      </c>
      <c r="CY130" s="9">
        <v>20.754999999999999</v>
      </c>
      <c r="CZ130" s="9">
        <v>7.9340000000000002</v>
      </c>
      <c r="DA130" s="9">
        <v>12.67</v>
      </c>
      <c r="DB130" s="9">
        <v>8.0359999999999996</v>
      </c>
      <c r="DC130" s="9">
        <v>4.6340000000000003</v>
      </c>
      <c r="DD130" s="9">
        <v>16.018999999999998</v>
      </c>
      <c r="DE130" s="9">
        <v>12.718999999999999</v>
      </c>
      <c r="DF130" s="9">
        <v>3.3</v>
      </c>
      <c r="DG130" s="9">
        <v>44.052</v>
      </c>
      <c r="DH130" s="9">
        <v>19.599</v>
      </c>
      <c r="DI130" s="9">
        <v>24.452000000000002</v>
      </c>
      <c r="DJ130" s="9">
        <v>340.28199999999998</v>
      </c>
      <c r="DK130" s="9">
        <v>188.79499999999999</v>
      </c>
      <c r="DL130" s="9">
        <v>151.48699999999999</v>
      </c>
      <c r="DM130" s="9">
        <v>135.22900000000001</v>
      </c>
      <c r="DN130" s="9">
        <v>97.772999999999996</v>
      </c>
      <c r="DO130" s="9">
        <v>37.456000000000003</v>
      </c>
      <c r="DP130" s="9">
        <v>205.05199999999999</v>
      </c>
      <c r="DQ130" s="9">
        <v>91.021000000000001</v>
      </c>
      <c r="DR130" s="9">
        <v>114.03100000000001</v>
      </c>
      <c r="DS130" s="9">
        <v>156.113</v>
      </c>
      <c r="DT130" s="9">
        <v>112.17</v>
      </c>
      <c r="DU130" s="9">
        <v>43.942</v>
      </c>
      <c r="DV130" s="9">
        <v>225.8</v>
      </c>
      <c r="DW130" s="9">
        <v>99.802000000000007</v>
      </c>
      <c r="DX130" s="9">
        <v>125.997</v>
      </c>
      <c r="DY130" s="9">
        <v>217.72300000000001</v>
      </c>
      <c r="DZ130" s="9">
        <v>99.058000000000007</v>
      </c>
      <c r="EA130" s="9">
        <v>118.66500000000001</v>
      </c>
      <c r="EB130" s="9">
        <v>943.21500000000003</v>
      </c>
      <c r="EC130" s="9">
        <v>497.10399999999998</v>
      </c>
      <c r="ED130" s="9">
        <v>446.11099999999999</v>
      </c>
      <c r="EE130" s="9">
        <v>614.06100000000004</v>
      </c>
      <c r="EF130" s="9">
        <v>388.06900000000002</v>
      </c>
      <c r="EG130" s="9">
        <v>225.99100000000001</v>
      </c>
      <c r="EH130" s="9">
        <v>329.15499999999997</v>
      </c>
      <c r="EI130" s="9">
        <v>109.035</v>
      </c>
      <c r="EJ130" s="9">
        <v>220.12</v>
      </c>
      <c r="EK130" s="9">
        <v>119.43300000000001</v>
      </c>
      <c r="EL130" s="9">
        <v>63.283000000000001</v>
      </c>
      <c r="EM130" s="9">
        <v>56.15</v>
      </c>
      <c r="EN130" s="9">
        <v>20.696000000000002</v>
      </c>
      <c r="EO130" s="9">
        <v>10.157</v>
      </c>
      <c r="EP130" s="9">
        <v>10.538</v>
      </c>
      <c r="EQ130" s="9">
        <v>5.76</v>
      </c>
      <c r="ER130" s="9">
        <v>4.726</v>
      </c>
      <c r="ES130" s="9">
        <v>1.034</v>
      </c>
      <c r="ET130" s="9">
        <v>3.1589999999999998</v>
      </c>
      <c r="EU130" s="9">
        <v>2.677</v>
      </c>
      <c r="EV130" s="9">
        <v>0.48199999999999998</v>
      </c>
      <c r="EW130" s="9">
        <v>2.601</v>
      </c>
      <c r="EX130" s="9">
        <v>2.0489999999999999</v>
      </c>
      <c r="EY130" s="9">
        <v>0.55200000000000005</v>
      </c>
      <c r="EZ130" s="9">
        <v>14.936</v>
      </c>
      <c r="FA130" s="9">
        <v>5.431</v>
      </c>
      <c r="FB130" s="9">
        <v>9.5039999999999996</v>
      </c>
      <c r="FC130" s="9">
        <v>106.387</v>
      </c>
      <c r="FD130" s="9">
        <v>56.48</v>
      </c>
      <c r="FE130" s="9">
        <v>49.905999999999999</v>
      </c>
      <c r="FF130" s="9">
        <v>41.204999999999998</v>
      </c>
      <c r="FG130" s="9">
        <v>31.096</v>
      </c>
      <c r="FH130" s="9">
        <v>10.109</v>
      </c>
      <c r="FI130" s="9">
        <v>65.182000000000002</v>
      </c>
      <c r="FJ130" s="9">
        <v>25.384</v>
      </c>
      <c r="FK130" s="9">
        <v>39.798000000000002</v>
      </c>
      <c r="FL130" s="9">
        <v>45.728000000000002</v>
      </c>
      <c r="FM130" s="9">
        <v>34.814</v>
      </c>
      <c r="FN130" s="9">
        <v>10.914</v>
      </c>
      <c r="FO130" s="9">
        <v>73.704999999999998</v>
      </c>
      <c r="FP130" s="9">
        <v>28.469000000000001</v>
      </c>
      <c r="FQ130" s="9">
        <v>45.235999999999997</v>
      </c>
      <c r="FR130" s="9">
        <v>68.340999999999994</v>
      </c>
      <c r="FS130" s="9">
        <v>28.061</v>
      </c>
      <c r="FT130" s="9">
        <v>40.28</v>
      </c>
      <c r="FU130" s="9">
        <v>1607.385</v>
      </c>
      <c r="FV130" s="9">
        <v>865.30499999999995</v>
      </c>
      <c r="FW130" s="9">
        <v>742.08</v>
      </c>
      <c r="FX130" s="9">
        <v>1114.24</v>
      </c>
      <c r="FY130" s="9">
        <v>707.33199999999999</v>
      </c>
      <c r="FZ130" s="9">
        <v>406.90800000000002</v>
      </c>
      <c r="GA130" s="9">
        <v>493.14499999999998</v>
      </c>
      <c r="GB130" s="9">
        <v>157.97300000000001</v>
      </c>
      <c r="GC130" s="9">
        <v>335.17200000000003</v>
      </c>
      <c r="GD130" s="9">
        <v>157.62299999999999</v>
      </c>
      <c r="GE130" s="9">
        <v>83.102999999999994</v>
      </c>
      <c r="GF130" s="9">
        <v>74.52</v>
      </c>
      <c r="GG130" s="9">
        <v>23.866</v>
      </c>
      <c r="GH130" s="9">
        <v>12.052</v>
      </c>
      <c r="GI130" s="9">
        <v>11.813000000000001</v>
      </c>
      <c r="GJ130" s="9">
        <v>6.351</v>
      </c>
      <c r="GK130" s="9">
        <v>5.5179999999999998</v>
      </c>
      <c r="GL130" s="9">
        <v>0.83199999999999996</v>
      </c>
      <c r="GM130" s="9">
        <v>2.6509999999999998</v>
      </c>
      <c r="GN130" s="9">
        <v>2.6440000000000001</v>
      </c>
      <c r="GO130" s="9">
        <v>7.0000000000000001E-3</v>
      </c>
      <c r="GP130" s="9">
        <v>3.7</v>
      </c>
      <c r="GQ130" s="9">
        <v>2.875</v>
      </c>
      <c r="GR130" s="9">
        <v>0.82599999999999996</v>
      </c>
      <c r="GS130" s="9">
        <v>17.515000000000001</v>
      </c>
      <c r="GT130" s="9">
        <v>6.5339999999999998</v>
      </c>
      <c r="GU130" s="9">
        <v>10.981</v>
      </c>
      <c r="GV130" s="9">
        <v>144.48400000000001</v>
      </c>
      <c r="GW130" s="9">
        <v>75.775000000000006</v>
      </c>
      <c r="GX130" s="9">
        <v>68.709000000000003</v>
      </c>
      <c r="GY130" s="9">
        <v>60.107999999999997</v>
      </c>
      <c r="GZ130" s="9">
        <v>41.728000000000002</v>
      </c>
      <c r="HA130" s="9">
        <v>18.381</v>
      </c>
      <c r="HB130" s="9">
        <v>84.375</v>
      </c>
      <c r="HC130" s="9">
        <v>34.046999999999997</v>
      </c>
      <c r="HD130" s="9">
        <v>50.329000000000001</v>
      </c>
      <c r="HE130" s="9">
        <v>65.224999999999994</v>
      </c>
      <c r="HF130" s="9">
        <v>46.018000000000001</v>
      </c>
      <c r="HG130" s="9">
        <v>19.206</v>
      </c>
      <c r="HH130" s="9">
        <v>92.397999999999996</v>
      </c>
      <c r="HI130" s="9">
        <v>37.085000000000001</v>
      </c>
      <c r="HJ130" s="9">
        <v>55.314</v>
      </c>
      <c r="HK130" s="9">
        <v>87.025999999999996</v>
      </c>
      <c r="HL130" s="9">
        <v>36.691000000000003</v>
      </c>
      <c r="HM130" s="9">
        <v>50.335000000000001</v>
      </c>
      <c r="HN130" s="9">
        <v>282.47699999999998</v>
      </c>
      <c r="HO130" s="9">
        <v>143.83799999999999</v>
      </c>
      <c r="HP130" s="9">
        <v>138.63900000000001</v>
      </c>
      <c r="HQ130" s="9">
        <v>176.126</v>
      </c>
      <c r="HR130" s="9">
        <v>110.601</v>
      </c>
      <c r="HS130" s="9">
        <v>65.525000000000006</v>
      </c>
      <c r="HT130" s="9">
        <v>106.351</v>
      </c>
      <c r="HU130" s="9">
        <v>33.237000000000002</v>
      </c>
      <c r="HV130" s="9">
        <v>73.114000000000004</v>
      </c>
      <c r="HW130" s="9">
        <v>36.909999999999997</v>
      </c>
      <c r="HX130" s="9">
        <v>17.37</v>
      </c>
      <c r="HY130" s="9">
        <v>19.54</v>
      </c>
      <c r="HZ130" s="9">
        <v>8.4730000000000008</v>
      </c>
      <c r="IA130" s="9">
        <v>3.653</v>
      </c>
      <c r="IB130" s="9">
        <v>4.82</v>
      </c>
      <c r="IC130" s="9">
        <v>2.3570000000000002</v>
      </c>
      <c r="ID130" s="9">
        <v>1.5620000000000001</v>
      </c>
      <c r="IE130" s="9">
        <v>0.79500000000000004</v>
      </c>
      <c r="IF130" s="9">
        <v>1.165</v>
      </c>
      <c r="IG130" s="9">
        <v>0.94299999999999995</v>
      </c>
      <c r="IH130" s="9">
        <v>0.223</v>
      </c>
      <c r="II130" s="9">
        <v>1.1919999999999999</v>
      </c>
      <c r="IJ130" s="9">
        <v>0.62</v>
      </c>
      <c r="IK130" s="9">
        <v>0.57199999999999995</v>
      </c>
      <c r="IL130" s="9">
        <v>6.1159999999999997</v>
      </c>
      <c r="IM130" s="9">
        <v>2.0910000000000002</v>
      </c>
      <c r="IN130" s="9">
        <v>4.0250000000000004</v>
      </c>
      <c r="IO130" s="9">
        <v>31.917999999999999</v>
      </c>
      <c r="IP130" s="9">
        <v>15.552</v>
      </c>
      <c r="IQ130" s="9">
        <v>16.366</v>
      </c>
    </row>
    <row r="131" spans="1:251">
      <c r="A131" s="10">
        <v>45474</v>
      </c>
      <c r="B131" s="9">
        <v>1287.854</v>
      </c>
      <c r="C131" s="9">
        <v>1331.1849999999999</v>
      </c>
      <c r="D131" s="9">
        <v>473.36500000000001</v>
      </c>
      <c r="E131" s="9">
        <v>857.82</v>
      </c>
      <c r="F131" s="9">
        <v>537.59400000000005</v>
      </c>
      <c r="G131" s="9">
        <v>300.67099999999999</v>
      </c>
      <c r="H131" s="9">
        <v>236.923</v>
      </c>
      <c r="I131" s="9">
        <v>94.031000000000006</v>
      </c>
      <c r="J131" s="9">
        <v>52.683999999999997</v>
      </c>
      <c r="K131" s="9">
        <v>41.347000000000001</v>
      </c>
      <c r="L131" s="9">
        <v>35.670999999999999</v>
      </c>
      <c r="M131" s="9">
        <v>29.689</v>
      </c>
      <c r="N131" s="9">
        <v>5.9820000000000002</v>
      </c>
      <c r="O131" s="9">
        <v>19.667999999999999</v>
      </c>
      <c r="P131" s="9">
        <v>15.484</v>
      </c>
      <c r="Q131" s="9">
        <v>4.1840000000000002</v>
      </c>
      <c r="R131" s="9">
        <v>16.003</v>
      </c>
      <c r="S131" s="9">
        <v>14.205</v>
      </c>
      <c r="T131" s="9">
        <v>1.798</v>
      </c>
      <c r="U131" s="9">
        <v>58.36</v>
      </c>
      <c r="V131" s="9">
        <v>22.995000000000001</v>
      </c>
      <c r="W131" s="9">
        <v>35.365000000000002</v>
      </c>
      <c r="X131" s="9">
        <v>479.83</v>
      </c>
      <c r="Y131" s="9">
        <v>266.50400000000002</v>
      </c>
      <c r="Z131" s="9">
        <v>213.32599999999999</v>
      </c>
      <c r="AA131" s="9">
        <v>216.637</v>
      </c>
      <c r="AB131" s="9">
        <v>153.43799999999999</v>
      </c>
      <c r="AC131" s="9">
        <v>63.198999999999998</v>
      </c>
      <c r="AD131" s="9">
        <v>263.19299999999998</v>
      </c>
      <c r="AE131" s="9">
        <v>113.066</v>
      </c>
      <c r="AF131" s="9">
        <v>150.12700000000001</v>
      </c>
      <c r="AG131" s="9">
        <v>241.84700000000001</v>
      </c>
      <c r="AH131" s="9">
        <v>174.70699999999999</v>
      </c>
      <c r="AI131" s="9">
        <v>67.14</v>
      </c>
      <c r="AJ131" s="9">
        <v>295.74799999999999</v>
      </c>
      <c r="AK131" s="9">
        <v>125.965</v>
      </c>
      <c r="AL131" s="9">
        <v>169.78299999999999</v>
      </c>
      <c r="AM131" s="9">
        <v>282.86099999999999</v>
      </c>
      <c r="AN131" s="9">
        <v>128.55000000000001</v>
      </c>
      <c r="AO131" s="9">
        <v>154.31100000000001</v>
      </c>
      <c r="AP131" s="9">
        <v>3736.3670000000002</v>
      </c>
      <c r="AQ131" s="9">
        <v>1968.452</v>
      </c>
      <c r="AR131" s="9">
        <v>1767.915</v>
      </c>
      <c r="AS131" s="9">
        <v>2590.355</v>
      </c>
      <c r="AT131" s="9">
        <v>1605.135</v>
      </c>
      <c r="AU131" s="9">
        <v>985.22</v>
      </c>
      <c r="AV131" s="9">
        <v>1146.0119999999999</v>
      </c>
      <c r="AW131" s="9">
        <v>363.31700000000001</v>
      </c>
      <c r="AX131" s="9">
        <v>782.69500000000005</v>
      </c>
      <c r="AY131" s="9">
        <v>440.95800000000003</v>
      </c>
      <c r="AZ131" s="9">
        <v>235.768</v>
      </c>
      <c r="BA131" s="9">
        <v>205.19</v>
      </c>
      <c r="BB131" s="9">
        <v>85.576999999999998</v>
      </c>
      <c r="BC131" s="9">
        <v>49.180999999999997</v>
      </c>
      <c r="BD131" s="9">
        <v>36.396000000000001</v>
      </c>
      <c r="BE131" s="9">
        <v>35.015000000000001</v>
      </c>
      <c r="BF131" s="9">
        <v>25.818000000000001</v>
      </c>
      <c r="BG131" s="9">
        <v>9.1969999999999992</v>
      </c>
      <c r="BH131" s="9">
        <v>19.966000000000001</v>
      </c>
      <c r="BI131" s="9">
        <v>14.228</v>
      </c>
      <c r="BJ131" s="9">
        <v>5.7380000000000004</v>
      </c>
      <c r="BK131" s="9">
        <v>15.05</v>
      </c>
      <c r="BL131" s="9">
        <v>11.59</v>
      </c>
      <c r="BM131" s="9">
        <v>3.4590000000000001</v>
      </c>
      <c r="BN131" s="9">
        <v>50.561999999999998</v>
      </c>
      <c r="BO131" s="9">
        <v>23.363</v>
      </c>
      <c r="BP131" s="9">
        <v>27.199000000000002</v>
      </c>
      <c r="BQ131" s="9">
        <v>395.09800000000001</v>
      </c>
      <c r="BR131" s="9">
        <v>207.45599999999999</v>
      </c>
      <c r="BS131" s="9">
        <v>187.642</v>
      </c>
      <c r="BT131" s="9">
        <v>167.661</v>
      </c>
      <c r="BU131" s="9">
        <v>118.78700000000001</v>
      </c>
      <c r="BV131" s="9">
        <v>48.874000000000002</v>
      </c>
      <c r="BW131" s="9">
        <v>227.43600000000001</v>
      </c>
      <c r="BX131" s="9">
        <v>88.668999999999997</v>
      </c>
      <c r="BY131" s="9">
        <v>138.767</v>
      </c>
      <c r="BZ131" s="9">
        <v>191.40299999999999</v>
      </c>
      <c r="CA131" s="9">
        <v>135.625</v>
      </c>
      <c r="CB131" s="9">
        <v>55.777999999999999</v>
      </c>
      <c r="CC131" s="9">
        <v>249.55600000000001</v>
      </c>
      <c r="CD131" s="9">
        <v>100.143</v>
      </c>
      <c r="CE131" s="9">
        <v>149.41300000000001</v>
      </c>
      <c r="CF131" s="9">
        <v>247.40199999999999</v>
      </c>
      <c r="CG131" s="9">
        <v>102.89700000000001</v>
      </c>
      <c r="CH131" s="9">
        <v>144.505</v>
      </c>
      <c r="CI131" s="9">
        <v>2911.0410000000002</v>
      </c>
      <c r="CJ131" s="9">
        <v>1480.0519999999999</v>
      </c>
      <c r="CK131" s="9">
        <v>1430.989</v>
      </c>
      <c r="CL131" s="9">
        <v>2025.1369999999999</v>
      </c>
      <c r="CM131" s="9">
        <v>1202.768</v>
      </c>
      <c r="CN131" s="9">
        <v>822.36900000000003</v>
      </c>
      <c r="CO131" s="9">
        <v>885.90300000000002</v>
      </c>
      <c r="CP131" s="9">
        <v>277.28399999999999</v>
      </c>
      <c r="CQ131" s="9">
        <v>608.62</v>
      </c>
      <c r="CR131" s="9">
        <v>356.31200000000001</v>
      </c>
      <c r="CS131" s="9">
        <v>189.15799999999999</v>
      </c>
      <c r="CT131" s="9">
        <v>167.154</v>
      </c>
      <c r="CU131" s="9">
        <v>48.216000000000001</v>
      </c>
      <c r="CV131" s="9">
        <v>23.382999999999999</v>
      </c>
      <c r="CW131" s="9">
        <v>24.832999999999998</v>
      </c>
      <c r="CX131" s="9">
        <v>16.812000000000001</v>
      </c>
      <c r="CY131" s="9">
        <v>12.238</v>
      </c>
      <c r="CZ131" s="9">
        <v>4.5739999999999998</v>
      </c>
      <c r="DA131" s="9">
        <v>7.9729999999999999</v>
      </c>
      <c r="DB131" s="9">
        <v>6.1260000000000003</v>
      </c>
      <c r="DC131" s="9">
        <v>1.847</v>
      </c>
      <c r="DD131" s="9">
        <v>8.8390000000000004</v>
      </c>
      <c r="DE131" s="9">
        <v>6.1109999999999998</v>
      </c>
      <c r="DF131" s="9">
        <v>2.7269999999999999</v>
      </c>
      <c r="DG131" s="9">
        <v>31.404</v>
      </c>
      <c r="DH131" s="9">
        <v>11.146000000000001</v>
      </c>
      <c r="DI131" s="9">
        <v>20.257999999999999</v>
      </c>
      <c r="DJ131" s="9">
        <v>326.88099999999997</v>
      </c>
      <c r="DK131" s="9">
        <v>176.40899999999999</v>
      </c>
      <c r="DL131" s="9">
        <v>150.47200000000001</v>
      </c>
      <c r="DM131" s="9">
        <v>139.572</v>
      </c>
      <c r="DN131" s="9">
        <v>99.83</v>
      </c>
      <c r="DO131" s="9">
        <v>39.741999999999997</v>
      </c>
      <c r="DP131" s="9">
        <v>187.309</v>
      </c>
      <c r="DQ131" s="9">
        <v>76.578999999999994</v>
      </c>
      <c r="DR131" s="9">
        <v>110.73</v>
      </c>
      <c r="DS131" s="9">
        <v>150.97</v>
      </c>
      <c r="DT131" s="9">
        <v>107.127</v>
      </c>
      <c r="DU131" s="9">
        <v>43.843000000000004</v>
      </c>
      <c r="DV131" s="9">
        <v>205.34200000000001</v>
      </c>
      <c r="DW131" s="9">
        <v>82.031000000000006</v>
      </c>
      <c r="DX131" s="9">
        <v>123.31100000000001</v>
      </c>
      <c r="DY131" s="9">
        <v>195.28200000000001</v>
      </c>
      <c r="DZ131" s="9">
        <v>82.704999999999998</v>
      </c>
      <c r="EA131" s="9">
        <v>112.577</v>
      </c>
      <c r="EB131" s="9">
        <v>944.20899999999995</v>
      </c>
      <c r="EC131" s="9">
        <v>494.64100000000002</v>
      </c>
      <c r="ED131" s="9">
        <v>449.56799999999998</v>
      </c>
      <c r="EE131" s="9">
        <v>613.505</v>
      </c>
      <c r="EF131" s="9">
        <v>385.24599999999998</v>
      </c>
      <c r="EG131" s="9">
        <v>228.25899999999999</v>
      </c>
      <c r="EH131" s="9">
        <v>330.70400000000001</v>
      </c>
      <c r="EI131" s="9">
        <v>109.395</v>
      </c>
      <c r="EJ131" s="9">
        <v>221.309</v>
      </c>
      <c r="EK131" s="9">
        <v>123.13200000000001</v>
      </c>
      <c r="EL131" s="9">
        <v>63.546999999999997</v>
      </c>
      <c r="EM131" s="9">
        <v>59.585000000000001</v>
      </c>
      <c r="EN131" s="9">
        <v>20.974</v>
      </c>
      <c r="EO131" s="9">
        <v>10.54</v>
      </c>
      <c r="EP131" s="9">
        <v>10.433999999999999</v>
      </c>
      <c r="EQ131" s="9">
        <v>8.06</v>
      </c>
      <c r="ER131" s="9">
        <v>6.5919999999999996</v>
      </c>
      <c r="ES131" s="9">
        <v>1.468</v>
      </c>
      <c r="ET131" s="9">
        <v>5.0259999999999998</v>
      </c>
      <c r="EU131" s="9">
        <v>3.8260000000000001</v>
      </c>
      <c r="EV131" s="9">
        <v>1.2</v>
      </c>
      <c r="EW131" s="9">
        <v>3.0329999999999999</v>
      </c>
      <c r="EX131" s="9">
        <v>2.766</v>
      </c>
      <c r="EY131" s="9">
        <v>0.26700000000000002</v>
      </c>
      <c r="EZ131" s="9">
        <v>12.914</v>
      </c>
      <c r="FA131" s="9">
        <v>3.948</v>
      </c>
      <c r="FB131" s="9">
        <v>8.9659999999999993</v>
      </c>
      <c r="FC131" s="9">
        <v>111.565</v>
      </c>
      <c r="FD131" s="9">
        <v>57.295000000000002</v>
      </c>
      <c r="FE131" s="9">
        <v>54.27</v>
      </c>
      <c r="FF131" s="9">
        <v>44.311</v>
      </c>
      <c r="FG131" s="9">
        <v>34.009</v>
      </c>
      <c r="FH131" s="9">
        <v>10.302</v>
      </c>
      <c r="FI131" s="9">
        <v>67.253</v>
      </c>
      <c r="FJ131" s="9">
        <v>23.286000000000001</v>
      </c>
      <c r="FK131" s="9">
        <v>43.968000000000004</v>
      </c>
      <c r="FL131" s="9">
        <v>49.881999999999998</v>
      </c>
      <c r="FM131" s="9">
        <v>38.741</v>
      </c>
      <c r="FN131" s="9">
        <v>11.141</v>
      </c>
      <c r="FO131" s="9">
        <v>73.25</v>
      </c>
      <c r="FP131" s="9">
        <v>24.806000000000001</v>
      </c>
      <c r="FQ131" s="9">
        <v>48.444000000000003</v>
      </c>
      <c r="FR131" s="9">
        <v>72.28</v>
      </c>
      <c r="FS131" s="9">
        <v>27.111999999999998</v>
      </c>
      <c r="FT131" s="9">
        <v>45.167999999999999</v>
      </c>
      <c r="FU131" s="9">
        <v>1622.5709999999999</v>
      </c>
      <c r="FV131" s="9">
        <v>864.50800000000004</v>
      </c>
      <c r="FW131" s="9">
        <v>758.06299999999999</v>
      </c>
      <c r="FX131" s="9">
        <v>1124.405</v>
      </c>
      <c r="FY131" s="9">
        <v>709.06100000000004</v>
      </c>
      <c r="FZ131" s="9">
        <v>415.34399999999999</v>
      </c>
      <c r="GA131" s="9">
        <v>498.166</v>
      </c>
      <c r="GB131" s="9">
        <v>155.447</v>
      </c>
      <c r="GC131" s="9">
        <v>342.71899999999999</v>
      </c>
      <c r="GD131" s="9">
        <v>161.137</v>
      </c>
      <c r="GE131" s="9">
        <v>81.539000000000001</v>
      </c>
      <c r="GF131" s="9">
        <v>79.596999999999994</v>
      </c>
      <c r="GG131" s="9">
        <v>32.194000000000003</v>
      </c>
      <c r="GH131" s="9">
        <v>15.6</v>
      </c>
      <c r="GI131" s="9">
        <v>16.594000000000001</v>
      </c>
      <c r="GJ131" s="9">
        <v>11.457000000000001</v>
      </c>
      <c r="GK131" s="9">
        <v>6.8719999999999999</v>
      </c>
      <c r="GL131" s="9">
        <v>4.585</v>
      </c>
      <c r="GM131" s="9">
        <v>7.2830000000000004</v>
      </c>
      <c r="GN131" s="9">
        <v>4.7149999999999999</v>
      </c>
      <c r="GO131" s="9">
        <v>2.569</v>
      </c>
      <c r="GP131" s="9">
        <v>4.1740000000000004</v>
      </c>
      <c r="GQ131" s="9">
        <v>2.157</v>
      </c>
      <c r="GR131" s="9">
        <v>2.0169999999999999</v>
      </c>
      <c r="GS131" s="9">
        <v>20.736999999999998</v>
      </c>
      <c r="GT131" s="9">
        <v>8.7279999999999998</v>
      </c>
      <c r="GU131" s="9">
        <v>12.009</v>
      </c>
      <c r="GV131" s="9">
        <v>141.786</v>
      </c>
      <c r="GW131" s="9">
        <v>71.418999999999997</v>
      </c>
      <c r="GX131" s="9">
        <v>70.367999999999995</v>
      </c>
      <c r="GY131" s="9">
        <v>56.497999999999998</v>
      </c>
      <c r="GZ131" s="9">
        <v>39.487000000000002</v>
      </c>
      <c r="HA131" s="9">
        <v>17.010999999999999</v>
      </c>
      <c r="HB131" s="9">
        <v>85.287999999999997</v>
      </c>
      <c r="HC131" s="9">
        <v>31.931000000000001</v>
      </c>
      <c r="HD131" s="9">
        <v>53.356999999999999</v>
      </c>
      <c r="HE131" s="9">
        <v>66.352000000000004</v>
      </c>
      <c r="HF131" s="9">
        <v>45.122</v>
      </c>
      <c r="HG131" s="9">
        <v>21.228999999999999</v>
      </c>
      <c r="HH131" s="9">
        <v>94.784999999999997</v>
      </c>
      <c r="HI131" s="9">
        <v>36.417000000000002</v>
      </c>
      <c r="HJ131" s="9">
        <v>58.368000000000002</v>
      </c>
      <c r="HK131" s="9">
        <v>92.570999999999998</v>
      </c>
      <c r="HL131" s="9">
        <v>36.646000000000001</v>
      </c>
      <c r="HM131" s="9">
        <v>55.924999999999997</v>
      </c>
      <c r="HN131" s="9">
        <v>275.61500000000001</v>
      </c>
      <c r="HO131" s="9">
        <v>142.113</v>
      </c>
      <c r="HP131" s="9">
        <v>133.501</v>
      </c>
      <c r="HQ131" s="9">
        <v>176.38800000000001</v>
      </c>
      <c r="HR131" s="9">
        <v>111.23099999999999</v>
      </c>
      <c r="HS131" s="9">
        <v>65.156000000000006</v>
      </c>
      <c r="HT131" s="9">
        <v>99.227000000000004</v>
      </c>
      <c r="HU131" s="9">
        <v>30.882000000000001</v>
      </c>
      <c r="HV131" s="9">
        <v>68.344999999999999</v>
      </c>
      <c r="HW131" s="9">
        <v>30.27</v>
      </c>
      <c r="HX131" s="9">
        <v>14.763999999999999</v>
      </c>
      <c r="HY131" s="9">
        <v>15.506</v>
      </c>
      <c r="HZ131" s="9">
        <v>6.5069999999999997</v>
      </c>
      <c r="IA131" s="9">
        <v>3.661</v>
      </c>
      <c r="IB131" s="9">
        <v>2.847</v>
      </c>
      <c r="IC131" s="9">
        <v>2.286</v>
      </c>
      <c r="ID131" s="9">
        <v>1.696</v>
      </c>
      <c r="IE131" s="9">
        <v>0.59</v>
      </c>
      <c r="IF131" s="9">
        <v>0.48799999999999999</v>
      </c>
      <c r="IG131" s="9">
        <v>0.35299999999999998</v>
      </c>
      <c r="IH131" s="9">
        <v>0.13500000000000001</v>
      </c>
      <c r="II131" s="9">
        <v>1.798</v>
      </c>
      <c r="IJ131" s="9">
        <v>1.343</v>
      </c>
      <c r="IK131" s="9">
        <v>0.45500000000000002</v>
      </c>
      <c r="IL131" s="9">
        <v>4.2210000000000001</v>
      </c>
      <c r="IM131" s="9">
        <v>1.9650000000000001</v>
      </c>
      <c r="IN131" s="9">
        <v>2.2559999999999998</v>
      </c>
      <c r="IO131" s="9">
        <v>26.262</v>
      </c>
      <c r="IP131" s="9">
        <v>12.249000000000001</v>
      </c>
      <c r="IQ131" s="9">
        <v>14.013</v>
      </c>
    </row>
    <row r="132" spans="1:251">
      <c r="A132" s="10">
        <v>45505</v>
      </c>
      <c r="B132" s="9">
        <v>1273.529</v>
      </c>
      <c r="C132" s="9">
        <v>1334.443</v>
      </c>
      <c r="D132" s="9">
        <v>489.85899999999998</v>
      </c>
      <c r="E132" s="9">
        <v>844.58399999999995</v>
      </c>
      <c r="F132" s="9">
        <v>514.59400000000005</v>
      </c>
      <c r="G132" s="9">
        <v>285.28500000000003</v>
      </c>
      <c r="H132" s="9">
        <v>229.309</v>
      </c>
      <c r="I132" s="9">
        <v>93.998999999999995</v>
      </c>
      <c r="J132" s="9">
        <v>54.304000000000002</v>
      </c>
      <c r="K132" s="9">
        <v>39.695</v>
      </c>
      <c r="L132" s="9">
        <v>41.212000000000003</v>
      </c>
      <c r="M132" s="9">
        <v>32.442999999999998</v>
      </c>
      <c r="N132" s="9">
        <v>8.7690000000000001</v>
      </c>
      <c r="O132" s="9">
        <v>23.684000000000001</v>
      </c>
      <c r="P132" s="9">
        <v>18.431000000000001</v>
      </c>
      <c r="Q132" s="9">
        <v>5.2530000000000001</v>
      </c>
      <c r="R132" s="9">
        <v>17.527999999999999</v>
      </c>
      <c r="S132" s="9">
        <v>14.013</v>
      </c>
      <c r="T132" s="9">
        <v>3.516</v>
      </c>
      <c r="U132" s="9">
        <v>52.786999999999999</v>
      </c>
      <c r="V132" s="9">
        <v>21.861000000000001</v>
      </c>
      <c r="W132" s="9">
        <v>30.925999999999998</v>
      </c>
      <c r="X132" s="9">
        <v>457.98899999999998</v>
      </c>
      <c r="Y132" s="9">
        <v>250.87200000000001</v>
      </c>
      <c r="Z132" s="9">
        <v>207.11699999999999</v>
      </c>
      <c r="AA132" s="9">
        <v>197.45500000000001</v>
      </c>
      <c r="AB132" s="9">
        <v>134.65299999999999</v>
      </c>
      <c r="AC132" s="9">
        <v>62.802</v>
      </c>
      <c r="AD132" s="9">
        <v>260.53399999999999</v>
      </c>
      <c r="AE132" s="9">
        <v>116.21899999999999</v>
      </c>
      <c r="AF132" s="9">
        <v>144.315</v>
      </c>
      <c r="AG132" s="9">
        <v>227.26599999999999</v>
      </c>
      <c r="AH132" s="9">
        <v>158.52799999999999</v>
      </c>
      <c r="AI132" s="9">
        <v>68.738</v>
      </c>
      <c r="AJ132" s="9">
        <v>287.32900000000001</v>
      </c>
      <c r="AK132" s="9">
        <v>126.758</v>
      </c>
      <c r="AL132" s="9">
        <v>160.571</v>
      </c>
      <c r="AM132" s="9">
        <v>284.21800000000002</v>
      </c>
      <c r="AN132" s="9">
        <v>134.65</v>
      </c>
      <c r="AO132" s="9">
        <v>149.56800000000001</v>
      </c>
      <c r="AP132" s="9">
        <v>3725.9580000000001</v>
      </c>
      <c r="AQ132" s="9">
        <v>1965.9190000000001</v>
      </c>
      <c r="AR132" s="9">
        <v>1760.039</v>
      </c>
      <c r="AS132" s="9">
        <v>2550.4349999999999</v>
      </c>
      <c r="AT132" s="9">
        <v>1571.578</v>
      </c>
      <c r="AU132" s="9">
        <v>978.85799999999995</v>
      </c>
      <c r="AV132" s="9">
        <v>1175.5229999999999</v>
      </c>
      <c r="AW132" s="9">
        <v>394.34100000000001</v>
      </c>
      <c r="AX132" s="9">
        <v>781.18200000000002</v>
      </c>
      <c r="AY132" s="9">
        <v>457.93</v>
      </c>
      <c r="AZ132" s="9">
        <v>255.614</v>
      </c>
      <c r="BA132" s="9">
        <v>202.31700000000001</v>
      </c>
      <c r="BB132" s="9">
        <v>101.913</v>
      </c>
      <c r="BC132" s="9">
        <v>65.706999999999994</v>
      </c>
      <c r="BD132" s="9">
        <v>36.206000000000003</v>
      </c>
      <c r="BE132" s="9">
        <v>41.54</v>
      </c>
      <c r="BF132" s="9">
        <v>34.877000000000002</v>
      </c>
      <c r="BG132" s="9">
        <v>6.6630000000000003</v>
      </c>
      <c r="BH132" s="9">
        <v>21.777999999999999</v>
      </c>
      <c r="BI132" s="9">
        <v>18.675000000000001</v>
      </c>
      <c r="BJ132" s="9">
        <v>3.1030000000000002</v>
      </c>
      <c r="BK132" s="9">
        <v>19.763000000000002</v>
      </c>
      <c r="BL132" s="9">
        <v>16.202999999999999</v>
      </c>
      <c r="BM132" s="9">
        <v>3.56</v>
      </c>
      <c r="BN132" s="9">
        <v>60.372999999999998</v>
      </c>
      <c r="BO132" s="9">
        <v>30.83</v>
      </c>
      <c r="BP132" s="9">
        <v>29.542999999999999</v>
      </c>
      <c r="BQ132" s="9">
        <v>404.05099999999999</v>
      </c>
      <c r="BR132" s="9">
        <v>219.941</v>
      </c>
      <c r="BS132" s="9">
        <v>184.11099999999999</v>
      </c>
      <c r="BT132" s="9">
        <v>172.36500000000001</v>
      </c>
      <c r="BU132" s="9">
        <v>127.03400000000001</v>
      </c>
      <c r="BV132" s="9">
        <v>45.331000000000003</v>
      </c>
      <c r="BW132" s="9">
        <v>231.68600000000001</v>
      </c>
      <c r="BX132" s="9">
        <v>92.906999999999996</v>
      </c>
      <c r="BY132" s="9">
        <v>138.779</v>
      </c>
      <c r="BZ132" s="9">
        <v>199.506</v>
      </c>
      <c r="CA132" s="9">
        <v>149.22800000000001</v>
      </c>
      <c r="CB132" s="9">
        <v>50.277999999999999</v>
      </c>
      <c r="CC132" s="9">
        <v>258.42500000000001</v>
      </c>
      <c r="CD132" s="9">
        <v>106.386</v>
      </c>
      <c r="CE132" s="9">
        <v>152.03899999999999</v>
      </c>
      <c r="CF132" s="9">
        <v>253.464</v>
      </c>
      <c r="CG132" s="9">
        <v>111.581</v>
      </c>
      <c r="CH132" s="9">
        <v>141.88200000000001</v>
      </c>
      <c r="CI132" s="9">
        <v>2926.328</v>
      </c>
      <c r="CJ132" s="9">
        <v>1488.318</v>
      </c>
      <c r="CK132" s="9">
        <v>1438.011</v>
      </c>
      <c r="CL132" s="9">
        <v>2007.963</v>
      </c>
      <c r="CM132" s="9">
        <v>1190.9649999999999</v>
      </c>
      <c r="CN132" s="9">
        <v>816.99800000000005</v>
      </c>
      <c r="CO132" s="9">
        <v>918.36500000000001</v>
      </c>
      <c r="CP132" s="9">
        <v>297.35199999999998</v>
      </c>
      <c r="CQ132" s="9">
        <v>621.01300000000003</v>
      </c>
      <c r="CR132" s="9">
        <v>336.72</v>
      </c>
      <c r="CS132" s="9">
        <v>180.245</v>
      </c>
      <c r="CT132" s="9">
        <v>156.47499999999999</v>
      </c>
      <c r="CU132" s="9">
        <v>54.896999999999998</v>
      </c>
      <c r="CV132" s="9">
        <v>27.32</v>
      </c>
      <c r="CW132" s="9">
        <v>27.577000000000002</v>
      </c>
      <c r="CX132" s="9">
        <v>21.53</v>
      </c>
      <c r="CY132" s="9">
        <v>13.439</v>
      </c>
      <c r="CZ132" s="9">
        <v>8.0909999999999993</v>
      </c>
      <c r="DA132" s="9">
        <v>12.852</v>
      </c>
      <c r="DB132" s="9">
        <v>7.17</v>
      </c>
      <c r="DC132" s="9">
        <v>5.6820000000000004</v>
      </c>
      <c r="DD132" s="9">
        <v>8.6780000000000008</v>
      </c>
      <c r="DE132" s="9">
        <v>6.2690000000000001</v>
      </c>
      <c r="DF132" s="9">
        <v>2.4089999999999998</v>
      </c>
      <c r="DG132" s="9">
        <v>33.366999999999997</v>
      </c>
      <c r="DH132" s="9">
        <v>13.88</v>
      </c>
      <c r="DI132" s="9">
        <v>19.486000000000001</v>
      </c>
      <c r="DJ132" s="9">
        <v>303.43599999999998</v>
      </c>
      <c r="DK132" s="9">
        <v>165.81899999999999</v>
      </c>
      <c r="DL132" s="9">
        <v>137.61699999999999</v>
      </c>
      <c r="DM132" s="9">
        <v>114.184</v>
      </c>
      <c r="DN132" s="9">
        <v>85.225999999999999</v>
      </c>
      <c r="DO132" s="9">
        <v>28.957000000000001</v>
      </c>
      <c r="DP132" s="9">
        <v>189.25299999999999</v>
      </c>
      <c r="DQ132" s="9">
        <v>80.593000000000004</v>
      </c>
      <c r="DR132" s="9">
        <v>108.66</v>
      </c>
      <c r="DS132" s="9">
        <v>130.142</v>
      </c>
      <c r="DT132" s="9">
        <v>94.281000000000006</v>
      </c>
      <c r="DU132" s="9">
        <v>35.860999999999997</v>
      </c>
      <c r="DV132" s="9">
        <v>206.57900000000001</v>
      </c>
      <c r="DW132" s="9">
        <v>85.963999999999999</v>
      </c>
      <c r="DX132" s="9">
        <v>120.61499999999999</v>
      </c>
      <c r="DY132" s="9">
        <v>202.10499999999999</v>
      </c>
      <c r="DZ132" s="9">
        <v>87.763000000000005</v>
      </c>
      <c r="EA132" s="9">
        <v>114.342</v>
      </c>
      <c r="EB132" s="9">
        <v>943.85900000000004</v>
      </c>
      <c r="EC132" s="9">
        <v>496.303</v>
      </c>
      <c r="ED132" s="9">
        <v>447.55599999999998</v>
      </c>
      <c r="EE132" s="9">
        <v>597.86199999999997</v>
      </c>
      <c r="EF132" s="9">
        <v>380.93299999999999</v>
      </c>
      <c r="EG132" s="9">
        <v>216.929</v>
      </c>
      <c r="EH132" s="9">
        <v>345.99700000000001</v>
      </c>
      <c r="EI132" s="9">
        <v>115.371</v>
      </c>
      <c r="EJ132" s="9">
        <v>230.626</v>
      </c>
      <c r="EK132" s="9">
        <v>126.321</v>
      </c>
      <c r="EL132" s="9">
        <v>65.944000000000003</v>
      </c>
      <c r="EM132" s="9">
        <v>60.377000000000002</v>
      </c>
      <c r="EN132" s="9">
        <v>22.327000000000002</v>
      </c>
      <c r="EO132" s="9">
        <v>12.715999999999999</v>
      </c>
      <c r="EP132" s="9">
        <v>9.6120000000000001</v>
      </c>
      <c r="EQ132" s="9">
        <v>8.4600000000000009</v>
      </c>
      <c r="ER132" s="9">
        <v>6.1950000000000003</v>
      </c>
      <c r="ES132" s="9">
        <v>2.2650000000000001</v>
      </c>
      <c r="ET132" s="9">
        <v>4.4989999999999997</v>
      </c>
      <c r="EU132" s="9">
        <v>3.2639999999999998</v>
      </c>
      <c r="EV132" s="9">
        <v>1.2350000000000001</v>
      </c>
      <c r="EW132" s="9">
        <v>3.9609999999999999</v>
      </c>
      <c r="EX132" s="9">
        <v>2.931</v>
      </c>
      <c r="EY132" s="9">
        <v>1.03</v>
      </c>
      <c r="EZ132" s="9">
        <v>13.867000000000001</v>
      </c>
      <c r="FA132" s="9">
        <v>6.5209999999999999</v>
      </c>
      <c r="FB132" s="9">
        <v>7.3470000000000004</v>
      </c>
      <c r="FC132" s="9">
        <v>111.11499999999999</v>
      </c>
      <c r="FD132" s="9">
        <v>57.058</v>
      </c>
      <c r="FE132" s="9">
        <v>54.057000000000002</v>
      </c>
      <c r="FF132" s="9">
        <v>39.121000000000002</v>
      </c>
      <c r="FG132" s="9">
        <v>29.411999999999999</v>
      </c>
      <c r="FH132" s="9">
        <v>9.7089999999999996</v>
      </c>
      <c r="FI132" s="9">
        <v>71.994</v>
      </c>
      <c r="FJ132" s="9">
        <v>27.645</v>
      </c>
      <c r="FK132" s="9">
        <v>44.347999999999999</v>
      </c>
      <c r="FL132" s="9">
        <v>46.512</v>
      </c>
      <c r="FM132" s="9">
        <v>34.786000000000001</v>
      </c>
      <c r="FN132" s="9">
        <v>11.726000000000001</v>
      </c>
      <c r="FO132" s="9">
        <v>79.808999999999997</v>
      </c>
      <c r="FP132" s="9">
        <v>31.158000000000001</v>
      </c>
      <c r="FQ132" s="9">
        <v>48.651000000000003</v>
      </c>
      <c r="FR132" s="9">
        <v>76.492999999999995</v>
      </c>
      <c r="FS132" s="9">
        <v>30.91</v>
      </c>
      <c r="FT132" s="9">
        <v>45.584000000000003</v>
      </c>
      <c r="FU132" s="9">
        <v>1620.0060000000001</v>
      </c>
      <c r="FV132" s="9">
        <v>858.54399999999998</v>
      </c>
      <c r="FW132" s="9">
        <v>761.46199999999999</v>
      </c>
      <c r="FX132" s="9">
        <v>1118.039</v>
      </c>
      <c r="FY132" s="9">
        <v>704.09900000000005</v>
      </c>
      <c r="FZ132" s="9">
        <v>413.94</v>
      </c>
      <c r="GA132" s="9">
        <v>501.96600000000001</v>
      </c>
      <c r="GB132" s="9">
        <v>154.44499999999999</v>
      </c>
      <c r="GC132" s="9">
        <v>347.52100000000002</v>
      </c>
      <c r="GD132" s="9">
        <v>162.596</v>
      </c>
      <c r="GE132" s="9">
        <v>85.832999999999998</v>
      </c>
      <c r="GF132" s="9">
        <v>76.763000000000005</v>
      </c>
      <c r="GG132" s="9">
        <v>40.582999999999998</v>
      </c>
      <c r="GH132" s="9">
        <v>26.372</v>
      </c>
      <c r="GI132" s="9">
        <v>14.212</v>
      </c>
      <c r="GJ132" s="9">
        <v>16.584</v>
      </c>
      <c r="GK132" s="9">
        <v>13.028</v>
      </c>
      <c r="GL132" s="9">
        <v>3.556</v>
      </c>
      <c r="GM132" s="9">
        <v>8.6229999999999993</v>
      </c>
      <c r="GN132" s="9">
        <v>6.694</v>
      </c>
      <c r="GO132" s="9">
        <v>1.929</v>
      </c>
      <c r="GP132" s="9">
        <v>7.9610000000000003</v>
      </c>
      <c r="GQ132" s="9">
        <v>6.3339999999999996</v>
      </c>
      <c r="GR132" s="9">
        <v>1.6259999999999999</v>
      </c>
      <c r="GS132" s="9">
        <v>24</v>
      </c>
      <c r="GT132" s="9">
        <v>13.343999999999999</v>
      </c>
      <c r="GU132" s="9">
        <v>10.656000000000001</v>
      </c>
      <c r="GV132" s="9">
        <v>136.749</v>
      </c>
      <c r="GW132" s="9">
        <v>69.876999999999995</v>
      </c>
      <c r="GX132" s="9">
        <v>66.872</v>
      </c>
      <c r="GY132" s="9">
        <v>51.152999999999999</v>
      </c>
      <c r="GZ132" s="9">
        <v>33.892000000000003</v>
      </c>
      <c r="HA132" s="9">
        <v>17.262</v>
      </c>
      <c r="HB132" s="9">
        <v>85.596000000000004</v>
      </c>
      <c r="HC132" s="9">
        <v>35.984999999999999</v>
      </c>
      <c r="HD132" s="9">
        <v>49.610999999999997</v>
      </c>
      <c r="HE132" s="9">
        <v>63.716000000000001</v>
      </c>
      <c r="HF132" s="9">
        <v>43.293999999999997</v>
      </c>
      <c r="HG132" s="9">
        <v>20.420999999999999</v>
      </c>
      <c r="HH132" s="9">
        <v>98.881</v>
      </c>
      <c r="HI132" s="9">
        <v>42.539000000000001</v>
      </c>
      <c r="HJ132" s="9">
        <v>56.341999999999999</v>
      </c>
      <c r="HK132" s="9">
        <v>94.218999999999994</v>
      </c>
      <c r="HL132" s="9">
        <v>42.679000000000002</v>
      </c>
      <c r="HM132" s="9">
        <v>51.54</v>
      </c>
      <c r="HN132" s="9">
        <v>276.84500000000003</v>
      </c>
      <c r="HO132" s="9">
        <v>142.357</v>
      </c>
      <c r="HP132" s="9">
        <v>134.48699999999999</v>
      </c>
      <c r="HQ132" s="9">
        <v>172.69499999999999</v>
      </c>
      <c r="HR132" s="9">
        <v>107.30200000000001</v>
      </c>
      <c r="HS132" s="9">
        <v>65.393000000000001</v>
      </c>
      <c r="HT132" s="9">
        <v>104.15</v>
      </c>
      <c r="HU132" s="9">
        <v>35.055</v>
      </c>
      <c r="HV132" s="9">
        <v>69.094999999999999</v>
      </c>
      <c r="HW132" s="9">
        <v>31.376999999999999</v>
      </c>
      <c r="HX132" s="9">
        <v>16.802</v>
      </c>
      <c r="HY132" s="9">
        <v>14.574999999999999</v>
      </c>
      <c r="HZ132" s="9">
        <v>6.0919999999999996</v>
      </c>
      <c r="IA132" s="9">
        <v>3.782</v>
      </c>
      <c r="IB132" s="9">
        <v>2.31</v>
      </c>
      <c r="IC132" s="9">
        <v>2.1930000000000001</v>
      </c>
      <c r="ID132" s="9">
        <v>1.57</v>
      </c>
      <c r="IE132" s="9">
        <v>0.623</v>
      </c>
      <c r="IF132" s="9">
        <v>1.137</v>
      </c>
      <c r="IG132" s="9">
        <v>0.84899999999999998</v>
      </c>
      <c r="IH132" s="9">
        <v>0.28899999999999998</v>
      </c>
      <c r="II132" s="9">
        <v>1.0549999999999999</v>
      </c>
      <c r="IJ132" s="9">
        <v>0.72099999999999997</v>
      </c>
      <c r="IK132" s="9">
        <v>0.33400000000000002</v>
      </c>
      <c r="IL132" s="9">
        <v>3.899</v>
      </c>
      <c r="IM132" s="9">
        <v>2.2120000000000002</v>
      </c>
      <c r="IN132" s="9">
        <v>1.6870000000000001</v>
      </c>
      <c r="IO132" s="9">
        <v>27.710999999999999</v>
      </c>
      <c r="IP132" s="9">
        <v>14.432</v>
      </c>
      <c r="IQ132" s="9">
        <v>13.279</v>
      </c>
    </row>
    <row r="133" spans="1:251">
      <c r="A133" s="10">
        <v>45536</v>
      </c>
      <c r="B133" s="9">
        <v>1263.1690000000001</v>
      </c>
      <c r="C133" s="9">
        <v>1356.2260000000001</v>
      </c>
      <c r="D133" s="9">
        <v>487.75799999999998</v>
      </c>
      <c r="E133" s="9">
        <v>868.46799999999996</v>
      </c>
      <c r="F133" s="9">
        <v>494.75599999999997</v>
      </c>
      <c r="G133" s="9">
        <v>268.71899999999999</v>
      </c>
      <c r="H133" s="9">
        <v>226.03700000000001</v>
      </c>
      <c r="I133" s="9">
        <v>109.461</v>
      </c>
      <c r="J133" s="9">
        <v>54.356999999999999</v>
      </c>
      <c r="K133" s="9">
        <v>55.103999999999999</v>
      </c>
      <c r="L133" s="9">
        <v>46.524999999999999</v>
      </c>
      <c r="M133" s="9">
        <v>30.46</v>
      </c>
      <c r="N133" s="9">
        <v>16.065000000000001</v>
      </c>
      <c r="O133" s="9">
        <v>30.178999999999998</v>
      </c>
      <c r="P133" s="9">
        <v>17.716000000000001</v>
      </c>
      <c r="Q133" s="9">
        <v>12.464</v>
      </c>
      <c r="R133" s="9">
        <v>16.346</v>
      </c>
      <c r="S133" s="9">
        <v>12.744</v>
      </c>
      <c r="T133" s="9">
        <v>3.6019999999999999</v>
      </c>
      <c r="U133" s="9">
        <v>62.936</v>
      </c>
      <c r="V133" s="9">
        <v>23.896999999999998</v>
      </c>
      <c r="W133" s="9">
        <v>39.039000000000001</v>
      </c>
      <c r="X133" s="9">
        <v>422.43400000000003</v>
      </c>
      <c r="Y133" s="9">
        <v>234.34299999999999</v>
      </c>
      <c r="Z133" s="9">
        <v>188.09100000000001</v>
      </c>
      <c r="AA133" s="9">
        <v>187.517</v>
      </c>
      <c r="AB133" s="9">
        <v>136.77799999999999</v>
      </c>
      <c r="AC133" s="9">
        <v>50.738</v>
      </c>
      <c r="AD133" s="9">
        <v>234.917</v>
      </c>
      <c r="AE133" s="9">
        <v>97.564999999999998</v>
      </c>
      <c r="AF133" s="9">
        <v>137.35300000000001</v>
      </c>
      <c r="AG133" s="9">
        <v>224.11099999999999</v>
      </c>
      <c r="AH133" s="9">
        <v>159.54900000000001</v>
      </c>
      <c r="AI133" s="9">
        <v>64.561999999999998</v>
      </c>
      <c r="AJ133" s="9">
        <v>270.64499999999998</v>
      </c>
      <c r="AK133" s="9">
        <v>109.17100000000001</v>
      </c>
      <c r="AL133" s="9">
        <v>161.47499999999999</v>
      </c>
      <c r="AM133" s="9">
        <v>265.09699999999998</v>
      </c>
      <c r="AN133" s="9">
        <v>115.28</v>
      </c>
      <c r="AO133" s="9">
        <v>149.816</v>
      </c>
      <c r="AP133" s="9">
        <v>3750.5590000000002</v>
      </c>
      <c r="AQ133" s="9">
        <v>1975.702</v>
      </c>
      <c r="AR133" s="9">
        <v>1774.857</v>
      </c>
      <c r="AS133" s="9">
        <v>2565.2779999999998</v>
      </c>
      <c r="AT133" s="9">
        <v>1584.056</v>
      </c>
      <c r="AU133" s="9">
        <v>981.221</v>
      </c>
      <c r="AV133" s="9">
        <v>1185.2819999999999</v>
      </c>
      <c r="AW133" s="9">
        <v>391.64600000000002</v>
      </c>
      <c r="AX133" s="9">
        <v>793.63599999999997</v>
      </c>
      <c r="AY133" s="9">
        <v>429.97500000000002</v>
      </c>
      <c r="AZ133" s="9">
        <v>245.93100000000001</v>
      </c>
      <c r="BA133" s="9">
        <v>184.04400000000001</v>
      </c>
      <c r="BB133" s="9">
        <v>84.912999999999997</v>
      </c>
      <c r="BC133" s="9">
        <v>51.784999999999997</v>
      </c>
      <c r="BD133" s="9">
        <v>33.128</v>
      </c>
      <c r="BE133" s="9">
        <v>32.46</v>
      </c>
      <c r="BF133" s="9">
        <v>23.876000000000001</v>
      </c>
      <c r="BG133" s="9">
        <v>8.5839999999999996</v>
      </c>
      <c r="BH133" s="9">
        <v>21.154</v>
      </c>
      <c r="BI133" s="9">
        <v>15.377000000000001</v>
      </c>
      <c r="BJ133" s="9">
        <v>5.7770000000000001</v>
      </c>
      <c r="BK133" s="9">
        <v>11.305999999999999</v>
      </c>
      <c r="BL133" s="9">
        <v>8.4990000000000006</v>
      </c>
      <c r="BM133" s="9">
        <v>2.806</v>
      </c>
      <c r="BN133" s="9">
        <v>52.454000000000001</v>
      </c>
      <c r="BO133" s="9">
        <v>27.908999999999999</v>
      </c>
      <c r="BP133" s="9">
        <v>24.545000000000002</v>
      </c>
      <c r="BQ133" s="9">
        <v>378.19099999999997</v>
      </c>
      <c r="BR133" s="9">
        <v>214.62100000000001</v>
      </c>
      <c r="BS133" s="9">
        <v>163.57</v>
      </c>
      <c r="BT133" s="9">
        <v>149.88900000000001</v>
      </c>
      <c r="BU133" s="9">
        <v>115.779</v>
      </c>
      <c r="BV133" s="9">
        <v>34.11</v>
      </c>
      <c r="BW133" s="9">
        <v>228.30199999999999</v>
      </c>
      <c r="BX133" s="9">
        <v>98.841999999999999</v>
      </c>
      <c r="BY133" s="9">
        <v>129.46</v>
      </c>
      <c r="BZ133" s="9">
        <v>172.71700000000001</v>
      </c>
      <c r="CA133" s="9">
        <v>132.27600000000001</v>
      </c>
      <c r="CB133" s="9">
        <v>40.441000000000003</v>
      </c>
      <c r="CC133" s="9">
        <v>257.25799999999998</v>
      </c>
      <c r="CD133" s="9">
        <v>113.655</v>
      </c>
      <c r="CE133" s="9">
        <v>143.60400000000001</v>
      </c>
      <c r="CF133" s="9">
        <v>249.45599999999999</v>
      </c>
      <c r="CG133" s="9">
        <v>114.21899999999999</v>
      </c>
      <c r="CH133" s="9">
        <v>135.23699999999999</v>
      </c>
      <c r="CI133" s="9">
        <v>2936.6309999999999</v>
      </c>
      <c r="CJ133" s="9">
        <v>1497.65</v>
      </c>
      <c r="CK133" s="9">
        <v>1438.981</v>
      </c>
      <c r="CL133" s="9">
        <v>2009.577</v>
      </c>
      <c r="CM133" s="9">
        <v>1194.7260000000001</v>
      </c>
      <c r="CN133" s="9">
        <v>814.851</v>
      </c>
      <c r="CO133" s="9">
        <v>927.05399999999997</v>
      </c>
      <c r="CP133" s="9">
        <v>302.92399999999998</v>
      </c>
      <c r="CQ133" s="9">
        <v>624.13</v>
      </c>
      <c r="CR133" s="9">
        <v>329.42399999999998</v>
      </c>
      <c r="CS133" s="9">
        <v>179</v>
      </c>
      <c r="CT133" s="9">
        <v>150.42400000000001</v>
      </c>
      <c r="CU133" s="9">
        <v>47.750999999999998</v>
      </c>
      <c r="CV133" s="9">
        <v>26.832999999999998</v>
      </c>
      <c r="CW133" s="9">
        <v>20.917999999999999</v>
      </c>
      <c r="CX133" s="9">
        <v>20.501999999999999</v>
      </c>
      <c r="CY133" s="9">
        <v>14.324999999999999</v>
      </c>
      <c r="CZ133" s="9">
        <v>6.1769999999999996</v>
      </c>
      <c r="DA133" s="9">
        <v>10.919</v>
      </c>
      <c r="DB133" s="9">
        <v>7.6079999999999997</v>
      </c>
      <c r="DC133" s="9">
        <v>3.3109999999999999</v>
      </c>
      <c r="DD133" s="9">
        <v>9.5830000000000002</v>
      </c>
      <c r="DE133" s="9">
        <v>6.7169999999999996</v>
      </c>
      <c r="DF133" s="9">
        <v>2.8660000000000001</v>
      </c>
      <c r="DG133" s="9">
        <v>27.248999999999999</v>
      </c>
      <c r="DH133" s="9">
        <v>12.507999999999999</v>
      </c>
      <c r="DI133" s="9">
        <v>14.741</v>
      </c>
      <c r="DJ133" s="9">
        <v>299.00099999999998</v>
      </c>
      <c r="DK133" s="9">
        <v>161.65199999999999</v>
      </c>
      <c r="DL133" s="9">
        <v>137.34899999999999</v>
      </c>
      <c r="DM133" s="9">
        <v>116.43300000000001</v>
      </c>
      <c r="DN133" s="9">
        <v>87.777000000000001</v>
      </c>
      <c r="DO133" s="9">
        <v>28.655999999999999</v>
      </c>
      <c r="DP133" s="9">
        <v>182.56800000000001</v>
      </c>
      <c r="DQ133" s="9">
        <v>73.875</v>
      </c>
      <c r="DR133" s="9">
        <v>108.693</v>
      </c>
      <c r="DS133" s="9">
        <v>134.85</v>
      </c>
      <c r="DT133" s="9">
        <v>100.057</v>
      </c>
      <c r="DU133" s="9">
        <v>34.792999999999999</v>
      </c>
      <c r="DV133" s="9">
        <v>194.57400000000001</v>
      </c>
      <c r="DW133" s="9">
        <v>78.941999999999993</v>
      </c>
      <c r="DX133" s="9">
        <v>115.63200000000001</v>
      </c>
      <c r="DY133" s="9">
        <v>193.48699999999999</v>
      </c>
      <c r="DZ133" s="9">
        <v>81.483000000000004</v>
      </c>
      <c r="EA133" s="9">
        <v>112.004</v>
      </c>
      <c r="EB133" s="9">
        <v>950.83500000000004</v>
      </c>
      <c r="EC133" s="9">
        <v>498.54399999999998</v>
      </c>
      <c r="ED133" s="9">
        <v>452.291</v>
      </c>
      <c r="EE133" s="9">
        <v>612.98900000000003</v>
      </c>
      <c r="EF133" s="9">
        <v>388.553</v>
      </c>
      <c r="EG133" s="9">
        <v>224.43600000000001</v>
      </c>
      <c r="EH133" s="9">
        <v>337.84699999999998</v>
      </c>
      <c r="EI133" s="9">
        <v>109.991</v>
      </c>
      <c r="EJ133" s="9">
        <v>227.85599999999999</v>
      </c>
      <c r="EK133" s="9">
        <v>123.074</v>
      </c>
      <c r="EL133" s="9">
        <v>66.692999999999998</v>
      </c>
      <c r="EM133" s="9">
        <v>56.38</v>
      </c>
      <c r="EN133" s="9">
        <v>25.155999999999999</v>
      </c>
      <c r="EO133" s="9">
        <v>14.363</v>
      </c>
      <c r="EP133" s="9">
        <v>10.794</v>
      </c>
      <c r="EQ133" s="9">
        <v>8.7430000000000003</v>
      </c>
      <c r="ER133" s="9">
        <v>6.8070000000000004</v>
      </c>
      <c r="ES133" s="9">
        <v>1.9359999999999999</v>
      </c>
      <c r="ET133" s="9">
        <v>3.8919999999999999</v>
      </c>
      <c r="EU133" s="9">
        <v>2.778</v>
      </c>
      <c r="EV133" s="9">
        <v>1.113</v>
      </c>
      <c r="EW133" s="9">
        <v>4.851</v>
      </c>
      <c r="EX133" s="9">
        <v>4.0289999999999999</v>
      </c>
      <c r="EY133" s="9">
        <v>0.82299999999999995</v>
      </c>
      <c r="EZ133" s="9">
        <v>16.414000000000001</v>
      </c>
      <c r="FA133" s="9">
        <v>7.556</v>
      </c>
      <c r="FB133" s="9">
        <v>8.8580000000000005</v>
      </c>
      <c r="FC133" s="9">
        <v>106.29900000000001</v>
      </c>
      <c r="FD133" s="9">
        <v>56.197000000000003</v>
      </c>
      <c r="FE133" s="9">
        <v>50.101999999999997</v>
      </c>
      <c r="FF133" s="9">
        <v>38.613999999999997</v>
      </c>
      <c r="FG133" s="9">
        <v>30.234000000000002</v>
      </c>
      <c r="FH133" s="9">
        <v>8.3800000000000008</v>
      </c>
      <c r="FI133" s="9">
        <v>67.686000000000007</v>
      </c>
      <c r="FJ133" s="9">
        <v>25.963999999999999</v>
      </c>
      <c r="FK133" s="9">
        <v>41.722000000000001</v>
      </c>
      <c r="FL133" s="9">
        <v>46.515000000000001</v>
      </c>
      <c r="FM133" s="9">
        <v>36.207999999999998</v>
      </c>
      <c r="FN133" s="9">
        <v>10.307</v>
      </c>
      <c r="FO133" s="9">
        <v>76.558999999999997</v>
      </c>
      <c r="FP133" s="9">
        <v>30.486000000000001</v>
      </c>
      <c r="FQ133" s="9">
        <v>46.073</v>
      </c>
      <c r="FR133" s="9">
        <v>71.576999999999998</v>
      </c>
      <c r="FS133" s="9">
        <v>28.742000000000001</v>
      </c>
      <c r="FT133" s="9">
        <v>42.835000000000001</v>
      </c>
      <c r="FU133" s="9">
        <v>1619.2449999999999</v>
      </c>
      <c r="FV133" s="9">
        <v>871.41099999999994</v>
      </c>
      <c r="FW133" s="9">
        <v>747.83500000000004</v>
      </c>
      <c r="FX133" s="9">
        <v>1119.0319999999999</v>
      </c>
      <c r="FY133" s="9">
        <v>709.41700000000003</v>
      </c>
      <c r="FZ133" s="9">
        <v>409.61599999999999</v>
      </c>
      <c r="GA133" s="9">
        <v>500.21300000000002</v>
      </c>
      <c r="GB133" s="9">
        <v>161.994</v>
      </c>
      <c r="GC133" s="9">
        <v>338.21899999999999</v>
      </c>
      <c r="GD133" s="9">
        <v>148.77699999999999</v>
      </c>
      <c r="GE133" s="9">
        <v>75.510999999999996</v>
      </c>
      <c r="GF133" s="9">
        <v>73.266000000000005</v>
      </c>
      <c r="GG133" s="9">
        <v>31.891999999999999</v>
      </c>
      <c r="GH133" s="9">
        <v>12.537000000000001</v>
      </c>
      <c r="GI133" s="9">
        <v>19.355</v>
      </c>
      <c r="GJ133" s="9">
        <v>12.015000000000001</v>
      </c>
      <c r="GK133" s="9">
        <v>6.8339999999999996</v>
      </c>
      <c r="GL133" s="9">
        <v>5.1820000000000004</v>
      </c>
      <c r="GM133" s="9">
        <v>5.8570000000000002</v>
      </c>
      <c r="GN133" s="9">
        <v>3.1179999999999999</v>
      </c>
      <c r="GO133" s="9">
        <v>2.7389999999999999</v>
      </c>
      <c r="GP133" s="9">
        <v>6.1580000000000004</v>
      </c>
      <c r="GQ133" s="9">
        <v>3.7160000000000002</v>
      </c>
      <c r="GR133" s="9">
        <v>2.4430000000000001</v>
      </c>
      <c r="GS133" s="9">
        <v>19.876999999999999</v>
      </c>
      <c r="GT133" s="9">
        <v>5.7039999999999997</v>
      </c>
      <c r="GU133" s="9">
        <v>14.173</v>
      </c>
      <c r="GV133" s="9">
        <v>127.529</v>
      </c>
      <c r="GW133" s="9">
        <v>68.516999999999996</v>
      </c>
      <c r="GX133" s="9">
        <v>59.012</v>
      </c>
      <c r="GY133" s="9">
        <v>49.345999999999997</v>
      </c>
      <c r="GZ133" s="9">
        <v>36.558999999999997</v>
      </c>
      <c r="HA133" s="9">
        <v>12.787000000000001</v>
      </c>
      <c r="HB133" s="9">
        <v>78.183999999999997</v>
      </c>
      <c r="HC133" s="9">
        <v>31.959</v>
      </c>
      <c r="HD133" s="9">
        <v>46.225000000000001</v>
      </c>
      <c r="HE133" s="9">
        <v>58.972999999999999</v>
      </c>
      <c r="HF133" s="9">
        <v>41.381</v>
      </c>
      <c r="HG133" s="9">
        <v>17.591999999999999</v>
      </c>
      <c r="HH133" s="9">
        <v>89.804000000000002</v>
      </c>
      <c r="HI133" s="9">
        <v>34.131</v>
      </c>
      <c r="HJ133" s="9">
        <v>55.673999999999999</v>
      </c>
      <c r="HK133" s="9">
        <v>84.040999999999997</v>
      </c>
      <c r="HL133" s="9">
        <v>35.076999999999998</v>
      </c>
      <c r="HM133" s="9">
        <v>48.963999999999999</v>
      </c>
      <c r="HN133" s="9">
        <v>279.61500000000001</v>
      </c>
      <c r="HO133" s="9">
        <v>144.19200000000001</v>
      </c>
      <c r="HP133" s="9">
        <v>135.42400000000001</v>
      </c>
      <c r="HQ133" s="9">
        <v>177.31700000000001</v>
      </c>
      <c r="HR133" s="9">
        <v>110.568</v>
      </c>
      <c r="HS133" s="9">
        <v>66.748999999999995</v>
      </c>
      <c r="HT133" s="9">
        <v>102.298</v>
      </c>
      <c r="HU133" s="9">
        <v>33.624000000000002</v>
      </c>
      <c r="HV133" s="9">
        <v>68.674000000000007</v>
      </c>
      <c r="HW133" s="9">
        <v>34.920999999999999</v>
      </c>
      <c r="HX133" s="9">
        <v>16.452000000000002</v>
      </c>
      <c r="HY133" s="9">
        <v>18.469000000000001</v>
      </c>
      <c r="HZ133" s="9">
        <v>6.6639999999999997</v>
      </c>
      <c r="IA133" s="9">
        <v>3.1859999999999999</v>
      </c>
      <c r="IB133" s="9">
        <v>3.4780000000000002</v>
      </c>
      <c r="IC133" s="9">
        <v>2.056</v>
      </c>
      <c r="ID133" s="9">
        <v>1.3640000000000001</v>
      </c>
      <c r="IE133" s="9">
        <v>0.69199999999999995</v>
      </c>
      <c r="IF133" s="9">
        <v>1.5209999999999999</v>
      </c>
      <c r="IG133" s="9">
        <v>0.95799999999999996</v>
      </c>
      <c r="IH133" s="9">
        <v>0.56299999999999994</v>
      </c>
      <c r="II133" s="9">
        <v>0.53500000000000003</v>
      </c>
      <c r="IJ133" s="9">
        <v>0.40699999999999997</v>
      </c>
      <c r="IK133" s="9">
        <v>0.129</v>
      </c>
      <c r="IL133" s="9">
        <v>4.6079999999999997</v>
      </c>
      <c r="IM133" s="9">
        <v>1.8220000000000001</v>
      </c>
      <c r="IN133" s="9">
        <v>2.786</v>
      </c>
      <c r="IO133" s="9">
        <v>31.184999999999999</v>
      </c>
      <c r="IP133" s="9">
        <v>14.57</v>
      </c>
      <c r="IQ133" s="9">
        <v>16.614000000000001</v>
      </c>
    </row>
    <row r="134" spans="1:251">
      <c r="A134" s="10">
        <v>45566</v>
      </c>
      <c r="B134" s="9">
        <v>1263.1880000000001</v>
      </c>
      <c r="C134" s="9">
        <v>1345.5319999999999</v>
      </c>
      <c r="D134" s="9">
        <v>491.245</v>
      </c>
      <c r="E134" s="9">
        <v>854.28700000000003</v>
      </c>
      <c r="F134" s="9">
        <v>471.096</v>
      </c>
      <c r="G134" s="9">
        <v>256.94200000000001</v>
      </c>
      <c r="H134" s="9">
        <v>214.154</v>
      </c>
      <c r="I134" s="9">
        <v>77.617999999999995</v>
      </c>
      <c r="J134" s="9">
        <v>42.826000000000001</v>
      </c>
      <c r="K134" s="9">
        <v>34.792000000000002</v>
      </c>
      <c r="L134" s="9">
        <v>31.286000000000001</v>
      </c>
      <c r="M134" s="9">
        <v>21.902999999999999</v>
      </c>
      <c r="N134" s="9">
        <v>9.3829999999999991</v>
      </c>
      <c r="O134" s="9">
        <v>19.475000000000001</v>
      </c>
      <c r="P134" s="9">
        <v>11.779</v>
      </c>
      <c r="Q134" s="9">
        <v>7.6959999999999997</v>
      </c>
      <c r="R134" s="9">
        <v>11.81</v>
      </c>
      <c r="S134" s="9">
        <v>10.124000000000001</v>
      </c>
      <c r="T134" s="9">
        <v>1.6859999999999999</v>
      </c>
      <c r="U134" s="9">
        <v>46.332000000000001</v>
      </c>
      <c r="V134" s="9">
        <v>20.922999999999998</v>
      </c>
      <c r="W134" s="9">
        <v>25.408999999999999</v>
      </c>
      <c r="X134" s="9">
        <v>424.928</v>
      </c>
      <c r="Y134" s="9">
        <v>229.34100000000001</v>
      </c>
      <c r="Z134" s="9">
        <v>195.58699999999999</v>
      </c>
      <c r="AA134" s="9">
        <v>181.839</v>
      </c>
      <c r="AB134" s="9">
        <v>127.515</v>
      </c>
      <c r="AC134" s="9">
        <v>54.323999999999998</v>
      </c>
      <c r="AD134" s="9">
        <v>243.089</v>
      </c>
      <c r="AE134" s="9">
        <v>101.82599999999999</v>
      </c>
      <c r="AF134" s="9">
        <v>141.26300000000001</v>
      </c>
      <c r="AG134" s="9">
        <v>203.01599999999999</v>
      </c>
      <c r="AH134" s="9">
        <v>144.47200000000001</v>
      </c>
      <c r="AI134" s="9">
        <v>58.543999999999997</v>
      </c>
      <c r="AJ134" s="9">
        <v>268.08</v>
      </c>
      <c r="AK134" s="9">
        <v>112.47</v>
      </c>
      <c r="AL134" s="9">
        <v>155.61000000000001</v>
      </c>
      <c r="AM134" s="9">
        <v>262.56400000000002</v>
      </c>
      <c r="AN134" s="9">
        <v>113.605</v>
      </c>
      <c r="AO134" s="9">
        <v>148.959</v>
      </c>
      <c r="AP134" s="9">
        <v>3749.8009999999999</v>
      </c>
      <c r="AQ134" s="9">
        <v>1978.114</v>
      </c>
      <c r="AR134" s="9">
        <v>1771.6869999999999</v>
      </c>
      <c r="AS134" s="9">
        <v>2550.31</v>
      </c>
      <c r="AT134" s="9">
        <v>1590.768</v>
      </c>
      <c r="AU134" s="9">
        <v>959.54200000000003</v>
      </c>
      <c r="AV134" s="9">
        <v>1199.491</v>
      </c>
      <c r="AW134" s="9">
        <v>387.346</v>
      </c>
      <c r="AX134" s="9">
        <v>812.14499999999998</v>
      </c>
      <c r="AY134" s="9">
        <v>444.82799999999997</v>
      </c>
      <c r="AZ134" s="9">
        <v>244.62700000000001</v>
      </c>
      <c r="BA134" s="9">
        <v>200.20099999999999</v>
      </c>
      <c r="BB134" s="9">
        <v>96.787000000000006</v>
      </c>
      <c r="BC134" s="9">
        <v>61.816000000000003</v>
      </c>
      <c r="BD134" s="9">
        <v>34.970999999999997</v>
      </c>
      <c r="BE134" s="9">
        <v>35.936999999999998</v>
      </c>
      <c r="BF134" s="9">
        <v>29.263000000000002</v>
      </c>
      <c r="BG134" s="9">
        <v>6.6740000000000004</v>
      </c>
      <c r="BH134" s="9">
        <v>21.393999999999998</v>
      </c>
      <c r="BI134" s="9">
        <v>18.337</v>
      </c>
      <c r="BJ134" s="9">
        <v>3.0569999999999999</v>
      </c>
      <c r="BK134" s="9">
        <v>14.542999999999999</v>
      </c>
      <c r="BL134" s="9">
        <v>10.926</v>
      </c>
      <c r="BM134" s="9">
        <v>3.617</v>
      </c>
      <c r="BN134" s="9">
        <v>60.85</v>
      </c>
      <c r="BO134" s="9">
        <v>32.552999999999997</v>
      </c>
      <c r="BP134" s="9">
        <v>28.297000000000001</v>
      </c>
      <c r="BQ134" s="9">
        <v>384.37799999999999</v>
      </c>
      <c r="BR134" s="9">
        <v>207.49299999999999</v>
      </c>
      <c r="BS134" s="9">
        <v>176.88399999999999</v>
      </c>
      <c r="BT134" s="9">
        <v>161.02799999999999</v>
      </c>
      <c r="BU134" s="9">
        <v>121.01</v>
      </c>
      <c r="BV134" s="9">
        <v>40.018000000000001</v>
      </c>
      <c r="BW134" s="9">
        <v>223.35</v>
      </c>
      <c r="BX134" s="9">
        <v>86.483000000000004</v>
      </c>
      <c r="BY134" s="9">
        <v>136.86699999999999</v>
      </c>
      <c r="BZ134" s="9">
        <v>186.11</v>
      </c>
      <c r="CA134" s="9">
        <v>140.90199999999999</v>
      </c>
      <c r="CB134" s="9">
        <v>45.209000000000003</v>
      </c>
      <c r="CC134" s="9">
        <v>258.71699999999998</v>
      </c>
      <c r="CD134" s="9">
        <v>103.72499999999999</v>
      </c>
      <c r="CE134" s="9">
        <v>154.99199999999999</v>
      </c>
      <c r="CF134" s="9">
        <v>244.744</v>
      </c>
      <c r="CG134" s="9">
        <v>104.821</v>
      </c>
      <c r="CH134" s="9">
        <v>139.923</v>
      </c>
      <c r="CI134" s="9">
        <v>2980.9490000000001</v>
      </c>
      <c r="CJ134" s="9">
        <v>1520.05</v>
      </c>
      <c r="CK134" s="9">
        <v>1460.8989999999999</v>
      </c>
      <c r="CL134" s="9">
        <v>2046.56</v>
      </c>
      <c r="CM134" s="9">
        <v>1220.444</v>
      </c>
      <c r="CN134" s="9">
        <v>826.11599999999999</v>
      </c>
      <c r="CO134" s="9">
        <v>934.38800000000003</v>
      </c>
      <c r="CP134" s="9">
        <v>299.60599999999999</v>
      </c>
      <c r="CQ134" s="9">
        <v>634.78300000000002</v>
      </c>
      <c r="CR134" s="9">
        <v>312.846</v>
      </c>
      <c r="CS134" s="9">
        <v>175.36600000000001</v>
      </c>
      <c r="CT134" s="9">
        <v>137.47999999999999</v>
      </c>
      <c r="CU134" s="9">
        <v>52.420999999999999</v>
      </c>
      <c r="CV134" s="9">
        <v>30.873999999999999</v>
      </c>
      <c r="CW134" s="9">
        <v>21.547000000000001</v>
      </c>
      <c r="CX134" s="9">
        <v>19.603000000000002</v>
      </c>
      <c r="CY134" s="9">
        <v>15.7</v>
      </c>
      <c r="CZ134" s="9">
        <v>3.903</v>
      </c>
      <c r="DA134" s="9">
        <v>10.146000000000001</v>
      </c>
      <c r="DB134" s="9">
        <v>7.4240000000000004</v>
      </c>
      <c r="DC134" s="9">
        <v>2.722</v>
      </c>
      <c r="DD134" s="9">
        <v>9.4570000000000007</v>
      </c>
      <c r="DE134" s="9">
        <v>8.2759999999999998</v>
      </c>
      <c r="DF134" s="9">
        <v>1.181</v>
      </c>
      <c r="DG134" s="9">
        <v>32.817999999999998</v>
      </c>
      <c r="DH134" s="9">
        <v>15.173999999999999</v>
      </c>
      <c r="DI134" s="9">
        <v>17.643999999999998</v>
      </c>
      <c r="DJ134" s="9">
        <v>283.27</v>
      </c>
      <c r="DK134" s="9">
        <v>157.529</v>
      </c>
      <c r="DL134" s="9">
        <v>125.741</v>
      </c>
      <c r="DM134" s="9">
        <v>111.499</v>
      </c>
      <c r="DN134" s="9">
        <v>87.173000000000002</v>
      </c>
      <c r="DO134" s="9">
        <v>24.327000000000002</v>
      </c>
      <c r="DP134" s="9">
        <v>171.77099999999999</v>
      </c>
      <c r="DQ134" s="9">
        <v>70.356999999999999</v>
      </c>
      <c r="DR134" s="9">
        <v>101.414</v>
      </c>
      <c r="DS134" s="9">
        <v>124.479</v>
      </c>
      <c r="DT134" s="9">
        <v>97.046999999999997</v>
      </c>
      <c r="DU134" s="9">
        <v>27.431000000000001</v>
      </c>
      <c r="DV134" s="9">
        <v>188.36799999999999</v>
      </c>
      <c r="DW134" s="9">
        <v>78.319000000000003</v>
      </c>
      <c r="DX134" s="9">
        <v>110.04900000000001</v>
      </c>
      <c r="DY134" s="9">
        <v>181.916</v>
      </c>
      <c r="DZ134" s="9">
        <v>77.78</v>
      </c>
      <c r="EA134" s="9">
        <v>104.136</v>
      </c>
      <c r="EB134" s="9">
        <v>956.596</v>
      </c>
      <c r="EC134" s="9">
        <v>502.21600000000001</v>
      </c>
      <c r="ED134" s="9">
        <v>454.38</v>
      </c>
      <c r="EE134" s="9">
        <v>622.28099999999995</v>
      </c>
      <c r="EF134" s="9">
        <v>395.01799999999997</v>
      </c>
      <c r="EG134" s="9">
        <v>227.26300000000001</v>
      </c>
      <c r="EH134" s="9">
        <v>334.31400000000002</v>
      </c>
      <c r="EI134" s="9">
        <v>107.19799999999999</v>
      </c>
      <c r="EJ134" s="9">
        <v>227.11699999999999</v>
      </c>
      <c r="EK134" s="9">
        <v>120.142</v>
      </c>
      <c r="EL134" s="9">
        <v>65.7</v>
      </c>
      <c r="EM134" s="9">
        <v>54.442</v>
      </c>
      <c r="EN134" s="9">
        <v>21.036999999999999</v>
      </c>
      <c r="EO134" s="9">
        <v>11.693</v>
      </c>
      <c r="EP134" s="9">
        <v>9.3439999999999994</v>
      </c>
      <c r="EQ134" s="9">
        <v>5.8920000000000003</v>
      </c>
      <c r="ER134" s="9">
        <v>4.3090000000000002</v>
      </c>
      <c r="ES134" s="9">
        <v>1.5840000000000001</v>
      </c>
      <c r="ET134" s="9">
        <v>2.4390000000000001</v>
      </c>
      <c r="EU134" s="9">
        <v>1.4259999999999999</v>
      </c>
      <c r="EV134" s="9">
        <v>1.0129999999999999</v>
      </c>
      <c r="EW134" s="9">
        <v>3.4540000000000002</v>
      </c>
      <c r="EX134" s="9">
        <v>2.8820000000000001</v>
      </c>
      <c r="EY134" s="9">
        <v>0.57099999999999995</v>
      </c>
      <c r="EZ134" s="9">
        <v>15.145</v>
      </c>
      <c r="FA134" s="9">
        <v>7.3840000000000003</v>
      </c>
      <c r="FB134" s="9">
        <v>7.76</v>
      </c>
      <c r="FC134" s="9">
        <v>107.822</v>
      </c>
      <c r="FD134" s="9">
        <v>58.616999999999997</v>
      </c>
      <c r="FE134" s="9">
        <v>49.204000000000001</v>
      </c>
      <c r="FF134" s="9">
        <v>39.624000000000002</v>
      </c>
      <c r="FG134" s="9">
        <v>31.065999999999999</v>
      </c>
      <c r="FH134" s="9">
        <v>8.5579999999999998</v>
      </c>
      <c r="FI134" s="9">
        <v>68.197999999999993</v>
      </c>
      <c r="FJ134" s="9">
        <v>27.552</v>
      </c>
      <c r="FK134" s="9">
        <v>40.646000000000001</v>
      </c>
      <c r="FL134" s="9">
        <v>44.344999999999999</v>
      </c>
      <c r="FM134" s="9">
        <v>34.515000000000001</v>
      </c>
      <c r="FN134" s="9">
        <v>9.8290000000000006</v>
      </c>
      <c r="FO134" s="9">
        <v>75.798000000000002</v>
      </c>
      <c r="FP134" s="9">
        <v>31.184999999999999</v>
      </c>
      <c r="FQ134" s="9">
        <v>44.613</v>
      </c>
      <c r="FR134" s="9">
        <v>70.637</v>
      </c>
      <c r="FS134" s="9">
        <v>28.978000000000002</v>
      </c>
      <c r="FT134" s="9">
        <v>41.658999999999999</v>
      </c>
      <c r="FU134" s="9">
        <v>1620.355</v>
      </c>
      <c r="FV134" s="9">
        <v>872.06799999999998</v>
      </c>
      <c r="FW134" s="9">
        <v>748.28599999999994</v>
      </c>
      <c r="FX134" s="9">
        <v>1114.7270000000001</v>
      </c>
      <c r="FY134" s="9">
        <v>707.66300000000001</v>
      </c>
      <c r="FZ134" s="9">
        <v>407.06400000000002</v>
      </c>
      <c r="GA134" s="9">
        <v>505.62799999999999</v>
      </c>
      <c r="GB134" s="9">
        <v>164.405</v>
      </c>
      <c r="GC134" s="9">
        <v>341.22199999999998</v>
      </c>
      <c r="GD134" s="9">
        <v>154.70099999999999</v>
      </c>
      <c r="GE134" s="9">
        <v>77.861999999999995</v>
      </c>
      <c r="GF134" s="9">
        <v>76.838999999999999</v>
      </c>
      <c r="GG134" s="9">
        <v>28.797999999999998</v>
      </c>
      <c r="GH134" s="9">
        <v>17.07</v>
      </c>
      <c r="GI134" s="9">
        <v>11.728</v>
      </c>
      <c r="GJ134" s="9">
        <v>12.54</v>
      </c>
      <c r="GK134" s="9">
        <v>9.3640000000000008</v>
      </c>
      <c r="GL134" s="9">
        <v>3.1760000000000002</v>
      </c>
      <c r="GM134" s="9">
        <v>6.1879999999999997</v>
      </c>
      <c r="GN134" s="9">
        <v>4.875</v>
      </c>
      <c r="GO134" s="9">
        <v>1.3129999999999999</v>
      </c>
      <c r="GP134" s="9">
        <v>6.3529999999999998</v>
      </c>
      <c r="GQ134" s="9">
        <v>4.4889999999999999</v>
      </c>
      <c r="GR134" s="9">
        <v>1.863</v>
      </c>
      <c r="GS134" s="9">
        <v>16.257999999999999</v>
      </c>
      <c r="GT134" s="9">
        <v>7.7060000000000004</v>
      </c>
      <c r="GU134" s="9">
        <v>8.5519999999999996</v>
      </c>
      <c r="GV134" s="9">
        <v>137.31</v>
      </c>
      <c r="GW134" s="9">
        <v>67.305000000000007</v>
      </c>
      <c r="GX134" s="9">
        <v>70.006</v>
      </c>
      <c r="GY134" s="9">
        <v>56.225000000000001</v>
      </c>
      <c r="GZ134" s="9">
        <v>39.115000000000002</v>
      </c>
      <c r="HA134" s="9">
        <v>17.109000000000002</v>
      </c>
      <c r="HB134" s="9">
        <v>81.085999999999999</v>
      </c>
      <c r="HC134" s="9">
        <v>28.189</v>
      </c>
      <c r="HD134" s="9">
        <v>52.896000000000001</v>
      </c>
      <c r="HE134" s="9">
        <v>65.015000000000001</v>
      </c>
      <c r="HF134" s="9">
        <v>45.698999999999998</v>
      </c>
      <c r="HG134" s="9">
        <v>19.315999999999999</v>
      </c>
      <c r="HH134" s="9">
        <v>89.686000000000007</v>
      </c>
      <c r="HI134" s="9">
        <v>32.162999999999997</v>
      </c>
      <c r="HJ134" s="9">
        <v>57.523000000000003</v>
      </c>
      <c r="HK134" s="9">
        <v>87.272999999999996</v>
      </c>
      <c r="HL134" s="9">
        <v>33.064</v>
      </c>
      <c r="HM134" s="9">
        <v>54.209000000000003</v>
      </c>
      <c r="HN134" s="9">
        <v>276.76299999999998</v>
      </c>
      <c r="HO134" s="9">
        <v>143.6</v>
      </c>
      <c r="HP134" s="9">
        <v>133.16300000000001</v>
      </c>
      <c r="HQ134" s="9">
        <v>173.96899999999999</v>
      </c>
      <c r="HR134" s="9">
        <v>110.47499999999999</v>
      </c>
      <c r="HS134" s="9">
        <v>63.494</v>
      </c>
      <c r="HT134" s="9">
        <v>102.794</v>
      </c>
      <c r="HU134" s="9">
        <v>33.125</v>
      </c>
      <c r="HV134" s="9">
        <v>69.67</v>
      </c>
      <c r="HW134" s="9">
        <v>35.634999999999998</v>
      </c>
      <c r="HX134" s="9">
        <v>16.984999999999999</v>
      </c>
      <c r="HY134" s="9">
        <v>18.649999999999999</v>
      </c>
      <c r="HZ134" s="9">
        <v>6.5369999999999999</v>
      </c>
      <c r="IA134" s="9">
        <v>3.2850000000000001</v>
      </c>
      <c r="IB134" s="9">
        <v>3.2530000000000001</v>
      </c>
      <c r="IC134" s="9">
        <v>2.7120000000000002</v>
      </c>
      <c r="ID134" s="9">
        <v>1.6259999999999999</v>
      </c>
      <c r="IE134" s="9">
        <v>1.0860000000000001</v>
      </c>
      <c r="IF134" s="9">
        <v>1.891</v>
      </c>
      <c r="IG134" s="9">
        <v>1.218</v>
      </c>
      <c r="IH134" s="9">
        <v>0.67300000000000004</v>
      </c>
      <c r="II134" s="9">
        <v>0.82099999999999995</v>
      </c>
      <c r="IJ134" s="9">
        <v>0.40799999999999997</v>
      </c>
      <c r="IK134" s="9">
        <v>0.41299999999999998</v>
      </c>
      <c r="IL134" s="9">
        <v>3.8260000000000001</v>
      </c>
      <c r="IM134" s="9">
        <v>1.659</v>
      </c>
      <c r="IN134" s="9">
        <v>2.1669999999999998</v>
      </c>
      <c r="IO134" s="9">
        <v>32.167999999999999</v>
      </c>
      <c r="IP134" s="9">
        <v>15.260999999999999</v>
      </c>
      <c r="IQ134" s="9">
        <v>16.907</v>
      </c>
    </row>
    <row r="135" spans="1:251">
      <c r="A135" s="10">
        <v>45597</v>
      </c>
      <c r="B135" s="9">
        <v>1295.6189999999999</v>
      </c>
      <c r="C135" s="9">
        <v>1320.7090000000001</v>
      </c>
      <c r="D135" s="9">
        <v>465.87900000000002</v>
      </c>
      <c r="E135" s="9">
        <v>854.83</v>
      </c>
      <c r="F135" s="9">
        <v>476.702</v>
      </c>
      <c r="G135" s="9">
        <v>252.709</v>
      </c>
      <c r="H135" s="9">
        <v>223.99299999999999</v>
      </c>
      <c r="I135" s="9">
        <v>92.137</v>
      </c>
      <c r="J135" s="9">
        <v>48.475000000000001</v>
      </c>
      <c r="K135" s="9">
        <v>43.661999999999999</v>
      </c>
      <c r="L135" s="9">
        <v>39.506999999999998</v>
      </c>
      <c r="M135" s="9">
        <v>26.460999999999999</v>
      </c>
      <c r="N135" s="9">
        <v>13.045</v>
      </c>
      <c r="O135" s="9">
        <v>23.78</v>
      </c>
      <c r="P135" s="9">
        <v>18.341999999999999</v>
      </c>
      <c r="Q135" s="9">
        <v>5.4370000000000003</v>
      </c>
      <c r="R135" s="9">
        <v>15.727</v>
      </c>
      <c r="S135" s="9">
        <v>8.1189999999999998</v>
      </c>
      <c r="T135" s="9">
        <v>7.6079999999999997</v>
      </c>
      <c r="U135" s="9">
        <v>52.63</v>
      </c>
      <c r="V135" s="9">
        <v>22.013999999999999</v>
      </c>
      <c r="W135" s="9">
        <v>30.617000000000001</v>
      </c>
      <c r="X135" s="9">
        <v>415.52199999999999</v>
      </c>
      <c r="Y135" s="9">
        <v>220.374</v>
      </c>
      <c r="Z135" s="9">
        <v>195.148</v>
      </c>
      <c r="AA135" s="9">
        <v>170.53200000000001</v>
      </c>
      <c r="AB135" s="9">
        <v>120.429</v>
      </c>
      <c r="AC135" s="9">
        <v>50.103000000000002</v>
      </c>
      <c r="AD135" s="9">
        <v>244.99</v>
      </c>
      <c r="AE135" s="9">
        <v>99.944999999999993</v>
      </c>
      <c r="AF135" s="9">
        <v>145.04499999999999</v>
      </c>
      <c r="AG135" s="9">
        <v>201.86699999999999</v>
      </c>
      <c r="AH135" s="9">
        <v>140.97200000000001</v>
      </c>
      <c r="AI135" s="9">
        <v>60.896000000000001</v>
      </c>
      <c r="AJ135" s="9">
        <v>274.83499999999998</v>
      </c>
      <c r="AK135" s="9">
        <v>111.73699999999999</v>
      </c>
      <c r="AL135" s="9">
        <v>163.09800000000001</v>
      </c>
      <c r="AM135" s="9">
        <v>268.77</v>
      </c>
      <c r="AN135" s="9">
        <v>118.28700000000001</v>
      </c>
      <c r="AO135" s="9">
        <v>150.482</v>
      </c>
      <c r="AP135" s="9">
        <v>3770.991</v>
      </c>
      <c r="AQ135" s="9">
        <v>1976.123</v>
      </c>
      <c r="AR135" s="9">
        <v>1794.8679999999999</v>
      </c>
      <c r="AS135" s="9">
        <v>2561.98</v>
      </c>
      <c r="AT135" s="9">
        <v>1596.5820000000001</v>
      </c>
      <c r="AU135" s="9">
        <v>965.39700000000005</v>
      </c>
      <c r="AV135" s="9">
        <v>1209.011</v>
      </c>
      <c r="AW135" s="9">
        <v>379.541</v>
      </c>
      <c r="AX135" s="9">
        <v>829.47</v>
      </c>
      <c r="AY135" s="9">
        <v>410.41199999999998</v>
      </c>
      <c r="AZ135" s="9">
        <v>213.995</v>
      </c>
      <c r="BA135" s="9">
        <v>196.41800000000001</v>
      </c>
      <c r="BB135" s="9">
        <v>75.006</v>
      </c>
      <c r="BC135" s="9">
        <v>43.828000000000003</v>
      </c>
      <c r="BD135" s="9">
        <v>31.178000000000001</v>
      </c>
      <c r="BE135" s="9">
        <v>27.29</v>
      </c>
      <c r="BF135" s="9">
        <v>20.498999999999999</v>
      </c>
      <c r="BG135" s="9">
        <v>6.7910000000000004</v>
      </c>
      <c r="BH135" s="9">
        <v>18.109000000000002</v>
      </c>
      <c r="BI135" s="9">
        <v>13.922000000000001</v>
      </c>
      <c r="BJ135" s="9">
        <v>4.1870000000000003</v>
      </c>
      <c r="BK135" s="9">
        <v>9.1809999999999992</v>
      </c>
      <c r="BL135" s="9">
        <v>6.577</v>
      </c>
      <c r="BM135" s="9">
        <v>2.6040000000000001</v>
      </c>
      <c r="BN135" s="9">
        <v>47.716000000000001</v>
      </c>
      <c r="BO135" s="9">
        <v>23.329000000000001</v>
      </c>
      <c r="BP135" s="9">
        <v>24.387</v>
      </c>
      <c r="BQ135" s="9">
        <v>369.83199999999999</v>
      </c>
      <c r="BR135" s="9">
        <v>192.27500000000001</v>
      </c>
      <c r="BS135" s="9">
        <v>177.55699999999999</v>
      </c>
      <c r="BT135" s="9">
        <v>134.99799999999999</v>
      </c>
      <c r="BU135" s="9">
        <v>101.51600000000001</v>
      </c>
      <c r="BV135" s="9">
        <v>33.481999999999999</v>
      </c>
      <c r="BW135" s="9">
        <v>234.834</v>
      </c>
      <c r="BX135" s="9">
        <v>90.76</v>
      </c>
      <c r="BY135" s="9">
        <v>144.07499999999999</v>
      </c>
      <c r="BZ135" s="9">
        <v>154.126</v>
      </c>
      <c r="CA135" s="9">
        <v>114.77800000000001</v>
      </c>
      <c r="CB135" s="9">
        <v>39.348999999999997</v>
      </c>
      <c r="CC135" s="9">
        <v>256.286</v>
      </c>
      <c r="CD135" s="9">
        <v>99.216999999999999</v>
      </c>
      <c r="CE135" s="9">
        <v>157.06899999999999</v>
      </c>
      <c r="CF135" s="9">
        <v>252.94300000000001</v>
      </c>
      <c r="CG135" s="9">
        <v>104.681</v>
      </c>
      <c r="CH135" s="9">
        <v>148.262</v>
      </c>
      <c r="CI135" s="9">
        <v>2983.125</v>
      </c>
      <c r="CJ135" s="9">
        <v>1537.202</v>
      </c>
      <c r="CK135" s="9">
        <v>1445.924</v>
      </c>
      <c r="CL135" s="9">
        <v>2072.2130000000002</v>
      </c>
      <c r="CM135" s="9">
        <v>1237.6400000000001</v>
      </c>
      <c r="CN135" s="9">
        <v>834.57299999999998</v>
      </c>
      <c r="CO135" s="9">
        <v>910.91200000000003</v>
      </c>
      <c r="CP135" s="9">
        <v>299.56200000000001</v>
      </c>
      <c r="CQ135" s="9">
        <v>611.351</v>
      </c>
      <c r="CR135" s="9">
        <v>318.892</v>
      </c>
      <c r="CS135" s="9">
        <v>173.965</v>
      </c>
      <c r="CT135" s="9">
        <v>144.92699999999999</v>
      </c>
      <c r="CU135" s="9">
        <v>59.805999999999997</v>
      </c>
      <c r="CV135" s="9">
        <v>34.546999999999997</v>
      </c>
      <c r="CW135" s="9">
        <v>25.259</v>
      </c>
      <c r="CX135" s="9">
        <v>18.077999999999999</v>
      </c>
      <c r="CY135" s="9">
        <v>14.35</v>
      </c>
      <c r="CZ135" s="9">
        <v>3.7280000000000002</v>
      </c>
      <c r="DA135" s="9">
        <v>10.119</v>
      </c>
      <c r="DB135" s="9">
        <v>7.742</v>
      </c>
      <c r="DC135" s="9">
        <v>2.3769999999999998</v>
      </c>
      <c r="DD135" s="9">
        <v>7.9589999999999996</v>
      </c>
      <c r="DE135" s="9">
        <v>6.6079999999999997</v>
      </c>
      <c r="DF135" s="9">
        <v>1.35</v>
      </c>
      <c r="DG135" s="9">
        <v>41.728999999999999</v>
      </c>
      <c r="DH135" s="9">
        <v>20.196999999999999</v>
      </c>
      <c r="DI135" s="9">
        <v>21.530999999999999</v>
      </c>
      <c r="DJ135" s="9">
        <v>284.19200000000001</v>
      </c>
      <c r="DK135" s="9">
        <v>154.25</v>
      </c>
      <c r="DL135" s="9">
        <v>129.94200000000001</v>
      </c>
      <c r="DM135" s="9">
        <v>108.76600000000001</v>
      </c>
      <c r="DN135" s="9">
        <v>81.942999999999998</v>
      </c>
      <c r="DO135" s="9">
        <v>26.823</v>
      </c>
      <c r="DP135" s="9">
        <v>175.42599999999999</v>
      </c>
      <c r="DQ135" s="9">
        <v>72.307000000000002</v>
      </c>
      <c r="DR135" s="9">
        <v>103.11799999999999</v>
      </c>
      <c r="DS135" s="9">
        <v>123.04900000000001</v>
      </c>
      <c r="DT135" s="9">
        <v>92.858999999999995</v>
      </c>
      <c r="DU135" s="9">
        <v>30.19</v>
      </c>
      <c r="DV135" s="9">
        <v>195.84200000000001</v>
      </c>
      <c r="DW135" s="9">
        <v>81.105999999999995</v>
      </c>
      <c r="DX135" s="9">
        <v>114.736</v>
      </c>
      <c r="DY135" s="9">
        <v>185.54499999999999</v>
      </c>
      <c r="DZ135" s="9">
        <v>80.049000000000007</v>
      </c>
      <c r="EA135" s="9">
        <v>105.496</v>
      </c>
      <c r="EB135" s="9">
        <v>951.02700000000004</v>
      </c>
      <c r="EC135" s="9">
        <v>501.68299999999999</v>
      </c>
      <c r="ED135" s="9">
        <v>449.34399999999999</v>
      </c>
      <c r="EE135" s="9">
        <v>633.16600000000005</v>
      </c>
      <c r="EF135" s="9">
        <v>396.06799999999998</v>
      </c>
      <c r="EG135" s="9">
        <v>237.09700000000001</v>
      </c>
      <c r="EH135" s="9">
        <v>317.86099999999999</v>
      </c>
      <c r="EI135" s="9">
        <v>105.614</v>
      </c>
      <c r="EJ135" s="9">
        <v>212.24700000000001</v>
      </c>
      <c r="EK135" s="9">
        <v>120.53100000000001</v>
      </c>
      <c r="EL135" s="9">
        <v>65.47</v>
      </c>
      <c r="EM135" s="9">
        <v>55.061</v>
      </c>
      <c r="EN135" s="9">
        <v>21.497</v>
      </c>
      <c r="EO135" s="9">
        <v>12.91</v>
      </c>
      <c r="EP135" s="9">
        <v>8.5869999999999997</v>
      </c>
      <c r="EQ135" s="9">
        <v>8.8019999999999996</v>
      </c>
      <c r="ER135" s="9">
        <v>7.5289999999999999</v>
      </c>
      <c r="ES135" s="9">
        <v>1.272</v>
      </c>
      <c r="ET135" s="9">
        <v>4.5039999999999996</v>
      </c>
      <c r="EU135" s="9">
        <v>3.5960000000000001</v>
      </c>
      <c r="EV135" s="9">
        <v>0.90800000000000003</v>
      </c>
      <c r="EW135" s="9">
        <v>4.298</v>
      </c>
      <c r="EX135" s="9">
        <v>3.9329999999999998</v>
      </c>
      <c r="EY135" s="9">
        <v>0.36499999999999999</v>
      </c>
      <c r="EZ135" s="9">
        <v>12.695</v>
      </c>
      <c r="FA135" s="9">
        <v>5.3810000000000002</v>
      </c>
      <c r="FB135" s="9">
        <v>7.3140000000000001</v>
      </c>
      <c r="FC135" s="9">
        <v>108.21599999999999</v>
      </c>
      <c r="FD135" s="9">
        <v>57.99</v>
      </c>
      <c r="FE135" s="9">
        <v>50.225000000000001</v>
      </c>
      <c r="FF135" s="9">
        <v>42.392000000000003</v>
      </c>
      <c r="FG135" s="9">
        <v>29.684000000000001</v>
      </c>
      <c r="FH135" s="9">
        <v>12.708</v>
      </c>
      <c r="FI135" s="9">
        <v>65.823999999999998</v>
      </c>
      <c r="FJ135" s="9">
        <v>28.306999999999999</v>
      </c>
      <c r="FK135" s="9">
        <v>37.517000000000003</v>
      </c>
      <c r="FL135" s="9">
        <v>48.8</v>
      </c>
      <c r="FM135" s="9">
        <v>35.415999999999997</v>
      </c>
      <c r="FN135" s="9">
        <v>13.385</v>
      </c>
      <c r="FO135" s="9">
        <v>71.730999999999995</v>
      </c>
      <c r="FP135" s="9">
        <v>30.055</v>
      </c>
      <c r="FQ135" s="9">
        <v>41.677</v>
      </c>
      <c r="FR135" s="9">
        <v>70.326999999999998</v>
      </c>
      <c r="FS135" s="9">
        <v>31.902999999999999</v>
      </c>
      <c r="FT135" s="9">
        <v>38.424999999999997</v>
      </c>
      <c r="FU135" s="9">
        <v>1650.297</v>
      </c>
      <c r="FV135" s="9">
        <v>889.68</v>
      </c>
      <c r="FW135" s="9">
        <v>760.61699999999996</v>
      </c>
      <c r="FX135" s="9">
        <v>1132.318</v>
      </c>
      <c r="FY135" s="9">
        <v>724.24699999999996</v>
      </c>
      <c r="FZ135" s="9">
        <v>408.07100000000003</v>
      </c>
      <c r="GA135" s="9">
        <v>517.97900000000004</v>
      </c>
      <c r="GB135" s="9">
        <v>165.43299999999999</v>
      </c>
      <c r="GC135" s="9">
        <v>352.54599999999999</v>
      </c>
      <c r="GD135" s="9">
        <v>152.40199999999999</v>
      </c>
      <c r="GE135" s="9">
        <v>80.105000000000004</v>
      </c>
      <c r="GF135" s="9">
        <v>72.296999999999997</v>
      </c>
      <c r="GG135" s="9">
        <v>26.533999999999999</v>
      </c>
      <c r="GH135" s="9">
        <v>15.254</v>
      </c>
      <c r="GI135" s="9">
        <v>11.28</v>
      </c>
      <c r="GJ135" s="9">
        <v>8.2479999999999993</v>
      </c>
      <c r="GK135" s="9">
        <v>5.702</v>
      </c>
      <c r="GL135" s="9">
        <v>2.5459999999999998</v>
      </c>
      <c r="GM135" s="9">
        <v>3.528</v>
      </c>
      <c r="GN135" s="9">
        <v>1.9630000000000001</v>
      </c>
      <c r="GO135" s="9">
        <v>1.5649999999999999</v>
      </c>
      <c r="GP135" s="9">
        <v>4.72</v>
      </c>
      <c r="GQ135" s="9">
        <v>3.74</v>
      </c>
      <c r="GR135" s="9">
        <v>0.98099999999999998</v>
      </c>
      <c r="GS135" s="9">
        <v>18.286000000000001</v>
      </c>
      <c r="GT135" s="9">
        <v>9.5519999999999996</v>
      </c>
      <c r="GU135" s="9">
        <v>8.734</v>
      </c>
      <c r="GV135" s="9">
        <v>136.876</v>
      </c>
      <c r="GW135" s="9">
        <v>70.938999999999993</v>
      </c>
      <c r="GX135" s="9">
        <v>65.936999999999998</v>
      </c>
      <c r="GY135" s="9">
        <v>52.47</v>
      </c>
      <c r="GZ135" s="9">
        <v>37.558999999999997</v>
      </c>
      <c r="HA135" s="9">
        <v>14.911</v>
      </c>
      <c r="HB135" s="9">
        <v>84.405000000000001</v>
      </c>
      <c r="HC135" s="9">
        <v>33.380000000000003</v>
      </c>
      <c r="HD135" s="9">
        <v>51.026000000000003</v>
      </c>
      <c r="HE135" s="9">
        <v>59.819000000000003</v>
      </c>
      <c r="HF135" s="9">
        <v>42.369</v>
      </c>
      <c r="HG135" s="9">
        <v>17.45</v>
      </c>
      <c r="HH135" s="9">
        <v>92.581999999999994</v>
      </c>
      <c r="HI135" s="9">
        <v>37.735999999999997</v>
      </c>
      <c r="HJ135" s="9">
        <v>54.845999999999997</v>
      </c>
      <c r="HK135" s="9">
        <v>87.933999999999997</v>
      </c>
      <c r="HL135" s="9">
        <v>35.341999999999999</v>
      </c>
      <c r="HM135" s="9">
        <v>52.591000000000001</v>
      </c>
      <c r="HN135" s="9">
        <v>280.24599999999998</v>
      </c>
      <c r="HO135" s="9">
        <v>145.06399999999999</v>
      </c>
      <c r="HP135" s="9">
        <v>135.18199999999999</v>
      </c>
      <c r="HQ135" s="9">
        <v>175.50800000000001</v>
      </c>
      <c r="HR135" s="9">
        <v>110.89100000000001</v>
      </c>
      <c r="HS135" s="9">
        <v>64.617999999999995</v>
      </c>
      <c r="HT135" s="9">
        <v>104.738</v>
      </c>
      <c r="HU135" s="9">
        <v>34.173999999999999</v>
      </c>
      <c r="HV135" s="9">
        <v>70.563999999999993</v>
      </c>
      <c r="HW135" s="9">
        <v>34.009</v>
      </c>
      <c r="HX135" s="9">
        <v>16.274999999999999</v>
      </c>
      <c r="HY135" s="9">
        <v>17.734999999999999</v>
      </c>
      <c r="HZ135" s="9">
        <v>7.1360000000000001</v>
      </c>
      <c r="IA135" s="9">
        <v>3.544</v>
      </c>
      <c r="IB135" s="9">
        <v>3.5910000000000002</v>
      </c>
      <c r="IC135" s="9">
        <v>2.1930000000000001</v>
      </c>
      <c r="ID135" s="9">
        <v>1.5880000000000001</v>
      </c>
      <c r="IE135" s="9">
        <v>0.60499999999999998</v>
      </c>
      <c r="IF135" s="9">
        <v>1.363</v>
      </c>
      <c r="IG135" s="9">
        <v>1.0860000000000001</v>
      </c>
      <c r="IH135" s="9">
        <v>0.27700000000000002</v>
      </c>
      <c r="II135" s="9">
        <v>0.83</v>
      </c>
      <c r="IJ135" s="9">
        <v>0.502</v>
      </c>
      <c r="IK135" s="9">
        <v>0.32800000000000001</v>
      </c>
      <c r="IL135" s="9">
        <v>4.9429999999999996</v>
      </c>
      <c r="IM135" s="9">
        <v>1.956</v>
      </c>
      <c r="IN135" s="9">
        <v>2.9870000000000001</v>
      </c>
      <c r="IO135" s="9">
        <v>29.475999999999999</v>
      </c>
      <c r="IP135" s="9">
        <v>13.965</v>
      </c>
      <c r="IQ135" s="9">
        <v>15.510999999999999</v>
      </c>
    </row>
    <row r="136" spans="1:251">
      <c r="A136" s="10">
        <v>45627</v>
      </c>
      <c r="B136" s="9">
        <v>1295.5150000000001</v>
      </c>
      <c r="C136" s="9">
        <v>1357.1679999999999</v>
      </c>
      <c r="D136" s="9">
        <v>477.51900000000001</v>
      </c>
      <c r="E136" s="9">
        <v>879.649</v>
      </c>
      <c r="F136" s="9">
        <v>510.60399999999998</v>
      </c>
      <c r="G136" s="9">
        <v>271.44900000000001</v>
      </c>
      <c r="H136" s="9">
        <v>239.155</v>
      </c>
      <c r="I136" s="9">
        <v>97.522000000000006</v>
      </c>
      <c r="J136" s="9">
        <v>51.359000000000002</v>
      </c>
      <c r="K136" s="9">
        <v>46.162999999999997</v>
      </c>
      <c r="L136" s="9">
        <v>30.812999999999999</v>
      </c>
      <c r="M136" s="9">
        <v>20.902999999999999</v>
      </c>
      <c r="N136" s="9">
        <v>9.9090000000000007</v>
      </c>
      <c r="O136" s="9">
        <v>14.965</v>
      </c>
      <c r="P136" s="9">
        <v>9.3989999999999991</v>
      </c>
      <c r="Q136" s="9">
        <v>5.5670000000000002</v>
      </c>
      <c r="R136" s="9">
        <v>15.847</v>
      </c>
      <c r="S136" s="9">
        <v>11.504</v>
      </c>
      <c r="T136" s="9">
        <v>4.343</v>
      </c>
      <c r="U136" s="9">
        <v>66.709000000000003</v>
      </c>
      <c r="V136" s="9">
        <v>30.456</v>
      </c>
      <c r="W136" s="9">
        <v>36.253</v>
      </c>
      <c r="X136" s="9">
        <v>454.69200000000001</v>
      </c>
      <c r="Y136" s="9">
        <v>242.46700000000001</v>
      </c>
      <c r="Z136" s="9">
        <v>212.22499999999999</v>
      </c>
      <c r="AA136" s="9">
        <v>183.52199999999999</v>
      </c>
      <c r="AB136" s="9">
        <v>133.01599999999999</v>
      </c>
      <c r="AC136" s="9">
        <v>50.506</v>
      </c>
      <c r="AD136" s="9">
        <v>271.16899999999998</v>
      </c>
      <c r="AE136" s="9">
        <v>109.45099999999999</v>
      </c>
      <c r="AF136" s="9">
        <v>161.71899999999999</v>
      </c>
      <c r="AG136" s="9">
        <v>210.71</v>
      </c>
      <c r="AH136" s="9">
        <v>151.55699999999999</v>
      </c>
      <c r="AI136" s="9">
        <v>59.152999999999999</v>
      </c>
      <c r="AJ136" s="9">
        <v>299.89400000000001</v>
      </c>
      <c r="AK136" s="9">
        <v>119.892</v>
      </c>
      <c r="AL136" s="9">
        <v>180.00200000000001</v>
      </c>
      <c r="AM136" s="9">
        <v>286.13499999999999</v>
      </c>
      <c r="AN136" s="9">
        <v>118.849</v>
      </c>
      <c r="AO136" s="9">
        <v>167.285</v>
      </c>
      <c r="AP136" s="9">
        <v>3778.482</v>
      </c>
      <c r="AQ136" s="9">
        <v>1979.9359999999999</v>
      </c>
      <c r="AR136" s="9">
        <v>1798.547</v>
      </c>
      <c r="AS136" s="9">
        <v>2561.1509999999998</v>
      </c>
      <c r="AT136" s="9">
        <v>1571.796</v>
      </c>
      <c r="AU136" s="9">
        <v>989.35599999999999</v>
      </c>
      <c r="AV136" s="9">
        <v>1217.3309999999999</v>
      </c>
      <c r="AW136" s="9">
        <v>408.14</v>
      </c>
      <c r="AX136" s="9">
        <v>809.19100000000003</v>
      </c>
      <c r="AY136" s="9">
        <v>459.654</v>
      </c>
      <c r="AZ136" s="9">
        <v>247.30799999999999</v>
      </c>
      <c r="BA136" s="9">
        <v>212.346</v>
      </c>
      <c r="BB136" s="9">
        <v>94.463999999999999</v>
      </c>
      <c r="BC136" s="9">
        <v>47.317</v>
      </c>
      <c r="BD136" s="9">
        <v>47.146999999999998</v>
      </c>
      <c r="BE136" s="9">
        <v>37.698</v>
      </c>
      <c r="BF136" s="9">
        <v>26.928000000000001</v>
      </c>
      <c r="BG136" s="9">
        <v>10.77</v>
      </c>
      <c r="BH136" s="9">
        <v>18.981000000000002</v>
      </c>
      <c r="BI136" s="9">
        <v>12.355</v>
      </c>
      <c r="BJ136" s="9">
        <v>6.6260000000000003</v>
      </c>
      <c r="BK136" s="9">
        <v>18.716999999999999</v>
      </c>
      <c r="BL136" s="9">
        <v>14.574</v>
      </c>
      <c r="BM136" s="9">
        <v>4.1440000000000001</v>
      </c>
      <c r="BN136" s="9">
        <v>56.765999999999998</v>
      </c>
      <c r="BO136" s="9">
        <v>20.388000000000002</v>
      </c>
      <c r="BP136" s="9">
        <v>36.377000000000002</v>
      </c>
      <c r="BQ136" s="9">
        <v>400.06200000000001</v>
      </c>
      <c r="BR136" s="9">
        <v>217.268</v>
      </c>
      <c r="BS136" s="9">
        <v>182.79300000000001</v>
      </c>
      <c r="BT136" s="9">
        <v>145.40700000000001</v>
      </c>
      <c r="BU136" s="9">
        <v>106.209</v>
      </c>
      <c r="BV136" s="9">
        <v>39.198</v>
      </c>
      <c r="BW136" s="9">
        <v>254.654</v>
      </c>
      <c r="BX136" s="9">
        <v>111.059</v>
      </c>
      <c r="BY136" s="9">
        <v>143.595</v>
      </c>
      <c r="BZ136" s="9">
        <v>175.577</v>
      </c>
      <c r="CA136" s="9">
        <v>127.381</v>
      </c>
      <c r="CB136" s="9">
        <v>48.195999999999998</v>
      </c>
      <c r="CC136" s="9">
        <v>284.077</v>
      </c>
      <c r="CD136" s="9">
        <v>119.92700000000001</v>
      </c>
      <c r="CE136" s="9">
        <v>164.149</v>
      </c>
      <c r="CF136" s="9">
        <v>273.63499999999999</v>
      </c>
      <c r="CG136" s="9">
        <v>123.414</v>
      </c>
      <c r="CH136" s="9">
        <v>150.221</v>
      </c>
      <c r="CI136" s="9">
        <v>3004.2350000000001</v>
      </c>
      <c r="CJ136" s="9">
        <v>1559.4280000000001</v>
      </c>
      <c r="CK136" s="9">
        <v>1444.807</v>
      </c>
      <c r="CL136" s="9">
        <v>2090.866</v>
      </c>
      <c r="CM136" s="9">
        <v>1241.5440000000001</v>
      </c>
      <c r="CN136" s="9">
        <v>849.322</v>
      </c>
      <c r="CO136" s="9">
        <v>913.36800000000005</v>
      </c>
      <c r="CP136" s="9">
        <v>317.88400000000001</v>
      </c>
      <c r="CQ136" s="9">
        <v>595.48400000000004</v>
      </c>
      <c r="CR136" s="9">
        <v>317.20999999999998</v>
      </c>
      <c r="CS136" s="9">
        <v>161.90600000000001</v>
      </c>
      <c r="CT136" s="9">
        <v>155.304</v>
      </c>
      <c r="CU136" s="9">
        <v>52.345999999999997</v>
      </c>
      <c r="CV136" s="9">
        <v>28.370999999999999</v>
      </c>
      <c r="CW136" s="9">
        <v>23.975000000000001</v>
      </c>
      <c r="CX136" s="9">
        <v>16.849</v>
      </c>
      <c r="CY136" s="9">
        <v>15.412000000000001</v>
      </c>
      <c r="CZ136" s="9">
        <v>1.4370000000000001</v>
      </c>
      <c r="DA136" s="9">
        <v>9.3369999999999997</v>
      </c>
      <c r="DB136" s="9">
        <v>8.3239999999999998</v>
      </c>
      <c r="DC136" s="9">
        <v>1.014</v>
      </c>
      <c r="DD136" s="9">
        <v>7.5119999999999996</v>
      </c>
      <c r="DE136" s="9">
        <v>7.0890000000000004</v>
      </c>
      <c r="DF136" s="9">
        <v>0.42299999999999999</v>
      </c>
      <c r="DG136" s="9">
        <v>35.497</v>
      </c>
      <c r="DH136" s="9">
        <v>12.958</v>
      </c>
      <c r="DI136" s="9">
        <v>22.539000000000001</v>
      </c>
      <c r="DJ136" s="9">
        <v>283.596</v>
      </c>
      <c r="DK136" s="9">
        <v>145.501</v>
      </c>
      <c r="DL136" s="9">
        <v>138.095</v>
      </c>
      <c r="DM136" s="9">
        <v>99.667000000000002</v>
      </c>
      <c r="DN136" s="9">
        <v>69.382000000000005</v>
      </c>
      <c r="DO136" s="9">
        <v>30.285</v>
      </c>
      <c r="DP136" s="9">
        <v>183.928</v>
      </c>
      <c r="DQ136" s="9">
        <v>76.117999999999995</v>
      </c>
      <c r="DR136" s="9">
        <v>107.81</v>
      </c>
      <c r="DS136" s="9">
        <v>111.346</v>
      </c>
      <c r="DT136" s="9">
        <v>80.253</v>
      </c>
      <c r="DU136" s="9">
        <v>31.093</v>
      </c>
      <c r="DV136" s="9">
        <v>205.864</v>
      </c>
      <c r="DW136" s="9">
        <v>81.653000000000006</v>
      </c>
      <c r="DX136" s="9">
        <v>124.211</v>
      </c>
      <c r="DY136" s="9">
        <v>193.26599999999999</v>
      </c>
      <c r="DZ136" s="9">
        <v>84.441999999999993</v>
      </c>
      <c r="EA136" s="9">
        <v>108.824</v>
      </c>
      <c r="EB136" s="9">
        <v>960.68399999999997</v>
      </c>
      <c r="EC136" s="9">
        <v>498.62099999999998</v>
      </c>
      <c r="ED136" s="9">
        <v>462.06200000000001</v>
      </c>
      <c r="EE136" s="9">
        <v>637.34299999999996</v>
      </c>
      <c r="EF136" s="9">
        <v>398.846</v>
      </c>
      <c r="EG136" s="9">
        <v>238.49600000000001</v>
      </c>
      <c r="EH136" s="9">
        <v>323.34100000000001</v>
      </c>
      <c r="EI136" s="9">
        <v>99.775000000000006</v>
      </c>
      <c r="EJ136" s="9">
        <v>223.566</v>
      </c>
      <c r="EK136" s="9">
        <v>106.08</v>
      </c>
      <c r="EL136" s="9">
        <v>54.715000000000003</v>
      </c>
      <c r="EM136" s="9">
        <v>51.365000000000002</v>
      </c>
      <c r="EN136" s="9">
        <v>24.218</v>
      </c>
      <c r="EO136" s="9">
        <v>13.391</v>
      </c>
      <c r="EP136" s="9">
        <v>10.827999999999999</v>
      </c>
      <c r="EQ136" s="9">
        <v>11.487</v>
      </c>
      <c r="ER136" s="9">
        <v>9.9</v>
      </c>
      <c r="ES136" s="9">
        <v>1.587</v>
      </c>
      <c r="ET136" s="9">
        <v>4.9909999999999997</v>
      </c>
      <c r="EU136" s="9">
        <v>4.399</v>
      </c>
      <c r="EV136" s="9">
        <v>0.59299999999999997</v>
      </c>
      <c r="EW136" s="9">
        <v>6.4960000000000004</v>
      </c>
      <c r="EX136" s="9">
        <v>5.5019999999999998</v>
      </c>
      <c r="EY136" s="9">
        <v>0.99399999999999999</v>
      </c>
      <c r="EZ136" s="9">
        <v>12.731</v>
      </c>
      <c r="FA136" s="9">
        <v>3.49</v>
      </c>
      <c r="FB136" s="9">
        <v>9.2409999999999997</v>
      </c>
      <c r="FC136" s="9">
        <v>91.432000000000002</v>
      </c>
      <c r="FD136" s="9">
        <v>45.103000000000002</v>
      </c>
      <c r="FE136" s="9">
        <v>46.329000000000001</v>
      </c>
      <c r="FF136" s="9">
        <v>34.904000000000003</v>
      </c>
      <c r="FG136" s="9">
        <v>26.003</v>
      </c>
      <c r="FH136" s="9">
        <v>8.9</v>
      </c>
      <c r="FI136" s="9">
        <v>56.529000000000003</v>
      </c>
      <c r="FJ136" s="9">
        <v>19.100000000000001</v>
      </c>
      <c r="FK136" s="9">
        <v>37.429000000000002</v>
      </c>
      <c r="FL136" s="9">
        <v>43.119</v>
      </c>
      <c r="FM136" s="9">
        <v>33.594000000000001</v>
      </c>
      <c r="FN136" s="9">
        <v>9.5250000000000004</v>
      </c>
      <c r="FO136" s="9">
        <v>62.960999999999999</v>
      </c>
      <c r="FP136" s="9">
        <v>21.12</v>
      </c>
      <c r="FQ136" s="9">
        <v>41.841000000000001</v>
      </c>
      <c r="FR136" s="9">
        <v>61.52</v>
      </c>
      <c r="FS136" s="9">
        <v>23.498999999999999</v>
      </c>
      <c r="FT136" s="9">
        <v>38.021999999999998</v>
      </c>
      <c r="FU136" s="9">
        <v>1662.8689999999999</v>
      </c>
      <c r="FV136" s="9">
        <v>887.49300000000005</v>
      </c>
      <c r="FW136" s="9">
        <v>775.37599999999998</v>
      </c>
      <c r="FX136" s="9">
        <v>1153.32</v>
      </c>
      <c r="FY136" s="9">
        <v>725.84199999999998</v>
      </c>
      <c r="FZ136" s="9">
        <v>427.47800000000001</v>
      </c>
      <c r="GA136" s="9">
        <v>509.55</v>
      </c>
      <c r="GB136" s="9">
        <v>161.65100000000001</v>
      </c>
      <c r="GC136" s="9">
        <v>347.89800000000002</v>
      </c>
      <c r="GD136" s="9">
        <v>170.91900000000001</v>
      </c>
      <c r="GE136" s="9">
        <v>85.426000000000002</v>
      </c>
      <c r="GF136" s="9">
        <v>85.492999999999995</v>
      </c>
      <c r="GG136" s="9">
        <v>25.103000000000002</v>
      </c>
      <c r="GH136" s="9">
        <v>11.209</v>
      </c>
      <c r="GI136" s="9">
        <v>13.894</v>
      </c>
      <c r="GJ136" s="9">
        <v>10.638999999999999</v>
      </c>
      <c r="GK136" s="9">
        <v>6.1079999999999997</v>
      </c>
      <c r="GL136" s="9">
        <v>4.5309999999999997</v>
      </c>
      <c r="GM136" s="9">
        <v>5.093</v>
      </c>
      <c r="GN136" s="9">
        <v>2.4670000000000001</v>
      </c>
      <c r="GO136" s="9">
        <v>2.6269999999999998</v>
      </c>
      <c r="GP136" s="9">
        <v>5.5460000000000003</v>
      </c>
      <c r="GQ136" s="9">
        <v>3.641</v>
      </c>
      <c r="GR136" s="9">
        <v>1.905</v>
      </c>
      <c r="GS136" s="9">
        <v>14.464</v>
      </c>
      <c r="GT136" s="9">
        <v>5.101</v>
      </c>
      <c r="GU136" s="9">
        <v>9.3620000000000001</v>
      </c>
      <c r="GV136" s="9">
        <v>157.25</v>
      </c>
      <c r="GW136" s="9">
        <v>79.355000000000004</v>
      </c>
      <c r="GX136" s="9">
        <v>77.894999999999996</v>
      </c>
      <c r="GY136" s="9">
        <v>64.536000000000001</v>
      </c>
      <c r="GZ136" s="9">
        <v>45.762999999999998</v>
      </c>
      <c r="HA136" s="9">
        <v>18.773</v>
      </c>
      <c r="HB136" s="9">
        <v>92.713999999999999</v>
      </c>
      <c r="HC136" s="9">
        <v>33.591999999999999</v>
      </c>
      <c r="HD136" s="9">
        <v>59.122</v>
      </c>
      <c r="HE136" s="9">
        <v>71.677000000000007</v>
      </c>
      <c r="HF136" s="9">
        <v>49.75</v>
      </c>
      <c r="HG136" s="9">
        <v>21.927</v>
      </c>
      <c r="HH136" s="9">
        <v>99.242000000000004</v>
      </c>
      <c r="HI136" s="9">
        <v>35.676000000000002</v>
      </c>
      <c r="HJ136" s="9">
        <v>63.566000000000003</v>
      </c>
      <c r="HK136" s="9">
        <v>97.807000000000002</v>
      </c>
      <c r="HL136" s="9">
        <v>36.058</v>
      </c>
      <c r="HM136" s="9">
        <v>61.749000000000002</v>
      </c>
      <c r="HN136" s="9">
        <v>282.32299999999998</v>
      </c>
      <c r="HO136" s="9">
        <v>146.547</v>
      </c>
      <c r="HP136" s="9">
        <v>135.77600000000001</v>
      </c>
      <c r="HQ136" s="9">
        <v>177.79900000000001</v>
      </c>
      <c r="HR136" s="9">
        <v>111.15900000000001</v>
      </c>
      <c r="HS136" s="9">
        <v>66.64</v>
      </c>
      <c r="HT136" s="9">
        <v>104.524</v>
      </c>
      <c r="HU136" s="9">
        <v>35.387999999999998</v>
      </c>
      <c r="HV136" s="9">
        <v>69.135999999999996</v>
      </c>
      <c r="HW136" s="9">
        <v>37.679000000000002</v>
      </c>
      <c r="HX136" s="9">
        <v>19.117999999999999</v>
      </c>
      <c r="HY136" s="9">
        <v>18.561</v>
      </c>
      <c r="HZ136" s="9">
        <v>6.4240000000000004</v>
      </c>
      <c r="IA136" s="9">
        <v>4.07</v>
      </c>
      <c r="IB136" s="9">
        <v>2.3540000000000001</v>
      </c>
      <c r="IC136" s="9">
        <v>2.2989999999999999</v>
      </c>
      <c r="ID136" s="9">
        <v>1.641</v>
      </c>
      <c r="IE136" s="9">
        <v>0.65800000000000003</v>
      </c>
      <c r="IF136" s="9">
        <v>0.83199999999999996</v>
      </c>
      <c r="IG136" s="9">
        <v>0.59599999999999997</v>
      </c>
      <c r="IH136" s="9">
        <v>0.23599999999999999</v>
      </c>
      <c r="II136" s="9">
        <v>1.4670000000000001</v>
      </c>
      <c r="IJ136" s="9">
        <v>1.0449999999999999</v>
      </c>
      <c r="IK136" s="9">
        <v>0.42199999999999999</v>
      </c>
      <c r="IL136" s="9">
        <v>4.125</v>
      </c>
      <c r="IM136" s="9">
        <v>2.4289999999999998</v>
      </c>
      <c r="IN136" s="9">
        <v>1.696</v>
      </c>
      <c r="IO136" s="9">
        <v>34.237000000000002</v>
      </c>
      <c r="IP136" s="9">
        <v>16.861000000000001</v>
      </c>
      <c r="IQ136" s="9">
        <v>17.375</v>
      </c>
    </row>
    <row r="137" spans="1:251">
      <c r="A137" s="10">
        <v>45658</v>
      </c>
      <c r="B137" s="9">
        <v>1278.393</v>
      </c>
      <c r="C137" s="9">
        <v>1299.663</v>
      </c>
      <c r="D137" s="9">
        <v>450.113</v>
      </c>
      <c r="E137" s="9">
        <v>849.55</v>
      </c>
      <c r="F137" s="9">
        <v>516.02800000000002</v>
      </c>
      <c r="G137" s="9">
        <v>284.40300000000002</v>
      </c>
      <c r="H137" s="9">
        <v>231.625</v>
      </c>
      <c r="I137" s="9">
        <v>121.339</v>
      </c>
      <c r="J137" s="9">
        <v>65.55</v>
      </c>
      <c r="K137" s="9">
        <v>55.789000000000001</v>
      </c>
      <c r="L137" s="9">
        <v>51.697000000000003</v>
      </c>
      <c r="M137" s="9">
        <v>36.46</v>
      </c>
      <c r="N137" s="9">
        <v>15.237</v>
      </c>
      <c r="O137" s="9">
        <v>27.655000000000001</v>
      </c>
      <c r="P137" s="9">
        <v>19.667999999999999</v>
      </c>
      <c r="Q137" s="9">
        <v>7.9880000000000004</v>
      </c>
      <c r="R137" s="9">
        <v>24.042000000000002</v>
      </c>
      <c r="S137" s="9">
        <v>16.792999999999999</v>
      </c>
      <c r="T137" s="9">
        <v>7.2489999999999997</v>
      </c>
      <c r="U137" s="9">
        <v>69.641000000000005</v>
      </c>
      <c r="V137" s="9">
        <v>29.09</v>
      </c>
      <c r="W137" s="9">
        <v>40.551000000000002</v>
      </c>
      <c r="X137" s="9">
        <v>440.26900000000001</v>
      </c>
      <c r="Y137" s="9">
        <v>241.19499999999999</v>
      </c>
      <c r="Z137" s="9">
        <v>199.07499999999999</v>
      </c>
      <c r="AA137" s="9">
        <v>184.89099999999999</v>
      </c>
      <c r="AB137" s="9">
        <v>135.03100000000001</v>
      </c>
      <c r="AC137" s="9">
        <v>49.860999999999997</v>
      </c>
      <c r="AD137" s="9">
        <v>255.37799999999999</v>
      </c>
      <c r="AE137" s="9">
        <v>106.164</v>
      </c>
      <c r="AF137" s="9">
        <v>149.214</v>
      </c>
      <c r="AG137" s="9">
        <v>225.46700000000001</v>
      </c>
      <c r="AH137" s="9">
        <v>163.578</v>
      </c>
      <c r="AI137" s="9">
        <v>61.889000000000003</v>
      </c>
      <c r="AJ137" s="9">
        <v>290.56099999999998</v>
      </c>
      <c r="AK137" s="9">
        <v>120.825</v>
      </c>
      <c r="AL137" s="9">
        <v>169.73599999999999</v>
      </c>
      <c r="AM137" s="9">
        <v>283.03399999999999</v>
      </c>
      <c r="AN137" s="9">
        <v>125.831</v>
      </c>
      <c r="AO137" s="9">
        <v>157.202</v>
      </c>
      <c r="AP137" s="9">
        <v>3703.7359999999999</v>
      </c>
      <c r="AQ137" s="9">
        <v>1935.5139999999999</v>
      </c>
      <c r="AR137" s="9">
        <v>1768.222</v>
      </c>
      <c r="AS137" s="9">
        <v>2523.8020000000001</v>
      </c>
      <c r="AT137" s="9">
        <v>1535.6890000000001</v>
      </c>
      <c r="AU137" s="9">
        <v>988.11300000000006</v>
      </c>
      <c r="AV137" s="9">
        <v>1179.934</v>
      </c>
      <c r="AW137" s="9">
        <v>399.82499999999999</v>
      </c>
      <c r="AX137" s="9">
        <v>780.10900000000004</v>
      </c>
      <c r="AY137" s="9">
        <v>427.93099999999998</v>
      </c>
      <c r="AZ137" s="9">
        <v>235.239</v>
      </c>
      <c r="BA137" s="9">
        <v>192.69200000000001</v>
      </c>
      <c r="BB137" s="9">
        <v>96.078000000000003</v>
      </c>
      <c r="BC137" s="9">
        <v>49.09</v>
      </c>
      <c r="BD137" s="9">
        <v>46.988</v>
      </c>
      <c r="BE137" s="9">
        <v>40.588999999999999</v>
      </c>
      <c r="BF137" s="9">
        <v>27.481999999999999</v>
      </c>
      <c r="BG137" s="9">
        <v>13.106999999999999</v>
      </c>
      <c r="BH137" s="9">
        <v>21.146999999999998</v>
      </c>
      <c r="BI137" s="9">
        <v>15.718999999999999</v>
      </c>
      <c r="BJ137" s="9">
        <v>5.4279999999999999</v>
      </c>
      <c r="BK137" s="9">
        <v>19.443000000000001</v>
      </c>
      <c r="BL137" s="9">
        <v>11.763</v>
      </c>
      <c r="BM137" s="9">
        <v>7.6790000000000003</v>
      </c>
      <c r="BN137" s="9">
        <v>55.488999999999997</v>
      </c>
      <c r="BO137" s="9">
        <v>21.608000000000001</v>
      </c>
      <c r="BP137" s="9">
        <v>33.881</v>
      </c>
      <c r="BQ137" s="9">
        <v>365.459</v>
      </c>
      <c r="BR137" s="9">
        <v>200.80500000000001</v>
      </c>
      <c r="BS137" s="9">
        <v>164.654</v>
      </c>
      <c r="BT137" s="9">
        <v>140.99199999999999</v>
      </c>
      <c r="BU137" s="9">
        <v>105.724</v>
      </c>
      <c r="BV137" s="9">
        <v>35.268000000000001</v>
      </c>
      <c r="BW137" s="9">
        <v>224.46700000000001</v>
      </c>
      <c r="BX137" s="9">
        <v>95.081000000000003</v>
      </c>
      <c r="BY137" s="9">
        <v>129.386</v>
      </c>
      <c r="BZ137" s="9">
        <v>173.94900000000001</v>
      </c>
      <c r="CA137" s="9">
        <v>127.755</v>
      </c>
      <c r="CB137" s="9">
        <v>46.194000000000003</v>
      </c>
      <c r="CC137" s="9">
        <v>253.982</v>
      </c>
      <c r="CD137" s="9">
        <v>107.48399999999999</v>
      </c>
      <c r="CE137" s="9">
        <v>146.49799999999999</v>
      </c>
      <c r="CF137" s="9">
        <v>245.614</v>
      </c>
      <c r="CG137" s="9">
        <v>110.8</v>
      </c>
      <c r="CH137" s="9">
        <v>134.81399999999999</v>
      </c>
      <c r="CI137" s="9">
        <v>2939.0720000000001</v>
      </c>
      <c r="CJ137" s="9">
        <v>1525.9459999999999</v>
      </c>
      <c r="CK137" s="9">
        <v>1413.126</v>
      </c>
      <c r="CL137" s="9">
        <v>2050.8980000000001</v>
      </c>
      <c r="CM137" s="9">
        <v>1224.414</v>
      </c>
      <c r="CN137" s="9">
        <v>826.48299999999995</v>
      </c>
      <c r="CO137" s="9">
        <v>888.17399999999998</v>
      </c>
      <c r="CP137" s="9">
        <v>301.53100000000001</v>
      </c>
      <c r="CQ137" s="9">
        <v>586.64300000000003</v>
      </c>
      <c r="CR137" s="9">
        <v>341.34800000000001</v>
      </c>
      <c r="CS137" s="9">
        <v>183.10599999999999</v>
      </c>
      <c r="CT137" s="9">
        <v>158.24199999999999</v>
      </c>
      <c r="CU137" s="9">
        <v>78.078000000000003</v>
      </c>
      <c r="CV137" s="9">
        <v>43.953000000000003</v>
      </c>
      <c r="CW137" s="9">
        <v>34.125</v>
      </c>
      <c r="CX137" s="9">
        <v>36.585000000000001</v>
      </c>
      <c r="CY137" s="9">
        <v>27.814</v>
      </c>
      <c r="CZ137" s="9">
        <v>8.7710000000000008</v>
      </c>
      <c r="DA137" s="9">
        <v>17.765999999999998</v>
      </c>
      <c r="DB137" s="9">
        <v>12.84</v>
      </c>
      <c r="DC137" s="9">
        <v>4.9260000000000002</v>
      </c>
      <c r="DD137" s="9">
        <v>18.818999999999999</v>
      </c>
      <c r="DE137" s="9">
        <v>14.974</v>
      </c>
      <c r="DF137" s="9">
        <v>3.8450000000000002</v>
      </c>
      <c r="DG137" s="9">
        <v>41.493000000000002</v>
      </c>
      <c r="DH137" s="9">
        <v>16.138000000000002</v>
      </c>
      <c r="DI137" s="9">
        <v>25.355</v>
      </c>
      <c r="DJ137" s="9">
        <v>290.48099999999999</v>
      </c>
      <c r="DK137" s="9">
        <v>152.55600000000001</v>
      </c>
      <c r="DL137" s="9">
        <v>137.92500000000001</v>
      </c>
      <c r="DM137" s="9">
        <v>103.767</v>
      </c>
      <c r="DN137" s="9">
        <v>74.680999999999997</v>
      </c>
      <c r="DO137" s="9">
        <v>29.085999999999999</v>
      </c>
      <c r="DP137" s="9">
        <v>186.714</v>
      </c>
      <c r="DQ137" s="9">
        <v>77.875</v>
      </c>
      <c r="DR137" s="9">
        <v>108.84</v>
      </c>
      <c r="DS137" s="9">
        <v>135.56899999999999</v>
      </c>
      <c r="DT137" s="9">
        <v>98.263000000000005</v>
      </c>
      <c r="DU137" s="9">
        <v>37.305999999999997</v>
      </c>
      <c r="DV137" s="9">
        <v>205.77799999999999</v>
      </c>
      <c r="DW137" s="9">
        <v>84.843000000000004</v>
      </c>
      <c r="DX137" s="9">
        <v>120.93600000000001</v>
      </c>
      <c r="DY137" s="9">
        <v>204.48099999999999</v>
      </c>
      <c r="DZ137" s="9">
        <v>90.715000000000003</v>
      </c>
      <c r="EA137" s="9">
        <v>113.76600000000001</v>
      </c>
      <c r="EB137" s="9">
        <v>958.11099999999999</v>
      </c>
      <c r="EC137" s="9">
        <v>500.12799999999999</v>
      </c>
      <c r="ED137" s="9">
        <v>457.983</v>
      </c>
      <c r="EE137" s="9">
        <v>632.28300000000002</v>
      </c>
      <c r="EF137" s="9">
        <v>390.82900000000001</v>
      </c>
      <c r="EG137" s="9">
        <v>241.453</v>
      </c>
      <c r="EH137" s="9">
        <v>325.82799999999997</v>
      </c>
      <c r="EI137" s="9">
        <v>109.29900000000001</v>
      </c>
      <c r="EJ137" s="9">
        <v>216.529</v>
      </c>
      <c r="EK137" s="9">
        <v>122.63500000000001</v>
      </c>
      <c r="EL137" s="9">
        <v>63.765000000000001</v>
      </c>
      <c r="EM137" s="9">
        <v>58.869</v>
      </c>
      <c r="EN137" s="9">
        <v>27.158000000000001</v>
      </c>
      <c r="EO137" s="9">
        <v>14.125999999999999</v>
      </c>
      <c r="EP137" s="9">
        <v>13.032</v>
      </c>
      <c r="EQ137" s="9">
        <v>8.5039999999999996</v>
      </c>
      <c r="ER137" s="9">
        <v>6.2160000000000002</v>
      </c>
      <c r="ES137" s="9">
        <v>2.2879999999999998</v>
      </c>
      <c r="ET137" s="9">
        <v>4.0919999999999996</v>
      </c>
      <c r="EU137" s="9">
        <v>2.8239999999999998</v>
      </c>
      <c r="EV137" s="9">
        <v>1.268</v>
      </c>
      <c r="EW137" s="9">
        <v>4.4119999999999999</v>
      </c>
      <c r="EX137" s="9">
        <v>3.391</v>
      </c>
      <c r="EY137" s="9">
        <v>1.02</v>
      </c>
      <c r="EZ137" s="9">
        <v>18.654</v>
      </c>
      <c r="FA137" s="9">
        <v>7.91</v>
      </c>
      <c r="FB137" s="9">
        <v>10.743</v>
      </c>
      <c r="FC137" s="9">
        <v>107.124</v>
      </c>
      <c r="FD137" s="9">
        <v>54.802999999999997</v>
      </c>
      <c r="FE137" s="9">
        <v>52.32</v>
      </c>
      <c r="FF137" s="9">
        <v>42.23</v>
      </c>
      <c r="FG137" s="9">
        <v>31.1</v>
      </c>
      <c r="FH137" s="9">
        <v>11.13</v>
      </c>
      <c r="FI137" s="9">
        <v>64.894000000000005</v>
      </c>
      <c r="FJ137" s="9">
        <v>23.702999999999999</v>
      </c>
      <c r="FK137" s="9">
        <v>41.191000000000003</v>
      </c>
      <c r="FL137" s="9">
        <v>48.588000000000001</v>
      </c>
      <c r="FM137" s="9">
        <v>35.735999999999997</v>
      </c>
      <c r="FN137" s="9">
        <v>12.852</v>
      </c>
      <c r="FO137" s="9">
        <v>74.046999999999997</v>
      </c>
      <c r="FP137" s="9">
        <v>28.029</v>
      </c>
      <c r="FQ137" s="9">
        <v>46.018000000000001</v>
      </c>
      <c r="FR137" s="9">
        <v>68.986999999999995</v>
      </c>
      <c r="FS137" s="9">
        <v>26.527999999999999</v>
      </c>
      <c r="FT137" s="9">
        <v>42.459000000000003</v>
      </c>
      <c r="FU137" s="9">
        <v>1625.325</v>
      </c>
      <c r="FV137" s="9">
        <v>874.726</v>
      </c>
      <c r="FW137" s="9">
        <v>750.59900000000005</v>
      </c>
      <c r="FX137" s="9">
        <v>1138.4580000000001</v>
      </c>
      <c r="FY137" s="9">
        <v>727.34199999999998</v>
      </c>
      <c r="FZ137" s="9">
        <v>411.11599999999999</v>
      </c>
      <c r="GA137" s="9">
        <v>486.86700000000002</v>
      </c>
      <c r="GB137" s="9">
        <v>147.38399999999999</v>
      </c>
      <c r="GC137" s="9">
        <v>339.483</v>
      </c>
      <c r="GD137" s="9">
        <v>180.52099999999999</v>
      </c>
      <c r="GE137" s="9">
        <v>96.381</v>
      </c>
      <c r="GF137" s="9">
        <v>84.14</v>
      </c>
      <c r="GG137" s="9">
        <v>43.445</v>
      </c>
      <c r="GH137" s="9">
        <v>23.81</v>
      </c>
      <c r="GI137" s="9">
        <v>19.635000000000002</v>
      </c>
      <c r="GJ137" s="9">
        <v>20.091000000000001</v>
      </c>
      <c r="GK137" s="9">
        <v>16.765000000000001</v>
      </c>
      <c r="GL137" s="9">
        <v>3.3260000000000001</v>
      </c>
      <c r="GM137" s="9">
        <v>8.6679999999999993</v>
      </c>
      <c r="GN137" s="9">
        <v>7.2679999999999998</v>
      </c>
      <c r="GO137" s="9">
        <v>1.4</v>
      </c>
      <c r="GP137" s="9">
        <v>11.423</v>
      </c>
      <c r="GQ137" s="9">
        <v>9.4969999999999999</v>
      </c>
      <c r="GR137" s="9">
        <v>1.9259999999999999</v>
      </c>
      <c r="GS137" s="9">
        <v>23.353999999999999</v>
      </c>
      <c r="GT137" s="9">
        <v>7.0449999999999999</v>
      </c>
      <c r="GU137" s="9">
        <v>16.309000000000001</v>
      </c>
      <c r="GV137" s="9">
        <v>156.291</v>
      </c>
      <c r="GW137" s="9">
        <v>79.125</v>
      </c>
      <c r="GX137" s="9">
        <v>77.165999999999997</v>
      </c>
      <c r="GY137" s="9">
        <v>62.104999999999997</v>
      </c>
      <c r="GZ137" s="9">
        <v>43.692</v>
      </c>
      <c r="HA137" s="9">
        <v>18.413</v>
      </c>
      <c r="HB137" s="9">
        <v>94.186000000000007</v>
      </c>
      <c r="HC137" s="9">
        <v>35.433</v>
      </c>
      <c r="HD137" s="9">
        <v>58.753</v>
      </c>
      <c r="HE137" s="9">
        <v>78.564999999999998</v>
      </c>
      <c r="HF137" s="9">
        <v>57.798000000000002</v>
      </c>
      <c r="HG137" s="9">
        <v>20.765999999999998</v>
      </c>
      <c r="HH137" s="9">
        <v>101.956</v>
      </c>
      <c r="HI137" s="9">
        <v>38.582999999999998</v>
      </c>
      <c r="HJ137" s="9">
        <v>63.374000000000002</v>
      </c>
      <c r="HK137" s="9">
        <v>102.85299999999999</v>
      </c>
      <c r="HL137" s="9">
        <v>42.7</v>
      </c>
      <c r="HM137" s="9">
        <v>60.152999999999999</v>
      </c>
      <c r="HN137" s="9">
        <v>283.50299999999999</v>
      </c>
      <c r="HO137" s="9">
        <v>146.61000000000001</v>
      </c>
      <c r="HP137" s="9">
        <v>136.892</v>
      </c>
      <c r="HQ137" s="9">
        <v>180.16300000000001</v>
      </c>
      <c r="HR137" s="9">
        <v>112.85</v>
      </c>
      <c r="HS137" s="9">
        <v>67.313999999999993</v>
      </c>
      <c r="HT137" s="9">
        <v>103.339</v>
      </c>
      <c r="HU137" s="9">
        <v>33.761000000000003</v>
      </c>
      <c r="HV137" s="9">
        <v>69.578999999999994</v>
      </c>
      <c r="HW137" s="9">
        <v>36.451000000000001</v>
      </c>
      <c r="HX137" s="9">
        <v>17.902000000000001</v>
      </c>
      <c r="HY137" s="9">
        <v>18.548999999999999</v>
      </c>
      <c r="HZ137" s="9">
        <v>8.0310000000000006</v>
      </c>
      <c r="IA137" s="9">
        <v>4.0670000000000002</v>
      </c>
      <c r="IB137" s="9">
        <v>3.964</v>
      </c>
      <c r="IC137" s="9">
        <v>2.3119999999999998</v>
      </c>
      <c r="ID137" s="9">
        <v>2.0529999999999999</v>
      </c>
      <c r="IE137" s="9">
        <v>0.25900000000000001</v>
      </c>
      <c r="IF137" s="9">
        <v>0.93200000000000005</v>
      </c>
      <c r="IG137" s="9">
        <v>0.92900000000000005</v>
      </c>
      <c r="IH137" s="9">
        <v>3.0000000000000001E-3</v>
      </c>
      <c r="II137" s="9">
        <v>1.38</v>
      </c>
      <c r="IJ137" s="9">
        <v>1.1240000000000001</v>
      </c>
      <c r="IK137" s="9">
        <v>0.25600000000000001</v>
      </c>
      <c r="IL137" s="9">
        <v>5.7190000000000003</v>
      </c>
      <c r="IM137" s="9">
        <v>2.0139999999999998</v>
      </c>
      <c r="IN137" s="9">
        <v>3.7040000000000002</v>
      </c>
      <c r="IO137" s="9">
        <v>32.595999999999997</v>
      </c>
      <c r="IP137" s="9">
        <v>15.75</v>
      </c>
      <c r="IQ137" s="9">
        <v>16.846</v>
      </c>
    </row>
    <row r="138" spans="1:251">
      <c r="A138" s="10">
        <v>45689</v>
      </c>
      <c r="B138" s="9">
        <v>1299.6210000000001</v>
      </c>
      <c r="C138" s="9">
        <v>1317.883</v>
      </c>
      <c r="D138" s="9">
        <v>468.63900000000001</v>
      </c>
      <c r="E138" s="9">
        <v>849.24400000000003</v>
      </c>
      <c r="F138" s="9">
        <v>433.75</v>
      </c>
      <c r="G138" s="9">
        <v>227.78200000000001</v>
      </c>
      <c r="H138" s="9">
        <v>205.96700000000001</v>
      </c>
      <c r="I138" s="9">
        <v>86.453000000000003</v>
      </c>
      <c r="J138" s="9">
        <v>40.945</v>
      </c>
      <c r="K138" s="9">
        <v>45.508000000000003</v>
      </c>
      <c r="L138" s="9">
        <v>28.055</v>
      </c>
      <c r="M138" s="9">
        <v>17.731999999999999</v>
      </c>
      <c r="N138" s="9">
        <v>10.324</v>
      </c>
      <c r="O138" s="9">
        <v>15.66</v>
      </c>
      <c r="P138" s="9">
        <v>10.287000000000001</v>
      </c>
      <c r="Q138" s="9">
        <v>5.3719999999999999</v>
      </c>
      <c r="R138" s="9">
        <v>12.396000000000001</v>
      </c>
      <c r="S138" s="9">
        <v>7.444</v>
      </c>
      <c r="T138" s="9">
        <v>4.952</v>
      </c>
      <c r="U138" s="9">
        <v>58.396999999999998</v>
      </c>
      <c r="V138" s="9">
        <v>23.213000000000001</v>
      </c>
      <c r="W138" s="9">
        <v>35.183999999999997</v>
      </c>
      <c r="X138" s="9">
        <v>388.16199999999998</v>
      </c>
      <c r="Y138" s="9">
        <v>204.90700000000001</v>
      </c>
      <c r="Z138" s="9">
        <v>183.256</v>
      </c>
      <c r="AA138" s="9">
        <v>148.03700000000001</v>
      </c>
      <c r="AB138" s="9">
        <v>110.572</v>
      </c>
      <c r="AC138" s="9">
        <v>37.465000000000003</v>
      </c>
      <c r="AD138" s="9">
        <v>240.126</v>
      </c>
      <c r="AE138" s="9">
        <v>94.334999999999994</v>
      </c>
      <c r="AF138" s="9">
        <v>145.791</v>
      </c>
      <c r="AG138" s="9">
        <v>168.74100000000001</v>
      </c>
      <c r="AH138" s="9">
        <v>123.386</v>
      </c>
      <c r="AI138" s="9">
        <v>45.356000000000002</v>
      </c>
      <c r="AJ138" s="9">
        <v>265.00900000000001</v>
      </c>
      <c r="AK138" s="9">
        <v>104.39700000000001</v>
      </c>
      <c r="AL138" s="9">
        <v>160.61199999999999</v>
      </c>
      <c r="AM138" s="9">
        <v>255.785</v>
      </c>
      <c r="AN138" s="9">
        <v>104.622</v>
      </c>
      <c r="AO138" s="9">
        <v>151.16300000000001</v>
      </c>
      <c r="AP138" s="9">
        <v>3768.5210000000002</v>
      </c>
      <c r="AQ138" s="9">
        <v>1969.0329999999999</v>
      </c>
      <c r="AR138" s="9">
        <v>1799.4880000000001</v>
      </c>
      <c r="AS138" s="9">
        <v>2550.2620000000002</v>
      </c>
      <c r="AT138" s="9">
        <v>1562.346</v>
      </c>
      <c r="AU138" s="9">
        <v>987.91600000000005</v>
      </c>
      <c r="AV138" s="9">
        <v>1218.259</v>
      </c>
      <c r="AW138" s="9">
        <v>406.68700000000001</v>
      </c>
      <c r="AX138" s="9">
        <v>811.572</v>
      </c>
      <c r="AY138" s="9">
        <v>409.351</v>
      </c>
      <c r="AZ138" s="9">
        <v>236.86600000000001</v>
      </c>
      <c r="BA138" s="9">
        <v>172.48599999999999</v>
      </c>
      <c r="BB138" s="9">
        <v>99.302999999999997</v>
      </c>
      <c r="BC138" s="9">
        <v>54.585000000000001</v>
      </c>
      <c r="BD138" s="9">
        <v>44.718000000000004</v>
      </c>
      <c r="BE138" s="9">
        <v>34.610999999999997</v>
      </c>
      <c r="BF138" s="9">
        <v>25.344000000000001</v>
      </c>
      <c r="BG138" s="9">
        <v>9.2669999999999995</v>
      </c>
      <c r="BH138" s="9">
        <v>21.776</v>
      </c>
      <c r="BI138" s="9">
        <v>14.840999999999999</v>
      </c>
      <c r="BJ138" s="9">
        <v>6.9349999999999996</v>
      </c>
      <c r="BK138" s="9">
        <v>12.835000000000001</v>
      </c>
      <c r="BL138" s="9">
        <v>10.503</v>
      </c>
      <c r="BM138" s="9">
        <v>2.3330000000000002</v>
      </c>
      <c r="BN138" s="9">
        <v>64.691999999999993</v>
      </c>
      <c r="BO138" s="9">
        <v>29.241</v>
      </c>
      <c r="BP138" s="9">
        <v>35.451000000000001</v>
      </c>
      <c r="BQ138" s="9">
        <v>350.31799999999998</v>
      </c>
      <c r="BR138" s="9">
        <v>201.94</v>
      </c>
      <c r="BS138" s="9">
        <v>148.37799999999999</v>
      </c>
      <c r="BT138" s="9">
        <v>138.786</v>
      </c>
      <c r="BU138" s="9">
        <v>107.08499999999999</v>
      </c>
      <c r="BV138" s="9">
        <v>31.7</v>
      </c>
      <c r="BW138" s="9">
        <v>211.53200000000001</v>
      </c>
      <c r="BX138" s="9">
        <v>94.853999999999999</v>
      </c>
      <c r="BY138" s="9">
        <v>116.678</v>
      </c>
      <c r="BZ138" s="9">
        <v>164.90299999999999</v>
      </c>
      <c r="CA138" s="9">
        <v>125.67700000000001</v>
      </c>
      <c r="CB138" s="9">
        <v>39.225999999999999</v>
      </c>
      <c r="CC138" s="9">
        <v>244.44800000000001</v>
      </c>
      <c r="CD138" s="9">
        <v>111.18899999999999</v>
      </c>
      <c r="CE138" s="9">
        <v>133.26</v>
      </c>
      <c r="CF138" s="9">
        <v>233.30799999999999</v>
      </c>
      <c r="CG138" s="9">
        <v>109.696</v>
      </c>
      <c r="CH138" s="9">
        <v>123.61199999999999</v>
      </c>
      <c r="CI138" s="9">
        <v>2978.3069999999998</v>
      </c>
      <c r="CJ138" s="9">
        <v>1540.5530000000001</v>
      </c>
      <c r="CK138" s="9">
        <v>1437.7539999999999</v>
      </c>
      <c r="CL138" s="9">
        <v>2083.9279999999999</v>
      </c>
      <c r="CM138" s="9">
        <v>1230.568</v>
      </c>
      <c r="CN138" s="9">
        <v>853.36099999999999</v>
      </c>
      <c r="CO138" s="9">
        <v>894.37900000000002</v>
      </c>
      <c r="CP138" s="9">
        <v>309.98599999999999</v>
      </c>
      <c r="CQ138" s="9">
        <v>584.39300000000003</v>
      </c>
      <c r="CR138" s="9">
        <v>322.084</v>
      </c>
      <c r="CS138" s="9">
        <v>161.971</v>
      </c>
      <c r="CT138" s="9">
        <v>160.113</v>
      </c>
      <c r="CU138" s="9">
        <v>68.375</v>
      </c>
      <c r="CV138" s="9">
        <v>30.193000000000001</v>
      </c>
      <c r="CW138" s="9">
        <v>38.183</v>
      </c>
      <c r="CX138" s="9">
        <v>21.202000000000002</v>
      </c>
      <c r="CY138" s="9">
        <v>12.318</v>
      </c>
      <c r="CZ138" s="9">
        <v>8.8840000000000003</v>
      </c>
      <c r="DA138" s="9">
        <v>11.175000000000001</v>
      </c>
      <c r="DB138" s="9">
        <v>6.718</v>
      </c>
      <c r="DC138" s="9">
        <v>4.4569999999999999</v>
      </c>
      <c r="DD138" s="9">
        <v>10.026999999999999</v>
      </c>
      <c r="DE138" s="9">
        <v>5.6</v>
      </c>
      <c r="DF138" s="9">
        <v>4.4269999999999996</v>
      </c>
      <c r="DG138" s="9">
        <v>47.173000000000002</v>
      </c>
      <c r="DH138" s="9">
        <v>17.875</v>
      </c>
      <c r="DI138" s="9">
        <v>29.297999999999998</v>
      </c>
      <c r="DJ138" s="9">
        <v>281.47699999999998</v>
      </c>
      <c r="DK138" s="9">
        <v>143.42599999999999</v>
      </c>
      <c r="DL138" s="9">
        <v>138.05099999999999</v>
      </c>
      <c r="DM138" s="9">
        <v>101.46599999999999</v>
      </c>
      <c r="DN138" s="9">
        <v>71.120999999999995</v>
      </c>
      <c r="DO138" s="9">
        <v>30.344999999999999</v>
      </c>
      <c r="DP138" s="9">
        <v>180.011</v>
      </c>
      <c r="DQ138" s="9">
        <v>72.305000000000007</v>
      </c>
      <c r="DR138" s="9">
        <v>107.706</v>
      </c>
      <c r="DS138" s="9">
        <v>119.488</v>
      </c>
      <c r="DT138" s="9">
        <v>80.299000000000007</v>
      </c>
      <c r="DU138" s="9">
        <v>39.189</v>
      </c>
      <c r="DV138" s="9">
        <v>202.596</v>
      </c>
      <c r="DW138" s="9">
        <v>81.671999999999997</v>
      </c>
      <c r="DX138" s="9">
        <v>120.92400000000001</v>
      </c>
      <c r="DY138" s="9">
        <v>191.18600000000001</v>
      </c>
      <c r="DZ138" s="9">
        <v>79.022999999999996</v>
      </c>
      <c r="EA138" s="9">
        <v>112.163</v>
      </c>
      <c r="EB138" s="9">
        <v>967.39</v>
      </c>
      <c r="EC138" s="9">
        <v>501.04500000000002</v>
      </c>
      <c r="ED138" s="9">
        <v>466.346</v>
      </c>
      <c r="EE138" s="9">
        <v>641.50900000000001</v>
      </c>
      <c r="EF138" s="9">
        <v>396.11099999999999</v>
      </c>
      <c r="EG138" s="9">
        <v>245.398</v>
      </c>
      <c r="EH138" s="9">
        <v>325.88099999999997</v>
      </c>
      <c r="EI138" s="9">
        <v>104.934</v>
      </c>
      <c r="EJ138" s="9">
        <v>220.94800000000001</v>
      </c>
      <c r="EK138" s="9">
        <v>100.61</v>
      </c>
      <c r="EL138" s="9">
        <v>54.662999999999997</v>
      </c>
      <c r="EM138" s="9">
        <v>45.947000000000003</v>
      </c>
      <c r="EN138" s="9">
        <v>28.434999999999999</v>
      </c>
      <c r="EO138" s="9">
        <v>15.343</v>
      </c>
      <c r="EP138" s="9">
        <v>13.092000000000001</v>
      </c>
      <c r="EQ138" s="9">
        <v>9.8970000000000002</v>
      </c>
      <c r="ER138" s="9">
        <v>8.1590000000000007</v>
      </c>
      <c r="ES138" s="9">
        <v>1.738</v>
      </c>
      <c r="ET138" s="9">
        <v>6.0410000000000004</v>
      </c>
      <c r="EU138" s="9">
        <v>5.173</v>
      </c>
      <c r="EV138" s="9">
        <v>0.86899999999999999</v>
      </c>
      <c r="EW138" s="9">
        <v>3.8559999999999999</v>
      </c>
      <c r="EX138" s="9">
        <v>2.9870000000000001</v>
      </c>
      <c r="EY138" s="9">
        <v>0.86899999999999999</v>
      </c>
      <c r="EZ138" s="9">
        <v>18.536999999999999</v>
      </c>
      <c r="FA138" s="9">
        <v>7.1840000000000002</v>
      </c>
      <c r="FB138" s="9">
        <v>11.353999999999999</v>
      </c>
      <c r="FC138" s="9">
        <v>83.492000000000004</v>
      </c>
      <c r="FD138" s="9">
        <v>44.453000000000003</v>
      </c>
      <c r="FE138" s="9">
        <v>39.039000000000001</v>
      </c>
      <c r="FF138" s="9">
        <v>30.663</v>
      </c>
      <c r="FG138" s="9">
        <v>23.274000000000001</v>
      </c>
      <c r="FH138" s="9">
        <v>7.3890000000000002</v>
      </c>
      <c r="FI138" s="9">
        <v>52.83</v>
      </c>
      <c r="FJ138" s="9">
        <v>21.178999999999998</v>
      </c>
      <c r="FK138" s="9">
        <v>31.65</v>
      </c>
      <c r="FL138" s="9">
        <v>37.206000000000003</v>
      </c>
      <c r="FM138" s="9">
        <v>28.951000000000001</v>
      </c>
      <c r="FN138" s="9">
        <v>8.2560000000000002</v>
      </c>
      <c r="FO138" s="9">
        <v>63.404000000000003</v>
      </c>
      <c r="FP138" s="9">
        <v>25.713000000000001</v>
      </c>
      <c r="FQ138" s="9">
        <v>37.691000000000003</v>
      </c>
      <c r="FR138" s="9">
        <v>58.871000000000002</v>
      </c>
      <c r="FS138" s="9">
        <v>26.352</v>
      </c>
      <c r="FT138" s="9">
        <v>32.518999999999998</v>
      </c>
      <c r="FU138" s="9">
        <v>1664.075</v>
      </c>
      <c r="FV138" s="9">
        <v>888.30399999999997</v>
      </c>
      <c r="FW138" s="9">
        <v>775.77099999999996</v>
      </c>
      <c r="FX138" s="9">
        <v>1146.546</v>
      </c>
      <c r="FY138" s="9">
        <v>733.87599999999998</v>
      </c>
      <c r="FZ138" s="9">
        <v>412.66899999999998</v>
      </c>
      <c r="GA138" s="9">
        <v>517.53</v>
      </c>
      <c r="GB138" s="9">
        <v>154.428</v>
      </c>
      <c r="GC138" s="9">
        <v>363.10199999999998</v>
      </c>
      <c r="GD138" s="9">
        <v>165.91900000000001</v>
      </c>
      <c r="GE138" s="9">
        <v>86.17</v>
      </c>
      <c r="GF138" s="9">
        <v>79.748999999999995</v>
      </c>
      <c r="GG138" s="9">
        <v>34.69</v>
      </c>
      <c r="GH138" s="9">
        <v>18.946999999999999</v>
      </c>
      <c r="GI138" s="9">
        <v>15.743</v>
      </c>
      <c r="GJ138" s="9">
        <v>12.987</v>
      </c>
      <c r="GK138" s="9">
        <v>9.5069999999999997</v>
      </c>
      <c r="GL138" s="9">
        <v>3.4809999999999999</v>
      </c>
      <c r="GM138" s="9">
        <v>8.2040000000000006</v>
      </c>
      <c r="GN138" s="9">
        <v>6.17</v>
      </c>
      <c r="GO138" s="9">
        <v>2.0339999999999998</v>
      </c>
      <c r="GP138" s="9">
        <v>4.7839999999999998</v>
      </c>
      <c r="GQ138" s="9">
        <v>3.3370000000000002</v>
      </c>
      <c r="GR138" s="9">
        <v>1.4470000000000001</v>
      </c>
      <c r="GS138" s="9">
        <v>21.702000000000002</v>
      </c>
      <c r="GT138" s="9">
        <v>9.44</v>
      </c>
      <c r="GU138" s="9">
        <v>12.262</v>
      </c>
      <c r="GV138" s="9">
        <v>142.76499999999999</v>
      </c>
      <c r="GW138" s="9">
        <v>72.341999999999999</v>
      </c>
      <c r="GX138" s="9">
        <v>70.424000000000007</v>
      </c>
      <c r="GY138" s="9">
        <v>53.509</v>
      </c>
      <c r="GZ138" s="9">
        <v>40.713999999999999</v>
      </c>
      <c r="HA138" s="9">
        <v>12.795</v>
      </c>
      <c r="HB138" s="9">
        <v>89.256</v>
      </c>
      <c r="HC138" s="9">
        <v>31.628</v>
      </c>
      <c r="HD138" s="9">
        <v>57.628999999999998</v>
      </c>
      <c r="HE138" s="9">
        <v>65.19</v>
      </c>
      <c r="HF138" s="9">
        <v>49.414999999999999</v>
      </c>
      <c r="HG138" s="9">
        <v>15.776</v>
      </c>
      <c r="HH138" s="9">
        <v>100.729</v>
      </c>
      <c r="HI138" s="9">
        <v>36.756</v>
      </c>
      <c r="HJ138" s="9">
        <v>63.972999999999999</v>
      </c>
      <c r="HK138" s="9">
        <v>97.46</v>
      </c>
      <c r="HL138" s="9">
        <v>37.798000000000002</v>
      </c>
      <c r="HM138" s="9">
        <v>59.661999999999999</v>
      </c>
      <c r="HN138" s="9">
        <v>279.58</v>
      </c>
      <c r="HO138" s="9">
        <v>144.19200000000001</v>
      </c>
      <c r="HP138" s="9">
        <v>135.38900000000001</v>
      </c>
      <c r="HQ138" s="9">
        <v>176.642</v>
      </c>
      <c r="HR138" s="9">
        <v>110.22</v>
      </c>
      <c r="HS138" s="9">
        <v>66.421999999999997</v>
      </c>
      <c r="HT138" s="9">
        <v>102.938</v>
      </c>
      <c r="HU138" s="9">
        <v>33.972000000000001</v>
      </c>
      <c r="HV138" s="9">
        <v>68.966999999999999</v>
      </c>
      <c r="HW138" s="9">
        <v>32.747999999999998</v>
      </c>
      <c r="HX138" s="9">
        <v>16.841000000000001</v>
      </c>
      <c r="HY138" s="9">
        <v>15.907</v>
      </c>
      <c r="HZ138" s="9">
        <v>4.8739999999999997</v>
      </c>
      <c r="IA138" s="9">
        <v>2.8239999999999998</v>
      </c>
      <c r="IB138" s="9">
        <v>2.0499999999999998</v>
      </c>
      <c r="IC138" s="9">
        <v>1.393</v>
      </c>
      <c r="ID138" s="9">
        <v>1.1259999999999999</v>
      </c>
      <c r="IE138" s="9">
        <v>0.26700000000000002</v>
      </c>
      <c r="IF138" s="9">
        <v>0.48299999999999998</v>
      </c>
      <c r="IG138" s="9">
        <v>0.36199999999999999</v>
      </c>
      <c r="IH138" s="9">
        <v>0.121</v>
      </c>
      <c r="II138" s="9">
        <v>0.91</v>
      </c>
      <c r="IJ138" s="9">
        <v>0.76400000000000001</v>
      </c>
      <c r="IK138" s="9">
        <v>0.14599999999999999</v>
      </c>
      <c r="IL138" s="9">
        <v>3.4809999999999999</v>
      </c>
      <c r="IM138" s="9">
        <v>1.698</v>
      </c>
      <c r="IN138" s="9">
        <v>1.784</v>
      </c>
      <c r="IO138" s="9">
        <v>29.943999999999999</v>
      </c>
      <c r="IP138" s="9">
        <v>15.068</v>
      </c>
      <c r="IQ138" s="9">
        <v>14.875999999999999</v>
      </c>
    </row>
    <row r="139" spans="1:251">
      <c r="A139" s="10">
        <v>45717</v>
      </c>
      <c r="B139" s="9">
        <v>1260.201</v>
      </c>
      <c r="C139" s="9">
        <v>1378.088</v>
      </c>
      <c r="D139" s="9">
        <v>477.31799999999998</v>
      </c>
      <c r="E139" s="9">
        <v>900.77</v>
      </c>
      <c r="F139" s="9">
        <v>479.185</v>
      </c>
      <c r="G139" s="9">
        <v>241.40299999999999</v>
      </c>
      <c r="H139" s="9">
        <v>237.78200000000001</v>
      </c>
      <c r="I139" s="9">
        <v>111.81399999999999</v>
      </c>
      <c r="J139" s="9">
        <v>60.488</v>
      </c>
      <c r="K139" s="9">
        <v>51.326000000000001</v>
      </c>
      <c r="L139" s="9">
        <v>40.805999999999997</v>
      </c>
      <c r="M139" s="9">
        <v>30.795000000000002</v>
      </c>
      <c r="N139" s="9">
        <v>10.012</v>
      </c>
      <c r="O139" s="9">
        <v>20.271999999999998</v>
      </c>
      <c r="P139" s="9">
        <v>15.504</v>
      </c>
      <c r="Q139" s="9">
        <v>4.7679999999999998</v>
      </c>
      <c r="R139" s="9">
        <v>20.535</v>
      </c>
      <c r="S139" s="9">
        <v>15.291</v>
      </c>
      <c r="T139" s="9">
        <v>5.2439999999999998</v>
      </c>
      <c r="U139" s="9">
        <v>71.007999999999996</v>
      </c>
      <c r="V139" s="9">
        <v>29.693000000000001</v>
      </c>
      <c r="W139" s="9">
        <v>41.314</v>
      </c>
      <c r="X139" s="9">
        <v>410.40499999999997</v>
      </c>
      <c r="Y139" s="9">
        <v>207.07499999999999</v>
      </c>
      <c r="Z139" s="9">
        <v>203.33</v>
      </c>
      <c r="AA139" s="9">
        <v>165.40899999999999</v>
      </c>
      <c r="AB139" s="9">
        <v>114.51</v>
      </c>
      <c r="AC139" s="9">
        <v>50.899000000000001</v>
      </c>
      <c r="AD139" s="9">
        <v>244.99600000000001</v>
      </c>
      <c r="AE139" s="9">
        <v>92.564999999999998</v>
      </c>
      <c r="AF139" s="9">
        <v>152.43100000000001</v>
      </c>
      <c r="AG139" s="9">
        <v>191.82599999999999</v>
      </c>
      <c r="AH139" s="9">
        <v>132.197</v>
      </c>
      <c r="AI139" s="9">
        <v>59.628</v>
      </c>
      <c r="AJ139" s="9">
        <v>287.36</v>
      </c>
      <c r="AK139" s="9">
        <v>109.206</v>
      </c>
      <c r="AL139" s="9">
        <v>178.154</v>
      </c>
      <c r="AM139" s="9">
        <v>265.26799999999997</v>
      </c>
      <c r="AN139" s="9">
        <v>108.069</v>
      </c>
      <c r="AO139" s="9">
        <v>157.19900000000001</v>
      </c>
      <c r="AP139" s="9">
        <v>3773.2109999999998</v>
      </c>
      <c r="AQ139" s="9">
        <v>1967.16</v>
      </c>
      <c r="AR139" s="9">
        <v>1806.0509999999999</v>
      </c>
      <c r="AS139" s="9">
        <v>2541.5079999999998</v>
      </c>
      <c r="AT139" s="9">
        <v>1554.912</v>
      </c>
      <c r="AU139" s="9">
        <v>986.596</v>
      </c>
      <c r="AV139" s="9">
        <v>1231.703</v>
      </c>
      <c r="AW139" s="9">
        <v>412.24799999999999</v>
      </c>
      <c r="AX139" s="9">
        <v>819.45500000000004</v>
      </c>
      <c r="AY139" s="9">
        <v>417.39800000000002</v>
      </c>
      <c r="AZ139" s="9">
        <v>227.63399999999999</v>
      </c>
      <c r="BA139" s="9">
        <v>189.76499999999999</v>
      </c>
      <c r="BB139" s="9">
        <v>102.774</v>
      </c>
      <c r="BC139" s="9">
        <v>55.215000000000003</v>
      </c>
      <c r="BD139" s="9">
        <v>47.558</v>
      </c>
      <c r="BE139" s="9">
        <v>38.856999999999999</v>
      </c>
      <c r="BF139" s="9">
        <v>26.695</v>
      </c>
      <c r="BG139" s="9">
        <v>12.161</v>
      </c>
      <c r="BH139" s="9">
        <v>21.332000000000001</v>
      </c>
      <c r="BI139" s="9">
        <v>14.601000000000001</v>
      </c>
      <c r="BJ139" s="9">
        <v>6.7309999999999999</v>
      </c>
      <c r="BK139" s="9">
        <v>17.524999999999999</v>
      </c>
      <c r="BL139" s="9">
        <v>12.095000000000001</v>
      </c>
      <c r="BM139" s="9">
        <v>5.43</v>
      </c>
      <c r="BN139" s="9">
        <v>63.917000000000002</v>
      </c>
      <c r="BO139" s="9">
        <v>28.52</v>
      </c>
      <c r="BP139" s="9">
        <v>35.396999999999998</v>
      </c>
      <c r="BQ139" s="9">
        <v>356.625</v>
      </c>
      <c r="BR139" s="9">
        <v>196.315</v>
      </c>
      <c r="BS139" s="9">
        <v>160.31</v>
      </c>
      <c r="BT139" s="9">
        <v>144.791</v>
      </c>
      <c r="BU139" s="9">
        <v>109.788</v>
      </c>
      <c r="BV139" s="9">
        <v>35.003</v>
      </c>
      <c r="BW139" s="9">
        <v>211.834</v>
      </c>
      <c r="BX139" s="9">
        <v>86.527000000000001</v>
      </c>
      <c r="BY139" s="9">
        <v>125.307</v>
      </c>
      <c r="BZ139" s="9">
        <v>170.38399999999999</v>
      </c>
      <c r="CA139" s="9">
        <v>127.465</v>
      </c>
      <c r="CB139" s="9">
        <v>42.918999999999997</v>
      </c>
      <c r="CC139" s="9">
        <v>247.01400000000001</v>
      </c>
      <c r="CD139" s="9">
        <v>100.169</v>
      </c>
      <c r="CE139" s="9">
        <v>146.846</v>
      </c>
      <c r="CF139" s="9">
        <v>233.16499999999999</v>
      </c>
      <c r="CG139" s="9">
        <v>101.127</v>
      </c>
      <c r="CH139" s="9">
        <v>132.03800000000001</v>
      </c>
      <c r="CI139" s="9">
        <v>2970.904</v>
      </c>
      <c r="CJ139" s="9">
        <v>1549.626</v>
      </c>
      <c r="CK139" s="9">
        <v>1421.278</v>
      </c>
      <c r="CL139" s="9">
        <v>2042.63</v>
      </c>
      <c r="CM139" s="9">
        <v>1233.307</v>
      </c>
      <c r="CN139" s="9">
        <v>809.32299999999998</v>
      </c>
      <c r="CO139" s="9">
        <v>928.274</v>
      </c>
      <c r="CP139" s="9">
        <v>316.31900000000002</v>
      </c>
      <c r="CQ139" s="9">
        <v>611.95500000000004</v>
      </c>
      <c r="CR139" s="9">
        <v>318.45100000000002</v>
      </c>
      <c r="CS139" s="9">
        <v>166.37899999999999</v>
      </c>
      <c r="CT139" s="9">
        <v>152.07300000000001</v>
      </c>
      <c r="CU139" s="9">
        <v>54.417999999999999</v>
      </c>
      <c r="CV139" s="9">
        <v>29.117999999999999</v>
      </c>
      <c r="CW139" s="9">
        <v>25.3</v>
      </c>
      <c r="CX139" s="9">
        <v>20.088999999999999</v>
      </c>
      <c r="CY139" s="9">
        <v>14.558999999999999</v>
      </c>
      <c r="CZ139" s="9">
        <v>5.53</v>
      </c>
      <c r="DA139" s="9">
        <v>10.052</v>
      </c>
      <c r="DB139" s="9">
        <v>8.4339999999999993</v>
      </c>
      <c r="DC139" s="9">
        <v>1.6180000000000001</v>
      </c>
      <c r="DD139" s="9">
        <v>10.037000000000001</v>
      </c>
      <c r="DE139" s="9">
        <v>6.125</v>
      </c>
      <c r="DF139" s="9">
        <v>3.9119999999999999</v>
      </c>
      <c r="DG139" s="9">
        <v>34.329000000000001</v>
      </c>
      <c r="DH139" s="9">
        <v>14.558</v>
      </c>
      <c r="DI139" s="9">
        <v>19.77</v>
      </c>
      <c r="DJ139" s="9">
        <v>279.98500000000001</v>
      </c>
      <c r="DK139" s="9">
        <v>146.6</v>
      </c>
      <c r="DL139" s="9">
        <v>133.386</v>
      </c>
      <c r="DM139" s="9">
        <v>105.261</v>
      </c>
      <c r="DN139" s="9">
        <v>76.266999999999996</v>
      </c>
      <c r="DO139" s="9">
        <v>28.994</v>
      </c>
      <c r="DP139" s="9">
        <v>174.72399999999999</v>
      </c>
      <c r="DQ139" s="9">
        <v>70.331999999999994</v>
      </c>
      <c r="DR139" s="9">
        <v>104.392</v>
      </c>
      <c r="DS139" s="9">
        <v>121.267</v>
      </c>
      <c r="DT139" s="9">
        <v>86.783000000000001</v>
      </c>
      <c r="DU139" s="9">
        <v>34.484000000000002</v>
      </c>
      <c r="DV139" s="9">
        <v>197.184</v>
      </c>
      <c r="DW139" s="9">
        <v>79.594999999999999</v>
      </c>
      <c r="DX139" s="9">
        <v>117.589</v>
      </c>
      <c r="DY139" s="9">
        <v>184.77600000000001</v>
      </c>
      <c r="DZ139" s="9">
        <v>78.766000000000005</v>
      </c>
      <c r="EA139" s="9">
        <v>106.01</v>
      </c>
      <c r="EB139" s="9">
        <v>973.00900000000001</v>
      </c>
      <c r="EC139" s="9">
        <v>508.75599999999997</v>
      </c>
      <c r="ED139" s="9">
        <v>464.25299999999999</v>
      </c>
      <c r="EE139" s="9">
        <v>636.48199999999997</v>
      </c>
      <c r="EF139" s="9">
        <v>396.19799999999998</v>
      </c>
      <c r="EG139" s="9">
        <v>240.28299999999999</v>
      </c>
      <c r="EH139" s="9">
        <v>336.52699999999999</v>
      </c>
      <c r="EI139" s="9">
        <v>112.55800000000001</v>
      </c>
      <c r="EJ139" s="9">
        <v>223.96899999999999</v>
      </c>
      <c r="EK139" s="9">
        <v>101.642</v>
      </c>
      <c r="EL139" s="9">
        <v>52.957999999999998</v>
      </c>
      <c r="EM139" s="9">
        <v>48.683</v>
      </c>
      <c r="EN139" s="9">
        <v>25.184999999999999</v>
      </c>
      <c r="EO139" s="9">
        <v>13.423999999999999</v>
      </c>
      <c r="EP139" s="9">
        <v>11.760999999999999</v>
      </c>
      <c r="EQ139" s="9">
        <v>10.992000000000001</v>
      </c>
      <c r="ER139" s="9">
        <v>8.1620000000000008</v>
      </c>
      <c r="ES139" s="9">
        <v>2.83</v>
      </c>
      <c r="ET139" s="9">
        <v>6.4649999999999999</v>
      </c>
      <c r="EU139" s="9">
        <v>4.157</v>
      </c>
      <c r="EV139" s="9">
        <v>2.3079999999999998</v>
      </c>
      <c r="EW139" s="9">
        <v>4.5270000000000001</v>
      </c>
      <c r="EX139" s="9">
        <v>4.0060000000000002</v>
      </c>
      <c r="EY139" s="9">
        <v>0.52200000000000002</v>
      </c>
      <c r="EZ139" s="9">
        <v>14.192</v>
      </c>
      <c r="FA139" s="9">
        <v>5.2619999999999996</v>
      </c>
      <c r="FB139" s="9">
        <v>8.9309999999999992</v>
      </c>
      <c r="FC139" s="9">
        <v>83.144999999999996</v>
      </c>
      <c r="FD139" s="9">
        <v>42.393999999999998</v>
      </c>
      <c r="FE139" s="9">
        <v>40.750999999999998</v>
      </c>
      <c r="FF139" s="9">
        <v>31.001999999999999</v>
      </c>
      <c r="FG139" s="9">
        <v>22.364999999999998</v>
      </c>
      <c r="FH139" s="9">
        <v>8.6379999999999999</v>
      </c>
      <c r="FI139" s="9">
        <v>52.143000000000001</v>
      </c>
      <c r="FJ139" s="9">
        <v>20.029</v>
      </c>
      <c r="FK139" s="9">
        <v>32.113</v>
      </c>
      <c r="FL139" s="9">
        <v>41.395000000000003</v>
      </c>
      <c r="FM139" s="9">
        <v>29.937000000000001</v>
      </c>
      <c r="FN139" s="9">
        <v>11.459</v>
      </c>
      <c r="FO139" s="9">
        <v>60.247</v>
      </c>
      <c r="FP139" s="9">
        <v>23.021999999999998</v>
      </c>
      <c r="FQ139" s="9">
        <v>37.225000000000001</v>
      </c>
      <c r="FR139" s="9">
        <v>58.607999999999997</v>
      </c>
      <c r="FS139" s="9">
        <v>24.186</v>
      </c>
      <c r="FT139" s="9">
        <v>34.421999999999997</v>
      </c>
      <c r="FU139" s="9">
        <v>1658.4380000000001</v>
      </c>
      <c r="FV139" s="9">
        <v>890.12</v>
      </c>
      <c r="FW139" s="9">
        <v>768.31799999999998</v>
      </c>
      <c r="FX139" s="9">
        <v>1157.0160000000001</v>
      </c>
      <c r="FY139" s="9">
        <v>736.16700000000003</v>
      </c>
      <c r="FZ139" s="9">
        <v>420.84899999999999</v>
      </c>
      <c r="GA139" s="9">
        <v>501.42200000000003</v>
      </c>
      <c r="GB139" s="9">
        <v>153.953</v>
      </c>
      <c r="GC139" s="9">
        <v>347.46899999999999</v>
      </c>
      <c r="GD139" s="9">
        <v>171.89699999999999</v>
      </c>
      <c r="GE139" s="9">
        <v>85.23</v>
      </c>
      <c r="GF139" s="9">
        <v>86.667000000000002</v>
      </c>
      <c r="GG139" s="9">
        <v>28.533000000000001</v>
      </c>
      <c r="GH139" s="9">
        <v>14.279</v>
      </c>
      <c r="GI139" s="9">
        <v>14.254</v>
      </c>
      <c r="GJ139" s="9">
        <v>7.3220000000000001</v>
      </c>
      <c r="GK139" s="9">
        <v>5.4459999999999997</v>
      </c>
      <c r="GL139" s="9">
        <v>1.8759999999999999</v>
      </c>
      <c r="GM139" s="9">
        <v>4.2789999999999999</v>
      </c>
      <c r="GN139" s="9">
        <v>2.9980000000000002</v>
      </c>
      <c r="GO139" s="9">
        <v>1.2809999999999999</v>
      </c>
      <c r="GP139" s="9">
        <v>3.0430000000000001</v>
      </c>
      <c r="GQ139" s="9">
        <v>2.448</v>
      </c>
      <c r="GR139" s="9">
        <v>0.59499999999999997</v>
      </c>
      <c r="GS139" s="9">
        <v>21.210999999999999</v>
      </c>
      <c r="GT139" s="9">
        <v>8.8330000000000002</v>
      </c>
      <c r="GU139" s="9">
        <v>12.378</v>
      </c>
      <c r="GV139" s="9">
        <v>155.649</v>
      </c>
      <c r="GW139" s="9">
        <v>78.284000000000006</v>
      </c>
      <c r="GX139" s="9">
        <v>77.364000000000004</v>
      </c>
      <c r="GY139" s="9">
        <v>61.548000000000002</v>
      </c>
      <c r="GZ139" s="9">
        <v>43.981999999999999</v>
      </c>
      <c r="HA139" s="9">
        <v>17.567</v>
      </c>
      <c r="HB139" s="9">
        <v>94.1</v>
      </c>
      <c r="HC139" s="9">
        <v>34.302999999999997</v>
      </c>
      <c r="HD139" s="9">
        <v>59.798000000000002</v>
      </c>
      <c r="HE139" s="9">
        <v>67.988</v>
      </c>
      <c r="HF139" s="9">
        <v>48.552999999999997</v>
      </c>
      <c r="HG139" s="9">
        <v>19.436</v>
      </c>
      <c r="HH139" s="9">
        <v>103.908</v>
      </c>
      <c r="HI139" s="9">
        <v>36.677</v>
      </c>
      <c r="HJ139" s="9">
        <v>67.230999999999995</v>
      </c>
      <c r="HK139" s="9">
        <v>98.38</v>
      </c>
      <c r="HL139" s="9">
        <v>37.301000000000002</v>
      </c>
      <c r="HM139" s="9">
        <v>61.079000000000001</v>
      </c>
      <c r="HN139" s="9">
        <v>284.07600000000002</v>
      </c>
      <c r="HO139" s="9">
        <v>147.21</v>
      </c>
      <c r="HP139" s="9">
        <v>136.86600000000001</v>
      </c>
      <c r="HQ139" s="9">
        <v>177.708</v>
      </c>
      <c r="HR139" s="9">
        <v>113.123</v>
      </c>
      <c r="HS139" s="9">
        <v>64.584999999999994</v>
      </c>
      <c r="HT139" s="9">
        <v>106.36799999999999</v>
      </c>
      <c r="HU139" s="9">
        <v>34.087000000000003</v>
      </c>
      <c r="HV139" s="9">
        <v>72.281000000000006</v>
      </c>
      <c r="HW139" s="9">
        <v>32.765000000000001</v>
      </c>
      <c r="HX139" s="9">
        <v>17.149999999999999</v>
      </c>
      <c r="HY139" s="9">
        <v>15.615</v>
      </c>
      <c r="HZ139" s="9">
        <v>5.4180000000000001</v>
      </c>
      <c r="IA139" s="9">
        <v>3.2919999999999998</v>
      </c>
      <c r="IB139" s="9">
        <v>2.1269999999999998</v>
      </c>
      <c r="IC139" s="9">
        <v>1.5880000000000001</v>
      </c>
      <c r="ID139" s="9">
        <v>1.1379999999999999</v>
      </c>
      <c r="IE139" s="9">
        <v>0.45</v>
      </c>
      <c r="IF139" s="9">
        <v>0.56899999999999995</v>
      </c>
      <c r="IG139" s="9">
        <v>0.56599999999999995</v>
      </c>
      <c r="IH139" s="9">
        <v>3.0000000000000001E-3</v>
      </c>
      <c r="II139" s="9">
        <v>1.0189999999999999</v>
      </c>
      <c r="IJ139" s="9">
        <v>0.57199999999999995</v>
      </c>
      <c r="IK139" s="9">
        <v>0.44700000000000001</v>
      </c>
      <c r="IL139" s="9">
        <v>3.831</v>
      </c>
      <c r="IM139" s="9">
        <v>2.1539999999999999</v>
      </c>
      <c r="IN139" s="9">
        <v>1.677</v>
      </c>
      <c r="IO139" s="9">
        <v>30.018999999999998</v>
      </c>
      <c r="IP139" s="9">
        <v>15.545</v>
      </c>
      <c r="IQ139" s="9">
        <v>14.474</v>
      </c>
    </row>
    <row r="140" spans="1:251">
      <c r="A140" s="10">
        <v>45748</v>
      </c>
      <c r="B140" s="9">
        <v>1266.7049999999999</v>
      </c>
      <c r="C140" s="9">
        <v>1400.691</v>
      </c>
      <c r="D140" s="9">
        <v>487.149</v>
      </c>
      <c r="E140" s="9">
        <v>913.54200000000003</v>
      </c>
      <c r="F140" s="9">
        <v>505.70800000000003</v>
      </c>
      <c r="G140" s="9">
        <v>258.077</v>
      </c>
      <c r="H140" s="9">
        <v>247.631</v>
      </c>
      <c r="I140" s="9">
        <v>113.029</v>
      </c>
      <c r="J140" s="9">
        <v>58.332000000000001</v>
      </c>
      <c r="K140" s="9">
        <v>54.697000000000003</v>
      </c>
      <c r="L140" s="9">
        <v>38.902999999999999</v>
      </c>
      <c r="M140" s="9">
        <v>26.838000000000001</v>
      </c>
      <c r="N140" s="9">
        <v>12.065</v>
      </c>
      <c r="O140" s="9">
        <v>22.931999999999999</v>
      </c>
      <c r="P140" s="9">
        <v>16.286999999999999</v>
      </c>
      <c r="Q140" s="9">
        <v>6.6449999999999996</v>
      </c>
      <c r="R140" s="9">
        <v>15.97</v>
      </c>
      <c r="S140" s="9">
        <v>10.551</v>
      </c>
      <c r="T140" s="9">
        <v>5.42</v>
      </c>
      <c r="U140" s="9">
        <v>74.126000000000005</v>
      </c>
      <c r="V140" s="9">
        <v>31.494</v>
      </c>
      <c r="W140" s="9">
        <v>42.631999999999998</v>
      </c>
      <c r="X140" s="9">
        <v>432.20400000000001</v>
      </c>
      <c r="Y140" s="9">
        <v>219.465</v>
      </c>
      <c r="Z140" s="9">
        <v>212.739</v>
      </c>
      <c r="AA140" s="9">
        <v>173.60400000000001</v>
      </c>
      <c r="AB140" s="9">
        <v>115.042</v>
      </c>
      <c r="AC140" s="9">
        <v>58.561999999999998</v>
      </c>
      <c r="AD140" s="9">
        <v>258.60000000000002</v>
      </c>
      <c r="AE140" s="9">
        <v>104.423</v>
      </c>
      <c r="AF140" s="9">
        <v>154.17699999999999</v>
      </c>
      <c r="AG140" s="9">
        <v>203.83</v>
      </c>
      <c r="AH140" s="9">
        <v>135.13800000000001</v>
      </c>
      <c r="AI140" s="9">
        <v>68.691999999999993</v>
      </c>
      <c r="AJ140" s="9">
        <v>301.87799999999999</v>
      </c>
      <c r="AK140" s="9">
        <v>122.93899999999999</v>
      </c>
      <c r="AL140" s="9">
        <v>178.93799999999999</v>
      </c>
      <c r="AM140" s="9">
        <v>281.53300000000002</v>
      </c>
      <c r="AN140" s="9">
        <v>120.711</v>
      </c>
      <c r="AO140" s="9">
        <v>160.822</v>
      </c>
      <c r="AP140" s="9">
        <v>3790.5740000000001</v>
      </c>
      <c r="AQ140" s="9">
        <v>1966.1880000000001</v>
      </c>
      <c r="AR140" s="9">
        <v>1824.3869999999999</v>
      </c>
      <c r="AS140" s="9">
        <v>2556.8980000000001</v>
      </c>
      <c r="AT140" s="9">
        <v>1556.0429999999999</v>
      </c>
      <c r="AU140" s="9">
        <v>1000.855</v>
      </c>
      <c r="AV140" s="9">
        <v>1233.6759999999999</v>
      </c>
      <c r="AW140" s="9">
        <v>410.14400000000001</v>
      </c>
      <c r="AX140" s="9">
        <v>823.53200000000004</v>
      </c>
      <c r="AY140" s="9">
        <v>422.04300000000001</v>
      </c>
      <c r="AZ140" s="9">
        <v>232.869</v>
      </c>
      <c r="BA140" s="9">
        <v>189.17500000000001</v>
      </c>
      <c r="BB140" s="9">
        <v>89.516000000000005</v>
      </c>
      <c r="BC140" s="9">
        <v>53.284999999999997</v>
      </c>
      <c r="BD140" s="9">
        <v>36.231000000000002</v>
      </c>
      <c r="BE140" s="9">
        <v>41.228999999999999</v>
      </c>
      <c r="BF140" s="9">
        <v>28.068000000000001</v>
      </c>
      <c r="BG140" s="9">
        <v>13.161</v>
      </c>
      <c r="BH140" s="9">
        <v>22.959</v>
      </c>
      <c r="BI140" s="9">
        <v>17.195</v>
      </c>
      <c r="BJ140" s="9">
        <v>5.7649999999999997</v>
      </c>
      <c r="BK140" s="9">
        <v>18.27</v>
      </c>
      <c r="BL140" s="9">
        <v>10.874000000000001</v>
      </c>
      <c r="BM140" s="9">
        <v>7.3959999999999999</v>
      </c>
      <c r="BN140" s="9">
        <v>48.286999999999999</v>
      </c>
      <c r="BO140" s="9">
        <v>25.216999999999999</v>
      </c>
      <c r="BP140" s="9">
        <v>23.07</v>
      </c>
      <c r="BQ140" s="9">
        <v>367.23500000000001</v>
      </c>
      <c r="BR140" s="9">
        <v>200.643</v>
      </c>
      <c r="BS140" s="9">
        <v>166.59200000000001</v>
      </c>
      <c r="BT140" s="9">
        <v>140.20400000000001</v>
      </c>
      <c r="BU140" s="9">
        <v>104.708</v>
      </c>
      <c r="BV140" s="9">
        <v>35.496000000000002</v>
      </c>
      <c r="BW140" s="9">
        <v>227.03100000000001</v>
      </c>
      <c r="BX140" s="9">
        <v>95.933999999999997</v>
      </c>
      <c r="BY140" s="9">
        <v>131.096</v>
      </c>
      <c r="BZ140" s="9">
        <v>171.25800000000001</v>
      </c>
      <c r="CA140" s="9">
        <v>124.12</v>
      </c>
      <c r="CB140" s="9">
        <v>47.137999999999998</v>
      </c>
      <c r="CC140" s="9">
        <v>250.785</v>
      </c>
      <c r="CD140" s="9">
        <v>108.749</v>
      </c>
      <c r="CE140" s="9">
        <v>142.036</v>
      </c>
      <c r="CF140" s="9">
        <v>249.99</v>
      </c>
      <c r="CG140" s="9">
        <v>113.129</v>
      </c>
      <c r="CH140" s="9">
        <v>136.86099999999999</v>
      </c>
      <c r="CI140" s="9">
        <v>2999.8359999999998</v>
      </c>
      <c r="CJ140" s="9">
        <v>1562.194</v>
      </c>
      <c r="CK140" s="9">
        <v>1437.6420000000001</v>
      </c>
      <c r="CL140" s="9">
        <v>2065.806</v>
      </c>
      <c r="CM140" s="9">
        <v>1239.954</v>
      </c>
      <c r="CN140" s="9">
        <v>825.85199999999998</v>
      </c>
      <c r="CO140" s="9">
        <v>934.03</v>
      </c>
      <c r="CP140" s="9">
        <v>322.24</v>
      </c>
      <c r="CQ140" s="9">
        <v>611.79</v>
      </c>
      <c r="CR140" s="9">
        <v>328.86799999999999</v>
      </c>
      <c r="CS140" s="9">
        <v>182.685</v>
      </c>
      <c r="CT140" s="9">
        <v>146.18299999999999</v>
      </c>
      <c r="CU140" s="9">
        <v>66.138000000000005</v>
      </c>
      <c r="CV140" s="9">
        <v>42.09</v>
      </c>
      <c r="CW140" s="9">
        <v>24.047999999999998</v>
      </c>
      <c r="CX140" s="9">
        <v>23.657</v>
      </c>
      <c r="CY140" s="9">
        <v>21.209</v>
      </c>
      <c r="CZ140" s="9">
        <v>2.4489999999999998</v>
      </c>
      <c r="DA140" s="9">
        <v>10.587999999999999</v>
      </c>
      <c r="DB140" s="9">
        <v>9.2360000000000007</v>
      </c>
      <c r="DC140" s="9">
        <v>1.3520000000000001</v>
      </c>
      <c r="DD140" s="9">
        <v>13.069000000000001</v>
      </c>
      <c r="DE140" s="9">
        <v>11.973000000000001</v>
      </c>
      <c r="DF140" s="9">
        <v>1.097</v>
      </c>
      <c r="DG140" s="9">
        <v>42.481000000000002</v>
      </c>
      <c r="DH140" s="9">
        <v>20.882000000000001</v>
      </c>
      <c r="DI140" s="9">
        <v>21.599</v>
      </c>
      <c r="DJ140" s="9">
        <v>281.17500000000001</v>
      </c>
      <c r="DK140" s="9">
        <v>149.52500000000001</v>
      </c>
      <c r="DL140" s="9">
        <v>131.65100000000001</v>
      </c>
      <c r="DM140" s="9">
        <v>110.301</v>
      </c>
      <c r="DN140" s="9">
        <v>73.837000000000003</v>
      </c>
      <c r="DO140" s="9">
        <v>36.463999999999999</v>
      </c>
      <c r="DP140" s="9">
        <v>170.874</v>
      </c>
      <c r="DQ140" s="9">
        <v>75.688000000000002</v>
      </c>
      <c r="DR140" s="9">
        <v>95.186000000000007</v>
      </c>
      <c r="DS140" s="9">
        <v>131.48500000000001</v>
      </c>
      <c r="DT140" s="9">
        <v>92.611999999999995</v>
      </c>
      <c r="DU140" s="9">
        <v>38.872999999999998</v>
      </c>
      <c r="DV140" s="9">
        <v>197.38300000000001</v>
      </c>
      <c r="DW140" s="9">
        <v>90.072999999999993</v>
      </c>
      <c r="DX140" s="9">
        <v>107.31</v>
      </c>
      <c r="DY140" s="9">
        <v>181.46199999999999</v>
      </c>
      <c r="DZ140" s="9">
        <v>84.924000000000007</v>
      </c>
      <c r="EA140" s="9">
        <v>96.537999999999997</v>
      </c>
      <c r="EB140" s="9">
        <v>967.04300000000001</v>
      </c>
      <c r="EC140" s="9">
        <v>498.38400000000001</v>
      </c>
      <c r="ED140" s="9">
        <v>468.65899999999999</v>
      </c>
      <c r="EE140" s="9">
        <v>636.23900000000003</v>
      </c>
      <c r="EF140" s="9">
        <v>389.80700000000002</v>
      </c>
      <c r="EG140" s="9">
        <v>246.43100000000001</v>
      </c>
      <c r="EH140" s="9">
        <v>330.80399999999997</v>
      </c>
      <c r="EI140" s="9">
        <v>108.57599999999999</v>
      </c>
      <c r="EJ140" s="9">
        <v>222.22800000000001</v>
      </c>
      <c r="EK140" s="9">
        <v>104.694</v>
      </c>
      <c r="EL140" s="9">
        <v>53.91</v>
      </c>
      <c r="EM140" s="9">
        <v>50.783999999999999</v>
      </c>
      <c r="EN140" s="9">
        <v>23.550999999999998</v>
      </c>
      <c r="EO140" s="9">
        <v>14.307</v>
      </c>
      <c r="EP140" s="9">
        <v>9.2439999999999998</v>
      </c>
      <c r="EQ140" s="9">
        <v>8.4860000000000007</v>
      </c>
      <c r="ER140" s="9">
        <v>6.13</v>
      </c>
      <c r="ES140" s="9">
        <v>2.3559999999999999</v>
      </c>
      <c r="ET140" s="9">
        <v>5.1639999999999997</v>
      </c>
      <c r="EU140" s="9">
        <v>4.0519999999999996</v>
      </c>
      <c r="EV140" s="9">
        <v>1.1120000000000001</v>
      </c>
      <c r="EW140" s="9">
        <v>3.3220000000000001</v>
      </c>
      <c r="EX140" s="9">
        <v>2.0790000000000002</v>
      </c>
      <c r="EY140" s="9">
        <v>1.2430000000000001</v>
      </c>
      <c r="EZ140" s="9">
        <v>15.065</v>
      </c>
      <c r="FA140" s="9">
        <v>8.1769999999999996</v>
      </c>
      <c r="FB140" s="9">
        <v>6.8879999999999999</v>
      </c>
      <c r="FC140" s="9">
        <v>89.929000000000002</v>
      </c>
      <c r="FD140" s="9">
        <v>45.213000000000001</v>
      </c>
      <c r="FE140" s="9">
        <v>44.716000000000001</v>
      </c>
      <c r="FF140" s="9">
        <v>28.948</v>
      </c>
      <c r="FG140" s="9">
        <v>21.004000000000001</v>
      </c>
      <c r="FH140" s="9">
        <v>7.9429999999999996</v>
      </c>
      <c r="FI140" s="9">
        <v>60.981000000000002</v>
      </c>
      <c r="FJ140" s="9">
        <v>24.209</v>
      </c>
      <c r="FK140" s="9">
        <v>36.771999999999998</v>
      </c>
      <c r="FL140" s="9">
        <v>35.115000000000002</v>
      </c>
      <c r="FM140" s="9">
        <v>25.196999999999999</v>
      </c>
      <c r="FN140" s="9">
        <v>9.9169999999999998</v>
      </c>
      <c r="FO140" s="9">
        <v>69.578999999999994</v>
      </c>
      <c r="FP140" s="9">
        <v>28.712</v>
      </c>
      <c r="FQ140" s="9">
        <v>40.866999999999997</v>
      </c>
      <c r="FR140" s="9">
        <v>66.144999999999996</v>
      </c>
      <c r="FS140" s="9">
        <v>28.26</v>
      </c>
      <c r="FT140" s="9">
        <v>37.884999999999998</v>
      </c>
      <c r="FU140" s="9">
        <v>1645.7239999999999</v>
      </c>
      <c r="FV140" s="9">
        <v>883.54</v>
      </c>
      <c r="FW140" s="9">
        <v>762.18399999999997</v>
      </c>
      <c r="FX140" s="9">
        <v>1148.566</v>
      </c>
      <c r="FY140" s="9">
        <v>727.12900000000002</v>
      </c>
      <c r="FZ140" s="9">
        <v>421.43700000000001</v>
      </c>
      <c r="GA140" s="9">
        <v>497.15800000000002</v>
      </c>
      <c r="GB140" s="9">
        <v>156.41200000000001</v>
      </c>
      <c r="GC140" s="9">
        <v>340.74599999999998</v>
      </c>
      <c r="GD140" s="9">
        <v>150.71700000000001</v>
      </c>
      <c r="GE140" s="9">
        <v>76.399000000000001</v>
      </c>
      <c r="GF140" s="9">
        <v>74.319000000000003</v>
      </c>
      <c r="GG140" s="9">
        <v>29.821999999999999</v>
      </c>
      <c r="GH140" s="9">
        <v>15.047000000000001</v>
      </c>
      <c r="GI140" s="9">
        <v>14.776</v>
      </c>
      <c r="GJ140" s="9">
        <v>10.8</v>
      </c>
      <c r="GK140" s="9">
        <v>8.5129999999999999</v>
      </c>
      <c r="GL140" s="9">
        <v>2.2869999999999999</v>
      </c>
      <c r="GM140" s="9">
        <v>5.3639999999999999</v>
      </c>
      <c r="GN140" s="9">
        <v>4.6369999999999996</v>
      </c>
      <c r="GO140" s="9">
        <v>0.72699999999999998</v>
      </c>
      <c r="GP140" s="9">
        <v>5.4359999999999999</v>
      </c>
      <c r="GQ140" s="9">
        <v>3.8759999999999999</v>
      </c>
      <c r="GR140" s="9">
        <v>1.56</v>
      </c>
      <c r="GS140" s="9">
        <v>19.021999999999998</v>
      </c>
      <c r="GT140" s="9">
        <v>6.5330000000000004</v>
      </c>
      <c r="GU140" s="9">
        <v>12.489000000000001</v>
      </c>
      <c r="GV140" s="9">
        <v>132.59399999999999</v>
      </c>
      <c r="GW140" s="9">
        <v>66.762</v>
      </c>
      <c r="GX140" s="9">
        <v>65.832999999999998</v>
      </c>
      <c r="GY140" s="9">
        <v>49.444000000000003</v>
      </c>
      <c r="GZ140" s="9">
        <v>35.472000000000001</v>
      </c>
      <c r="HA140" s="9">
        <v>13.971</v>
      </c>
      <c r="HB140" s="9">
        <v>83.150999999999996</v>
      </c>
      <c r="HC140" s="9">
        <v>31.289000000000001</v>
      </c>
      <c r="HD140" s="9">
        <v>51.860999999999997</v>
      </c>
      <c r="HE140" s="9">
        <v>57.863</v>
      </c>
      <c r="HF140" s="9">
        <v>41.612000000000002</v>
      </c>
      <c r="HG140" s="9">
        <v>16.251000000000001</v>
      </c>
      <c r="HH140" s="9">
        <v>92.853999999999999</v>
      </c>
      <c r="HI140" s="9">
        <v>34.786000000000001</v>
      </c>
      <c r="HJ140" s="9">
        <v>58.067999999999998</v>
      </c>
      <c r="HK140" s="9">
        <v>88.515000000000001</v>
      </c>
      <c r="HL140" s="9">
        <v>35.927</v>
      </c>
      <c r="HM140" s="9">
        <v>52.588000000000001</v>
      </c>
      <c r="HN140" s="9">
        <v>281.71899999999999</v>
      </c>
      <c r="HO140" s="9">
        <v>146.36500000000001</v>
      </c>
      <c r="HP140" s="9">
        <v>135.35300000000001</v>
      </c>
      <c r="HQ140" s="9">
        <v>176.47</v>
      </c>
      <c r="HR140" s="9">
        <v>111.087</v>
      </c>
      <c r="HS140" s="9">
        <v>65.384</v>
      </c>
      <c r="HT140" s="9">
        <v>105.249</v>
      </c>
      <c r="HU140" s="9">
        <v>35.279000000000003</v>
      </c>
      <c r="HV140" s="9">
        <v>69.97</v>
      </c>
      <c r="HW140" s="9">
        <v>31.54</v>
      </c>
      <c r="HX140" s="9">
        <v>16.539000000000001</v>
      </c>
      <c r="HY140" s="9">
        <v>15.000999999999999</v>
      </c>
      <c r="HZ140" s="9">
        <v>5.056</v>
      </c>
      <c r="IA140" s="9">
        <v>3.4620000000000002</v>
      </c>
      <c r="IB140" s="9">
        <v>1.593</v>
      </c>
      <c r="IC140" s="9">
        <v>1.732</v>
      </c>
      <c r="ID140" s="9">
        <v>1.099</v>
      </c>
      <c r="IE140" s="9">
        <v>0.63300000000000001</v>
      </c>
      <c r="IF140" s="9">
        <v>1.1850000000000001</v>
      </c>
      <c r="IG140" s="9">
        <v>0.73</v>
      </c>
      <c r="IH140" s="9">
        <v>0.45500000000000002</v>
      </c>
      <c r="II140" s="9">
        <v>0.54600000000000004</v>
      </c>
      <c r="IJ140" s="9">
        <v>0.36799999999999999</v>
      </c>
      <c r="IK140" s="9">
        <v>0.17799999999999999</v>
      </c>
      <c r="IL140" s="9">
        <v>3.3239999999999998</v>
      </c>
      <c r="IM140" s="9">
        <v>2.3639999999999999</v>
      </c>
      <c r="IN140" s="9">
        <v>0.96</v>
      </c>
      <c r="IO140" s="9">
        <v>28.257000000000001</v>
      </c>
      <c r="IP140" s="9">
        <v>14.420999999999999</v>
      </c>
      <c r="IQ140" s="9">
        <v>13.836</v>
      </c>
    </row>
    <row r="141" spans="1:251">
      <c r="A141" s="10">
        <v>45778</v>
      </c>
      <c r="B141" s="9">
        <v>1287.915</v>
      </c>
      <c r="C141" s="9">
        <v>1369.8789999999999</v>
      </c>
      <c r="D141" s="9">
        <v>487.11599999999999</v>
      </c>
      <c r="E141" s="9">
        <v>882.76300000000003</v>
      </c>
      <c r="F141" s="9">
        <v>461.88799999999998</v>
      </c>
      <c r="G141" s="9">
        <v>253.64</v>
      </c>
      <c r="H141" s="9">
        <v>208.24799999999999</v>
      </c>
      <c r="I141" s="9">
        <v>96.338999999999999</v>
      </c>
      <c r="J141" s="9">
        <v>55.070999999999998</v>
      </c>
      <c r="K141" s="9">
        <v>41.268999999999998</v>
      </c>
      <c r="L141" s="9">
        <v>34.862000000000002</v>
      </c>
      <c r="M141" s="9">
        <v>26.155000000000001</v>
      </c>
      <c r="N141" s="9">
        <v>8.7070000000000007</v>
      </c>
      <c r="O141" s="9">
        <v>15.87</v>
      </c>
      <c r="P141" s="9">
        <v>12.423999999999999</v>
      </c>
      <c r="Q141" s="9">
        <v>3.4460000000000002</v>
      </c>
      <c r="R141" s="9">
        <v>18.992000000000001</v>
      </c>
      <c r="S141" s="9">
        <v>13.731</v>
      </c>
      <c r="T141" s="9">
        <v>5.2610000000000001</v>
      </c>
      <c r="U141" s="9">
        <v>61.476999999999997</v>
      </c>
      <c r="V141" s="9">
        <v>28.916</v>
      </c>
      <c r="W141" s="9">
        <v>32.561</v>
      </c>
      <c r="X141" s="9">
        <v>399.24099999999999</v>
      </c>
      <c r="Y141" s="9">
        <v>220.95</v>
      </c>
      <c r="Z141" s="9">
        <v>178.291</v>
      </c>
      <c r="AA141" s="9">
        <v>177.67400000000001</v>
      </c>
      <c r="AB141" s="9">
        <v>123.852</v>
      </c>
      <c r="AC141" s="9">
        <v>53.822000000000003</v>
      </c>
      <c r="AD141" s="9">
        <v>221.56700000000001</v>
      </c>
      <c r="AE141" s="9">
        <v>97.097999999999999</v>
      </c>
      <c r="AF141" s="9">
        <v>124.46899999999999</v>
      </c>
      <c r="AG141" s="9">
        <v>202.512</v>
      </c>
      <c r="AH141" s="9">
        <v>141.32599999999999</v>
      </c>
      <c r="AI141" s="9">
        <v>61.185000000000002</v>
      </c>
      <c r="AJ141" s="9">
        <v>259.37599999999998</v>
      </c>
      <c r="AK141" s="9">
        <v>112.31399999999999</v>
      </c>
      <c r="AL141" s="9">
        <v>147.06299999999999</v>
      </c>
      <c r="AM141" s="9">
        <v>237.43700000000001</v>
      </c>
      <c r="AN141" s="9">
        <v>109.52200000000001</v>
      </c>
      <c r="AO141" s="9">
        <v>127.91500000000001</v>
      </c>
      <c r="AP141" s="9">
        <v>3799.8</v>
      </c>
      <c r="AQ141" s="9">
        <v>1960.309</v>
      </c>
      <c r="AR141" s="9">
        <v>1839.491</v>
      </c>
      <c r="AS141" s="9">
        <v>2560.8539999999998</v>
      </c>
      <c r="AT141" s="9">
        <v>1556.6669999999999</v>
      </c>
      <c r="AU141" s="9">
        <v>1004.188</v>
      </c>
      <c r="AV141" s="9">
        <v>1238.9459999999999</v>
      </c>
      <c r="AW141" s="9">
        <v>403.642</v>
      </c>
      <c r="AX141" s="9">
        <v>835.30399999999997</v>
      </c>
      <c r="AY141" s="9">
        <v>399.30700000000002</v>
      </c>
      <c r="AZ141" s="9">
        <v>219.97499999999999</v>
      </c>
      <c r="BA141" s="9">
        <v>179.333</v>
      </c>
      <c r="BB141" s="9">
        <v>90.548000000000002</v>
      </c>
      <c r="BC141" s="9">
        <v>45.878</v>
      </c>
      <c r="BD141" s="9">
        <v>44.67</v>
      </c>
      <c r="BE141" s="9">
        <v>26.771000000000001</v>
      </c>
      <c r="BF141" s="9">
        <v>15.718</v>
      </c>
      <c r="BG141" s="9">
        <v>11.053000000000001</v>
      </c>
      <c r="BH141" s="9">
        <v>17.626999999999999</v>
      </c>
      <c r="BI141" s="9">
        <v>9.2850000000000001</v>
      </c>
      <c r="BJ141" s="9">
        <v>8.3420000000000005</v>
      </c>
      <c r="BK141" s="9">
        <v>9.1440000000000001</v>
      </c>
      <c r="BL141" s="9">
        <v>6.4329999999999998</v>
      </c>
      <c r="BM141" s="9">
        <v>2.7109999999999999</v>
      </c>
      <c r="BN141" s="9">
        <v>63.777000000000001</v>
      </c>
      <c r="BO141" s="9">
        <v>30.16</v>
      </c>
      <c r="BP141" s="9">
        <v>33.616999999999997</v>
      </c>
      <c r="BQ141" s="9">
        <v>345.822</v>
      </c>
      <c r="BR141" s="9">
        <v>194.209</v>
      </c>
      <c r="BS141" s="9">
        <v>151.61199999999999</v>
      </c>
      <c r="BT141" s="9">
        <v>126.086</v>
      </c>
      <c r="BU141" s="9">
        <v>94.7</v>
      </c>
      <c r="BV141" s="9">
        <v>31.385999999999999</v>
      </c>
      <c r="BW141" s="9">
        <v>219.73599999999999</v>
      </c>
      <c r="BX141" s="9">
        <v>99.509</v>
      </c>
      <c r="BY141" s="9">
        <v>120.226</v>
      </c>
      <c r="BZ141" s="9">
        <v>146.96199999999999</v>
      </c>
      <c r="CA141" s="9">
        <v>105.568</v>
      </c>
      <c r="CB141" s="9">
        <v>41.395000000000003</v>
      </c>
      <c r="CC141" s="9">
        <v>252.345</v>
      </c>
      <c r="CD141" s="9">
        <v>114.407</v>
      </c>
      <c r="CE141" s="9">
        <v>137.93799999999999</v>
      </c>
      <c r="CF141" s="9">
        <v>237.363</v>
      </c>
      <c r="CG141" s="9">
        <v>108.795</v>
      </c>
      <c r="CH141" s="9">
        <v>128.56800000000001</v>
      </c>
      <c r="CI141" s="9">
        <v>3037.13</v>
      </c>
      <c r="CJ141" s="9">
        <v>1554.7539999999999</v>
      </c>
      <c r="CK141" s="9">
        <v>1482.375</v>
      </c>
      <c r="CL141" s="9">
        <v>2105.2640000000001</v>
      </c>
      <c r="CM141" s="9">
        <v>1238.191</v>
      </c>
      <c r="CN141" s="9">
        <v>867.07299999999998</v>
      </c>
      <c r="CO141" s="9">
        <v>931.86500000000001</v>
      </c>
      <c r="CP141" s="9">
        <v>316.56299999999999</v>
      </c>
      <c r="CQ141" s="9">
        <v>615.30200000000002</v>
      </c>
      <c r="CR141" s="9">
        <v>335.48500000000001</v>
      </c>
      <c r="CS141" s="9">
        <v>173.00200000000001</v>
      </c>
      <c r="CT141" s="9">
        <v>162.48400000000001</v>
      </c>
      <c r="CU141" s="9">
        <v>65.147999999999996</v>
      </c>
      <c r="CV141" s="9">
        <v>33.079000000000001</v>
      </c>
      <c r="CW141" s="9">
        <v>32.069000000000003</v>
      </c>
      <c r="CX141" s="9">
        <v>17.645</v>
      </c>
      <c r="CY141" s="9">
        <v>12.288</v>
      </c>
      <c r="CZ141" s="9">
        <v>5.3570000000000002</v>
      </c>
      <c r="DA141" s="9">
        <v>6.8390000000000004</v>
      </c>
      <c r="DB141" s="9">
        <v>4.569</v>
      </c>
      <c r="DC141" s="9">
        <v>2.27</v>
      </c>
      <c r="DD141" s="9">
        <v>10.805999999999999</v>
      </c>
      <c r="DE141" s="9">
        <v>7.7190000000000003</v>
      </c>
      <c r="DF141" s="9">
        <v>3.0870000000000002</v>
      </c>
      <c r="DG141" s="9">
        <v>47.503</v>
      </c>
      <c r="DH141" s="9">
        <v>20.792000000000002</v>
      </c>
      <c r="DI141" s="9">
        <v>26.712</v>
      </c>
      <c r="DJ141" s="9">
        <v>297.44200000000001</v>
      </c>
      <c r="DK141" s="9">
        <v>153.51900000000001</v>
      </c>
      <c r="DL141" s="9">
        <v>143.923</v>
      </c>
      <c r="DM141" s="9">
        <v>109.337</v>
      </c>
      <c r="DN141" s="9">
        <v>71.819000000000003</v>
      </c>
      <c r="DO141" s="9">
        <v>37.517000000000003</v>
      </c>
      <c r="DP141" s="9">
        <v>188.10499999999999</v>
      </c>
      <c r="DQ141" s="9">
        <v>81.7</v>
      </c>
      <c r="DR141" s="9">
        <v>106.405</v>
      </c>
      <c r="DS141" s="9">
        <v>122.43899999999999</v>
      </c>
      <c r="DT141" s="9">
        <v>81.113</v>
      </c>
      <c r="DU141" s="9">
        <v>41.326000000000001</v>
      </c>
      <c r="DV141" s="9">
        <v>213.04599999999999</v>
      </c>
      <c r="DW141" s="9">
        <v>91.888999999999996</v>
      </c>
      <c r="DX141" s="9">
        <v>121.158</v>
      </c>
      <c r="DY141" s="9">
        <v>194.94399999999999</v>
      </c>
      <c r="DZ141" s="9">
        <v>86.269000000000005</v>
      </c>
      <c r="EA141" s="9">
        <v>108.675</v>
      </c>
      <c r="EB141" s="9">
        <v>979.99699999999996</v>
      </c>
      <c r="EC141" s="9">
        <v>503.93700000000001</v>
      </c>
      <c r="ED141" s="9">
        <v>476.06099999999998</v>
      </c>
      <c r="EE141" s="9">
        <v>642.85400000000004</v>
      </c>
      <c r="EF141" s="9">
        <v>395.46199999999999</v>
      </c>
      <c r="EG141" s="9">
        <v>247.39099999999999</v>
      </c>
      <c r="EH141" s="9">
        <v>337.14400000000001</v>
      </c>
      <c r="EI141" s="9">
        <v>108.474</v>
      </c>
      <c r="EJ141" s="9">
        <v>228.66900000000001</v>
      </c>
      <c r="EK141" s="9">
        <v>105.22799999999999</v>
      </c>
      <c r="EL141" s="9">
        <v>50.564</v>
      </c>
      <c r="EM141" s="9">
        <v>54.662999999999997</v>
      </c>
      <c r="EN141" s="9">
        <v>26.117000000000001</v>
      </c>
      <c r="EO141" s="9">
        <v>11.069000000000001</v>
      </c>
      <c r="EP141" s="9">
        <v>15.048999999999999</v>
      </c>
      <c r="EQ141" s="9">
        <v>9.8079999999999998</v>
      </c>
      <c r="ER141" s="9">
        <v>6.5019999999999998</v>
      </c>
      <c r="ES141" s="9">
        <v>3.306</v>
      </c>
      <c r="ET141" s="9">
        <v>5.992</v>
      </c>
      <c r="EU141" s="9">
        <v>4.1219999999999999</v>
      </c>
      <c r="EV141" s="9">
        <v>1.87</v>
      </c>
      <c r="EW141" s="9">
        <v>3.8159999999999998</v>
      </c>
      <c r="EX141" s="9">
        <v>2.38</v>
      </c>
      <c r="EY141" s="9">
        <v>1.4359999999999999</v>
      </c>
      <c r="EZ141" s="9">
        <v>16.309999999999999</v>
      </c>
      <c r="FA141" s="9">
        <v>4.5670000000000002</v>
      </c>
      <c r="FB141" s="9">
        <v>11.742000000000001</v>
      </c>
      <c r="FC141" s="9">
        <v>90.18</v>
      </c>
      <c r="FD141" s="9">
        <v>43.420999999999999</v>
      </c>
      <c r="FE141" s="9">
        <v>46.759</v>
      </c>
      <c r="FF141" s="9">
        <v>33.253</v>
      </c>
      <c r="FG141" s="9">
        <v>22.623000000000001</v>
      </c>
      <c r="FH141" s="9">
        <v>10.631</v>
      </c>
      <c r="FI141" s="9">
        <v>56.927</v>
      </c>
      <c r="FJ141" s="9">
        <v>20.797999999999998</v>
      </c>
      <c r="FK141" s="9">
        <v>36.128</v>
      </c>
      <c r="FL141" s="9">
        <v>40.616</v>
      </c>
      <c r="FM141" s="9">
        <v>27.206</v>
      </c>
      <c r="FN141" s="9">
        <v>13.41</v>
      </c>
      <c r="FO141" s="9">
        <v>64.611999999999995</v>
      </c>
      <c r="FP141" s="9">
        <v>23.359000000000002</v>
      </c>
      <c r="FQ141" s="9">
        <v>41.253</v>
      </c>
      <c r="FR141" s="9">
        <v>62.917999999999999</v>
      </c>
      <c r="FS141" s="9">
        <v>24.92</v>
      </c>
      <c r="FT141" s="9">
        <v>37.997999999999998</v>
      </c>
      <c r="FU141" s="9">
        <v>1674.7380000000001</v>
      </c>
      <c r="FV141" s="9">
        <v>891.81899999999996</v>
      </c>
      <c r="FW141" s="9">
        <v>782.91899999999998</v>
      </c>
      <c r="FX141" s="9">
        <v>1172.0350000000001</v>
      </c>
      <c r="FY141" s="9">
        <v>739.35599999999999</v>
      </c>
      <c r="FZ141" s="9">
        <v>432.67899999999997</v>
      </c>
      <c r="GA141" s="9">
        <v>502.70299999999997</v>
      </c>
      <c r="GB141" s="9">
        <v>152.46199999999999</v>
      </c>
      <c r="GC141" s="9">
        <v>350.24</v>
      </c>
      <c r="GD141" s="9">
        <v>164.55600000000001</v>
      </c>
      <c r="GE141" s="9">
        <v>88.099000000000004</v>
      </c>
      <c r="GF141" s="9">
        <v>76.456999999999994</v>
      </c>
      <c r="GG141" s="9">
        <v>30.48</v>
      </c>
      <c r="GH141" s="9">
        <v>18.012</v>
      </c>
      <c r="GI141" s="9">
        <v>12.467000000000001</v>
      </c>
      <c r="GJ141" s="9">
        <v>11.641999999999999</v>
      </c>
      <c r="GK141" s="9">
        <v>7.59</v>
      </c>
      <c r="GL141" s="9">
        <v>4.0519999999999996</v>
      </c>
      <c r="GM141" s="9">
        <v>6.0839999999999996</v>
      </c>
      <c r="GN141" s="9">
        <v>3.274</v>
      </c>
      <c r="GO141" s="9">
        <v>2.81</v>
      </c>
      <c r="GP141" s="9">
        <v>5.5579999999999998</v>
      </c>
      <c r="GQ141" s="9">
        <v>4.3170000000000002</v>
      </c>
      <c r="GR141" s="9">
        <v>1.242</v>
      </c>
      <c r="GS141" s="9">
        <v>18.837</v>
      </c>
      <c r="GT141" s="9">
        <v>10.422000000000001</v>
      </c>
      <c r="GU141" s="9">
        <v>8.4149999999999991</v>
      </c>
      <c r="GV141" s="9">
        <v>142.56899999999999</v>
      </c>
      <c r="GW141" s="9">
        <v>73.915999999999997</v>
      </c>
      <c r="GX141" s="9">
        <v>68.652000000000001</v>
      </c>
      <c r="GY141" s="9">
        <v>55.097000000000001</v>
      </c>
      <c r="GZ141" s="9">
        <v>39.192999999999998</v>
      </c>
      <c r="HA141" s="9">
        <v>15.904</v>
      </c>
      <c r="HB141" s="9">
        <v>87.471999999999994</v>
      </c>
      <c r="HC141" s="9">
        <v>34.722999999999999</v>
      </c>
      <c r="HD141" s="9">
        <v>52.749000000000002</v>
      </c>
      <c r="HE141" s="9">
        <v>65.953999999999994</v>
      </c>
      <c r="HF141" s="9">
        <v>46.375</v>
      </c>
      <c r="HG141" s="9">
        <v>19.579999999999998</v>
      </c>
      <c r="HH141" s="9">
        <v>98.602000000000004</v>
      </c>
      <c r="HI141" s="9">
        <v>41.725000000000001</v>
      </c>
      <c r="HJ141" s="9">
        <v>56.877000000000002</v>
      </c>
      <c r="HK141" s="9">
        <v>93.555999999999997</v>
      </c>
      <c r="HL141" s="9">
        <v>37.997</v>
      </c>
      <c r="HM141" s="9">
        <v>55.558999999999997</v>
      </c>
      <c r="HN141" s="9">
        <v>286.08</v>
      </c>
      <c r="HO141" s="9">
        <v>148.114</v>
      </c>
      <c r="HP141" s="9">
        <v>137.96600000000001</v>
      </c>
      <c r="HQ141" s="9">
        <v>176.035</v>
      </c>
      <c r="HR141" s="9">
        <v>111.236</v>
      </c>
      <c r="HS141" s="9">
        <v>64.799000000000007</v>
      </c>
      <c r="HT141" s="9">
        <v>110.045</v>
      </c>
      <c r="HU141" s="9">
        <v>36.878</v>
      </c>
      <c r="HV141" s="9">
        <v>73.165999999999997</v>
      </c>
      <c r="HW141" s="9">
        <v>35.356000000000002</v>
      </c>
      <c r="HX141" s="9">
        <v>18.759</v>
      </c>
      <c r="HY141" s="9">
        <v>16.596</v>
      </c>
      <c r="HZ141" s="9">
        <v>7.1369999999999996</v>
      </c>
      <c r="IA141" s="9">
        <v>4.202</v>
      </c>
      <c r="IB141" s="9">
        <v>2.9359999999999999</v>
      </c>
      <c r="IC141" s="9">
        <v>2.492</v>
      </c>
      <c r="ID141" s="9">
        <v>1.8109999999999999</v>
      </c>
      <c r="IE141" s="9">
        <v>0.68100000000000005</v>
      </c>
      <c r="IF141" s="9">
        <v>1.218</v>
      </c>
      <c r="IG141" s="9">
        <v>0.90600000000000003</v>
      </c>
      <c r="IH141" s="9">
        <v>0.312</v>
      </c>
      <c r="II141" s="9">
        <v>1.274</v>
      </c>
      <c r="IJ141" s="9">
        <v>0.90500000000000003</v>
      </c>
      <c r="IK141" s="9">
        <v>0.36899999999999999</v>
      </c>
      <c r="IL141" s="9">
        <v>4.6459999999999999</v>
      </c>
      <c r="IM141" s="9">
        <v>2.391</v>
      </c>
      <c r="IN141" s="9">
        <v>2.2549999999999999</v>
      </c>
      <c r="IO141" s="9">
        <v>31.161999999999999</v>
      </c>
      <c r="IP141" s="9">
        <v>16.481999999999999</v>
      </c>
      <c r="IQ141" s="9">
        <v>14.680999999999999</v>
      </c>
    </row>
    <row r="142" spans="1:251">
      <c r="A142" s="10">
        <v>45809</v>
      </c>
      <c r="B142" s="9">
        <v>1268.201</v>
      </c>
      <c r="C142" s="9">
        <v>1359.903</v>
      </c>
      <c r="D142" s="9">
        <v>482.774</v>
      </c>
      <c r="E142" s="9">
        <v>877.12900000000002</v>
      </c>
      <c r="F142" s="9">
        <v>468.09699999999998</v>
      </c>
      <c r="G142" s="9">
        <v>262.51900000000001</v>
      </c>
      <c r="H142" s="9">
        <v>205.578</v>
      </c>
      <c r="I142" s="9">
        <v>119.673</v>
      </c>
      <c r="J142" s="9">
        <v>67.716999999999999</v>
      </c>
      <c r="K142" s="9">
        <v>51.957000000000001</v>
      </c>
      <c r="L142" s="9">
        <v>33.332999999999998</v>
      </c>
      <c r="M142" s="9">
        <v>25.337</v>
      </c>
      <c r="N142" s="9">
        <v>7.9960000000000004</v>
      </c>
      <c r="O142" s="9">
        <v>19.844000000000001</v>
      </c>
      <c r="P142" s="9">
        <v>15.092000000000001</v>
      </c>
      <c r="Q142" s="9">
        <v>4.7530000000000001</v>
      </c>
      <c r="R142" s="9">
        <v>13.488</v>
      </c>
      <c r="S142" s="9">
        <v>10.244999999999999</v>
      </c>
      <c r="T142" s="9">
        <v>3.2429999999999999</v>
      </c>
      <c r="U142" s="9">
        <v>86.340999999999994</v>
      </c>
      <c r="V142" s="9">
        <v>42.38</v>
      </c>
      <c r="W142" s="9">
        <v>43.960999999999999</v>
      </c>
      <c r="X142" s="9">
        <v>390.68099999999998</v>
      </c>
      <c r="Y142" s="9">
        <v>220.017</v>
      </c>
      <c r="Z142" s="9">
        <v>170.66399999999999</v>
      </c>
      <c r="AA142" s="9">
        <v>152.84700000000001</v>
      </c>
      <c r="AB142" s="9">
        <v>110.995</v>
      </c>
      <c r="AC142" s="9">
        <v>41.851999999999997</v>
      </c>
      <c r="AD142" s="9">
        <v>237.834</v>
      </c>
      <c r="AE142" s="9">
        <v>109.023</v>
      </c>
      <c r="AF142" s="9">
        <v>128.81200000000001</v>
      </c>
      <c r="AG142" s="9">
        <v>178.87200000000001</v>
      </c>
      <c r="AH142" s="9">
        <v>131.19499999999999</v>
      </c>
      <c r="AI142" s="9">
        <v>47.677</v>
      </c>
      <c r="AJ142" s="9">
        <v>289.22500000000002</v>
      </c>
      <c r="AK142" s="9">
        <v>131.32400000000001</v>
      </c>
      <c r="AL142" s="9">
        <v>157.90100000000001</v>
      </c>
      <c r="AM142" s="9">
        <v>257.67899999999997</v>
      </c>
      <c r="AN142" s="9">
        <v>124.114</v>
      </c>
      <c r="AO142" s="9">
        <v>133.56399999999999</v>
      </c>
      <c r="AP142" s="9">
        <v>3806.5819999999999</v>
      </c>
      <c r="AQ142" s="9">
        <v>1967.8810000000001</v>
      </c>
      <c r="AR142" s="9">
        <v>1838.701</v>
      </c>
      <c r="AS142" s="9">
        <v>2564.6410000000001</v>
      </c>
      <c r="AT142" s="9">
        <v>1547.904</v>
      </c>
      <c r="AU142" s="9">
        <v>1016.737</v>
      </c>
      <c r="AV142" s="9">
        <v>1241.941</v>
      </c>
      <c r="AW142" s="9">
        <v>419.97699999999998</v>
      </c>
      <c r="AX142" s="9">
        <v>821.96400000000006</v>
      </c>
      <c r="AY142" s="9">
        <v>437.71</v>
      </c>
      <c r="AZ142" s="9">
        <v>241.73699999999999</v>
      </c>
      <c r="BA142" s="9">
        <v>195.97300000000001</v>
      </c>
      <c r="BB142" s="9">
        <v>91.686000000000007</v>
      </c>
      <c r="BC142" s="9">
        <v>51.082000000000001</v>
      </c>
      <c r="BD142" s="9">
        <v>40.603999999999999</v>
      </c>
      <c r="BE142" s="9">
        <v>35.481000000000002</v>
      </c>
      <c r="BF142" s="9">
        <v>26.312999999999999</v>
      </c>
      <c r="BG142" s="9">
        <v>9.1679999999999993</v>
      </c>
      <c r="BH142" s="9">
        <v>21.324999999999999</v>
      </c>
      <c r="BI142" s="9">
        <v>14.702</v>
      </c>
      <c r="BJ142" s="9">
        <v>6.6239999999999997</v>
      </c>
      <c r="BK142" s="9">
        <v>14.156000000000001</v>
      </c>
      <c r="BL142" s="9">
        <v>11.611000000000001</v>
      </c>
      <c r="BM142" s="9">
        <v>2.5449999999999999</v>
      </c>
      <c r="BN142" s="9">
        <v>56.204999999999998</v>
      </c>
      <c r="BO142" s="9">
        <v>24.77</v>
      </c>
      <c r="BP142" s="9">
        <v>31.434999999999999</v>
      </c>
      <c r="BQ142" s="9">
        <v>382.07100000000003</v>
      </c>
      <c r="BR142" s="9">
        <v>209.51400000000001</v>
      </c>
      <c r="BS142" s="9">
        <v>172.55699999999999</v>
      </c>
      <c r="BT142" s="9">
        <v>143.072</v>
      </c>
      <c r="BU142" s="9">
        <v>101.708</v>
      </c>
      <c r="BV142" s="9">
        <v>41.363999999999997</v>
      </c>
      <c r="BW142" s="9">
        <v>238.99799999999999</v>
      </c>
      <c r="BX142" s="9">
        <v>107.80500000000001</v>
      </c>
      <c r="BY142" s="9">
        <v>131.19300000000001</v>
      </c>
      <c r="BZ142" s="9">
        <v>169.84</v>
      </c>
      <c r="CA142" s="9">
        <v>122.042</v>
      </c>
      <c r="CB142" s="9">
        <v>47.798000000000002</v>
      </c>
      <c r="CC142" s="9">
        <v>267.87</v>
      </c>
      <c r="CD142" s="9">
        <v>119.69499999999999</v>
      </c>
      <c r="CE142" s="9">
        <v>148.17500000000001</v>
      </c>
      <c r="CF142" s="9">
        <v>260.32299999999998</v>
      </c>
      <c r="CG142" s="9">
        <v>122.50700000000001</v>
      </c>
      <c r="CH142" s="9">
        <v>137.81700000000001</v>
      </c>
      <c r="CI142" s="9">
        <v>3024.5709999999999</v>
      </c>
      <c r="CJ142" s="9">
        <v>1557.357</v>
      </c>
      <c r="CK142" s="9">
        <v>1467.213</v>
      </c>
      <c r="CL142" s="9">
        <v>2087.2020000000002</v>
      </c>
      <c r="CM142" s="9">
        <v>1247.76</v>
      </c>
      <c r="CN142" s="9">
        <v>839.44200000000001</v>
      </c>
      <c r="CO142" s="9">
        <v>937.36900000000003</v>
      </c>
      <c r="CP142" s="9">
        <v>309.59800000000001</v>
      </c>
      <c r="CQ142" s="9">
        <v>627.77099999999996</v>
      </c>
      <c r="CR142" s="9">
        <v>337.541</v>
      </c>
      <c r="CS142" s="9">
        <v>180.595</v>
      </c>
      <c r="CT142" s="9">
        <v>156.946</v>
      </c>
      <c r="CU142" s="9">
        <v>74.116</v>
      </c>
      <c r="CV142" s="9">
        <v>41.691000000000003</v>
      </c>
      <c r="CW142" s="9">
        <v>32.424999999999997</v>
      </c>
      <c r="CX142" s="9">
        <v>27.899000000000001</v>
      </c>
      <c r="CY142" s="9">
        <v>19.462</v>
      </c>
      <c r="CZ142" s="9">
        <v>8.4369999999999994</v>
      </c>
      <c r="DA142" s="9">
        <v>12.433</v>
      </c>
      <c r="DB142" s="9">
        <v>7.8129999999999997</v>
      </c>
      <c r="DC142" s="9">
        <v>4.62</v>
      </c>
      <c r="DD142" s="9">
        <v>15.465999999999999</v>
      </c>
      <c r="DE142" s="9">
        <v>11.648999999999999</v>
      </c>
      <c r="DF142" s="9">
        <v>3.8170000000000002</v>
      </c>
      <c r="DG142" s="9">
        <v>46.216999999999999</v>
      </c>
      <c r="DH142" s="9">
        <v>22.23</v>
      </c>
      <c r="DI142" s="9">
        <v>23.988</v>
      </c>
      <c r="DJ142" s="9">
        <v>293.09500000000003</v>
      </c>
      <c r="DK142" s="9">
        <v>154.316</v>
      </c>
      <c r="DL142" s="9">
        <v>138.779</v>
      </c>
      <c r="DM142" s="9">
        <v>120.31399999999999</v>
      </c>
      <c r="DN142" s="9">
        <v>84.549000000000007</v>
      </c>
      <c r="DO142" s="9">
        <v>35.765000000000001</v>
      </c>
      <c r="DP142" s="9">
        <v>172.78</v>
      </c>
      <c r="DQ142" s="9">
        <v>69.766999999999996</v>
      </c>
      <c r="DR142" s="9">
        <v>103.01300000000001</v>
      </c>
      <c r="DS142" s="9">
        <v>141.05600000000001</v>
      </c>
      <c r="DT142" s="9">
        <v>98.634</v>
      </c>
      <c r="DU142" s="9">
        <v>42.421999999999997</v>
      </c>
      <c r="DV142" s="9">
        <v>196.48500000000001</v>
      </c>
      <c r="DW142" s="9">
        <v>81.960999999999999</v>
      </c>
      <c r="DX142" s="9">
        <v>114.524</v>
      </c>
      <c r="DY142" s="9">
        <v>185.21299999999999</v>
      </c>
      <c r="DZ142" s="9">
        <v>77.58</v>
      </c>
      <c r="EA142" s="9">
        <v>107.633</v>
      </c>
      <c r="EB142" s="9">
        <v>979.71500000000003</v>
      </c>
      <c r="EC142" s="9">
        <v>505.47199999999998</v>
      </c>
      <c r="ED142" s="9">
        <v>474.24299999999999</v>
      </c>
      <c r="EE142" s="9">
        <v>638.16800000000001</v>
      </c>
      <c r="EF142" s="9">
        <v>392.31299999999999</v>
      </c>
      <c r="EG142" s="9">
        <v>245.85400000000001</v>
      </c>
      <c r="EH142" s="9">
        <v>341.548</v>
      </c>
      <c r="EI142" s="9">
        <v>113.158</v>
      </c>
      <c r="EJ142" s="9">
        <v>228.38900000000001</v>
      </c>
      <c r="EK142" s="9">
        <v>108.56100000000001</v>
      </c>
      <c r="EL142" s="9">
        <v>56.927</v>
      </c>
      <c r="EM142" s="9">
        <v>51.634</v>
      </c>
      <c r="EN142" s="9">
        <v>25.28</v>
      </c>
      <c r="EO142" s="9">
        <v>14.904999999999999</v>
      </c>
      <c r="EP142" s="9">
        <v>10.375</v>
      </c>
      <c r="EQ142" s="9">
        <v>8.8260000000000005</v>
      </c>
      <c r="ER142" s="9">
        <v>6.7329999999999997</v>
      </c>
      <c r="ES142" s="9">
        <v>2.0920000000000001</v>
      </c>
      <c r="ET142" s="9">
        <v>4.827</v>
      </c>
      <c r="EU142" s="9">
        <v>3.6339999999999999</v>
      </c>
      <c r="EV142" s="9">
        <v>1.1930000000000001</v>
      </c>
      <c r="EW142" s="9">
        <v>3.9980000000000002</v>
      </c>
      <c r="EX142" s="9">
        <v>3.0990000000000002</v>
      </c>
      <c r="EY142" s="9">
        <v>0.89900000000000002</v>
      </c>
      <c r="EZ142" s="9">
        <v>16.454999999999998</v>
      </c>
      <c r="FA142" s="9">
        <v>8.1720000000000006</v>
      </c>
      <c r="FB142" s="9">
        <v>8.2829999999999995</v>
      </c>
      <c r="FC142" s="9">
        <v>91.888999999999996</v>
      </c>
      <c r="FD142" s="9">
        <v>46.563000000000002</v>
      </c>
      <c r="FE142" s="9">
        <v>45.326999999999998</v>
      </c>
      <c r="FF142" s="9">
        <v>32.841999999999999</v>
      </c>
      <c r="FG142" s="9">
        <v>22.599</v>
      </c>
      <c r="FH142" s="9">
        <v>10.243</v>
      </c>
      <c r="FI142" s="9">
        <v>59.046999999999997</v>
      </c>
      <c r="FJ142" s="9">
        <v>23.963000000000001</v>
      </c>
      <c r="FK142" s="9">
        <v>35.084000000000003</v>
      </c>
      <c r="FL142" s="9">
        <v>39.581000000000003</v>
      </c>
      <c r="FM142" s="9">
        <v>27.936</v>
      </c>
      <c r="FN142" s="9">
        <v>11.646000000000001</v>
      </c>
      <c r="FO142" s="9">
        <v>68.98</v>
      </c>
      <c r="FP142" s="9">
        <v>28.992000000000001</v>
      </c>
      <c r="FQ142" s="9">
        <v>39.988</v>
      </c>
      <c r="FR142" s="9">
        <v>63.874000000000002</v>
      </c>
      <c r="FS142" s="9">
        <v>27.597999999999999</v>
      </c>
      <c r="FT142" s="9">
        <v>36.277000000000001</v>
      </c>
      <c r="FU142" s="9">
        <v>1648.1079999999999</v>
      </c>
      <c r="FV142" s="9">
        <v>882.255</v>
      </c>
      <c r="FW142" s="9">
        <v>765.85299999999995</v>
      </c>
      <c r="FX142" s="9">
        <v>1157.557</v>
      </c>
      <c r="FY142" s="9">
        <v>728.81</v>
      </c>
      <c r="FZ142" s="9">
        <v>428.74599999999998</v>
      </c>
      <c r="GA142" s="9">
        <v>490.55099999999999</v>
      </c>
      <c r="GB142" s="9">
        <v>153.44499999999999</v>
      </c>
      <c r="GC142" s="9">
        <v>337.10700000000003</v>
      </c>
      <c r="GD142" s="9">
        <v>165.48599999999999</v>
      </c>
      <c r="GE142" s="9">
        <v>85.153999999999996</v>
      </c>
      <c r="GF142" s="9">
        <v>80.332999999999998</v>
      </c>
      <c r="GG142" s="9">
        <v>30.146000000000001</v>
      </c>
      <c r="GH142" s="9">
        <v>16.253</v>
      </c>
      <c r="GI142" s="9">
        <v>13.891999999999999</v>
      </c>
      <c r="GJ142" s="9">
        <v>11.772</v>
      </c>
      <c r="GK142" s="9">
        <v>8.2560000000000002</v>
      </c>
      <c r="GL142" s="9">
        <v>3.516</v>
      </c>
      <c r="GM142" s="9">
        <v>6.79</v>
      </c>
      <c r="GN142" s="9">
        <v>5.0880000000000001</v>
      </c>
      <c r="GO142" s="9">
        <v>1.7010000000000001</v>
      </c>
      <c r="GP142" s="9">
        <v>4.9829999999999997</v>
      </c>
      <c r="GQ142" s="9">
        <v>3.1680000000000001</v>
      </c>
      <c r="GR142" s="9">
        <v>1.8149999999999999</v>
      </c>
      <c r="GS142" s="9">
        <v>18.373000000000001</v>
      </c>
      <c r="GT142" s="9">
        <v>7.9969999999999999</v>
      </c>
      <c r="GU142" s="9">
        <v>10.375999999999999</v>
      </c>
      <c r="GV142" s="9">
        <v>146.12799999999999</v>
      </c>
      <c r="GW142" s="9">
        <v>73.542000000000002</v>
      </c>
      <c r="GX142" s="9">
        <v>72.585999999999999</v>
      </c>
      <c r="GY142" s="9">
        <v>60.901000000000003</v>
      </c>
      <c r="GZ142" s="9">
        <v>42.862000000000002</v>
      </c>
      <c r="HA142" s="9">
        <v>18.039000000000001</v>
      </c>
      <c r="HB142" s="9">
        <v>85.227000000000004</v>
      </c>
      <c r="HC142" s="9">
        <v>30.68</v>
      </c>
      <c r="HD142" s="9">
        <v>54.546999999999997</v>
      </c>
      <c r="HE142" s="9">
        <v>68.680999999999997</v>
      </c>
      <c r="HF142" s="9">
        <v>48.337000000000003</v>
      </c>
      <c r="HG142" s="9">
        <v>20.344000000000001</v>
      </c>
      <c r="HH142" s="9">
        <v>96.805999999999997</v>
      </c>
      <c r="HI142" s="9">
        <v>36.817</v>
      </c>
      <c r="HJ142" s="9">
        <v>59.988999999999997</v>
      </c>
      <c r="HK142" s="9">
        <v>92.016000000000005</v>
      </c>
      <c r="HL142" s="9">
        <v>35.768000000000001</v>
      </c>
      <c r="HM142" s="9">
        <v>56.247999999999998</v>
      </c>
      <c r="HN142" s="9">
        <v>284.28100000000001</v>
      </c>
      <c r="HO142" s="9">
        <v>145.55500000000001</v>
      </c>
      <c r="HP142" s="9">
        <v>138.72499999999999</v>
      </c>
      <c r="HQ142" s="9">
        <v>178.80500000000001</v>
      </c>
      <c r="HR142" s="9">
        <v>110.35</v>
      </c>
      <c r="HS142" s="9">
        <v>68.453999999999994</v>
      </c>
      <c r="HT142" s="9">
        <v>105.476</v>
      </c>
      <c r="HU142" s="9">
        <v>35.204999999999998</v>
      </c>
      <c r="HV142" s="9">
        <v>70.271000000000001</v>
      </c>
      <c r="HW142" s="9">
        <v>36.973999999999997</v>
      </c>
      <c r="HX142" s="9">
        <v>18.645</v>
      </c>
      <c r="HY142" s="9">
        <v>18.329000000000001</v>
      </c>
      <c r="HZ142" s="9">
        <v>7.266</v>
      </c>
      <c r="IA142" s="9">
        <v>3.2480000000000002</v>
      </c>
      <c r="IB142" s="9">
        <v>4.0179999999999998</v>
      </c>
      <c r="IC142" s="9">
        <v>2.1960000000000002</v>
      </c>
      <c r="ID142" s="9">
        <v>1.4259999999999999</v>
      </c>
      <c r="IE142" s="9">
        <v>0.76900000000000002</v>
      </c>
      <c r="IF142" s="9">
        <v>1.6020000000000001</v>
      </c>
      <c r="IG142" s="9">
        <v>1.1759999999999999</v>
      </c>
      <c r="IH142" s="9">
        <v>0.42599999999999999</v>
      </c>
      <c r="II142" s="9">
        <v>0.59399999999999997</v>
      </c>
      <c r="IJ142" s="9">
        <v>0.251</v>
      </c>
      <c r="IK142" s="9">
        <v>0.34300000000000003</v>
      </c>
      <c r="IL142" s="9">
        <v>5.07</v>
      </c>
      <c r="IM142" s="9">
        <v>1.8220000000000001</v>
      </c>
      <c r="IN142" s="9">
        <v>3.2480000000000002</v>
      </c>
      <c r="IO142" s="9">
        <v>32.570999999999998</v>
      </c>
      <c r="IP142" s="9">
        <v>16.562999999999999</v>
      </c>
      <c r="IQ142" s="9">
        <v>16.009</v>
      </c>
    </row>
  </sheetData>
  <pageMargins left="0.7" right="0.7" top="0.75" bottom="0.75" header="0.3" footer="0.3"/>
  <legacy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DB142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106" s="2" customFormat="1" ht="99.95" customHeight="1">
      <c r="B1" s="3" t="s">
        <v>1513</v>
      </c>
      <c r="C1" s="3" t="s">
        <v>1514</v>
      </c>
      <c r="D1" s="3" t="s">
        <v>1515</v>
      </c>
      <c r="E1" s="3" t="s">
        <v>1516</v>
      </c>
      <c r="F1" s="3" t="s">
        <v>1517</v>
      </c>
      <c r="G1" s="3" t="s">
        <v>1518</v>
      </c>
      <c r="H1" s="3" t="s">
        <v>1519</v>
      </c>
      <c r="I1" s="3" t="s">
        <v>1520</v>
      </c>
      <c r="J1" s="3" t="s">
        <v>1521</v>
      </c>
      <c r="K1" s="3" t="s">
        <v>1522</v>
      </c>
      <c r="L1" s="3" t="s">
        <v>1523</v>
      </c>
      <c r="M1" s="3" t="s">
        <v>1524</v>
      </c>
      <c r="N1" s="3" t="s">
        <v>1525</v>
      </c>
      <c r="O1" s="3" t="s">
        <v>1526</v>
      </c>
      <c r="P1" s="3" t="s">
        <v>1527</v>
      </c>
      <c r="Q1" s="3" t="s">
        <v>1528</v>
      </c>
      <c r="R1" s="3" t="s">
        <v>1529</v>
      </c>
      <c r="S1" s="3" t="s">
        <v>1530</v>
      </c>
      <c r="T1" s="3" t="s">
        <v>1531</v>
      </c>
      <c r="U1" s="3" t="s">
        <v>1532</v>
      </c>
      <c r="V1" s="3" t="s">
        <v>1533</v>
      </c>
      <c r="W1" s="3" t="s">
        <v>1534</v>
      </c>
      <c r="X1" s="3" t="s">
        <v>1535</v>
      </c>
      <c r="Y1" s="3" t="s">
        <v>1536</v>
      </c>
      <c r="Z1" s="3" t="s">
        <v>1537</v>
      </c>
      <c r="AA1" s="3" t="s">
        <v>1538</v>
      </c>
      <c r="AB1" s="3" t="s">
        <v>1539</v>
      </c>
      <c r="AC1" s="3" t="s">
        <v>1540</v>
      </c>
      <c r="AD1" s="3" t="s">
        <v>1541</v>
      </c>
      <c r="AE1" s="3" t="s">
        <v>1542</v>
      </c>
      <c r="AF1" s="3" t="s">
        <v>1543</v>
      </c>
      <c r="AG1" s="3" t="s">
        <v>1544</v>
      </c>
      <c r="AH1" s="3" t="s">
        <v>1545</v>
      </c>
      <c r="AI1" s="3" t="s">
        <v>1546</v>
      </c>
      <c r="AJ1" s="3" t="s">
        <v>1547</v>
      </c>
      <c r="AK1" s="3" t="s">
        <v>1548</v>
      </c>
      <c r="AL1" s="3" t="s">
        <v>1549</v>
      </c>
      <c r="AM1" s="3" t="s">
        <v>1550</v>
      </c>
      <c r="AN1" s="3" t="s">
        <v>1551</v>
      </c>
      <c r="AO1" s="3" t="s">
        <v>1552</v>
      </c>
      <c r="AP1" s="3" t="s">
        <v>1553</v>
      </c>
      <c r="AQ1" s="3" t="s">
        <v>1554</v>
      </c>
      <c r="AR1" s="3" t="s">
        <v>1555</v>
      </c>
      <c r="AS1" s="3" t="s">
        <v>1556</v>
      </c>
      <c r="AT1" s="3" t="s">
        <v>1557</v>
      </c>
      <c r="AU1" s="3" t="s">
        <v>1558</v>
      </c>
      <c r="AV1" s="3" t="s">
        <v>1559</v>
      </c>
      <c r="AW1" s="3" t="s">
        <v>1560</v>
      </c>
      <c r="AX1" s="3" t="s">
        <v>1561</v>
      </c>
      <c r="AY1" s="3" t="s">
        <v>1562</v>
      </c>
      <c r="AZ1" s="3" t="s">
        <v>1563</v>
      </c>
      <c r="BA1" s="3" t="s">
        <v>1564</v>
      </c>
      <c r="BB1" s="3" t="s">
        <v>1565</v>
      </c>
      <c r="BC1" s="3" t="s">
        <v>1566</v>
      </c>
      <c r="BD1" s="3" t="s">
        <v>1567</v>
      </c>
      <c r="BE1" s="3" t="s">
        <v>1568</v>
      </c>
      <c r="BF1" s="3" t="s">
        <v>1569</v>
      </c>
      <c r="BG1" s="3" t="s">
        <v>1570</v>
      </c>
      <c r="BH1" s="3" t="s">
        <v>1571</v>
      </c>
      <c r="BI1" s="3" t="s">
        <v>1572</v>
      </c>
      <c r="BJ1" s="3" t="s">
        <v>1573</v>
      </c>
      <c r="BK1" s="3" t="s">
        <v>1574</v>
      </c>
      <c r="BL1" s="3" t="s">
        <v>1575</v>
      </c>
      <c r="BM1" s="3" t="s">
        <v>1576</v>
      </c>
      <c r="BN1" s="3" t="s">
        <v>1577</v>
      </c>
      <c r="BO1" s="3" t="s">
        <v>1578</v>
      </c>
      <c r="BP1" s="3" t="s">
        <v>1579</v>
      </c>
      <c r="BQ1" s="3" t="s">
        <v>1580</v>
      </c>
      <c r="BR1" s="3" t="s">
        <v>1581</v>
      </c>
      <c r="BS1" s="3" t="s">
        <v>1582</v>
      </c>
      <c r="BT1" s="3" t="s">
        <v>1583</v>
      </c>
      <c r="BU1" s="3" t="s">
        <v>1584</v>
      </c>
      <c r="BV1" s="3" t="s">
        <v>1585</v>
      </c>
      <c r="BW1" s="3" t="s">
        <v>1586</v>
      </c>
      <c r="BX1" s="3" t="s">
        <v>1587</v>
      </c>
      <c r="BY1" s="3" t="s">
        <v>1588</v>
      </c>
      <c r="BZ1" s="3" t="s">
        <v>1589</v>
      </c>
      <c r="CA1" s="3" t="s">
        <v>1590</v>
      </c>
      <c r="CB1" s="3" t="s">
        <v>1591</v>
      </c>
      <c r="CC1" s="3" t="s">
        <v>1592</v>
      </c>
      <c r="CD1" s="3" t="s">
        <v>1593</v>
      </c>
      <c r="CE1" s="3" t="s">
        <v>1594</v>
      </c>
      <c r="CF1" s="3" t="s">
        <v>1595</v>
      </c>
      <c r="CG1" s="3" t="s">
        <v>1596</v>
      </c>
      <c r="CH1" s="3" t="s">
        <v>1597</v>
      </c>
      <c r="CI1" s="3" t="s">
        <v>1598</v>
      </c>
      <c r="CJ1" s="3" t="s">
        <v>1599</v>
      </c>
      <c r="CK1" s="3" t="s">
        <v>1600</v>
      </c>
      <c r="CL1" s="3" t="s">
        <v>1601</v>
      </c>
      <c r="CM1" s="3" t="s">
        <v>1602</v>
      </c>
      <c r="CN1" s="3" t="s">
        <v>1603</v>
      </c>
      <c r="CO1" s="3" t="s">
        <v>1604</v>
      </c>
      <c r="CP1" s="3" t="s">
        <v>1605</v>
      </c>
      <c r="CQ1" s="3" t="s">
        <v>1606</v>
      </c>
      <c r="CR1" s="3" t="s">
        <v>1607</v>
      </c>
      <c r="CS1" s="3" t="s">
        <v>1608</v>
      </c>
      <c r="CT1" s="3" t="s">
        <v>1609</v>
      </c>
      <c r="CU1" s="3" t="s">
        <v>1610</v>
      </c>
      <c r="CV1" s="3" t="s">
        <v>1611</v>
      </c>
      <c r="CW1" s="3" t="s">
        <v>1612</v>
      </c>
      <c r="CX1" s="3" t="s">
        <v>1613</v>
      </c>
      <c r="CY1" s="3" t="s">
        <v>1614</v>
      </c>
      <c r="CZ1" s="3" t="s">
        <v>1615</v>
      </c>
      <c r="DA1" s="3" t="s">
        <v>1616</v>
      </c>
      <c r="DB1" s="3" t="s">
        <v>1617</v>
      </c>
    </row>
    <row r="2" spans="1:106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</row>
    <row r="3" spans="1:106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</row>
    <row r="4" spans="1:106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</row>
    <row r="5" spans="1:106">
      <c r="A5" s="4" t="s">
        <v>253</v>
      </c>
      <c r="B5" s="8" t="s">
        <v>262</v>
      </c>
      <c r="C5" s="8" t="s">
        <v>262</v>
      </c>
      <c r="D5" s="8" t="s">
        <v>262</v>
      </c>
      <c r="E5" s="8" t="s">
        <v>262</v>
      </c>
      <c r="F5" s="8" t="s">
        <v>262</v>
      </c>
      <c r="G5" s="8" t="s">
        <v>262</v>
      </c>
      <c r="H5" s="8" t="s">
        <v>262</v>
      </c>
      <c r="I5" s="8" t="s">
        <v>262</v>
      </c>
      <c r="J5" s="8" t="s">
        <v>262</v>
      </c>
      <c r="K5" s="8" t="s">
        <v>262</v>
      </c>
      <c r="L5" s="8" t="s">
        <v>262</v>
      </c>
      <c r="M5" s="8" t="s">
        <v>262</v>
      </c>
      <c r="N5" s="8" t="s">
        <v>262</v>
      </c>
      <c r="O5" s="8" t="s">
        <v>262</v>
      </c>
      <c r="P5" s="8" t="s">
        <v>262</v>
      </c>
      <c r="Q5" s="8" t="s">
        <v>262</v>
      </c>
      <c r="R5" s="8" t="s">
        <v>262</v>
      </c>
      <c r="S5" s="8" t="s">
        <v>262</v>
      </c>
      <c r="T5" s="8" t="s">
        <v>262</v>
      </c>
      <c r="U5" s="8" t="s">
        <v>262</v>
      </c>
      <c r="V5" s="8" t="s">
        <v>262</v>
      </c>
      <c r="W5" s="8" t="s">
        <v>262</v>
      </c>
      <c r="X5" s="8" t="s">
        <v>262</v>
      </c>
      <c r="Y5" s="8" t="s">
        <v>262</v>
      </c>
      <c r="Z5" s="8" t="s">
        <v>262</v>
      </c>
      <c r="AA5" s="8" t="s">
        <v>262</v>
      </c>
      <c r="AB5" s="8" t="s">
        <v>262</v>
      </c>
      <c r="AC5" s="8" t="s">
        <v>262</v>
      </c>
      <c r="AD5" s="8" t="s">
        <v>262</v>
      </c>
      <c r="AE5" s="8" t="s">
        <v>262</v>
      </c>
      <c r="AF5" s="8" t="s">
        <v>262</v>
      </c>
      <c r="AG5" s="8" t="s">
        <v>262</v>
      </c>
      <c r="AH5" s="8" t="s">
        <v>262</v>
      </c>
      <c r="AI5" s="8" t="s">
        <v>262</v>
      </c>
      <c r="AJ5" s="8" t="s">
        <v>262</v>
      </c>
      <c r="AK5" s="8" t="s">
        <v>262</v>
      </c>
      <c r="AL5" s="8" t="s">
        <v>262</v>
      </c>
      <c r="AM5" s="8" t="s">
        <v>262</v>
      </c>
      <c r="AN5" s="8" t="s">
        <v>262</v>
      </c>
      <c r="AO5" s="8" t="s">
        <v>262</v>
      </c>
      <c r="AP5" s="8" t="s">
        <v>262</v>
      </c>
      <c r="AQ5" s="8" t="s">
        <v>262</v>
      </c>
      <c r="AR5" s="8" t="s">
        <v>262</v>
      </c>
      <c r="AS5" s="8" t="s">
        <v>262</v>
      </c>
      <c r="AT5" s="8" t="s">
        <v>262</v>
      </c>
      <c r="AU5" s="8" t="s">
        <v>262</v>
      </c>
      <c r="AV5" s="8" t="s">
        <v>262</v>
      </c>
      <c r="AW5" s="8" t="s">
        <v>262</v>
      </c>
      <c r="AX5" s="8" t="s">
        <v>262</v>
      </c>
      <c r="AY5" s="8" t="s">
        <v>262</v>
      </c>
      <c r="AZ5" s="8" t="s">
        <v>262</v>
      </c>
      <c r="BA5" s="8" t="s">
        <v>262</v>
      </c>
      <c r="BB5" s="8" t="s">
        <v>262</v>
      </c>
      <c r="BC5" s="8" t="s">
        <v>262</v>
      </c>
      <c r="BD5" s="8" t="s">
        <v>262</v>
      </c>
      <c r="BE5" s="8" t="s">
        <v>262</v>
      </c>
      <c r="BF5" s="8" t="s">
        <v>262</v>
      </c>
      <c r="BG5" s="8" t="s">
        <v>262</v>
      </c>
      <c r="BH5" s="8" t="s">
        <v>262</v>
      </c>
      <c r="BI5" s="8" t="s">
        <v>262</v>
      </c>
      <c r="BJ5" s="8" t="s">
        <v>262</v>
      </c>
      <c r="BK5" s="8" t="s">
        <v>262</v>
      </c>
      <c r="BL5" s="8" t="s">
        <v>262</v>
      </c>
      <c r="BM5" s="8" t="s">
        <v>262</v>
      </c>
      <c r="BN5" s="8" t="s">
        <v>262</v>
      </c>
      <c r="BO5" s="8" t="s">
        <v>262</v>
      </c>
      <c r="BP5" s="8" t="s">
        <v>262</v>
      </c>
      <c r="BQ5" s="8" t="s">
        <v>262</v>
      </c>
      <c r="BR5" s="8" t="s">
        <v>262</v>
      </c>
      <c r="BS5" s="8" t="s">
        <v>262</v>
      </c>
      <c r="BT5" s="8" t="s">
        <v>262</v>
      </c>
      <c r="BU5" s="8" t="s">
        <v>262</v>
      </c>
      <c r="BV5" s="8" t="s">
        <v>262</v>
      </c>
      <c r="BW5" s="8" t="s">
        <v>262</v>
      </c>
      <c r="BX5" s="8" t="s">
        <v>262</v>
      </c>
      <c r="BY5" s="8" t="s">
        <v>262</v>
      </c>
      <c r="BZ5" s="8" t="s">
        <v>262</v>
      </c>
      <c r="CA5" s="8" t="s">
        <v>262</v>
      </c>
      <c r="CB5" s="8" t="s">
        <v>262</v>
      </c>
      <c r="CC5" s="8" t="s">
        <v>262</v>
      </c>
      <c r="CD5" s="8" t="s">
        <v>262</v>
      </c>
      <c r="CE5" s="8" t="s">
        <v>262</v>
      </c>
      <c r="CF5" s="8" t="s">
        <v>262</v>
      </c>
      <c r="CG5" s="8" t="s">
        <v>262</v>
      </c>
      <c r="CH5" s="8" t="s">
        <v>262</v>
      </c>
      <c r="CI5" s="8" t="s">
        <v>262</v>
      </c>
      <c r="CJ5" s="8" t="s">
        <v>262</v>
      </c>
      <c r="CK5" s="8" t="s">
        <v>262</v>
      </c>
      <c r="CL5" s="8" t="s">
        <v>262</v>
      </c>
      <c r="CM5" s="8" t="s">
        <v>262</v>
      </c>
      <c r="CN5" s="8" t="s">
        <v>262</v>
      </c>
      <c r="CO5" s="8" t="s">
        <v>262</v>
      </c>
      <c r="CP5" s="8" t="s">
        <v>262</v>
      </c>
      <c r="CQ5" s="8" t="s">
        <v>262</v>
      </c>
      <c r="CR5" s="8" t="s">
        <v>262</v>
      </c>
      <c r="CS5" s="8" t="s">
        <v>262</v>
      </c>
      <c r="CT5" s="8" t="s">
        <v>262</v>
      </c>
      <c r="CU5" s="8" t="s">
        <v>262</v>
      </c>
      <c r="CV5" s="8" t="s">
        <v>262</v>
      </c>
      <c r="CW5" s="8" t="s">
        <v>262</v>
      </c>
      <c r="CX5" s="8" t="s">
        <v>262</v>
      </c>
      <c r="CY5" s="8" t="s">
        <v>262</v>
      </c>
      <c r="CZ5" s="8" t="s">
        <v>262</v>
      </c>
      <c r="DA5" s="8" t="s">
        <v>262</v>
      </c>
      <c r="DB5" s="8" t="s">
        <v>262</v>
      </c>
    </row>
    <row r="6" spans="1:106">
      <c r="A6" s="4" t="s">
        <v>254</v>
      </c>
      <c r="B6" s="1">
        <v>1</v>
      </c>
      <c r="C6" s="1">
        <v>1</v>
      </c>
      <c r="D6" s="1">
        <v>1</v>
      </c>
      <c r="E6" s="1">
        <v>1</v>
      </c>
      <c r="F6" s="1">
        <v>1</v>
      </c>
      <c r="G6" s="1">
        <v>1</v>
      </c>
      <c r="H6" s="1">
        <v>1</v>
      </c>
      <c r="I6" s="1">
        <v>1</v>
      </c>
      <c r="J6" s="1">
        <v>1</v>
      </c>
      <c r="K6" s="1">
        <v>1</v>
      </c>
      <c r="L6" s="1">
        <v>1</v>
      </c>
      <c r="M6" s="1">
        <v>1</v>
      </c>
      <c r="N6" s="1">
        <v>1</v>
      </c>
      <c r="O6" s="1">
        <v>1</v>
      </c>
      <c r="P6" s="1">
        <v>1</v>
      </c>
      <c r="Q6" s="1">
        <v>1</v>
      </c>
      <c r="R6" s="1">
        <v>1</v>
      </c>
      <c r="S6" s="1">
        <v>1</v>
      </c>
      <c r="T6" s="1">
        <v>1</v>
      </c>
      <c r="U6" s="1">
        <v>1</v>
      </c>
      <c r="V6" s="1">
        <v>1</v>
      </c>
      <c r="W6" s="1">
        <v>1</v>
      </c>
      <c r="X6" s="1">
        <v>1</v>
      </c>
      <c r="Y6" s="1">
        <v>1</v>
      </c>
      <c r="Z6" s="1">
        <v>1</v>
      </c>
      <c r="AA6" s="1">
        <v>1</v>
      </c>
      <c r="AB6" s="1">
        <v>1</v>
      </c>
      <c r="AC6" s="1">
        <v>1</v>
      </c>
      <c r="AD6" s="1">
        <v>1</v>
      </c>
      <c r="AE6" s="1">
        <v>1</v>
      </c>
      <c r="AF6" s="1">
        <v>1</v>
      </c>
      <c r="AG6" s="1">
        <v>1</v>
      </c>
      <c r="AH6" s="1">
        <v>1</v>
      </c>
      <c r="AI6" s="1">
        <v>1</v>
      </c>
      <c r="AJ6" s="1">
        <v>1</v>
      </c>
      <c r="AK6" s="1">
        <v>1</v>
      </c>
      <c r="AL6" s="1">
        <v>1</v>
      </c>
      <c r="AM6" s="1">
        <v>1</v>
      </c>
      <c r="AN6" s="1">
        <v>1</v>
      </c>
      <c r="AO6" s="1">
        <v>1</v>
      </c>
      <c r="AP6" s="1">
        <v>1</v>
      </c>
      <c r="AQ6" s="1">
        <v>1</v>
      </c>
      <c r="AR6" s="1">
        <v>1</v>
      </c>
      <c r="AS6" s="1">
        <v>1</v>
      </c>
      <c r="AT6" s="1">
        <v>1</v>
      </c>
      <c r="AU6" s="1">
        <v>1</v>
      </c>
      <c r="AV6" s="1">
        <v>1</v>
      </c>
      <c r="AW6" s="1">
        <v>1</v>
      </c>
      <c r="AX6" s="1">
        <v>1</v>
      </c>
      <c r="AY6" s="1">
        <v>1</v>
      </c>
      <c r="AZ6" s="1">
        <v>1</v>
      </c>
      <c r="BA6" s="1">
        <v>1</v>
      </c>
      <c r="BB6" s="1">
        <v>1</v>
      </c>
      <c r="BC6" s="1">
        <v>1</v>
      </c>
      <c r="BD6" s="1">
        <v>1</v>
      </c>
      <c r="BE6" s="1">
        <v>1</v>
      </c>
      <c r="BF6" s="1">
        <v>1</v>
      </c>
      <c r="BG6" s="1">
        <v>1</v>
      </c>
      <c r="BH6" s="1">
        <v>1</v>
      </c>
      <c r="BI6" s="1">
        <v>1</v>
      </c>
      <c r="BJ6" s="1">
        <v>1</v>
      </c>
      <c r="BK6" s="1">
        <v>1</v>
      </c>
      <c r="BL6" s="1">
        <v>1</v>
      </c>
      <c r="BM6" s="1">
        <v>1</v>
      </c>
      <c r="BN6" s="1">
        <v>1</v>
      </c>
      <c r="BO6" s="1">
        <v>1</v>
      </c>
      <c r="BP6" s="1">
        <v>1</v>
      </c>
      <c r="BQ6" s="1">
        <v>1</v>
      </c>
      <c r="BR6" s="1">
        <v>1</v>
      </c>
      <c r="BS6" s="1">
        <v>1</v>
      </c>
      <c r="BT6" s="1">
        <v>1</v>
      </c>
      <c r="BU6" s="1">
        <v>1</v>
      </c>
      <c r="BV6" s="1">
        <v>1</v>
      </c>
      <c r="BW6" s="1">
        <v>1</v>
      </c>
      <c r="BX6" s="1">
        <v>1</v>
      </c>
      <c r="BY6" s="1">
        <v>1</v>
      </c>
      <c r="BZ6" s="1">
        <v>1</v>
      </c>
      <c r="CA6" s="1">
        <v>1</v>
      </c>
      <c r="CB6" s="1">
        <v>1</v>
      </c>
      <c r="CC6" s="1">
        <v>1</v>
      </c>
      <c r="CD6" s="1">
        <v>1</v>
      </c>
      <c r="CE6" s="1">
        <v>1</v>
      </c>
      <c r="CF6" s="1">
        <v>1</v>
      </c>
      <c r="CG6" s="1">
        <v>1</v>
      </c>
      <c r="CH6" s="1">
        <v>1</v>
      </c>
      <c r="CI6" s="1">
        <v>1</v>
      </c>
      <c r="CJ6" s="1">
        <v>1</v>
      </c>
      <c r="CK6" s="1">
        <v>1</v>
      </c>
      <c r="CL6" s="1">
        <v>1</v>
      </c>
      <c r="CM6" s="1">
        <v>1</v>
      </c>
      <c r="CN6" s="1">
        <v>1</v>
      </c>
      <c r="CO6" s="1">
        <v>1</v>
      </c>
      <c r="CP6" s="1">
        <v>1</v>
      </c>
      <c r="CQ6" s="1">
        <v>1</v>
      </c>
      <c r="CR6" s="1">
        <v>1</v>
      </c>
      <c r="CS6" s="1">
        <v>1</v>
      </c>
      <c r="CT6" s="1">
        <v>1</v>
      </c>
      <c r="CU6" s="1">
        <v>1</v>
      </c>
      <c r="CV6" s="1">
        <v>1</v>
      </c>
      <c r="CW6" s="1">
        <v>1</v>
      </c>
      <c r="CX6" s="1">
        <v>1</v>
      </c>
      <c r="CY6" s="1">
        <v>1</v>
      </c>
      <c r="CZ6" s="1">
        <v>1</v>
      </c>
      <c r="DA6" s="1">
        <v>1</v>
      </c>
      <c r="DB6" s="1">
        <v>1</v>
      </c>
    </row>
    <row r="7" spans="1:106" s="6" customFormat="1">
      <c r="A7" s="5" t="s">
        <v>255</v>
      </c>
      <c r="B7" s="6">
        <v>41821</v>
      </c>
      <c r="C7" s="6">
        <v>41821</v>
      </c>
      <c r="D7" s="6">
        <v>41821</v>
      </c>
      <c r="E7" s="6">
        <v>41821</v>
      </c>
      <c r="F7" s="6">
        <v>41821</v>
      </c>
      <c r="G7" s="6">
        <v>41821</v>
      </c>
      <c r="H7" s="6">
        <v>41821</v>
      </c>
      <c r="I7" s="6">
        <v>41821</v>
      </c>
      <c r="J7" s="6">
        <v>41821</v>
      </c>
      <c r="K7" s="6">
        <v>41821</v>
      </c>
      <c r="L7" s="6">
        <v>41821</v>
      </c>
      <c r="M7" s="6">
        <v>41821</v>
      </c>
      <c r="N7" s="6">
        <v>41821</v>
      </c>
      <c r="O7" s="6">
        <v>41821</v>
      </c>
      <c r="P7" s="6">
        <v>41821</v>
      </c>
      <c r="Q7" s="6">
        <v>41821</v>
      </c>
      <c r="R7" s="6">
        <v>41821</v>
      </c>
      <c r="S7" s="6">
        <v>41821</v>
      </c>
      <c r="T7" s="6">
        <v>41821</v>
      </c>
      <c r="U7" s="6">
        <v>41821</v>
      </c>
      <c r="V7" s="6">
        <v>41821</v>
      </c>
      <c r="W7" s="6">
        <v>41821</v>
      </c>
      <c r="X7" s="6">
        <v>41821</v>
      </c>
      <c r="Y7" s="6">
        <v>41821</v>
      </c>
      <c r="Z7" s="6">
        <v>41821</v>
      </c>
      <c r="AA7" s="6">
        <v>41821</v>
      </c>
      <c r="AB7" s="6">
        <v>41821</v>
      </c>
      <c r="AC7" s="6">
        <v>41821</v>
      </c>
      <c r="AD7" s="6">
        <v>41821</v>
      </c>
      <c r="AE7" s="6">
        <v>41821</v>
      </c>
      <c r="AF7" s="6">
        <v>41821</v>
      </c>
      <c r="AG7" s="6">
        <v>41821</v>
      </c>
      <c r="AH7" s="6">
        <v>41821</v>
      </c>
      <c r="AI7" s="6">
        <v>41821</v>
      </c>
      <c r="AJ7" s="6">
        <v>41821</v>
      </c>
      <c r="AK7" s="6">
        <v>41821</v>
      </c>
      <c r="AL7" s="6">
        <v>41821</v>
      </c>
      <c r="AM7" s="6">
        <v>41821</v>
      </c>
      <c r="AN7" s="6">
        <v>41821</v>
      </c>
      <c r="AO7" s="6">
        <v>41821</v>
      </c>
      <c r="AP7" s="6">
        <v>41821</v>
      </c>
      <c r="AQ7" s="6">
        <v>41821</v>
      </c>
      <c r="AR7" s="6">
        <v>41821</v>
      </c>
      <c r="AS7" s="6">
        <v>41821</v>
      </c>
      <c r="AT7" s="6">
        <v>41821</v>
      </c>
      <c r="AU7" s="6">
        <v>41821</v>
      </c>
      <c r="AV7" s="6">
        <v>41821</v>
      </c>
      <c r="AW7" s="6">
        <v>41821</v>
      </c>
      <c r="AX7" s="6">
        <v>41821</v>
      </c>
      <c r="AY7" s="6">
        <v>41821</v>
      </c>
      <c r="AZ7" s="6">
        <v>41821</v>
      </c>
      <c r="BA7" s="6">
        <v>41821</v>
      </c>
      <c r="BB7" s="6">
        <v>41821</v>
      </c>
      <c r="BC7" s="6">
        <v>41821</v>
      </c>
      <c r="BD7" s="6">
        <v>41821</v>
      </c>
      <c r="BE7" s="6">
        <v>41821</v>
      </c>
      <c r="BF7" s="6">
        <v>41821</v>
      </c>
      <c r="BG7" s="6">
        <v>41821</v>
      </c>
      <c r="BH7" s="6">
        <v>41821</v>
      </c>
      <c r="BI7" s="6">
        <v>41821</v>
      </c>
      <c r="BJ7" s="6">
        <v>41821</v>
      </c>
      <c r="BK7" s="6">
        <v>41821</v>
      </c>
      <c r="BL7" s="6">
        <v>41821</v>
      </c>
      <c r="BM7" s="6">
        <v>41821</v>
      </c>
      <c r="BN7" s="6">
        <v>41821</v>
      </c>
      <c r="BO7" s="6">
        <v>41821</v>
      </c>
      <c r="BP7" s="6">
        <v>41821</v>
      </c>
      <c r="BQ7" s="6">
        <v>41821</v>
      </c>
      <c r="BR7" s="6">
        <v>41821</v>
      </c>
      <c r="BS7" s="6">
        <v>41821</v>
      </c>
      <c r="BT7" s="6">
        <v>41821</v>
      </c>
      <c r="BU7" s="6">
        <v>41821</v>
      </c>
      <c r="BV7" s="6">
        <v>41821</v>
      </c>
      <c r="BW7" s="6">
        <v>41821</v>
      </c>
      <c r="BX7" s="6">
        <v>41821</v>
      </c>
      <c r="BY7" s="6">
        <v>41821</v>
      </c>
      <c r="BZ7" s="6">
        <v>41821</v>
      </c>
      <c r="CA7" s="6">
        <v>41821</v>
      </c>
      <c r="CB7" s="6">
        <v>41821</v>
      </c>
      <c r="CC7" s="6">
        <v>41821</v>
      </c>
      <c r="CD7" s="6">
        <v>41821</v>
      </c>
      <c r="CE7" s="6">
        <v>41821</v>
      </c>
      <c r="CF7" s="6">
        <v>41821</v>
      </c>
      <c r="CG7" s="6">
        <v>41821</v>
      </c>
      <c r="CH7" s="6">
        <v>41821</v>
      </c>
      <c r="CI7" s="6">
        <v>41821</v>
      </c>
      <c r="CJ7" s="6">
        <v>41821</v>
      </c>
      <c r="CK7" s="6">
        <v>41821</v>
      </c>
      <c r="CL7" s="6">
        <v>41821</v>
      </c>
      <c r="CM7" s="6">
        <v>41821</v>
      </c>
      <c r="CN7" s="6">
        <v>41821</v>
      </c>
      <c r="CO7" s="6">
        <v>41821</v>
      </c>
      <c r="CP7" s="6">
        <v>41821</v>
      </c>
      <c r="CQ7" s="6">
        <v>41821</v>
      </c>
      <c r="CR7" s="6">
        <v>41821</v>
      </c>
      <c r="CS7" s="6">
        <v>41821</v>
      </c>
      <c r="CT7" s="6">
        <v>41821</v>
      </c>
      <c r="CU7" s="6">
        <v>41821</v>
      </c>
      <c r="CV7" s="6">
        <v>41821</v>
      </c>
      <c r="CW7" s="6">
        <v>41821</v>
      </c>
      <c r="CX7" s="6">
        <v>41821</v>
      </c>
      <c r="CY7" s="6">
        <v>41821</v>
      </c>
      <c r="CZ7" s="6">
        <v>41821</v>
      </c>
      <c r="DA7" s="6">
        <v>41821</v>
      </c>
      <c r="DB7" s="6">
        <v>41821</v>
      </c>
    </row>
    <row r="8" spans="1:106" s="6" customFormat="1">
      <c r="A8" s="5" t="s">
        <v>256</v>
      </c>
      <c r="B8" s="6">
        <v>45809</v>
      </c>
      <c r="C8" s="6">
        <v>45809</v>
      </c>
      <c r="D8" s="6">
        <v>45809</v>
      </c>
      <c r="E8" s="6">
        <v>45809</v>
      </c>
      <c r="F8" s="6">
        <v>45809</v>
      </c>
      <c r="G8" s="6">
        <v>45809</v>
      </c>
      <c r="H8" s="6">
        <v>45809</v>
      </c>
      <c r="I8" s="6">
        <v>45809</v>
      </c>
      <c r="J8" s="6">
        <v>45809</v>
      </c>
      <c r="K8" s="6">
        <v>45809</v>
      </c>
      <c r="L8" s="6">
        <v>45809</v>
      </c>
      <c r="M8" s="6">
        <v>45809</v>
      </c>
      <c r="N8" s="6">
        <v>45809</v>
      </c>
      <c r="O8" s="6">
        <v>45809</v>
      </c>
      <c r="P8" s="6">
        <v>45809</v>
      </c>
      <c r="Q8" s="6">
        <v>45809</v>
      </c>
      <c r="R8" s="6">
        <v>45809</v>
      </c>
      <c r="S8" s="6">
        <v>45809</v>
      </c>
      <c r="T8" s="6">
        <v>45809</v>
      </c>
      <c r="U8" s="6">
        <v>45809</v>
      </c>
      <c r="V8" s="6">
        <v>45809</v>
      </c>
      <c r="W8" s="6">
        <v>45809</v>
      </c>
      <c r="X8" s="6">
        <v>45809</v>
      </c>
      <c r="Y8" s="6">
        <v>45809</v>
      </c>
      <c r="Z8" s="6">
        <v>45809</v>
      </c>
      <c r="AA8" s="6">
        <v>45809</v>
      </c>
      <c r="AB8" s="6">
        <v>45809</v>
      </c>
      <c r="AC8" s="6">
        <v>45809</v>
      </c>
      <c r="AD8" s="6">
        <v>45809</v>
      </c>
      <c r="AE8" s="6">
        <v>45809</v>
      </c>
      <c r="AF8" s="6">
        <v>45809</v>
      </c>
      <c r="AG8" s="6">
        <v>45809</v>
      </c>
      <c r="AH8" s="6">
        <v>45809</v>
      </c>
      <c r="AI8" s="6">
        <v>45809</v>
      </c>
      <c r="AJ8" s="6">
        <v>45809</v>
      </c>
      <c r="AK8" s="6">
        <v>45809</v>
      </c>
      <c r="AL8" s="6">
        <v>45809</v>
      </c>
      <c r="AM8" s="6">
        <v>45809</v>
      </c>
      <c r="AN8" s="6">
        <v>45809</v>
      </c>
      <c r="AO8" s="6">
        <v>45809</v>
      </c>
      <c r="AP8" s="6">
        <v>45809</v>
      </c>
      <c r="AQ8" s="6">
        <v>45809</v>
      </c>
      <c r="AR8" s="6">
        <v>45809</v>
      </c>
      <c r="AS8" s="6">
        <v>45809</v>
      </c>
      <c r="AT8" s="6">
        <v>45809</v>
      </c>
      <c r="AU8" s="6">
        <v>45809</v>
      </c>
      <c r="AV8" s="6">
        <v>45809</v>
      </c>
      <c r="AW8" s="6">
        <v>45809</v>
      </c>
      <c r="AX8" s="6">
        <v>45809</v>
      </c>
      <c r="AY8" s="6">
        <v>45809</v>
      </c>
      <c r="AZ8" s="6">
        <v>45809</v>
      </c>
      <c r="BA8" s="6">
        <v>45809</v>
      </c>
      <c r="BB8" s="6">
        <v>45809</v>
      </c>
      <c r="BC8" s="6">
        <v>45809</v>
      </c>
      <c r="BD8" s="6">
        <v>45809</v>
      </c>
      <c r="BE8" s="6">
        <v>45809</v>
      </c>
      <c r="BF8" s="6">
        <v>45809</v>
      </c>
      <c r="BG8" s="6">
        <v>45809</v>
      </c>
      <c r="BH8" s="6">
        <v>45809</v>
      </c>
      <c r="BI8" s="6">
        <v>45809</v>
      </c>
      <c r="BJ8" s="6">
        <v>45809</v>
      </c>
      <c r="BK8" s="6">
        <v>45809</v>
      </c>
      <c r="BL8" s="6">
        <v>45809</v>
      </c>
      <c r="BM8" s="6">
        <v>45809</v>
      </c>
      <c r="BN8" s="6">
        <v>45809</v>
      </c>
      <c r="BO8" s="6">
        <v>45809</v>
      </c>
      <c r="BP8" s="6">
        <v>45809</v>
      </c>
      <c r="BQ8" s="6">
        <v>45809</v>
      </c>
      <c r="BR8" s="6">
        <v>45809</v>
      </c>
      <c r="BS8" s="6">
        <v>45809</v>
      </c>
      <c r="BT8" s="6">
        <v>45809</v>
      </c>
      <c r="BU8" s="6">
        <v>45809</v>
      </c>
      <c r="BV8" s="6">
        <v>45809</v>
      </c>
      <c r="BW8" s="6">
        <v>45809</v>
      </c>
      <c r="BX8" s="6">
        <v>45809</v>
      </c>
      <c r="BY8" s="6">
        <v>45809</v>
      </c>
      <c r="BZ8" s="6">
        <v>45809</v>
      </c>
      <c r="CA8" s="6">
        <v>45809</v>
      </c>
      <c r="CB8" s="6">
        <v>45809</v>
      </c>
      <c r="CC8" s="6">
        <v>45809</v>
      </c>
      <c r="CD8" s="6">
        <v>45809</v>
      </c>
      <c r="CE8" s="6">
        <v>45809</v>
      </c>
      <c r="CF8" s="6">
        <v>45809</v>
      </c>
      <c r="CG8" s="6">
        <v>45809</v>
      </c>
      <c r="CH8" s="6">
        <v>45809</v>
      </c>
      <c r="CI8" s="6">
        <v>45809</v>
      </c>
      <c r="CJ8" s="6">
        <v>45809</v>
      </c>
      <c r="CK8" s="6">
        <v>45809</v>
      </c>
      <c r="CL8" s="6">
        <v>45809</v>
      </c>
      <c r="CM8" s="6">
        <v>45809</v>
      </c>
      <c r="CN8" s="6">
        <v>45809</v>
      </c>
      <c r="CO8" s="6">
        <v>45809</v>
      </c>
      <c r="CP8" s="6">
        <v>45809</v>
      </c>
      <c r="CQ8" s="6">
        <v>45809</v>
      </c>
      <c r="CR8" s="6">
        <v>45809</v>
      </c>
      <c r="CS8" s="6">
        <v>45809</v>
      </c>
      <c r="CT8" s="6">
        <v>45809</v>
      </c>
      <c r="CU8" s="6">
        <v>45809</v>
      </c>
      <c r="CV8" s="6">
        <v>45809</v>
      </c>
      <c r="CW8" s="6">
        <v>45809</v>
      </c>
      <c r="CX8" s="6">
        <v>45809</v>
      </c>
      <c r="CY8" s="6">
        <v>45809</v>
      </c>
      <c r="CZ8" s="6">
        <v>45809</v>
      </c>
      <c r="DA8" s="6">
        <v>45809</v>
      </c>
      <c r="DB8" s="6">
        <v>45809</v>
      </c>
    </row>
    <row r="9" spans="1:106">
      <c r="A9" s="4" t="s">
        <v>257</v>
      </c>
      <c r="B9" s="1">
        <v>132</v>
      </c>
      <c r="C9" s="1">
        <v>132</v>
      </c>
      <c r="D9" s="1">
        <v>132</v>
      </c>
      <c r="E9" s="1">
        <v>132</v>
      </c>
      <c r="F9" s="1">
        <v>132</v>
      </c>
      <c r="G9" s="1">
        <v>132</v>
      </c>
      <c r="H9" s="1">
        <v>132</v>
      </c>
      <c r="I9" s="1">
        <v>132</v>
      </c>
      <c r="J9" s="1">
        <v>132</v>
      </c>
      <c r="K9" s="1">
        <v>132</v>
      </c>
      <c r="L9" s="1">
        <v>132</v>
      </c>
      <c r="M9" s="1">
        <v>132</v>
      </c>
      <c r="N9" s="1">
        <v>132</v>
      </c>
      <c r="O9" s="1">
        <v>132</v>
      </c>
      <c r="P9" s="1">
        <v>132</v>
      </c>
      <c r="Q9" s="1">
        <v>132</v>
      </c>
      <c r="R9" s="1">
        <v>132</v>
      </c>
      <c r="S9" s="1">
        <v>132</v>
      </c>
      <c r="T9" s="1">
        <v>132</v>
      </c>
      <c r="U9" s="1">
        <v>132</v>
      </c>
      <c r="V9" s="1">
        <v>132</v>
      </c>
      <c r="W9" s="1">
        <v>132</v>
      </c>
      <c r="X9" s="1">
        <v>132</v>
      </c>
      <c r="Y9" s="1">
        <v>132</v>
      </c>
      <c r="Z9" s="1">
        <v>132</v>
      </c>
      <c r="AA9" s="1">
        <v>132</v>
      </c>
      <c r="AB9" s="1">
        <v>132</v>
      </c>
      <c r="AC9" s="1">
        <v>132</v>
      </c>
      <c r="AD9" s="1">
        <v>132</v>
      </c>
      <c r="AE9" s="1">
        <v>132</v>
      </c>
      <c r="AF9" s="1">
        <v>132</v>
      </c>
      <c r="AG9" s="1">
        <v>132</v>
      </c>
      <c r="AH9" s="1">
        <v>132</v>
      </c>
      <c r="AI9" s="1">
        <v>132</v>
      </c>
      <c r="AJ9" s="1">
        <v>132</v>
      </c>
      <c r="AK9" s="1">
        <v>132</v>
      </c>
      <c r="AL9" s="1">
        <v>132</v>
      </c>
      <c r="AM9" s="1">
        <v>132</v>
      </c>
      <c r="AN9" s="1">
        <v>132</v>
      </c>
      <c r="AO9" s="1">
        <v>132</v>
      </c>
      <c r="AP9" s="1">
        <v>132</v>
      </c>
      <c r="AQ9" s="1">
        <v>132</v>
      </c>
      <c r="AR9" s="1">
        <v>132</v>
      </c>
      <c r="AS9" s="1">
        <v>132</v>
      </c>
      <c r="AT9" s="1">
        <v>132</v>
      </c>
      <c r="AU9" s="1">
        <v>132</v>
      </c>
      <c r="AV9" s="1">
        <v>132</v>
      </c>
      <c r="AW9" s="1">
        <v>132</v>
      </c>
      <c r="AX9" s="1">
        <v>132</v>
      </c>
      <c r="AY9" s="1">
        <v>132</v>
      </c>
      <c r="AZ9" s="1">
        <v>132</v>
      </c>
      <c r="BA9" s="1">
        <v>132</v>
      </c>
      <c r="BB9" s="1">
        <v>132</v>
      </c>
      <c r="BC9" s="1">
        <v>132</v>
      </c>
      <c r="BD9" s="1">
        <v>132</v>
      </c>
      <c r="BE9" s="1">
        <v>132</v>
      </c>
      <c r="BF9" s="1">
        <v>132</v>
      </c>
      <c r="BG9" s="1">
        <v>132</v>
      </c>
      <c r="BH9" s="1">
        <v>132</v>
      </c>
      <c r="BI9" s="1">
        <v>132</v>
      </c>
      <c r="BJ9" s="1">
        <v>132</v>
      </c>
      <c r="BK9" s="1">
        <v>132</v>
      </c>
      <c r="BL9" s="1">
        <v>132</v>
      </c>
      <c r="BM9" s="1">
        <v>132</v>
      </c>
      <c r="BN9" s="1">
        <v>132</v>
      </c>
      <c r="BO9" s="1">
        <v>132</v>
      </c>
      <c r="BP9" s="1">
        <v>132</v>
      </c>
      <c r="BQ9" s="1">
        <v>132</v>
      </c>
      <c r="BR9" s="1">
        <v>132</v>
      </c>
      <c r="BS9" s="1">
        <v>132</v>
      </c>
      <c r="BT9" s="1">
        <v>132</v>
      </c>
      <c r="BU9" s="1">
        <v>132</v>
      </c>
      <c r="BV9" s="1">
        <v>132</v>
      </c>
      <c r="BW9" s="1">
        <v>132</v>
      </c>
      <c r="BX9" s="1">
        <v>132</v>
      </c>
      <c r="BY9" s="1">
        <v>132</v>
      </c>
      <c r="BZ9" s="1">
        <v>132</v>
      </c>
      <c r="CA9" s="1">
        <v>132</v>
      </c>
      <c r="CB9" s="1">
        <v>132</v>
      </c>
      <c r="CC9" s="1">
        <v>132</v>
      </c>
      <c r="CD9" s="1">
        <v>132</v>
      </c>
      <c r="CE9" s="1">
        <v>132</v>
      </c>
      <c r="CF9" s="1">
        <v>132</v>
      </c>
      <c r="CG9" s="1">
        <v>132</v>
      </c>
      <c r="CH9" s="1">
        <v>132</v>
      </c>
      <c r="CI9" s="1">
        <v>132</v>
      </c>
      <c r="CJ9" s="1">
        <v>132</v>
      </c>
      <c r="CK9" s="1">
        <v>132</v>
      </c>
      <c r="CL9" s="1">
        <v>132</v>
      </c>
      <c r="CM9" s="1">
        <v>132</v>
      </c>
      <c r="CN9" s="1">
        <v>132</v>
      </c>
      <c r="CO9" s="1">
        <v>132</v>
      </c>
      <c r="CP9" s="1">
        <v>132</v>
      </c>
      <c r="CQ9" s="1">
        <v>132</v>
      </c>
      <c r="CR9" s="1">
        <v>132</v>
      </c>
      <c r="CS9" s="1">
        <v>132</v>
      </c>
      <c r="CT9" s="1">
        <v>132</v>
      </c>
      <c r="CU9" s="1">
        <v>132</v>
      </c>
      <c r="CV9" s="1">
        <v>132</v>
      </c>
      <c r="CW9" s="1">
        <v>132</v>
      </c>
      <c r="CX9" s="1">
        <v>132</v>
      </c>
      <c r="CY9" s="1">
        <v>132</v>
      </c>
      <c r="CZ9" s="1">
        <v>132</v>
      </c>
      <c r="DA9" s="1">
        <v>132</v>
      </c>
      <c r="DB9" s="1">
        <v>132</v>
      </c>
    </row>
    <row r="10" spans="1:106">
      <c r="A10" s="4" t="s">
        <v>258</v>
      </c>
      <c r="B10" s="8" t="s">
        <v>1618</v>
      </c>
      <c r="C10" s="8" t="s">
        <v>1619</v>
      </c>
      <c r="D10" s="8" t="s">
        <v>1620</v>
      </c>
      <c r="E10" s="8" t="s">
        <v>1621</v>
      </c>
      <c r="F10" s="8" t="s">
        <v>1622</v>
      </c>
      <c r="G10" s="8" t="s">
        <v>1623</v>
      </c>
      <c r="H10" s="8" t="s">
        <v>1624</v>
      </c>
      <c r="I10" s="8" t="s">
        <v>1625</v>
      </c>
      <c r="J10" s="8" t="s">
        <v>1626</v>
      </c>
      <c r="K10" s="8" t="s">
        <v>1627</v>
      </c>
      <c r="L10" s="8" t="s">
        <v>1628</v>
      </c>
      <c r="M10" s="8" t="s">
        <v>1629</v>
      </c>
      <c r="N10" s="8" t="s">
        <v>1630</v>
      </c>
      <c r="O10" s="8" t="s">
        <v>1631</v>
      </c>
      <c r="P10" s="8" t="s">
        <v>1632</v>
      </c>
      <c r="Q10" s="8" t="s">
        <v>1633</v>
      </c>
      <c r="R10" s="8" t="s">
        <v>1634</v>
      </c>
      <c r="S10" s="8" t="s">
        <v>1635</v>
      </c>
      <c r="T10" s="8" t="s">
        <v>1636</v>
      </c>
      <c r="U10" s="8" t="s">
        <v>1637</v>
      </c>
      <c r="V10" s="8" t="s">
        <v>1638</v>
      </c>
      <c r="W10" s="8" t="s">
        <v>1639</v>
      </c>
      <c r="X10" s="8" t="s">
        <v>1640</v>
      </c>
      <c r="Y10" s="8" t="s">
        <v>1641</v>
      </c>
      <c r="Z10" s="8" t="s">
        <v>1642</v>
      </c>
      <c r="AA10" s="8" t="s">
        <v>1643</v>
      </c>
      <c r="AB10" s="8" t="s">
        <v>1644</v>
      </c>
      <c r="AC10" s="8" t="s">
        <v>1645</v>
      </c>
      <c r="AD10" s="8" t="s">
        <v>1646</v>
      </c>
      <c r="AE10" s="8" t="s">
        <v>1647</v>
      </c>
      <c r="AF10" s="8" t="s">
        <v>1648</v>
      </c>
      <c r="AG10" s="8" t="s">
        <v>1649</v>
      </c>
      <c r="AH10" s="8" t="s">
        <v>1650</v>
      </c>
      <c r="AI10" s="8" t="s">
        <v>1651</v>
      </c>
      <c r="AJ10" s="8" t="s">
        <v>1652</v>
      </c>
      <c r="AK10" s="8" t="s">
        <v>1653</v>
      </c>
      <c r="AL10" s="8" t="s">
        <v>1654</v>
      </c>
      <c r="AM10" s="8" t="s">
        <v>1655</v>
      </c>
      <c r="AN10" s="8" t="s">
        <v>1656</v>
      </c>
      <c r="AO10" s="8" t="s">
        <v>1657</v>
      </c>
      <c r="AP10" s="8" t="s">
        <v>1658</v>
      </c>
      <c r="AQ10" s="8" t="s">
        <v>1659</v>
      </c>
      <c r="AR10" s="8" t="s">
        <v>1660</v>
      </c>
      <c r="AS10" s="8" t="s">
        <v>1661</v>
      </c>
      <c r="AT10" s="8" t="s">
        <v>1662</v>
      </c>
      <c r="AU10" s="8" t="s">
        <v>1663</v>
      </c>
      <c r="AV10" s="8" t="s">
        <v>1664</v>
      </c>
      <c r="AW10" s="8" t="s">
        <v>1665</v>
      </c>
      <c r="AX10" s="8" t="s">
        <v>1666</v>
      </c>
      <c r="AY10" s="8" t="s">
        <v>1667</v>
      </c>
      <c r="AZ10" s="8" t="s">
        <v>1668</v>
      </c>
      <c r="BA10" s="8" t="s">
        <v>1669</v>
      </c>
      <c r="BB10" s="8" t="s">
        <v>1670</v>
      </c>
      <c r="BC10" s="8" t="s">
        <v>1671</v>
      </c>
      <c r="BD10" s="8" t="s">
        <v>1672</v>
      </c>
      <c r="BE10" s="8" t="s">
        <v>1673</v>
      </c>
      <c r="BF10" s="8" t="s">
        <v>1674</v>
      </c>
      <c r="BG10" s="8" t="s">
        <v>1675</v>
      </c>
      <c r="BH10" s="8" t="s">
        <v>1676</v>
      </c>
      <c r="BI10" s="8" t="s">
        <v>1677</v>
      </c>
      <c r="BJ10" s="8" t="s">
        <v>1678</v>
      </c>
      <c r="BK10" s="8" t="s">
        <v>1679</v>
      </c>
      <c r="BL10" s="8" t="s">
        <v>1680</v>
      </c>
      <c r="BM10" s="8" t="s">
        <v>1681</v>
      </c>
      <c r="BN10" s="8" t="s">
        <v>1682</v>
      </c>
      <c r="BO10" s="8" t="s">
        <v>1683</v>
      </c>
      <c r="BP10" s="8" t="s">
        <v>1684</v>
      </c>
      <c r="BQ10" s="8" t="s">
        <v>1685</v>
      </c>
      <c r="BR10" s="8" t="s">
        <v>1686</v>
      </c>
      <c r="BS10" s="8" t="s">
        <v>1687</v>
      </c>
      <c r="BT10" s="8" t="s">
        <v>1688</v>
      </c>
      <c r="BU10" s="8" t="s">
        <v>1689</v>
      </c>
      <c r="BV10" s="8" t="s">
        <v>1690</v>
      </c>
      <c r="BW10" s="8" t="s">
        <v>1691</v>
      </c>
      <c r="BX10" s="8" t="s">
        <v>1692</v>
      </c>
      <c r="BY10" s="8" t="s">
        <v>1693</v>
      </c>
      <c r="BZ10" s="8" t="s">
        <v>1694</v>
      </c>
      <c r="CA10" s="8" t="s">
        <v>1695</v>
      </c>
      <c r="CB10" s="8" t="s">
        <v>1696</v>
      </c>
      <c r="CC10" s="8" t="s">
        <v>1697</v>
      </c>
      <c r="CD10" s="8" t="s">
        <v>1698</v>
      </c>
      <c r="CE10" s="8" t="s">
        <v>1699</v>
      </c>
      <c r="CF10" s="8" t="s">
        <v>1700</v>
      </c>
      <c r="CG10" s="8" t="s">
        <v>1701</v>
      </c>
      <c r="CH10" s="8" t="s">
        <v>1702</v>
      </c>
      <c r="CI10" s="8" t="s">
        <v>1703</v>
      </c>
      <c r="CJ10" s="8" t="s">
        <v>1704</v>
      </c>
      <c r="CK10" s="8" t="s">
        <v>1705</v>
      </c>
      <c r="CL10" s="8" t="s">
        <v>1706</v>
      </c>
      <c r="CM10" s="8" t="s">
        <v>1707</v>
      </c>
      <c r="CN10" s="8" t="s">
        <v>1708</v>
      </c>
      <c r="CO10" s="8" t="s">
        <v>1709</v>
      </c>
      <c r="CP10" s="8" t="s">
        <v>1710</v>
      </c>
      <c r="CQ10" s="8" t="s">
        <v>1711</v>
      </c>
      <c r="CR10" s="8" t="s">
        <v>1712</v>
      </c>
      <c r="CS10" s="8" t="s">
        <v>1713</v>
      </c>
      <c r="CT10" s="8" t="s">
        <v>1714</v>
      </c>
      <c r="CU10" s="8" t="s">
        <v>1715</v>
      </c>
      <c r="CV10" s="8" t="s">
        <v>1716</v>
      </c>
      <c r="CW10" s="8" t="s">
        <v>1717</v>
      </c>
      <c r="CX10" s="8" t="s">
        <v>1718</v>
      </c>
      <c r="CY10" s="8" t="s">
        <v>1719</v>
      </c>
      <c r="CZ10" s="8" t="s">
        <v>1720</v>
      </c>
      <c r="DA10" s="8" t="s">
        <v>1721</v>
      </c>
      <c r="DB10" s="8" t="s">
        <v>1722</v>
      </c>
    </row>
    <row r="11" spans="1:106">
      <c r="A11" s="10">
        <v>41821</v>
      </c>
      <c r="B11" s="9">
        <v>13.663</v>
      </c>
      <c r="C11" s="9">
        <v>10.064</v>
      </c>
      <c r="D11" s="9">
        <v>3.6</v>
      </c>
      <c r="E11" s="9">
        <v>24.81</v>
      </c>
      <c r="F11" s="9">
        <v>9.8409999999999993</v>
      </c>
      <c r="G11" s="9">
        <v>14.97</v>
      </c>
      <c r="H11" s="9">
        <v>16.189</v>
      </c>
      <c r="I11" s="9">
        <v>12.093999999999999</v>
      </c>
      <c r="J11" s="9">
        <v>4.0949999999999998</v>
      </c>
      <c r="K11" s="9">
        <v>27.652000000000001</v>
      </c>
      <c r="L11" s="9">
        <v>11.619</v>
      </c>
      <c r="M11" s="9">
        <v>16.033000000000001</v>
      </c>
      <c r="N11" s="9">
        <v>27.277999999999999</v>
      </c>
      <c r="O11" s="9">
        <v>11.79</v>
      </c>
      <c r="P11" s="9">
        <v>15.489000000000001</v>
      </c>
      <c r="Q11" s="9">
        <v>128.06899999999999</v>
      </c>
      <c r="R11" s="9">
        <v>69.872</v>
      </c>
      <c r="S11" s="9">
        <v>58.197000000000003</v>
      </c>
      <c r="T11" s="9">
        <v>106.247</v>
      </c>
      <c r="U11" s="9">
        <v>63.631999999999998</v>
      </c>
      <c r="V11" s="9">
        <v>42.615000000000002</v>
      </c>
      <c r="W11" s="9">
        <v>21.821999999999999</v>
      </c>
      <c r="X11" s="9">
        <v>6.24</v>
      </c>
      <c r="Y11" s="9">
        <v>15.582000000000001</v>
      </c>
      <c r="Z11" s="9">
        <v>10.971</v>
      </c>
      <c r="AA11" s="9">
        <v>6.2309999999999999</v>
      </c>
      <c r="AB11" s="9">
        <v>4.7389999999999999</v>
      </c>
      <c r="AC11" s="9">
        <v>1.93</v>
      </c>
      <c r="AD11" s="9">
        <v>1.39</v>
      </c>
      <c r="AE11" s="9">
        <v>0.54</v>
      </c>
      <c r="AF11" s="9">
        <v>1.329</v>
      </c>
      <c r="AG11" s="9">
        <v>1.129</v>
      </c>
      <c r="AH11" s="9">
        <v>0.2</v>
      </c>
      <c r="AI11" s="9">
        <v>0.76100000000000001</v>
      </c>
      <c r="AJ11" s="9">
        <v>0.56100000000000005</v>
      </c>
      <c r="AK11" s="9">
        <v>0.2</v>
      </c>
      <c r="AL11" s="9">
        <v>0.56799999999999995</v>
      </c>
      <c r="AM11" s="9">
        <v>0.56799999999999995</v>
      </c>
      <c r="AN11" s="9">
        <v>0</v>
      </c>
      <c r="AO11" s="9">
        <v>0.60099999999999998</v>
      </c>
      <c r="AP11" s="9">
        <v>0.26200000000000001</v>
      </c>
      <c r="AQ11" s="9">
        <v>0.34</v>
      </c>
      <c r="AR11" s="9">
        <v>10.131</v>
      </c>
      <c r="AS11" s="9">
        <v>5.5709999999999997</v>
      </c>
      <c r="AT11" s="9">
        <v>4.5599999999999996</v>
      </c>
      <c r="AU11" s="9">
        <v>5.819</v>
      </c>
      <c r="AV11" s="9">
        <v>3.9860000000000002</v>
      </c>
      <c r="AW11" s="9">
        <v>1.833</v>
      </c>
      <c r="AX11" s="9">
        <v>4.3129999999999997</v>
      </c>
      <c r="AY11" s="9">
        <v>1.585</v>
      </c>
      <c r="AZ11" s="9">
        <v>2.7280000000000002</v>
      </c>
      <c r="BA11" s="9">
        <v>6.5810000000000004</v>
      </c>
      <c r="BB11" s="9">
        <v>4.6459999999999999</v>
      </c>
      <c r="BC11" s="9">
        <v>1.9339999999999999</v>
      </c>
      <c r="BD11" s="9">
        <v>4.3899999999999997</v>
      </c>
      <c r="BE11" s="9">
        <v>1.585</v>
      </c>
      <c r="BF11" s="9">
        <v>2.8050000000000002</v>
      </c>
      <c r="BG11" s="9">
        <v>5.0739999999999998</v>
      </c>
      <c r="BH11" s="9">
        <v>2.1459999999999999</v>
      </c>
      <c r="BI11" s="9">
        <v>2.9279999999999999</v>
      </c>
      <c r="BJ11" s="9">
        <v>214.91499999999999</v>
      </c>
      <c r="BK11" s="9">
        <v>111.736</v>
      </c>
      <c r="BL11" s="9">
        <v>103.18</v>
      </c>
      <c r="BM11" s="9">
        <v>159.71899999999999</v>
      </c>
      <c r="BN11" s="9">
        <v>92.546999999999997</v>
      </c>
      <c r="BO11" s="9">
        <v>67.171000000000006</v>
      </c>
      <c r="BP11" s="9">
        <v>55.195999999999998</v>
      </c>
      <c r="BQ11" s="9">
        <v>19.187999999999999</v>
      </c>
      <c r="BR11" s="9">
        <v>36.008000000000003</v>
      </c>
      <c r="BS11" s="9">
        <v>26.385000000000002</v>
      </c>
      <c r="BT11" s="9">
        <v>16.277999999999999</v>
      </c>
      <c r="BU11" s="9">
        <v>10.106999999999999</v>
      </c>
      <c r="BV11" s="9">
        <v>5.95</v>
      </c>
      <c r="BW11" s="9">
        <v>3.2639999999999998</v>
      </c>
      <c r="BX11" s="9">
        <v>2.6850000000000001</v>
      </c>
      <c r="BY11" s="9">
        <v>2.56</v>
      </c>
      <c r="BZ11" s="9">
        <v>1.68</v>
      </c>
      <c r="CA11" s="9">
        <v>0.88</v>
      </c>
      <c r="CB11" s="9">
        <v>0.58399999999999996</v>
      </c>
      <c r="CC11" s="9">
        <v>0.58399999999999996</v>
      </c>
      <c r="CD11" s="9">
        <v>0</v>
      </c>
      <c r="CE11" s="9">
        <v>1.9770000000000001</v>
      </c>
      <c r="CF11" s="9">
        <v>1.097</v>
      </c>
      <c r="CG11" s="9">
        <v>0.88</v>
      </c>
      <c r="CH11" s="9">
        <v>3.3889999999999998</v>
      </c>
      <c r="CI11" s="9">
        <v>1.5840000000000001</v>
      </c>
      <c r="CJ11" s="9">
        <v>1.8049999999999999</v>
      </c>
      <c r="CK11" s="9">
        <v>23.001999999999999</v>
      </c>
      <c r="CL11" s="9">
        <v>14.087</v>
      </c>
      <c r="CM11" s="9">
        <v>8.9149999999999991</v>
      </c>
      <c r="CN11" s="9">
        <v>8.9</v>
      </c>
      <c r="CO11" s="9">
        <v>6.6859999999999999</v>
      </c>
      <c r="CP11" s="9">
        <v>2.214</v>
      </c>
      <c r="CQ11" s="9">
        <v>14.102</v>
      </c>
      <c r="CR11" s="9">
        <v>7.4009999999999998</v>
      </c>
      <c r="CS11" s="9">
        <v>6.7009999999999996</v>
      </c>
      <c r="CT11" s="9">
        <v>11.032999999999999</v>
      </c>
      <c r="CU11" s="9">
        <v>7.9390000000000001</v>
      </c>
      <c r="CV11" s="9">
        <v>3.0939999999999999</v>
      </c>
      <c r="CW11" s="9">
        <v>15.352</v>
      </c>
      <c r="CX11" s="9">
        <v>8.3379999999999992</v>
      </c>
      <c r="CY11" s="9">
        <v>7.0129999999999999</v>
      </c>
      <c r="CZ11" s="9">
        <v>14.686</v>
      </c>
      <c r="DA11" s="9">
        <v>7.9850000000000003</v>
      </c>
      <c r="DB11" s="9">
        <v>6.7009999999999996</v>
      </c>
    </row>
    <row r="12" spans="1:106">
      <c r="A12" s="10">
        <v>41852</v>
      </c>
      <c r="B12" s="9">
        <v>10.709</v>
      </c>
      <c r="C12" s="9">
        <v>8.2159999999999993</v>
      </c>
      <c r="D12" s="9">
        <v>2.4929999999999999</v>
      </c>
      <c r="E12" s="9">
        <v>26.620999999999999</v>
      </c>
      <c r="F12" s="9">
        <v>10.683999999999999</v>
      </c>
      <c r="G12" s="9">
        <v>15.936999999999999</v>
      </c>
      <c r="H12" s="9">
        <v>12.414</v>
      </c>
      <c r="I12" s="9">
        <v>9.4469999999999992</v>
      </c>
      <c r="J12" s="9">
        <v>2.968</v>
      </c>
      <c r="K12" s="9">
        <v>28.489000000000001</v>
      </c>
      <c r="L12" s="9">
        <v>11.095000000000001</v>
      </c>
      <c r="M12" s="9">
        <v>17.393999999999998</v>
      </c>
      <c r="N12" s="9">
        <v>28.48</v>
      </c>
      <c r="O12" s="9">
        <v>12.045999999999999</v>
      </c>
      <c r="P12" s="9">
        <v>16.434000000000001</v>
      </c>
      <c r="Q12" s="9">
        <v>130.94800000000001</v>
      </c>
      <c r="R12" s="9">
        <v>71.180000000000007</v>
      </c>
      <c r="S12" s="9">
        <v>59.768000000000001</v>
      </c>
      <c r="T12" s="9">
        <v>108.122</v>
      </c>
      <c r="U12" s="9">
        <v>65.290999999999997</v>
      </c>
      <c r="V12" s="9">
        <v>42.83</v>
      </c>
      <c r="W12" s="9">
        <v>22.826000000000001</v>
      </c>
      <c r="X12" s="9">
        <v>5.8890000000000002</v>
      </c>
      <c r="Y12" s="9">
        <v>16.937999999999999</v>
      </c>
      <c r="Z12" s="9">
        <v>12.065</v>
      </c>
      <c r="AA12" s="9">
        <v>7.165</v>
      </c>
      <c r="AB12" s="9">
        <v>4.9000000000000004</v>
      </c>
      <c r="AC12" s="9">
        <v>2.04</v>
      </c>
      <c r="AD12" s="9">
        <v>1.36</v>
      </c>
      <c r="AE12" s="9">
        <v>0.68</v>
      </c>
      <c r="AF12" s="9">
        <v>1.288</v>
      </c>
      <c r="AG12" s="9">
        <v>1.022</v>
      </c>
      <c r="AH12" s="9">
        <v>0.26600000000000001</v>
      </c>
      <c r="AI12" s="9">
        <v>0.57299999999999995</v>
      </c>
      <c r="AJ12" s="9">
        <v>0.45500000000000002</v>
      </c>
      <c r="AK12" s="9">
        <v>0.11700000000000001</v>
      </c>
      <c r="AL12" s="9">
        <v>0.71499999999999997</v>
      </c>
      <c r="AM12" s="9">
        <v>0.56599999999999995</v>
      </c>
      <c r="AN12" s="9">
        <v>0.14899999999999999</v>
      </c>
      <c r="AO12" s="9">
        <v>0.752</v>
      </c>
      <c r="AP12" s="9">
        <v>0.33800000000000002</v>
      </c>
      <c r="AQ12" s="9">
        <v>0.41399999999999998</v>
      </c>
      <c r="AR12" s="9">
        <v>10.523</v>
      </c>
      <c r="AS12" s="9">
        <v>6.093</v>
      </c>
      <c r="AT12" s="9">
        <v>4.43</v>
      </c>
      <c r="AU12" s="9">
        <v>6.1779999999999999</v>
      </c>
      <c r="AV12" s="9">
        <v>4.375</v>
      </c>
      <c r="AW12" s="9">
        <v>1.802</v>
      </c>
      <c r="AX12" s="9">
        <v>4.3449999999999998</v>
      </c>
      <c r="AY12" s="9">
        <v>1.7170000000000001</v>
      </c>
      <c r="AZ12" s="9">
        <v>2.6269999999999998</v>
      </c>
      <c r="BA12" s="9">
        <v>7.1790000000000003</v>
      </c>
      <c r="BB12" s="9">
        <v>5.1100000000000003</v>
      </c>
      <c r="BC12" s="9">
        <v>2.069</v>
      </c>
      <c r="BD12" s="9">
        <v>4.8869999999999996</v>
      </c>
      <c r="BE12" s="9">
        <v>2.0550000000000002</v>
      </c>
      <c r="BF12" s="9">
        <v>2.831</v>
      </c>
      <c r="BG12" s="9">
        <v>4.9180000000000001</v>
      </c>
      <c r="BH12" s="9">
        <v>2.173</v>
      </c>
      <c r="BI12" s="9">
        <v>2.7450000000000001</v>
      </c>
      <c r="BJ12" s="9">
        <v>209.845</v>
      </c>
      <c r="BK12" s="9">
        <v>107.574</v>
      </c>
      <c r="BL12" s="9">
        <v>102.27200000000001</v>
      </c>
      <c r="BM12" s="9">
        <v>156.35400000000001</v>
      </c>
      <c r="BN12" s="9">
        <v>89.27</v>
      </c>
      <c r="BO12" s="9">
        <v>67.084000000000003</v>
      </c>
      <c r="BP12" s="9">
        <v>53.491</v>
      </c>
      <c r="BQ12" s="9">
        <v>18.303999999999998</v>
      </c>
      <c r="BR12" s="9">
        <v>35.186999999999998</v>
      </c>
      <c r="BS12" s="9">
        <v>25.135999999999999</v>
      </c>
      <c r="BT12" s="9">
        <v>13.454000000000001</v>
      </c>
      <c r="BU12" s="9">
        <v>11.682</v>
      </c>
      <c r="BV12" s="9">
        <v>3.8849999999999998</v>
      </c>
      <c r="BW12" s="9">
        <v>2.8490000000000002</v>
      </c>
      <c r="BX12" s="9">
        <v>1.036</v>
      </c>
      <c r="BY12" s="9">
        <v>2.024</v>
      </c>
      <c r="BZ12" s="9">
        <v>1.5629999999999999</v>
      </c>
      <c r="CA12" s="9">
        <v>0.46100000000000002</v>
      </c>
      <c r="CB12" s="9">
        <v>0.91200000000000003</v>
      </c>
      <c r="CC12" s="9">
        <v>0.58899999999999997</v>
      </c>
      <c r="CD12" s="9">
        <v>0.32300000000000001</v>
      </c>
      <c r="CE12" s="9">
        <v>1.1120000000000001</v>
      </c>
      <c r="CF12" s="9">
        <v>0.97299999999999998</v>
      </c>
      <c r="CG12" s="9">
        <v>0.13800000000000001</v>
      </c>
      <c r="CH12" s="9">
        <v>1.861</v>
      </c>
      <c r="CI12" s="9">
        <v>1.286</v>
      </c>
      <c r="CJ12" s="9">
        <v>0.57499999999999996</v>
      </c>
      <c r="CK12" s="9">
        <v>22.431000000000001</v>
      </c>
      <c r="CL12" s="9">
        <v>11.396000000000001</v>
      </c>
      <c r="CM12" s="9">
        <v>11.035</v>
      </c>
      <c r="CN12" s="9">
        <v>8.5579999999999998</v>
      </c>
      <c r="CO12" s="9">
        <v>5.7729999999999997</v>
      </c>
      <c r="CP12" s="9">
        <v>2.7850000000000001</v>
      </c>
      <c r="CQ12" s="9">
        <v>13.872999999999999</v>
      </c>
      <c r="CR12" s="9">
        <v>5.6230000000000002</v>
      </c>
      <c r="CS12" s="9">
        <v>8.25</v>
      </c>
      <c r="CT12" s="9">
        <v>10.337</v>
      </c>
      <c r="CU12" s="9">
        <v>7.09</v>
      </c>
      <c r="CV12" s="9">
        <v>3.246</v>
      </c>
      <c r="CW12" s="9">
        <v>14.798999999999999</v>
      </c>
      <c r="CX12" s="9">
        <v>6.3639999999999999</v>
      </c>
      <c r="CY12" s="9">
        <v>8.4359999999999999</v>
      </c>
      <c r="CZ12" s="9">
        <v>14.786</v>
      </c>
      <c r="DA12" s="9">
        <v>6.2119999999999997</v>
      </c>
      <c r="DB12" s="9">
        <v>8.5739999999999998</v>
      </c>
    </row>
    <row r="13" spans="1:106">
      <c r="A13" s="10">
        <v>41883</v>
      </c>
      <c r="B13" s="9">
        <v>13.617000000000001</v>
      </c>
      <c r="C13" s="9">
        <v>10.317</v>
      </c>
      <c r="D13" s="9">
        <v>3.3</v>
      </c>
      <c r="E13" s="9">
        <v>24.591999999999999</v>
      </c>
      <c r="F13" s="9">
        <v>9.1560000000000006</v>
      </c>
      <c r="G13" s="9">
        <v>15.436</v>
      </c>
      <c r="H13" s="9">
        <v>15.693</v>
      </c>
      <c r="I13" s="9">
        <v>11.91</v>
      </c>
      <c r="J13" s="9">
        <v>3.7829999999999999</v>
      </c>
      <c r="K13" s="9">
        <v>26.777000000000001</v>
      </c>
      <c r="L13" s="9">
        <v>9.8279999999999994</v>
      </c>
      <c r="M13" s="9">
        <v>16.949000000000002</v>
      </c>
      <c r="N13" s="9">
        <v>26.579000000000001</v>
      </c>
      <c r="O13" s="9">
        <v>10.664999999999999</v>
      </c>
      <c r="P13" s="9">
        <v>15.913</v>
      </c>
      <c r="Q13" s="9">
        <v>128.85300000000001</v>
      </c>
      <c r="R13" s="9">
        <v>69.572999999999993</v>
      </c>
      <c r="S13" s="9">
        <v>59.28</v>
      </c>
      <c r="T13" s="9">
        <v>104.738</v>
      </c>
      <c r="U13" s="9">
        <v>62.634</v>
      </c>
      <c r="V13" s="9">
        <v>42.103999999999999</v>
      </c>
      <c r="W13" s="9">
        <v>24.114999999999998</v>
      </c>
      <c r="X13" s="9">
        <v>6.9390000000000001</v>
      </c>
      <c r="Y13" s="9">
        <v>17.175999999999998</v>
      </c>
      <c r="Z13" s="9">
        <v>12.036</v>
      </c>
      <c r="AA13" s="9">
        <v>6.085</v>
      </c>
      <c r="AB13" s="9">
        <v>5.9509999999999996</v>
      </c>
      <c r="AC13" s="9">
        <v>1.1519999999999999</v>
      </c>
      <c r="AD13" s="9">
        <v>0.61799999999999999</v>
      </c>
      <c r="AE13" s="9">
        <v>0.53400000000000003</v>
      </c>
      <c r="AF13" s="9">
        <v>0.628</v>
      </c>
      <c r="AG13" s="9">
        <v>0.36799999999999999</v>
      </c>
      <c r="AH13" s="9">
        <v>0.26</v>
      </c>
      <c r="AI13" s="9">
        <v>0.219</v>
      </c>
      <c r="AJ13" s="9">
        <v>0.113</v>
      </c>
      <c r="AK13" s="9">
        <v>0.106</v>
      </c>
      <c r="AL13" s="9">
        <v>0.40899999999999997</v>
      </c>
      <c r="AM13" s="9">
        <v>0.254</v>
      </c>
      <c r="AN13" s="9">
        <v>0.154</v>
      </c>
      <c r="AO13" s="9">
        <v>0.52400000000000002</v>
      </c>
      <c r="AP13" s="9">
        <v>0.25</v>
      </c>
      <c r="AQ13" s="9">
        <v>0.27400000000000002</v>
      </c>
      <c r="AR13" s="9">
        <v>11.18</v>
      </c>
      <c r="AS13" s="9">
        <v>5.4669999999999996</v>
      </c>
      <c r="AT13" s="9">
        <v>5.7130000000000001</v>
      </c>
      <c r="AU13" s="9">
        <v>6.2149999999999999</v>
      </c>
      <c r="AV13" s="9">
        <v>3.6869999999999998</v>
      </c>
      <c r="AW13" s="9">
        <v>2.528</v>
      </c>
      <c r="AX13" s="9">
        <v>4.9649999999999999</v>
      </c>
      <c r="AY13" s="9">
        <v>1.78</v>
      </c>
      <c r="AZ13" s="9">
        <v>3.1850000000000001</v>
      </c>
      <c r="BA13" s="9">
        <v>6.6459999999999999</v>
      </c>
      <c r="BB13" s="9">
        <v>4.0549999999999997</v>
      </c>
      <c r="BC13" s="9">
        <v>2.5910000000000002</v>
      </c>
      <c r="BD13" s="9">
        <v>5.39</v>
      </c>
      <c r="BE13" s="9">
        <v>2.0299999999999998</v>
      </c>
      <c r="BF13" s="9">
        <v>3.36</v>
      </c>
      <c r="BG13" s="9">
        <v>5.1840000000000002</v>
      </c>
      <c r="BH13" s="9">
        <v>1.893</v>
      </c>
      <c r="BI13" s="9">
        <v>3.2909999999999999</v>
      </c>
      <c r="BJ13" s="9">
        <v>207.20599999999999</v>
      </c>
      <c r="BK13" s="9">
        <v>105.708</v>
      </c>
      <c r="BL13" s="9">
        <v>101.498</v>
      </c>
      <c r="BM13" s="9">
        <v>153.42400000000001</v>
      </c>
      <c r="BN13" s="9">
        <v>88.322999999999993</v>
      </c>
      <c r="BO13" s="9">
        <v>65.100999999999999</v>
      </c>
      <c r="BP13" s="9">
        <v>53.783000000000001</v>
      </c>
      <c r="BQ13" s="9">
        <v>17.385000000000002</v>
      </c>
      <c r="BR13" s="9">
        <v>36.396999999999998</v>
      </c>
      <c r="BS13" s="9">
        <v>25.497</v>
      </c>
      <c r="BT13" s="9">
        <v>13.538</v>
      </c>
      <c r="BU13" s="9">
        <v>11.96</v>
      </c>
      <c r="BV13" s="9">
        <v>5.3250000000000002</v>
      </c>
      <c r="BW13" s="9">
        <v>2.5470000000000002</v>
      </c>
      <c r="BX13" s="9">
        <v>2.778</v>
      </c>
      <c r="BY13" s="9">
        <v>2.0939999999999999</v>
      </c>
      <c r="BZ13" s="9">
        <v>1.379</v>
      </c>
      <c r="CA13" s="9">
        <v>0.71599999999999997</v>
      </c>
      <c r="CB13" s="9">
        <v>1.5509999999999999</v>
      </c>
      <c r="CC13" s="9">
        <v>1.379</v>
      </c>
      <c r="CD13" s="9">
        <v>0.17199999999999999</v>
      </c>
      <c r="CE13" s="9">
        <v>0.54300000000000004</v>
      </c>
      <c r="CF13" s="9">
        <v>0</v>
      </c>
      <c r="CG13" s="9">
        <v>0.54300000000000004</v>
      </c>
      <c r="CH13" s="9">
        <v>3.2309999999999999</v>
      </c>
      <c r="CI13" s="9">
        <v>1.169</v>
      </c>
      <c r="CJ13" s="9">
        <v>2.0619999999999998</v>
      </c>
      <c r="CK13" s="9">
        <v>22.515000000000001</v>
      </c>
      <c r="CL13" s="9">
        <v>12.173999999999999</v>
      </c>
      <c r="CM13" s="9">
        <v>10.340999999999999</v>
      </c>
      <c r="CN13" s="9">
        <v>9.7100000000000009</v>
      </c>
      <c r="CO13" s="9">
        <v>7.01</v>
      </c>
      <c r="CP13" s="9">
        <v>2.7</v>
      </c>
      <c r="CQ13" s="9">
        <v>12.805</v>
      </c>
      <c r="CR13" s="9">
        <v>5.1639999999999997</v>
      </c>
      <c r="CS13" s="9">
        <v>7.641</v>
      </c>
      <c r="CT13" s="9">
        <v>11.26</v>
      </c>
      <c r="CU13" s="9">
        <v>8.0289999999999999</v>
      </c>
      <c r="CV13" s="9">
        <v>3.23</v>
      </c>
      <c r="CW13" s="9">
        <v>14.238</v>
      </c>
      <c r="CX13" s="9">
        <v>5.508</v>
      </c>
      <c r="CY13" s="9">
        <v>8.73</v>
      </c>
      <c r="CZ13" s="9">
        <v>14.356</v>
      </c>
      <c r="DA13" s="9">
        <v>6.5419999999999998</v>
      </c>
      <c r="DB13" s="9">
        <v>7.8140000000000001</v>
      </c>
    </row>
    <row r="14" spans="1:106">
      <c r="A14" s="10">
        <v>41913</v>
      </c>
      <c r="B14" s="9">
        <v>11.821999999999999</v>
      </c>
      <c r="C14" s="9">
        <v>8.4429999999999996</v>
      </c>
      <c r="D14" s="9">
        <v>3.379</v>
      </c>
      <c r="E14" s="9">
        <v>23.724</v>
      </c>
      <c r="F14" s="9">
        <v>8.2569999999999997</v>
      </c>
      <c r="G14" s="9">
        <v>15.467000000000001</v>
      </c>
      <c r="H14" s="9">
        <v>14.19</v>
      </c>
      <c r="I14" s="9">
        <v>10.465999999999999</v>
      </c>
      <c r="J14" s="9">
        <v>3.7240000000000002</v>
      </c>
      <c r="K14" s="9">
        <v>25.283000000000001</v>
      </c>
      <c r="L14" s="9">
        <v>8.8140000000000001</v>
      </c>
      <c r="M14" s="9">
        <v>16.47</v>
      </c>
      <c r="N14" s="9">
        <v>25.489000000000001</v>
      </c>
      <c r="O14" s="9">
        <v>9.5210000000000008</v>
      </c>
      <c r="P14" s="9">
        <v>15.968999999999999</v>
      </c>
      <c r="Q14" s="9">
        <v>131.36199999999999</v>
      </c>
      <c r="R14" s="9">
        <v>72.093000000000004</v>
      </c>
      <c r="S14" s="9">
        <v>59.268000000000001</v>
      </c>
      <c r="T14" s="9">
        <v>106.99299999999999</v>
      </c>
      <c r="U14" s="9">
        <v>64.725999999999999</v>
      </c>
      <c r="V14" s="9">
        <v>42.267000000000003</v>
      </c>
      <c r="W14" s="9">
        <v>24.369</v>
      </c>
      <c r="X14" s="9">
        <v>7.367</v>
      </c>
      <c r="Y14" s="9">
        <v>17.001000000000001</v>
      </c>
      <c r="Z14" s="9">
        <v>6.92</v>
      </c>
      <c r="AA14" s="9">
        <v>3.9630000000000001</v>
      </c>
      <c r="AB14" s="9">
        <v>2.9569999999999999</v>
      </c>
      <c r="AC14" s="9">
        <v>1.1279999999999999</v>
      </c>
      <c r="AD14" s="9">
        <v>0.747</v>
      </c>
      <c r="AE14" s="9">
        <v>0.38100000000000001</v>
      </c>
      <c r="AF14" s="9">
        <v>0.75800000000000001</v>
      </c>
      <c r="AG14" s="9">
        <v>0.67100000000000004</v>
      </c>
      <c r="AH14" s="9">
        <v>8.6999999999999994E-2</v>
      </c>
      <c r="AI14" s="9">
        <v>0.55900000000000005</v>
      </c>
      <c r="AJ14" s="9">
        <v>0.47199999999999998</v>
      </c>
      <c r="AK14" s="9">
        <v>8.6999999999999994E-2</v>
      </c>
      <c r="AL14" s="9">
        <v>0.19900000000000001</v>
      </c>
      <c r="AM14" s="9">
        <v>0.19900000000000001</v>
      </c>
      <c r="AN14" s="9">
        <v>0</v>
      </c>
      <c r="AO14" s="9">
        <v>0.37</v>
      </c>
      <c r="AP14" s="9">
        <v>7.5999999999999998E-2</v>
      </c>
      <c r="AQ14" s="9">
        <v>0.29399999999999998</v>
      </c>
      <c r="AR14" s="9">
        <v>5.8460000000000001</v>
      </c>
      <c r="AS14" s="9">
        <v>3.27</v>
      </c>
      <c r="AT14" s="9">
        <v>2.5760000000000001</v>
      </c>
      <c r="AU14" s="9">
        <v>3.0390000000000001</v>
      </c>
      <c r="AV14" s="9">
        <v>2.4590000000000001</v>
      </c>
      <c r="AW14" s="9">
        <v>0.57999999999999996</v>
      </c>
      <c r="AX14" s="9">
        <v>2.806</v>
      </c>
      <c r="AY14" s="9">
        <v>0.81</v>
      </c>
      <c r="AZ14" s="9">
        <v>1.996</v>
      </c>
      <c r="BA14" s="9">
        <v>3.7429999999999999</v>
      </c>
      <c r="BB14" s="9">
        <v>3.077</v>
      </c>
      <c r="BC14" s="9">
        <v>0.66700000000000004</v>
      </c>
      <c r="BD14" s="9">
        <v>3.1760000000000002</v>
      </c>
      <c r="BE14" s="9">
        <v>0.88600000000000001</v>
      </c>
      <c r="BF14" s="9">
        <v>2.29</v>
      </c>
      <c r="BG14" s="9">
        <v>3.3650000000000002</v>
      </c>
      <c r="BH14" s="9">
        <v>1.2829999999999999</v>
      </c>
      <c r="BI14" s="9">
        <v>2.0830000000000002</v>
      </c>
      <c r="BJ14" s="9">
        <v>206.4</v>
      </c>
      <c r="BK14" s="9">
        <v>104.19199999999999</v>
      </c>
      <c r="BL14" s="9">
        <v>102.208</v>
      </c>
      <c r="BM14" s="9">
        <v>154.81700000000001</v>
      </c>
      <c r="BN14" s="9">
        <v>88.259</v>
      </c>
      <c r="BO14" s="9">
        <v>66.558000000000007</v>
      </c>
      <c r="BP14" s="9">
        <v>51.582000000000001</v>
      </c>
      <c r="BQ14" s="9">
        <v>15.932</v>
      </c>
      <c r="BR14" s="9">
        <v>35.65</v>
      </c>
      <c r="BS14" s="9">
        <v>24.965</v>
      </c>
      <c r="BT14" s="9">
        <v>12.917999999999999</v>
      </c>
      <c r="BU14" s="9">
        <v>12.048</v>
      </c>
      <c r="BV14" s="9">
        <v>4.2809999999999997</v>
      </c>
      <c r="BW14" s="9">
        <v>1.1859999999999999</v>
      </c>
      <c r="BX14" s="9">
        <v>3.0950000000000002</v>
      </c>
      <c r="BY14" s="9">
        <v>1.534</v>
      </c>
      <c r="BZ14" s="9">
        <v>0.86399999999999999</v>
      </c>
      <c r="CA14" s="9">
        <v>0.66900000000000004</v>
      </c>
      <c r="CB14" s="9">
        <v>0.97499999999999998</v>
      </c>
      <c r="CC14" s="9">
        <v>0.47699999999999998</v>
      </c>
      <c r="CD14" s="9">
        <v>0.498</v>
      </c>
      <c r="CE14" s="9">
        <v>0.55900000000000005</v>
      </c>
      <c r="CF14" s="9">
        <v>0.38700000000000001</v>
      </c>
      <c r="CG14" s="9">
        <v>0.17100000000000001</v>
      </c>
      <c r="CH14" s="9">
        <v>2.7480000000000002</v>
      </c>
      <c r="CI14" s="9">
        <v>0.32200000000000001</v>
      </c>
      <c r="CJ14" s="9">
        <v>2.4260000000000002</v>
      </c>
      <c r="CK14" s="9">
        <v>22.664999999999999</v>
      </c>
      <c r="CL14" s="9">
        <v>12.273999999999999</v>
      </c>
      <c r="CM14" s="9">
        <v>10.391</v>
      </c>
      <c r="CN14" s="9">
        <v>9.3309999999999995</v>
      </c>
      <c r="CO14" s="9">
        <v>6.859</v>
      </c>
      <c r="CP14" s="9">
        <v>2.4710000000000001</v>
      </c>
      <c r="CQ14" s="9">
        <v>13.334</v>
      </c>
      <c r="CR14" s="9">
        <v>5.415</v>
      </c>
      <c r="CS14" s="9">
        <v>7.9189999999999996</v>
      </c>
      <c r="CT14" s="9">
        <v>10.643000000000001</v>
      </c>
      <c r="CU14" s="9">
        <v>7.5030000000000001</v>
      </c>
      <c r="CV14" s="9">
        <v>3.141</v>
      </c>
      <c r="CW14" s="9">
        <v>14.321999999999999</v>
      </c>
      <c r="CX14" s="9">
        <v>5.415</v>
      </c>
      <c r="CY14" s="9">
        <v>8.907</v>
      </c>
      <c r="CZ14" s="9">
        <v>14.308999999999999</v>
      </c>
      <c r="DA14" s="9">
        <v>5.8920000000000003</v>
      </c>
      <c r="DB14" s="9">
        <v>8.4169999999999998</v>
      </c>
    </row>
    <row r="15" spans="1:106">
      <c r="A15" s="10">
        <v>41944</v>
      </c>
      <c r="B15" s="9">
        <v>12.266999999999999</v>
      </c>
      <c r="C15" s="9">
        <v>8.8279999999999994</v>
      </c>
      <c r="D15" s="9">
        <v>3.4380000000000002</v>
      </c>
      <c r="E15" s="9">
        <v>26.414000000000001</v>
      </c>
      <c r="F15" s="9">
        <v>10.222</v>
      </c>
      <c r="G15" s="9">
        <v>16.193000000000001</v>
      </c>
      <c r="H15" s="9">
        <v>13.476000000000001</v>
      </c>
      <c r="I15" s="9">
        <v>9.59</v>
      </c>
      <c r="J15" s="9">
        <v>3.8860000000000001</v>
      </c>
      <c r="K15" s="9">
        <v>28.376999999999999</v>
      </c>
      <c r="L15" s="9">
        <v>10.853</v>
      </c>
      <c r="M15" s="9">
        <v>17.523</v>
      </c>
      <c r="N15" s="9">
        <v>27.533999999999999</v>
      </c>
      <c r="O15" s="9">
        <v>10.894</v>
      </c>
      <c r="P15" s="9">
        <v>16.64</v>
      </c>
      <c r="Q15" s="9">
        <v>132.07900000000001</v>
      </c>
      <c r="R15" s="9">
        <v>71.855000000000004</v>
      </c>
      <c r="S15" s="9">
        <v>60.225000000000001</v>
      </c>
      <c r="T15" s="9">
        <v>109.624</v>
      </c>
      <c r="U15" s="9">
        <v>65.396000000000001</v>
      </c>
      <c r="V15" s="9">
        <v>44.228000000000002</v>
      </c>
      <c r="W15" s="9">
        <v>22.454999999999998</v>
      </c>
      <c r="X15" s="9">
        <v>6.4589999999999996</v>
      </c>
      <c r="Y15" s="9">
        <v>15.996</v>
      </c>
      <c r="Z15" s="9">
        <v>12.396000000000001</v>
      </c>
      <c r="AA15" s="9">
        <v>6.5960000000000001</v>
      </c>
      <c r="AB15" s="9">
        <v>5.8</v>
      </c>
      <c r="AC15" s="9">
        <v>1.6879999999999999</v>
      </c>
      <c r="AD15" s="9">
        <v>0.40300000000000002</v>
      </c>
      <c r="AE15" s="9">
        <v>1.2849999999999999</v>
      </c>
      <c r="AF15" s="9">
        <v>0.64500000000000002</v>
      </c>
      <c r="AG15" s="9">
        <v>0.40300000000000002</v>
      </c>
      <c r="AH15" s="9">
        <v>0.24199999999999999</v>
      </c>
      <c r="AI15" s="9">
        <v>0.307</v>
      </c>
      <c r="AJ15" s="9">
        <v>0.14499999999999999</v>
      </c>
      <c r="AK15" s="9">
        <v>0.16200000000000001</v>
      </c>
      <c r="AL15" s="9">
        <v>0.33800000000000002</v>
      </c>
      <c r="AM15" s="9">
        <v>0.25800000000000001</v>
      </c>
      <c r="AN15" s="9">
        <v>0.08</v>
      </c>
      <c r="AO15" s="9">
        <v>1.0429999999999999</v>
      </c>
      <c r="AP15" s="9">
        <v>0</v>
      </c>
      <c r="AQ15" s="9">
        <v>1.0429999999999999</v>
      </c>
      <c r="AR15" s="9">
        <v>11.4</v>
      </c>
      <c r="AS15" s="9">
        <v>6.3630000000000004</v>
      </c>
      <c r="AT15" s="9">
        <v>5.0369999999999999</v>
      </c>
      <c r="AU15" s="9">
        <v>5.6150000000000002</v>
      </c>
      <c r="AV15" s="9">
        <v>4.1609999999999996</v>
      </c>
      <c r="AW15" s="9">
        <v>1.454</v>
      </c>
      <c r="AX15" s="9">
        <v>5.7850000000000001</v>
      </c>
      <c r="AY15" s="9">
        <v>2.202</v>
      </c>
      <c r="AZ15" s="9">
        <v>3.5840000000000001</v>
      </c>
      <c r="BA15" s="9">
        <v>6.01</v>
      </c>
      <c r="BB15" s="9">
        <v>4.3949999999999996</v>
      </c>
      <c r="BC15" s="9">
        <v>1.615</v>
      </c>
      <c r="BD15" s="9">
        <v>6.3860000000000001</v>
      </c>
      <c r="BE15" s="9">
        <v>2.202</v>
      </c>
      <c r="BF15" s="9">
        <v>4.1849999999999996</v>
      </c>
      <c r="BG15" s="9">
        <v>6.0919999999999996</v>
      </c>
      <c r="BH15" s="9">
        <v>2.347</v>
      </c>
      <c r="BI15" s="9">
        <v>3.7450000000000001</v>
      </c>
      <c r="BJ15" s="9">
        <v>212.67</v>
      </c>
      <c r="BK15" s="9">
        <v>107.337</v>
      </c>
      <c r="BL15" s="9">
        <v>105.33199999999999</v>
      </c>
      <c r="BM15" s="9">
        <v>155.80500000000001</v>
      </c>
      <c r="BN15" s="9">
        <v>89.457999999999998</v>
      </c>
      <c r="BO15" s="9">
        <v>66.347999999999999</v>
      </c>
      <c r="BP15" s="9">
        <v>56.863999999999997</v>
      </c>
      <c r="BQ15" s="9">
        <v>17.879000000000001</v>
      </c>
      <c r="BR15" s="9">
        <v>38.984999999999999</v>
      </c>
      <c r="BS15" s="9">
        <v>26.509</v>
      </c>
      <c r="BT15" s="9">
        <v>14.115</v>
      </c>
      <c r="BU15" s="9">
        <v>12.394</v>
      </c>
      <c r="BV15" s="9">
        <v>5.1890000000000001</v>
      </c>
      <c r="BW15" s="9">
        <v>2.2690000000000001</v>
      </c>
      <c r="BX15" s="9">
        <v>2.92</v>
      </c>
      <c r="BY15" s="9">
        <v>2.2069999999999999</v>
      </c>
      <c r="BZ15" s="9">
        <v>1.512</v>
      </c>
      <c r="CA15" s="9">
        <v>0.69499999999999995</v>
      </c>
      <c r="CB15" s="9">
        <v>1.36</v>
      </c>
      <c r="CC15" s="9">
        <v>1</v>
      </c>
      <c r="CD15" s="9">
        <v>0.36</v>
      </c>
      <c r="CE15" s="9">
        <v>0.84699999999999998</v>
      </c>
      <c r="CF15" s="9">
        <v>0.51200000000000001</v>
      </c>
      <c r="CG15" s="9">
        <v>0.33500000000000002</v>
      </c>
      <c r="CH15" s="9">
        <v>2.9820000000000002</v>
      </c>
      <c r="CI15" s="9">
        <v>0.75700000000000001</v>
      </c>
      <c r="CJ15" s="9">
        <v>2.2250000000000001</v>
      </c>
      <c r="CK15" s="9">
        <v>24.478999999999999</v>
      </c>
      <c r="CL15" s="9">
        <v>13.295</v>
      </c>
      <c r="CM15" s="9">
        <v>11.183</v>
      </c>
      <c r="CN15" s="9">
        <v>10.048</v>
      </c>
      <c r="CO15" s="9">
        <v>7.7210000000000001</v>
      </c>
      <c r="CP15" s="9">
        <v>2.3260000000000001</v>
      </c>
      <c r="CQ15" s="9">
        <v>14.430999999999999</v>
      </c>
      <c r="CR15" s="9">
        <v>5.5739999999999998</v>
      </c>
      <c r="CS15" s="9">
        <v>8.8569999999999993</v>
      </c>
      <c r="CT15" s="9">
        <v>11.412000000000001</v>
      </c>
      <c r="CU15" s="9">
        <v>8.5410000000000004</v>
      </c>
      <c r="CV15" s="9">
        <v>2.871</v>
      </c>
      <c r="CW15" s="9">
        <v>15.097</v>
      </c>
      <c r="CX15" s="9">
        <v>5.5739999999999998</v>
      </c>
      <c r="CY15" s="9">
        <v>9.5229999999999997</v>
      </c>
      <c r="CZ15" s="9">
        <v>15.791</v>
      </c>
      <c r="DA15" s="9">
        <v>6.5739999999999998</v>
      </c>
      <c r="DB15" s="9">
        <v>9.2170000000000005</v>
      </c>
    </row>
    <row r="16" spans="1:106">
      <c r="A16" s="10">
        <v>41974</v>
      </c>
      <c r="B16" s="9">
        <v>12.385999999999999</v>
      </c>
      <c r="C16" s="9">
        <v>9.2349999999999994</v>
      </c>
      <c r="D16" s="9">
        <v>3.1509999999999998</v>
      </c>
      <c r="E16" s="9">
        <v>24.314</v>
      </c>
      <c r="F16" s="9">
        <v>8.6470000000000002</v>
      </c>
      <c r="G16" s="9">
        <v>15.667</v>
      </c>
      <c r="H16" s="9">
        <v>14.025</v>
      </c>
      <c r="I16" s="9">
        <v>10.635999999999999</v>
      </c>
      <c r="J16" s="9">
        <v>3.3889999999999998</v>
      </c>
      <c r="K16" s="9">
        <v>25.898</v>
      </c>
      <c r="L16" s="9">
        <v>9.4640000000000004</v>
      </c>
      <c r="M16" s="9">
        <v>16.434000000000001</v>
      </c>
      <c r="N16" s="9">
        <v>25.306999999999999</v>
      </c>
      <c r="O16" s="9">
        <v>9.64</v>
      </c>
      <c r="P16" s="9">
        <v>15.667</v>
      </c>
      <c r="Q16" s="9">
        <v>131.56800000000001</v>
      </c>
      <c r="R16" s="9">
        <v>70.548000000000002</v>
      </c>
      <c r="S16" s="9">
        <v>61.02</v>
      </c>
      <c r="T16" s="9">
        <v>107.229</v>
      </c>
      <c r="U16" s="9">
        <v>63.039000000000001</v>
      </c>
      <c r="V16" s="9">
        <v>44.19</v>
      </c>
      <c r="W16" s="9">
        <v>24.338999999999999</v>
      </c>
      <c r="X16" s="9">
        <v>7.5090000000000003</v>
      </c>
      <c r="Y16" s="9">
        <v>16.829999999999998</v>
      </c>
      <c r="Z16" s="9">
        <v>10.052</v>
      </c>
      <c r="AA16" s="9">
        <v>5.8689999999999998</v>
      </c>
      <c r="AB16" s="9">
        <v>4.1829999999999998</v>
      </c>
      <c r="AC16" s="9">
        <v>0.59199999999999997</v>
      </c>
      <c r="AD16" s="9">
        <v>0.309</v>
      </c>
      <c r="AE16" s="9">
        <v>0.28299999999999997</v>
      </c>
      <c r="AF16" s="9">
        <v>0.38</v>
      </c>
      <c r="AG16" s="9">
        <v>0.309</v>
      </c>
      <c r="AH16" s="9">
        <v>7.0999999999999994E-2</v>
      </c>
      <c r="AI16" s="9">
        <v>0.309</v>
      </c>
      <c r="AJ16" s="9">
        <v>0.309</v>
      </c>
      <c r="AK16" s="9">
        <v>0</v>
      </c>
      <c r="AL16" s="9">
        <v>7.0999999999999994E-2</v>
      </c>
      <c r="AM16" s="9">
        <v>0</v>
      </c>
      <c r="AN16" s="9">
        <v>7.0999999999999994E-2</v>
      </c>
      <c r="AO16" s="9">
        <v>0.21199999999999999</v>
      </c>
      <c r="AP16" s="9">
        <v>0</v>
      </c>
      <c r="AQ16" s="9">
        <v>0.21199999999999999</v>
      </c>
      <c r="AR16" s="9">
        <v>9.6630000000000003</v>
      </c>
      <c r="AS16" s="9">
        <v>5.6989999999999998</v>
      </c>
      <c r="AT16" s="9">
        <v>3.9649999999999999</v>
      </c>
      <c r="AU16" s="9">
        <v>5.1349999999999998</v>
      </c>
      <c r="AV16" s="9">
        <v>3.8519999999999999</v>
      </c>
      <c r="AW16" s="9">
        <v>1.2829999999999999</v>
      </c>
      <c r="AX16" s="9">
        <v>4.5289999999999999</v>
      </c>
      <c r="AY16" s="9">
        <v>1.847</v>
      </c>
      <c r="AZ16" s="9">
        <v>2.681</v>
      </c>
      <c r="BA16" s="9">
        <v>5.3760000000000003</v>
      </c>
      <c r="BB16" s="9">
        <v>4.0220000000000002</v>
      </c>
      <c r="BC16" s="9">
        <v>1.3540000000000001</v>
      </c>
      <c r="BD16" s="9">
        <v>4.6760000000000002</v>
      </c>
      <c r="BE16" s="9">
        <v>1.847</v>
      </c>
      <c r="BF16" s="9">
        <v>2.8290000000000002</v>
      </c>
      <c r="BG16" s="9">
        <v>4.8369999999999997</v>
      </c>
      <c r="BH16" s="9">
        <v>2.1560000000000001</v>
      </c>
      <c r="BI16" s="9">
        <v>2.681</v>
      </c>
      <c r="BJ16" s="9">
        <v>213.69900000000001</v>
      </c>
      <c r="BK16" s="9">
        <v>110.01</v>
      </c>
      <c r="BL16" s="9">
        <v>103.68899999999999</v>
      </c>
      <c r="BM16" s="9">
        <v>157.88200000000001</v>
      </c>
      <c r="BN16" s="9">
        <v>92.914000000000001</v>
      </c>
      <c r="BO16" s="9">
        <v>64.968000000000004</v>
      </c>
      <c r="BP16" s="9">
        <v>55.817</v>
      </c>
      <c r="BQ16" s="9">
        <v>17.096</v>
      </c>
      <c r="BR16" s="9">
        <v>38.720999999999997</v>
      </c>
      <c r="BS16" s="9">
        <v>30.475000000000001</v>
      </c>
      <c r="BT16" s="9">
        <v>16.376000000000001</v>
      </c>
      <c r="BU16" s="9">
        <v>14.099</v>
      </c>
      <c r="BV16" s="9">
        <v>5.51</v>
      </c>
      <c r="BW16" s="9">
        <v>2.5129999999999999</v>
      </c>
      <c r="BX16" s="9">
        <v>2.996</v>
      </c>
      <c r="BY16" s="9">
        <v>1.708</v>
      </c>
      <c r="BZ16" s="9">
        <v>1.145</v>
      </c>
      <c r="CA16" s="9">
        <v>0.56399999999999995</v>
      </c>
      <c r="CB16" s="9">
        <v>0.66100000000000003</v>
      </c>
      <c r="CC16" s="9">
        <v>0.47199999999999998</v>
      </c>
      <c r="CD16" s="9">
        <v>0.189</v>
      </c>
      <c r="CE16" s="9">
        <v>1.048</v>
      </c>
      <c r="CF16" s="9">
        <v>0.67300000000000004</v>
      </c>
      <c r="CG16" s="9">
        <v>0.375</v>
      </c>
      <c r="CH16" s="9">
        <v>3.8010000000000002</v>
      </c>
      <c r="CI16" s="9">
        <v>1.369</v>
      </c>
      <c r="CJ16" s="9">
        <v>2.4319999999999999</v>
      </c>
      <c r="CK16" s="9">
        <v>27.545000000000002</v>
      </c>
      <c r="CL16" s="9">
        <v>14.789</v>
      </c>
      <c r="CM16" s="9">
        <v>12.756</v>
      </c>
      <c r="CN16" s="9">
        <v>9.7629999999999999</v>
      </c>
      <c r="CO16" s="9">
        <v>7.1970000000000001</v>
      </c>
      <c r="CP16" s="9">
        <v>2.5659999999999998</v>
      </c>
      <c r="CQ16" s="9">
        <v>17.782</v>
      </c>
      <c r="CR16" s="9">
        <v>7.593</v>
      </c>
      <c r="CS16" s="9">
        <v>10.189</v>
      </c>
      <c r="CT16" s="9">
        <v>11.167999999999999</v>
      </c>
      <c r="CU16" s="9">
        <v>8.0380000000000003</v>
      </c>
      <c r="CV16" s="9">
        <v>3.13</v>
      </c>
      <c r="CW16" s="9">
        <v>19.306999999999999</v>
      </c>
      <c r="CX16" s="9">
        <v>8.3379999999999992</v>
      </c>
      <c r="CY16" s="9">
        <v>10.968999999999999</v>
      </c>
      <c r="CZ16" s="9">
        <v>18.442</v>
      </c>
      <c r="DA16" s="9">
        <v>8.0640000000000001</v>
      </c>
      <c r="DB16" s="9">
        <v>10.378</v>
      </c>
    </row>
    <row r="17" spans="1:106">
      <c r="A17" s="10">
        <v>42005</v>
      </c>
      <c r="B17" s="9">
        <v>13.073</v>
      </c>
      <c r="C17" s="9">
        <v>9.798</v>
      </c>
      <c r="D17" s="9">
        <v>3.2749999999999999</v>
      </c>
      <c r="E17" s="9">
        <v>25.236999999999998</v>
      </c>
      <c r="F17" s="9">
        <v>8.4849999999999994</v>
      </c>
      <c r="G17" s="9">
        <v>16.751999999999999</v>
      </c>
      <c r="H17" s="9">
        <v>15.247999999999999</v>
      </c>
      <c r="I17" s="9">
        <v>11.414</v>
      </c>
      <c r="J17" s="9">
        <v>3.835</v>
      </c>
      <c r="K17" s="9">
        <v>26.6</v>
      </c>
      <c r="L17" s="9">
        <v>9.2669999999999995</v>
      </c>
      <c r="M17" s="9">
        <v>17.332999999999998</v>
      </c>
      <c r="N17" s="9">
        <v>26.53</v>
      </c>
      <c r="O17" s="9">
        <v>9.577</v>
      </c>
      <c r="P17" s="9">
        <v>16.952000000000002</v>
      </c>
      <c r="Q17" s="9">
        <v>130.98599999999999</v>
      </c>
      <c r="R17" s="9">
        <v>70.628</v>
      </c>
      <c r="S17" s="9">
        <v>60.357999999999997</v>
      </c>
      <c r="T17" s="9">
        <v>108.754</v>
      </c>
      <c r="U17" s="9">
        <v>63.771999999999998</v>
      </c>
      <c r="V17" s="9">
        <v>44.981999999999999</v>
      </c>
      <c r="W17" s="9">
        <v>22.231999999999999</v>
      </c>
      <c r="X17" s="9">
        <v>6.8559999999999999</v>
      </c>
      <c r="Y17" s="9">
        <v>15.375999999999999</v>
      </c>
      <c r="Z17" s="9">
        <v>13.063000000000001</v>
      </c>
      <c r="AA17" s="9">
        <v>7.4969999999999999</v>
      </c>
      <c r="AB17" s="9">
        <v>5.5670000000000002</v>
      </c>
      <c r="AC17" s="9">
        <v>1.321</v>
      </c>
      <c r="AD17" s="9">
        <v>0.72099999999999997</v>
      </c>
      <c r="AE17" s="9">
        <v>0.6</v>
      </c>
      <c r="AF17" s="9">
        <v>0.43099999999999999</v>
      </c>
      <c r="AG17" s="9">
        <v>0.35599999999999998</v>
      </c>
      <c r="AH17" s="9">
        <v>7.5999999999999998E-2</v>
      </c>
      <c r="AI17" s="9">
        <v>0.316</v>
      </c>
      <c r="AJ17" s="9">
        <v>0.24099999999999999</v>
      </c>
      <c r="AK17" s="9">
        <v>7.5999999999999998E-2</v>
      </c>
      <c r="AL17" s="9">
        <v>0.115</v>
      </c>
      <c r="AM17" s="9">
        <v>0.115</v>
      </c>
      <c r="AN17" s="9">
        <v>0</v>
      </c>
      <c r="AO17" s="9">
        <v>0.89</v>
      </c>
      <c r="AP17" s="9">
        <v>0.36599999999999999</v>
      </c>
      <c r="AQ17" s="9">
        <v>0.52400000000000002</v>
      </c>
      <c r="AR17" s="9">
        <v>12.491</v>
      </c>
      <c r="AS17" s="9">
        <v>7.2640000000000002</v>
      </c>
      <c r="AT17" s="9">
        <v>5.2270000000000003</v>
      </c>
      <c r="AU17" s="9">
        <v>7.28</v>
      </c>
      <c r="AV17" s="9">
        <v>5.274</v>
      </c>
      <c r="AW17" s="9">
        <v>2.0059999999999998</v>
      </c>
      <c r="AX17" s="9">
        <v>5.2110000000000003</v>
      </c>
      <c r="AY17" s="9">
        <v>1.99</v>
      </c>
      <c r="AZ17" s="9">
        <v>3.22</v>
      </c>
      <c r="BA17" s="9">
        <v>7.5060000000000002</v>
      </c>
      <c r="BB17" s="9">
        <v>5.4240000000000004</v>
      </c>
      <c r="BC17" s="9">
        <v>2.0819999999999999</v>
      </c>
      <c r="BD17" s="9">
        <v>5.5579999999999998</v>
      </c>
      <c r="BE17" s="9">
        <v>2.073</v>
      </c>
      <c r="BF17" s="9">
        <v>3.4849999999999999</v>
      </c>
      <c r="BG17" s="9">
        <v>5.5270000000000001</v>
      </c>
      <c r="BH17" s="9">
        <v>2.2309999999999999</v>
      </c>
      <c r="BI17" s="9">
        <v>3.2959999999999998</v>
      </c>
      <c r="BJ17" s="9">
        <v>209.08699999999999</v>
      </c>
      <c r="BK17" s="9">
        <v>107.06100000000001</v>
      </c>
      <c r="BL17" s="9">
        <v>102.026</v>
      </c>
      <c r="BM17" s="9">
        <v>155.35599999999999</v>
      </c>
      <c r="BN17" s="9">
        <v>91.049000000000007</v>
      </c>
      <c r="BO17" s="9">
        <v>64.307000000000002</v>
      </c>
      <c r="BP17" s="9">
        <v>53.73</v>
      </c>
      <c r="BQ17" s="9">
        <v>16.010999999999999</v>
      </c>
      <c r="BR17" s="9">
        <v>37.719000000000001</v>
      </c>
      <c r="BS17" s="9">
        <v>29.300999999999998</v>
      </c>
      <c r="BT17" s="9">
        <v>16.018000000000001</v>
      </c>
      <c r="BU17" s="9">
        <v>13.282</v>
      </c>
      <c r="BV17" s="9">
        <v>5.5609999999999999</v>
      </c>
      <c r="BW17" s="9">
        <v>2.9369999999999998</v>
      </c>
      <c r="BX17" s="9">
        <v>2.6240000000000001</v>
      </c>
      <c r="BY17" s="9">
        <v>3.3180000000000001</v>
      </c>
      <c r="BZ17" s="9">
        <v>2.4449999999999998</v>
      </c>
      <c r="CA17" s="9">
        <v>0.873</v>
      </c>
      <c r="CB17" s="9">
        <v>0.69799999999999995</v>
      </c>
      <c r="CC17" s="9">
        <v>0.53400000000000003</v>
      </c>
      <c r="CD17" s="9">
        <v>0.16400000000000001</v>
      </c>
      <c r="CE17" s="9">
        <v>2.62</v>
      </c>
      <c r="CF17" s="9">
        <v>1.911</v>
      </c>
      <c r="CG17" s="9">
        <v>0.70899999999999996</v>
      </c>
      <c r="CH17" s="9">
        <v>2.2429999999999999</v>
      </c>
      <c r="CI17" s="9">
        <v>0.49199999999999999</v>
      </c>
      <c r="CJ17" s="9">
        <v>1.752</v>
      </c>
      <c r="CK17" s="9">
        <v>24.908000000000001</v>
      </c>
      <c r="CL17" s="9">
        <v>13.593</v>
      </c>
      <c r="CM17" s="9">
        <v>11.315</v>
      </c>
      <c r="CN17" s="9">
        <v>11.952</v>
      </c>
      <c r="CO17" s="9">
        <v>8.8719999999999999</v>
      </c>
      <c r="CP17" s="9">
        <v>3.08</v>
      </c>
      <c r="CQ17" s="9">
        <v>12.956</v>
      </c>
      <c r="CR17" s="9">
        <v>4.7210000000000001</v>
      </c>
      <c r="CS17" s="9">
        <v>8.2349999999999994</v>
      </c>
      <c r="CT17" s="9">
        <v>15.103999999999999</v>
      </c>
      <c r="CU17" s="9">
        <v>11.151</v>
      </c>
      <c r="CV17" s="9">
        <v>3.9529999999999998</v>
      </c>
      <c r="CW17" s="9">
        <v>14.196999999999999</v>
      </c>
      <c r="CX17" s="9">
        <v>4.867</v>
      </c>
      <c r="CY17" s="9">
        <v>9.3290000000000006</v>
      </c>
      <c r="CZ17" s="9">
        <v>13.653</v>
      </c>
      <c r="DA17" s="9">
        <v>5.2539999999999996</v>
      </c>
      <c r="DB17" s="9">
        <v>8.3989999999999991</v>
      </c>
    </row>
    <row r="18" spans="1:106">
      <c r="A18" s="10">
        <v>42036</v>
      </c>
      <c r="B18" s="9">
        <v>9.8160000000000007</v>
      </c>
      <c r="C18" s="9">
        <v>7.4160000000000004</v>
      </c>
      <c r="D18" s="9">
        <v>2.4009999999999998</v>
      </c>
      <c r="E18" s="9">
        <v>24.745000000000001</v>
      </c>
      <c r="F18" s="9">
        <v>9.4440000000000008</v>
      </c>
      <c r="G18" s="9">
        <v>15.301</v>
      </c>
      <c r="H18" s="9">
        <v>11.557</v>
      </c>
      <c r="I18" s="9">
        <v>8.8930000000000007</v>
      </c>
      <c r="J18" s="9">
        <v>2.6640000000000001</v>
      </c>
      <c r="K18" s="9">
        <v>27.256</v>
      </c>
      <c r="L18" s="9">
        <v>10.728999999999999</v>
      </c>
      <c r="M18" s="9">
        <v>16.527000000000001</v>
      </c>
      <c r="N18" s="9">
        <v>25.513999999999999</v>
      </c>
      <c r="O18" s="9">
        <v>10.212999999999999</v>
      </c>
      <c r="P18" s="9">
        <v>15.301</v>
      </c>
      <c r="Q18" s="9">
        <v>133.07400000000001</v>
      </c>
      <c r="R18" s="9">
        <v>70.944999999999993</v>
      </c>
      <c r="S18" s="9">
        <v>62.128999999999998</v>
      </c>
      <c r="T18" s="9">
        <v>109.574</v>
      </c>
      <c r="U18" s="9">
        <v>63.404000000000003</v>
      </c>
      <c r="V18" s="9">
        <v>46.17</v>
      </c>
      <c r="W18" s="9">
        <v>23.5</v>
      </c>
      <c r="X18" s="9">
        <v>7.5410000000000004</v>
      </c>
      <c r="Y18" s="9">
        <v>15.959</v>
      </c>
      <c r="Z18" s="9">
        <v>11.273</v>
      </c>
      <c r="AA18" s="9">
        <v>5.6779999999999999</v>
      </c>
      <c r="AB18" s="9">
        <v>5.5949999999999998</v>
      </c>
      <c r="AC18" s="9">
        <v>1.6459999999999999</v>
      </c>
      <c r="AD18" s="9">
        <v>1.1200000000000001</v>
      </c>
      <c r="AE18" s="9">
        <v>0.52600000000000002</v>
      </c>
      <c r="AF18" s="9">
        <v>0.79600000000000004</v>
      </c>
      <c r="AG18" s="9">
        <v>0.63200000000000001</v>
      </c>
      <c r="AH18" s="9">
        <v>0.16400000000000001</v>
      </c>
      <c r="AI18" s="9">
        <v>0.5</v>
      </c>
      <c r="AJ18" s="9">
        <v>0.33600000000000002</v>
      </c>
      <c r="AK18" s="9">
        <v>0.16400000000000001</v>
      </c>
      <c r="AL18" s="9">
        <v>0.29599999999999999</v>
      </c>
      <c r="AM18" s="9">
        <v>0.29599999999999999</v>
      </c>
      <c r="AN18" s="9">
        <v>0</v>
      </c>
      <c r="AO18" s="9">
        <v>0.85</v>
      </c>
      <c r="AP18" s="9">
        <v>0.48799999999999999</v>
      </c>
      <c r="AQ18" s="9">
        <v>0.36199999999999999</v>
      </c>
      <c r="AR18" s="9">
        <v>10.272</v>
      </c>
      <c r="AS18" s="9">
        <v>4.8410000000000002</v>
      </c>
      <c r="AT18" s="9">
        <v>5.431</v>
      </c>
      <c r="AU18" s="9">
        <v>4.8090000000000002</v>
      </c>
      <c r="AV18" s="9">
        <v>2.919</v>
      </c>
      <c r="AW18" s="9">
        <v>1.89</v>
      </c>
      <c r="AX18" s="9">
        <v>5.4619999999999997</v>
      </c>
      <c r="AY18" s="9">
        <v>1.9219999999999999</v>
      </c>
      <c r="AZ18" s="9">
        <v>3.5409999999999999</v>
      </c>
      <c r="BA18" s="9">
        <v>5.6050000000000004</v>
      </c>
      <c r="BB18" s="9">
        <v>3.5510000000000002</v>
      </c>
      <c r="BC18" s="9">
        <v>2.0539999999999998</v>
      </c>
      <c r="BD18" s="9">
        <v>5.6680000000000001</v>
      </c>
      <c r="BE18" s="9">
        <v>2.1269999999999998</v>
      </c>
      <c r="BF18" s="9">
        <v>3.5409999999999999</v>
      </c>
      <c r="BG18" s="9">
        <v>5.9619999999999997</v>
      </c>
      <c r="BH18" s="9">
        <v>2.2570000000000001</v>
      </c>
      <c r="BI18" s="9">
        <v>3.7050000000000001</v>
      </c>
      <c r="BJ18" s="9">
        <v>209.89</v>
      </c>
      <c r="BK18" s="9">
        <v>108.13500000000001</v>
      </c>
      <c r="BL18" s="9">
        <v>101.755</v>
      </c>
      <c r="BM18" s="9">
        <v>153.88300000000001</v>
      </c>
      <c r="BN18" s="9">
        <v>88.813000000000002</v>
      </c>
      <c r="BO18" s="9">
        <v>65.069999999999993</v>
      </c>
      <c r="BP18" s="9">
        <v>56.006999999999998</v>
      </c>
      <c r="BQ18" s="9">
        <v>19.321999999999999</v>
      </c>
      <c r="BR18" s="9">
        <v>36.685000000000002</v>
      </c>
      <c r="BS18" s="9">
        <v>27.72</v>
      </c>
      <c r="BT18" s="9">
        <v>16.332000000000001</v>
      </c>
      <c r="BU18" s="9">
        <v>11.388</v>
      </c>
      <c r="BV18" s="9">
        <v>5.6360000000000001</v>
      </c>
      <c r="BW18" s="9">
        <v>2.3580000000000001</v>
      </c>
      <c r="BX18" s="9">
        <v>3.278</v>
      </c>
      <c r="BY18" s="9">
        <v>2.851</v>
      </c>
      <c r="BZ18" s="9">
        <v>1.8029999999999999</v>
      </c>
      <c r="CA18" s="9">
        <v>1.048</v>
      </c>
      <c r="CB18" s="9">
        <v>1.274</v>
      </c>
      <c r="CC18" s="9">
        <v>0.92600000000000005</v>
      </c>
      <c r="CD18" s="9">
        <v>0.34799999999999998</v>
      </c>
      <c r="CE18" s="9">
        <v>1.577</v>
      </c>
      <c r="CF18" s="9">
        <v>0.877</v>
      </c>
      <c r="CG18" s="9">
        <v>0.7</v>
      </c>
      <c r="CH18" s="9">
        <v>2.7850000000000001</v>
      </c>
      <c r="CI18" s="9">
        <v>0.55500000000000005</v>
      </c>
      <c r="CJ18" s="9">
        <v>2.23</v>
      </c>
      <c r="CK18" s="9">
        <v>24.099</v>
      </c>
      <c r="CL18" s="9">
        <v>14.632</v>
      </c>
      <c r="CM18" s="9">
        <v>9.468</v>
      </c>
      <c r="CN18" s="9">
        <v>10.095000000000001</v>
      </c>
      <c r="CO18" s="9">
        <v>7.3339999999999996</v>
      </c>
      <c r="CP18" s="9">
        <v>2.7610000000000001</v>
      </c>
      <c r="CQ18" s="9">
        <v>14.004</v>
      </c>
      <c r="CR18" s="9">
        <v>7.298</v>
      </c>
      <c r="CS18" s="9">
        <v>6.7069999999999999</v>
      </c>
      <c r="CT18" s="9">
        <v>12.439</v>
      </c>
      <c r="CU18" s="9">
        <v>8.6300000000000008</v>
      </c>
      <c r="CV18" s="9">
        <v>3.8090000000000002</v>
      </c>
      <c r="CW18" s="9">
        <v>15.281000000000001</v>
      </c>
      <c r="CX18" s="9">
        <v>7.702</v>
      </c>
      <c r="CY18" s="9">
        <v>7.5789999999999997</v>
      </c>
      <c r="CZ18" s="9">
        <v>15.279</v>
      </c>
      <c r="DA18" s="9">
        <v>8.2240000000000002</v>
      </c>
      <c r="DB18" s="9">
        <v>7.0540000000000003</v>
      </c>
    </row>
    <row r="19" spans="1:106">
      <c r="A19" s="10">
        <v>42064</v>
      </c>
      <c r="B19" s="9">
        <v>11.596</v>
      </c>
      <c r="C19" s="9">
        <v>9.4160000000000004</v>
      </c>
      <c r="D19" s="9">
        <v>2.1800000000000002</v>
      </c>
      <c r="E19" s="9">
        <v>24.81</v>
      </c>
      <c r="F19" s="9">
        <v>9.4329999999999998</v>
      </c>
      <c r="G19" s="9">
        <v>15.377000000000001</v>
      </c>
      <c r="H19" s="9">
        <v>13.622</v>
      </c>
      <c r="I19" s="9">
        <v>10.911</v>
      </c>
      <c r="J19" s="9">
        <v>2.7109999999999999</v>
      </c>
      <c r="K19" s="9">
        <v>26.786000000000001</v>
      </c>
      <c r="L19" s="9">
        <v>10.225</v>
      </c>
      <c r="M19" s="9">
        <v>16.559999999999999</v>
      </c>
      <c r="N19" s="9">
        <v>25.597999999999999</v>
      </c>
      <c r="O19" s="9">
        <v>10.116</v>
      </c>
      <c r="P19" s="9">
        <v>15.481999999999999</v>
      </c>
      <c r="Q19" s="9">
        <v>134.94300000000001</v>
      </c>
      <c r="R19" s="9">
        <v>72.64</v>
      </c>
      <c r="S19" s="9">
        <v>62.302999999999997</v>
      </c>
      <c r="T19" s="9">
        <v>108.172</v>
      </c>
      <c r="U19" s="9">
        <v>63.363999999999997</v>
      </c>
      <c r="V19" s="9">
        <v>44.808</v>
      </c>
      <c r="W19" s="9">
        <v>26.771999999999998</v>
      </c>
      <c r="X19" s="9">
        <v>9.2769999999999992</v>
      </c>
      <c r="Y19" s="9">
        <v>17.495000000000001</v>
      </c>
      <c r="Z19" s="9">
        <v>15.125</v>
      </c>
      <c r="AA19" s="9">
        <v>8.06</v>
      </c>
      <c r="AB19" s="9">
        <v>7.0650000000000004</v>
      </c>
      <c r="AC19" s="9">
        <v>1.69</v>
      </c>
      <c r="AD19" s="9">
        <v>1.107</v>
      </c>
      <c r="AE19" s="9">
        <v>0.58399999999999996</v>
      </c>
      <c r="AF19" s="9">
        <v>1.0840000000000001</v>
      </c>
      <c r="AG19" s="9">
        <v>0.80200000000000005</v>
      </c>
      <c r="AH19" s="9">
        <v>0.28199999999999997</v>
      </c>
      <c r="AI19" s="9">
        <v>0.54500000000000004</v>
      </c>
      <c r="AJ19" s="9">
        <v>0.41499999999999998</v>
      </c>
      <c r="AK19" s="9">
        <v>0.13100000000000001</v>
      </c>
      <c r="AL19" s="9">
        <v>0.53800000000000003</v>
      </c>
      <c r="AM19" s="9">
        <v>0.38700000000000001</v>
      </c>
      <c r="AN19" s="9">
        <v>0.152</v>
      </c>
      <c r="AO19" s="9">
        <v>0.60699999999999998</v>
      </c>
      <c r="AP19" s="9">
        <v>0.30499999999999999</v>
      </c>
      <c r="AQ19" s="9">
        <v>0.30199999999999999</v>
      </c>
      <c r="AR19" s="9">
        <v>13.917</v>
      </c>
      <c r="AS19" s="9">
        <v>7.4359999999999999</v>
      </c>
      <c r="AT19" s="9">
        <v>6.4809999999999999</v>
      </c>
      <c r="AU19" s="9">
        <v>6.968</v>
      </c>
      <c r="AV19" s="9">
        <v>4.3899999999999997</v>
      </c>
      <c r="AW19" s="9">
        <v>2.5779999999999998</v>
      </c>
      <c r="AX19" s="9">
        <v>6.9489999999999998</v>
      </c>
      <c r="AY19" s="9">
        <v>3.0459999999999998</v>
      </c>
      <c r="AZ19" s="9">
        <v>3.903</v>
      </c>
      <c r="BA19" s="9">
        <v>7.875</v>
      </c>
      <c r="BB19" s="9">
        <v>5.0149999999999997</v>
      </c>
      <c r="BC19" s="9">
        <v>2.86</v>
      </c>
      <c r="BD19" s="9">
        <v>7.2510000000000003</v>
      </c>
      <c r="BE19" s="9">
        <v>3.0459999999999998</v>
      </c>
      <c r="BF19" s="9">
        <v>4.2050000000000001</v>
      </c>
      <c r="BG19" s="9">
        <v>7.4939999999999998</v>
      </c>
      <c r="BH19" s="9">
        <v>3.4609999999999999</v>
      </c>
      <c r="BI19" s="9">
        <v>4.0339999999999998</v>
      </c>
      <c r="BJ19" s="9">
        <v>212.922</v>
      </c>
      <c r="BK19" s="9">
        <v>108.761</v>
      </c>
      <c r="BL19" s="9">
        <v>104.161</v>
      </c>
      <c r="BM19" s="9">
        <v>151.709</v>
      </c>
      <c r="BN19" s="9">
        <v>88.16</v>
      </c>
      <c r="BO19" s="9">
        <v>63.548999999999999</v>
      </c>
      <c r="BP19" s="9">
        <v>61.213000000000001</v>
      </c>
      <c r="BQ19" s="9">
        <v>20.600999999999999</v>
      </c>
      <c r="BR19" s="9">
        <v>40.612000000000002</v>
      </c>
      <c r="BS19" s="9">
        <v>25.780999999999999</v>
      </c>
      <c r="BT19" s="9">
        <v>14.555999999999999</v>
      </c>
      <c r="BU19" s="9">
        <v>11.225</v>
      </c>
      <c r="BV19" s="9">
        <v>3.2749999999999999</v>
      </c>
      <c r="BW19" s="9">
        <v>2.7949999999999999</v>
      </c>
      <c r="BX19" s="9">
        <v>0.48</v>
      </c>
      <c r="BY19" s="9">
        <v>1.31</v>
      </c>
      <c r="BZ19" s="9">
        <v>1.31</v>
      </c>
      <c r="CA19" s="9">
        <v>0</v>
      </c>
      <c r="CB19" s="9">
        <v>0.73899999999999999</v>
      </c>
      <c r="CC19" s="9">
        <v>0.73899999999999999</v>
      </c>
      <c r="CD19" s="9">
        <v>0</v>
      </c>
      <c r="CE19" s="9">
        <v>0.57099999999999995</v>
      </c>
      <c r="CF19" s="9">
        <v>0.57099999999999995</v>
      </c>
      <c r="CG19" s="9">
        <v>0</v>
      </c>
      <c r="CH19" s="9">
        <v>1.9650000000000001</v>
      </c>
      <c r="CI19" s="9">
        <v>1.4850000000000001</v>
      </c>
      <c r="CJ19" s="9">
        <v>0.48</v>
      </c>
      <c r="CK19" s="9">
        <v>23.599</v>
      </c>
      <c r="CL19" s="9">
        <v>12.708</v>
      </c>
      <c r="CM19" s="9">
        <v>10.89</v>
      </c>
      <c r="CN19" s="9">
        <v>8.8219999999999992</v>
      </c>
      <c r="CO19" s="9">
        <v>6.4859999999999998</v>
      </c>
      <c r="CP19" s="9">
        <v>2.335</v>
      </c>
      <c r="CQ19" s="9">
        <v>14.776999999999999</v>
      </c>
      <c r="CR19" s="9">
        <v>6.2220000000000004</v>
      </c>
      <c r="CS19" s="9">
        <v>8.5549999999999997</v>
      </c>
      <c r="CT19" s="9">
        <v>10.132</v>
      </c>
      <c r="CU19" s="9">
        <v>7.7960000000000003</v>
      </c>
      <c r="CV19" s="9">
        <v>2.335</v>
      </c>
      <c r="CW19" s="9">
        <v>15.65</v>
      </c>
      <c r="CX19" s="9">
        <v>6.76</v>
      </c>
      <c r="CY19" s="9">
        <v>8.8889999999999993</v>
      </c>
      <c r="CZ19" s="9">
        <v>15.516</v>
      </c>
      <c r="DA19" s="9">
        <v>6.9619999999999997</v>
      </c>
      <c r="DB19" s="9">
        <v>8.5549999999999997</v>
      </c>
    </row>
    <row r="20" spans="1:106">
      <c r="A20" s="10">
        <v>42095</v>
      </c>
      <c r="B20" s="9">
        <v>13.183</v>
      </c>
      <c r="C20" s="9">
        <v>10.301</v>
      </c>
      <c r="D20" s="9">
        <v>2.8809999999999998</v>
      </c>
      <c r="E20" s="9">
        <v>24.690999999999999</v>
      </c>
      <c r="F20" s="9">
        <v>9.7260000000000009</v>
      </c>
      <c r="G20" s="9">
        <v>14.965</v>
      </c>
      <c r="H20" s="9">
        <v>14.086</v>
      </c>
      <c r="I20" s="9">
        <v>10.975</v>
      </c>
      <c r="J20" s="9">
        <v>3.1110000000000002</v>
      </c>
      <c r="K20" s="9">
        <v>26.751000000000001</v>
      </c>
      <c r="L20" s="9">
        <v>10.574</v>
      </c>
      <c r="M20" s="9">
        <v>16.177</v>
      </c>
      <c r="N20" s="9">
        <v>25.904</v>
      </c>
      <c r="O20" s="9">
        <v>10.831</v>
      </c>
      <c r="P20" s="9">
        <v>15.073</v>
      </c>
      <c r="Q20" s="9">
        <v>135.66399999999999</v>
      </c>
      <c r="R20" s="9">
        <v>72.450999999999993</v>
      </c>
      <c r="S20" s="9">
        <v>63.213999999999999</v>
      </c>
      <c r="T20" s="9">
        <v>109.098</v>
      </c>
      <c r="U20" s="9">
        <v>64.034000000000006</v>
      </c>
      <c r="V20" s="9">
        <v>45.063000000000002</v>
      </c>
      <c r="W20" s="9">
        <v>26.567</v>
      </c>
      <c r="X20" s="9">
        <v>8.4160000000000004</v>
      </c>
      <c r="Y20" s="9">
        <v>18.151</v>
      </c>
      <c r="Z20" s="9">
        <v>11.824</v>
      </c>
      <c r="AA20" s="9">
        <v>6.5010000000000003</v>
      </c>
      <c r="AB20" s="9">
        <v>5.3230000000000004</v>
      </c>
      <c r="AC20" s="9">
        <v>1.0569999999999999</v>
      </c>
      <c r="AD20" s="9">
        <v>0.46400000000000002</v>
      </c>
      <c r="AE20" s="9">
        <v>0.59299999999999997</v>
      </c>
      <c r="AF20" s="9">
        <v>0.47199999999999998</v>
      </c>
      <c r="AG20" s="9">
        <v>0.247</v>
      </c>
      <c r="AH20" s="9">
        <v>0.22500000000000001</v>
      </c>
      <c r="AI20" s="9">
        <v>0.33400000000000002</v>
      </c>
      <c r="AJ20" s="9">
        <v>0.109</v>
      </c>
      <c r="AK20" s="9">
        <v>0.22500000000000001</v>
      </c>
      <c r="AL20" s="9">
        <v>0.13700000000000001</v>
      </c>
      <c r="AM20" s="9">
        <v>0.13700000000000001</v>
      </c>
      <c r="AN20" s="9">
        <v>0</v>
      </c>
      <c r="AO20" s="9">
        <v>0.58499999999999996</v>
      </c>
      <c r="AP20" s="9">
        <v>0.217</v>
      </c>
      <c r="AQ20" s="9">
        <v>0.36799999999999999</v>
      </c>
      <c r="AR20" s="9">
        <v>11.081</v>
      </c>
      <c r="AS20" s="9">
        <v>6.0369999999999999</v>
      </c>
      <c r="AT20" s="9">
        <v>5.0439999999999996</v>
      </c>
      <c r="AU20" s="9">
        <v>5.657</v>
      </c>
      <c r="AV20" s="9">
        <v>4.0410000000000004</v>
      </c>
      <c r="AW20" s="9">
        <v>1.6160000000000001</v>
      </c>
      <c r="AX20" s="9">
        <v>5.4240000000000004</v>
      </c>
      <c r="AY20" s="9">
        <v>1.996</v>
      </c>
      <c r="AZ20" s="9">
        <v>3.4279999999999999</v>
      </c>
      <c r="BA20" s="9">
        <v>6.02</v>
      </c>
      <c r="BB20" s="9">
        <v>4.2880000000000003</v>
      </c>
      <c r="BC20" s="9">
        <v>1.7310000000000001</v>
      </c>
      <c r="BD20" s="9">
        <v>5.8040000000000003</v>
      </c>
      <c r="BE20" s="9">
        <v>2.2130000000000001</v>
      </c>
      <c r="BF20" s="9">
        <v>3.5920000000000001</v>
      </c>
      <c r="BG20" s="9">
        <v>5.758</v>
      </c>
      <c r="BH20" s="9">
        <v>2.105</v>
      </c>
      <c r="BI20" s="9">
        <v>3.653</v>
      </c>
      <c r="BJ20" s="9">
        <v>214.85599999999999</v>
      </c>
      <c r="BK20" s="9">
        <v>110.289</v>
      </c>
      <c r="BL20" s="9">
        <v>104.56699999999999</v>
      </c>
      <c r="BM20" s="9">
        <v>156.37899999999999</v>
      </c>
      <c r="BN20" s="9">
        <v>90.5</v>
      </c>
      <c r="BO20" s="9">
        <v>65.879000000000005</v>
      </c>
      <c r="BP20" s="9">
        <v>58.478000000000002</v>
      </c>
      <c r="BQ20" s="9">
        <v>19.789000000000001</v>
      </c>
      <c r="BR20" s="9">
        <v>38.689</v>
      </c>
      <c r="BS20" s="9">
        <v>23.24</v>
      </c>
      <c r="BT20" s="9">
        <v>12.56</v>
      </c>
      <c r="BU20" s="9">
        <v>10.679</v>
      </c>
      <c r="BV20" s="9">
        <v>3.754</v>
      </c>
      <c r="BW20" s="9">
        <v>1.746</v>
      </c>
      <c r="BX20" s="9">
        <v>2.0070000000000001</v>
      </c>
      <c r="BY20" s="9">
        <v>0.55800000000000005</v>
      </c>
      <c r="BZ20" s="9">
        <v>0.40500000000000003</v>
      </c>
      <c r="CA20" s="9">
        <v>0.153</v>
      </c>
      <c r="CB20" s="9">
        <v>0.40500000000000003</v>
      </c>
      <c r="CC20" s="9">
        <v>0.40500000000000003</v>
      </c>
      <c r="CD20" s="9">
        <v>0</v>
      </c>
      <c r="CE20" s="9">
        <v>0.153</v>
      </c>
      <c r="CF20" s="9">
        <v>0</v>
      </c>
      <c r="CG20" s="9">
        <v>0.153</v>
      </c>
      <c r="CH20" s="9">
        <v>3.1960000000000002</v>
      </c>
      <c r="CI20" s="9">
        <v>1.3420000000000001</v>
      </c>
      <c r="CJ20" s="9">
        <v>1.8540000000000001</v>
      </c>
      <c r="CK20" s="9">
        <v>21.027999999999999</v>
      </c>
      <c r="CL20" s="9">
        <v>11.68</v>
      </c>
      <c r="CM20" s="9">
        <v>9.3469999999999995</v>
      </c>
      <c r="CN20" s="9">
        <v>7.11</v>
      </c>
      <c r="CO20" s="9">
        <v>5.056</v>
      </c>
      <c r="CP20" s="9">
        <v>2.0529999999999999</v>
      </c>
      <c r="CQ20" s="9">
        <v>13.917999999999999</v>
      </c>
      <c r="CR20" s="9">
        <v>6.6239999999999997</v>
      </c>
      <c r="CS20" s="9">
        <v>7.2939999999999996</v>
      </c>
      <c r="CT20" s="9">
        <v>7.5259999999999998</v>
      </c>
      <c r="CU20" s="9">
        <v>5.319</v>
      </c>
      <c r="CV20" s="9">
        <v>2.206</v>
      </c>
      <c r="CW20" s="9">
        <v>15.714</v>
      </c>
      <c r="CX20" s="9">
        <v>7.2409999999999997</v>
      </c>
      <c r="CY20" s="9">
        <v>8.4730000000000008</v>
      </c>
      <c r="CZ20" s="9">
        <v>14.323</v>
      </c>
      <c r="DA20" s="9">
        <v>7.0289999999999999</v>
      </c>
      <c r="DB20" s="9">
        <v>7.2939999999999996</v>
      </c>
    </row>
    <row r="21" spans="1:106">
      <c r="A21" s="10">
        <v>42125</v>
      </c>
      <c r="B21" s="9">
        <v>12.351000000000001</v>
      </c>
      <c r="C21" s="9">
        <v>9.5559999999999992</v>
      </c>
      <c r="D21" s="9">
        <v>2.7949999999999999</v>
      </c>
      <c r="E21" s="9">
        <v>25.981000000000002</v>
      </c>
      <c r="F21" s="9">
        <v>9.5749999999999993</v>
      </c>
      <c r="G21" s="9">
        <v>16.405999999999999</v>
      </c>
      <c r="H21" s="9">
        <v>14.254</v>
      </c>
      <c r="I21" s="9">
        <v>11.004</v>
      </c>
      <c r="J21" s="9">
        <v>3.25</v>
      </c>
      <c r="K21" s="9">
        <v>28.382999999999999</v>
      </c>
      <c r="L21" s="9">
        <v>10.278</v>
      </c>
      <c r="M21" s="9">
        <v>18.106000000000002</v>
      </c>
      <c r="N21" s="9">
        <v>27.664000000000001</v>
      </c>
      <c r="O21" s="9">
        <v>10.653</v>
      </c>
      <c r="P21" s="9">
        <v>17.010999999999999</v>
      </c>
      <c r="Q21" s="9">
        <v>133.66800000000001</v>
      </c>
      <c r="R21" s="9">
        <v>71.988</v>
      </c>
      <c r="S21" s="9">
        <v>61.68</v>
      </c>
      <c r="T21" s="9">
        <v>107.65600000000001</v>
      </c>
      <c r="U21" s="9">
        <v>63.725000000000001</v>
      </c>
      <c r="V21" s="9">
        <v>43.930999999999997</v>
      </c>
      <c r="W21" s="9">
        <v>26.012</v>
      </c>
      <c r="X21" s="9">
        <v>8.2639999999999993</v>
      </c>
      <c r="Y21" s="9">
        <v>17.748999999999999</v>
      </c>
      <c r="Z21" s="9">
        <v>10.881</v>
      </c>
      <c r="AA21" s="9">
        <v>6.4379999999999997</v>
      </c>
      <c r="AB21" s="9">
        <v>4.4429999999999996</v>
      </c>
      <c r="AC21" s="9">
        <v>2.0369999999999999</v>
      </c>
      <c r="AD21" s="9">
        <v>1.5129999999999999</v>
      </c>
      <c r="AE21" s="9">
        <v>0.52400000000000002</v>
      </c>
      <c r="AF21" s="9">
        <v>0.86099999999999999</v>
      </c>
      <c r="AG21" s="9">
        <v>0.8</v>
      </c>
      <c r="AH21" s="9">
        <v>6.2E-2</v>
      </c>
      <c r="AI21" s="9">
        <v>0.41599999999999998</v>
      </c>
      <c r="AJ21" s="9">
        <v>0.35399999999999998</v>
      </c>
      <c r="AK21" s="9">
        <v>6.2E-2</v>
      </c>
      <c r="AL21" s="9">
        <v>0.44500000000000001</v>
      </c>
      <c r="AM21" s="9">
        <v>0.44500000000000001</v>
      </c>
      <c r="AN21" s="9">
        <v>0</v>
      </c>
      <c r="AO21" s="9">
        <v>1.175</v>
      </c>
      <c r="AP21" s="9">
        <v>0.71299999999999997</v>
      </c>
      <c r="AQ21" s="9">
        <v>0.46200000000000002</v>
      </c>
      <c r="AR21" s="9">
        <v>9.5109999999999992</v>
      </c>
      <c r="AS21" s="9">
        <v>5.53</v>
      </c>
      <c r="AT21" s="9">
        <v>3.9809999999999999</v>
      </c>
      <c r="AU21" s="9">
        <v>3.9630000000000001</v>
      </c>
      <c r="AV21" s="9">
        <v>3.0139999999999998</v>
      </c>
      <c r="AW21" s="9">
        <v>0.94899999999999995</v>
      </c>
      <c r="AX21" s="9">
        <v>5.5469999999999997</v>
      </c>
      <c r="AY21" s="9">
        <v>2.516</v>
      </c>
      <c r="AZ21" s="9">
        <v>3.032</v>
      </c>
      <c r="BA21" s="9">
        <v>4.5110000000000001</v>
      </c>
      <c r="BB21" s="9">
        <v>3.5619999999999998</v>
      </c>
      <c r="BC21" s="9">
        <v>0.94899999999999995</v>
      </c>
      <c r="BD21" s="9">
        <v>6.37</v>
      </c>
      <c r="BE21" s="9">
        <v>2.8759999999999999</v>
      </c>
      <c r="BF21" s="9">
        <v>3.4940000000000002</v>
      </c>
      <c r="BG21" s="9">
        <v>5.9630000000000001</v>
      </c>
      <c r="BH21" s="9">
        <v>2.87</v>
      </c>
      <c r="BI21" s="9">
        <v>3.093</v>
      </c>
      <c r="BJ21" s="9">
        <v>214.108</v>
      </c>
      <c r="BK21" s="9">
        <v>110.57299999999999</v>
      </c>
      <c r="BL21" s="9">
        <v>103.535</v>
      </c>
      <c r="BM21" s="9">
        <v>159.55199999999999</v>
      </c>
      <c r="BN21" s="9">
        <v>91.423000000000002</v>
      </c>
      <c r="BO21" s="9">
        <v>68.129000000000005</v>
      </c>
      <c r="BP21" s="9">
        <v>54.555999999999997</v>
      </c>
      <c r="BQ21" s="9">
        <v>19.149999999999999</v>
      </c>
      <c r="BR21" s="9">
        <v>35.405999999999999</v>
      </c>
      <c r="BS21" s="9">
        <v>25.859000000000002</v>
      </c>
      <c r="BT21" s="9">
        <v>16.599</v>
      </c>
      <c r="BU21" s="9">
        <v>9.2590000000000003</v>
      </c>
      <c r="BV21" s="9">
        <v>4.9550000000000001</v>
      </c>
      <c r="BW21" s="9">
        <v>3.1859999999999999</v>
      </c>
      <c r="BX21" s="9">
        <v>1.7689999999999999</v>
      </c>
      <c r="BY21" s="9">
        <v>2.157</v>
      </c>
      <c r="BZ21" s="9">
        <v>2.157</v>
      </c>
      <c r="CA21" s="9">
        <v>0</v>
      </c>
      <c r="CB21" s="9">
        <v>0.68700000000000006</v>
      </c>
      <c r="CC21" s="9">
        <v>0.68700000000000006</v>
      </c>
      <c r="CD21" s="9">
        <v>0</v>
      </c>
      <c r="CE21" s="9">
        <v>1.47</v>
      </c>
      <c r="CF21" s="9">
        <v>1.47</v>
      </c>
      <c r="CG21" s="9">
        <v>0</v>
      </c>
      <c r="CH21" s="9">
        <v>2.798</v>
      </c>
      <c r="CI21" s="9">
        <v>1.0289999999999999</v>
      </c>
      <c r="CJ21" s="9">
        <v>1.7689999999999999</v>
      </c>
      <c r="CK21" s="9">
        <v>22.739000000000001</v>
      </c>
      <c r="CL21" s="9">
        <v>14.407999999999999</v>
      </c>
      <c r="CM21" s="9">
        <v>8.3320000000000007</v>
      </c>
      <c r="CN21" s="9">
        <v>10.427</v>
      </c>
      <c r="CO21" s="9">
        <v>7.9889999999999999</v>
      </c>
      <c r="CP21" s="9">
        <v>2.4390000000000001</v>
      </c>
      <c r="CQ21" s="9">
        <v>12.311999999999999</v>
      </c>
      <c r="CR21" s="9">
        <v>6.4189999999999996</v>
      </c>
      <c r="CS21" s="9">
        <v>5.8929999999999998</v>
      </c>
      <c r="CT21" s="9">
        <v>12.122999999999999</v>
      </c>
      <c r="CU21" s="9">
        <v>9.6839999999999993</v>
      </c>
      <c r="CV21" s="9">
        <v>2.4390000000000001</v>
      </c>
      <c r="CW21" s="9">
        <v>13.736000000000001</v>
      </c>
      <c r="CX21" s="9">
        <v>6.915</v>
      </c>
      <c r="CY21" s="9">
        <v>6.8209999999999997</v>
      </c>
      <c r="CZ21" s="9">
        <v>12.999000000000001</v>
      </c>
      <c r="DA21" s="9">
        <v>7.1059999999999999</v>
      </c>
      <c r="DB21" s="9">
        <v>5.8929999999999998</v>
      </c>
    </row>
    <row r="22" spans="1:106">
      <c r="A22" s="10">
        <v>42156</v>
      </c>
      <c r="B22" s="9">
        <v>12.387</v>
      </c>
      <c r="C22" s="9">
        <v>9.3330000000000002</v>
      </c>
      <c r="D22" s="9">
        <v>3.0539999999999998</v>
      </c>
      <c r="E22" s="9">
        <v>28.709</v>
      </c>
      <c r="F22" s="9">
        <v>10.999000000000001</v>
      </c>
      <c r="G22" s="9">
        <v>17.71</v>
      </c>
      <c r="H22" s="9">
        <v>14.545999999999999</v>
      </c>
      <c r="I22" s="9">
        <v>10.680999999999999</v>
      </c>
      <c r="J22" s="9">
        <v>3.8650000000000002</v>
      </c>
      <c r="K22" s="9">
        <v>31.198</v>
      </c>
      <c r="L22" s="9">
        <v>12.144</v>
      </c>
      <c r="M22" s="9">
        <v>19.053999999999998</v>
      </c>
      <c r="N22" s="9">
        <v>30.073</v>
      </c>
      <c r="O22" s="9">
        <v>11.871</v>
      </c>
      <c r="P22" s="9">
        <v>18.202000000000002</v>
      </c>
      <c r="Q22" s="9">
        <v>136.679</v>
      </c>
      <c r="R22" s="9">
        <v>73.953000000000003</v>
      </c>
      <c r="S22" s="9">
        <v>62.725999999999999</v>
      </c>
      <c r="T22" s="9">
        <v>110.35899999999999</v>
      </c>
      <c r="U22" s="9">
        <v>66.155000000000001</v>
      </c>
      <c r="V22" s="9">
        <v>44.204000000000001</v>
      </c>
      <c r="W22" s="9">
        <v>26.321000000000002</v>
      </c>
      <c r="X22" s="9">
        <v>7.798</v>
      </c>
      <c r="Y22" s="9">
        <v>18.521999999999998</v>
      </c>
      <c r="Z22" s="9">
        <v>14.653</v>
      </c>
      <c r="AA22" s="9">
        <v>9.2040000000000006</v>
      </c>
      <c r="AB22" s="9">
        <v>5.45</v>
      </c>
      <c r="AC22" s="9">
        <v>2.0990000000000002</v>
      </c>
      <c r="AD22" s="9">
        <v>1.52</v>
      </c>
      <c r="AE22" s="9">
        <v>0.57999999999999996</v>
      </c>
      <c r="AF22" s="9">
        <v>1.331</v>
      </c>
      <c r="AG22" s="9">
        <v>1.1459999999999999</v>
      </c>
      <c r="AH22" s="9">
        <v>0.185</v>
      </c>
      <c r="AI22" s="9">
        <v>0.89500000000000002</v>
      </c>
      <c r="AJ22" s="9">
        <v>0.71</v>
      </c>
      <c r="AK22" s="9">
        <v>0.185</v>
      </c>
      <c r="AL22" s="9">
        <v>0.436</v>
      </c>
      <c r="AM22" s="9">
        <v>0.436</v>
      </c>
      <c r="AN22" s="9">
        <v>0</v>
      </c>
      <c r="AO22" s="9">
        <v>0.76800000000000002</v>
      </c>
      <c r="AP22" s="9">
        <v>0.374</v>
      </c>
      <c r="AQ22" s="9">
        <v>0.39400000000000002</v>
      </c>
      <c r="AR22" s="9">
        <v>13.211</v>
      </c>
      <c r="AS22" s="9">
        <v>8.2059999999999995</v>
      </c>
      <c r="AT22" s="9">
        <v>5.0049999999999999</v>
      </c>
      <c r="AU22" s="9">
        <v>7.29</v>
      </c>
      <c r="AV22" s="9">
        <v>5.6070000000000002</v>
      </c>
      <c r="AW22" s="9">
        <v>1.6830000000000001</v>
      </c>
      <c r="AX22" s="9">
        <v>5.9210000000000003</v>
      </c>
      <c r="AY22" s="9">
        <v>2.5990000000000002</v>
      </c>
      <c r="AZ22" s="9">
        <v>3.3220000000000001</v>
      </c>
      <c r="BA22" s="9">
        <v>8.4039999999999999</v>
      </c>
      <c r="BB22" s="9">
        <v>6.5350000000000001</v>
      </c>
      <c r="BC22" s="9">
        <v>1.869</v>
      </c>
      <c r="BD22" s="9">
        <v>6.25</v>
      </c>
      <c r="BE22" s="9">
        <v>2.669</v>
      </c>
      <c r="BF22" s="9">
        <v>3.581</v>
      </c>
      <c r="BG22" s="9">
        <v>6.8170000000000002</v>
      </c>
      <c r="BH22" s="9">
        <v>3.31</v>
      </c>
      <c r="BI22" s="9">
        <v>3.5070000000000001</v>
      </c>
      <c r="BJ22" s="9">
        <v>212.679</v>
      </c>
      <c r="BK22" s="9">
        <v>109.45</v>
      </c>
      <c r="BL22" s="9">
        <v>103.22799999999999</v>
      </c>
      <c r="BM22" s="9">
        <v>155.31299999999999</v>
      </c>
      <c r="BN22" s="9">
        <v>89.763000000000005</v>
      </c>
      <c r="BO22" s="9">
        <v>65.55</v>
      </c>
      <c r="BP22" s="9">
        <v>57.366</v>
      </c>
      <c r="BQ22" s="9">
        <v>19.687999999999999</v>
      </c>
      <c r="BR22" s="9">
        <v>37.677999999999997</v>
      </c>
      <c r="BS22" s="9">
        <v>25.742000000000001</v>
      </c>
      <c r="BT22" s="9">
        <v>15.585000000000001</v>
      </c>
      <c r="BU22" s="9">
        <v>10.157</v>
      </c>
      <c r="BV22" s="9">
        <v>5.0389999999999997</v>
      </c>
      <c r="BW22" s="9">
        <v>3.6440000000000001</v>
      </c>
      <c r="BX22" s="9">
        <v>1.395</v>
      </c>
      <c r="BY22" s="9">
        <v>1.5249999999999999</v>
      </c>
      <c r="BZ22" s="9">
        <v>1.1910000000000001</v>
      </c>
      <c r="CA22" s="9">
        <v>0.33300000000000002</v>
      </c>
      <c r="CB22" s="9">
        <v>0.89700000000000002</v>
      </c>
      <c r="CC22" s="9">
        <v>0.751</v>
      </c>
      <c r="CD22" s="9">
        <v>0.14599999999999999</v>
      </c>
      <c r="CE22" s="9">
        <v>0.628</v>
      </c>
      <c r="CF22" s="9">
        <v>0.44</v>
      </c>
      <c r="CG22" s="9">
        <v>0.188</v>
      </c>
      <c r="CH22" s="9">
        <v>3.5139999999999998</v>
      </c>
      <c r="CI22" s="9">
        <v>2.4529999999999998</v>
      </c>
      <c r="CJ22" s="9">
        <v>1.0609999999999999</v>
      </c>
      <c r="CK22" s="9">
        <v>23.538</v>
      </c>
      <c r="CL22" s="9">
        <v>13.904</v>
      </c>
      <c r="CM22" s="9">
        <v>9.6340000000000003</v>
      </c>
      <c r="CN22" s="9">
        <v>7.3869999999999996</v>
      </c>
      <c r="CO22" s="9">
        <v>6.1820000000000004</v>
      </c>
      <c r="CP22" s="9">
        <v>1.2050000000000001</v>
      </c>
      <c r="CQ22" s="9">
        <v>16.151</v>
      </c>
      <c r="CR22" s="9">
        <v>7.7210000000000001</v>
      </c>
      <c r="CS22" s="9">
        <v>8.4290000000000003</v>
      </c>
      <c r="CT22" s="9">
        <v>8.5969999999999995</v>
      </c>
      <c r="CU22" s="9">
        <v>7.2039999999999997</v>
      </c>
      <c r="CV22" s="9">
        <v>1.393</v>
      </c>
      <c r="CW22" s="9">
        <v>17.145</v>
      </c>
      <c r="CX22" s="9">
        <v>8.3810000000000002</v>
      </c>
      <c r="CY22" s="9">
        <v>8.7639999999999993</v>
      </c>
      <c r="CZ22" s="9">
        <v>17.047999999999998</v>
      </c>
      <c r="DA22" s="9">
        <v>8.4730000000000008</v>
      </c>
      <c r="DB22" s="9">
        <v>8.5749999999999993</v>
      </c>
    </row>
    <row r="23" spans="1:106">
      <c r="A23" s="10">
        <v>42186</v>
      </c>
      <c r="B23" s="9">
        <v>11.101000000000001</v>
      </c>
      <c r="C23" s="9">
        <v>9.2469999999999999</v>
      </c>
      <c r="D23" s="9">
        <v>1.8540000000000001</v>
      </c>
      <c r="E23" s="9">
        <v>25.356999999999999</v>
      </c>
      <c r="F23" s="9">
        <v>10.087999999999999</v>
      </c>
      <c r="G23" s="9">
        <v>15.269</v>
      </c>
      <c r="H23" s="9">
        <v>12.22</v>
      </c>
      <c r="I23" s="9">
        <v>9.8209999999999997</v>
      </c>
      <c r="J23" s="9">
        <v>2.3980000000000001</v>
      </c>
      <c r="K23" s="9">
        <v>27.254000000000001</v>
      </c>
      <c r="L23" s="9">
        <v>10.911</v>
      </c>
      <c r="M23" s="9">
        <v>16.344000000000001</v>
      </c>
      <c r="N23" s="9">
        <v>26.321000000000002</v>
      </c>
      <c r="O23" s="9">
        <v>10.48</v>
      </c>
      <c r="P23" s="9">
        <v>15.840999999999999</v>
      </c>
      <c r="Q23" s="9">
        <v>136.274</v>
      </c>
      <c r="R23" s="9">
        <v>74.13</v>
      </c>
      <c r="S23" s="9">
        <v>62.143999999999998</v>
      </c>
      <c r="T23" s="9">
        <v>111.101</v>
      </c>
      <c r="U23" s="9">
        <v>65.504000000000005</v>
      </c>
      <c r="V23" s="9">
        <v>45.597000000000001</v>
      </c>
      <c r="W23" s="9">
        <v>25.172999999999998</v>
      </c>
      <c r="X23" s="9">
        <v>8.6259999999999994</v>
      </c>
      <c r="Y23" s="9">
        <v>16.547000000000001</v>
      </c>
      <c r="Z23" s="9">
        <v>14.13</v>
      </c>
      <c r="AA23" s="9">
        <v>8.66</v>
      </c>
      <c r="AB23" s="9">
        <v>5.4690000000000003</v>
      </c>
      <c r="AC23" s="9">
        <v>1.226</v>
      </c>
      <c r="AD23" s="9">
        <v>0.77400000000000002</v>
      </c>
      <c r="AE23" s="9">
        <v>0.45200000000000001</v>
      </c>
      <c r="AF23" s="9">
        <v>0.66700000000000004</v>
      </c>
      <c r="AG23" s="9">
        <v>0.34300000000000003</v>
      </c>
      <c r="AH23" s="9">
        <v>0.32300000000000001</v>
      </c>
      <c r="AI23" s="9">
        <v>0.41599999999999998</v>
      </c>
      <c r="AJ23" s="9">
        <v>0.21199999999999999</v>
      </c>
      <c r="AK23" s="9">
        <v>0.20399999999999999</v>
      </c>
      <c r="AL23" s="9">
        <v>0.251</v>
      </c>
      <c r="AM23" s="9">
        <v>0.13100000000000001</v>
      </c>
      <c r="AN23" s="9">
        <v>0.11899999999999999</v>
      </c>
      <c r="AO23" s="9">
        <v>0.55900000000000005</v>
      </c>
      <c r="AP23" s="9">
        <v>0.43099999999999999</v>
      </c>
      <c r="AQ23" s="9">
        <v>0.129</v>
      </c>
      <c r="AR23" s="9">
        <v>13.529</v>
      </c>
      <c r="AS23" s="9">
        <v>8.2370000000000001</v>
      </c>
      <c r="AT23" s="9">
        <v>5.2930000000000001</v>
      </c>
      <c r="AU23" s="9">
        <v>7.1040000000000001</v>
      </c>
      <c r="AV23" s="9">
        <v>5.0419999999999998</v>
      </c>
      <c r="AW23" s="9">
        <v>2.0619999999999998</v>
      </c>
      <c r="AX23" s="9">
        <v>6.4260000000000002</v>
      </c>
      <c r="AY23" s="9">
        <v>3.1949999999999998</v>
      </c>
      <c r="AZ23" s="9">
        <v>3.2309999999999999</v>
      </c>
      <c r="BA23" s="9">
        <v>7.6239999999999997</v>
      </c>
      <c r="BB23" s="9">
        <v>5.3849999999999998</v>
      </c>
      <c r="BC23" s="9">
        <v>2.2389999999999999</v>
      </c>
      <c r="BD23" s="9">
        <v>6.5060000000000002</v>
      </c>
      <c r="BE23" s="9">
        <v>3.2749999999999999</v>
      </c>
      <c r="BF23" s="9">
        <v>3.2309999999999999</v>
      </c>
      <c r="BG23" s="9">
        <v>6.8419999999999996</v>
      </c>
      <c r="BH23" s="9">
        <v>3.407</v>
      </c>
      <c r="BI23" s="9">
        <v>3.4350000000000001</v>
      </c>
      <c r="BJ23" s="9">
        <v>214.42500000000001</v>
      </c>
      <c r="BK23" s="9">
        <v>108.217</v>
      </c>
      <c r="BL23" s="9">
        <v>106.208</v>
      </c>
      <c r="BM23" s="9">
        <v>155.50200000000001</v>
      </c>
      <c r="BN23" s="9">
        <v>89.251000000000005</v>
      </c>
      <c r="BO23" s="9">
        <v>66.251999999999995</v>
      </c>
      <c r="BP23" s="9">
        <v>58.923000000000002</v>
      </c>
      <c r="BQ23" s="9">
        <v>18.966999999999999</v>
      </c>
      <c r="BR23" s="9">
        <v>39.956000000000003</v>
      </c>
      <c r="BS23" s="9">
        <v>23.434999999999999</v>
      </c>
      <c r="BT23" s="9">
        <v>13.699</v>
      </c>
      <c r="BU23" s="9">
        <v>9.7360000000000007</v>
      </c>
      <c r="BV23" s="9">
        <v>4.4829999999999997</v>
      </c>
      <c r="BW23" s="9">
        <v>2.9809999999999999</v>
      </c>
      <c r="BX23" s="9">
        <v>1.502</v>
      </c>
      <c r="BY23" s="9">
        <v>2.1680000000000001</v>
      </c>
      <c r="BZ23" s="9">
        <v>1.6990000000000001</v>
      </c>
      <c r="CA23" s="9">
        <v>0.47</v>
      </c>
      <c r="CB23" s="9">
        <v>1.44</v>
      </c>
      <c r="CC23" s="9">
        <v>1.44</v>
      </c>
      <c r="CD23" s="9">
        <v>0</v>
      </c>
      <c r="CE23" s="9">
        <v>0.72799999999999998</v>
      </c>
      <c r="CF23" s="9">
        <v>0.25800000000000001</v>
      </c>
      <c r="CG23" s="9">
        <v>0.47</v>
      </c>
      <c r="CH23" s="9">
        <v>2.3140000000000001</v>
      </c>
      <c r="CI23" s="9">
        <v>1.282</v>
      </c>
      <c r="CJ23" s="9">
        <v>1.032</v>
      </c>
      <c r="CK23" s="9">
        <v>20.806999999999999</v>
      </c>
      <c r="CL23" s="9">
        <v>11.871</v>
      </c>
      <c r="CM23" s="9">
        <v>8.9359999999999999</v>
      </c>
      <c r="CN23" s="9">
        <v>6.6109999999999998</v>
      </c>
      <c r="CO23" s="9">
        <v>4.931</v>
      </c>
      <c r="CP23" s="9">
        <v>1.679</v>
      </c>
      <c r="CQ23" s="9">
        <v>14.196999999999999</v>
      </c>
      <c r="CR23" s="9">
        <v>6.94</v>
      </c>
      <c r="CS23" s="9">
        <v>7.2569999999999997</v>
      </c>
      <c r="CT23" s="9">
        <v>8.5210000000000008</v>
      </c>
      <c r="CU23" s="9">
        <v>6.3719999999999999</v>
      </c>
      <c r="CV23" s="9">
        <v>2.149</v>
      </c>
      <c r="CW23" s="9">
        <v>14.914</v>
      </c>
      <c r="CX23" s="9">
        <v>7.327</v>
      </c>
      <c r="CY23" s="9">
        <v>7.5869999999999997</v>
      </c>
      <c r="CZ23" s="9">
        <v>15.637</v>
      </c>
      <c r="DA23" s="9">
        <v>8.3800000000000008</v>
      </c>
      <c r="DB23" s="9">
        <v>7.2569999999999997</v>
      </c>
    </row>
    <row r="24" spans="1:106">
      <c r="A24" s="10">
        <v>42217</v>
      </c>
      <c r="B24" s="9">
        <v>13.112</v>
      </c>
      <c r="C24" s="9">
        <v>10.16</v>
      </c>
      <c r="D24" s="9">
        <v>2.952</v>
      </c>
      <c r="E24" s="9">
        <v>22.954000000000001</v>
      </c>
      <c r="F24" s="9">
        <v>8.3689999999999998</v>
      </c>
      <c r="G24" s="9">
        <v>14.585000000000001</v>
      </c>
      <c r="H24" s="9">
        <v>14.388</v>
      </c>
      <c r="I24" s="9">
        <v>11.129</v>
      </c>
      <c r="J24" s="9">
        <v>3.2589999999999999</v>
      </c>
      <c r="K24" s="9">
        <v>24.876999999999999</v>
      </c>
      <c r="L24" s="9">
        <v>9.0739999999999998</v>
      </c>
      <c r="M24" s="9">
        <v>15.802</v>
      </c>
      <c r="N24" s="9">
        <v>23.707000000000001</v>
      </c>
      <c r="O24" s="9">
        <v>8.7140000000000004</v>
      </c>
      <c r="P24" s="9">
        <v>14.993</v>
      </c>
      <c r="Q24" s="9">
        <v>135.63999999999999</v>
      </c>
      <c r="R24" s="9">
        <v>73.051000000000002</v>
      </c>
      <c r="S24" s="9">
        <v>62.588000000000001</v>
      </c>
      <c r="T24" s="9">
        <v>109.759</v>
      </c>
      <c r="U24" s="9">
        <v>64.072000000000003</v>
      </c>
      <c r="V24" s="9">
        <v>45.686</v>
      </c>
      <c r="W24" s="9">
        <v>25.881</v>
      </c>
      <c r="X24" s="9">
        <v>8.9789999999999992</v>
      </c>
      <c r="Y24" s="9">
        <v>16.902000000000001</v>
      </c>
      <c r="Z24" s="9">
        <v>14.125</v>
      </c>
      <c r="AA24" s="9">
        <v>8.593</v>
      </c>
      <c r="AB24" s="9">
        <v>5.532</v>
      </c>
      <c r="AC24" s="9">
        <v>2.0739999999999998</v>
      </c>
      <c r="AD24" s="9">
        <v>1.085</v>
      </c>
      <c r="AE24" s="9">
        <v>0.98899999999999999</v>
      </c>
      <c r="AF24" s="9">
        <v>0.996</v>
      </c>
      <c r="AG24" s="9">
        <v>0.70499999999999996</v>
      </c>
      <c r="AH24" s="9">
        <v>0.29099999999999998</v>
      </c>
      <c r="AI24" s="9">
        <v>0.996</v>
      </c>
      <c r="AJ24" s="9">
        <v>0.70499999999999996</v>
      </c>
      <c r="AK24" s="9">
        <v>0.29099999999999998</v>
      </c>
      <c r="AL24" s="9">
        <v>0</v>
      </c>
      <c r="AM24" s="9">
        <v>0</v>
      </c>
      <c r="AN24" s="9">
        <v>0</v>
      </c>
      <c r="AO24" s="9">
        <v>1.0780000000000001</v>
      </c>
      <c r="AP24" s="9">
        <v>0.38</v>
      </c>
      <c r="AQ24" s="9">
        <v>0.69799999999999995</v>
      </c>
      <c r="AR24" s="9">
        <v>13.109</v>
      </c>
      <c r="AS24" s="9">
        <v>7.9450000000000003</v>
      </c>
      <c r="AT24" s="9">
        <v>5.1630000000000003</v>
      </c>
      <c r="AU24" s="9">
        <v>8.0559999999999992</v>
      </c>
      <c r="AV24" s="9">
        <v>5.6239999999999997</v>
      </c>
      <c r="AW24" s="9">
        <v>2.4319999999999999</v>
      </c>
      <c r="AX24" s="9">
        <v>5.0529999999999999</v>
      </c>
      <c r="AY24" s="9">
        <v>2.3220000000000001</v>
      </c>
      <c r="AZ24" s="9">
        <v>2.7309999999999999</v>
      </c>
      <c r="BA24" s="9">
        <v>8.8059999999999992</v>
      </c>
      <c r="BB24" s="9">
        <v>6.1420000000000003</v>
      </c>
      <c r="BC24" s="9">
        <v>2.6629999999999998</v>
      </c>
      <c r="BD24" s="9">
        <v>5.319</v>
      </c>
      <c r="BE24" s="9">
        <v>2.4510000000000001</v>
      </c>
      <c r="BF24" s="9">
        <v>2.8679999999999999</v>
      </c>
      <c r="BG24" s="9">
        <v>6.0490000000000004</v>
      </c>
      <c r="BH24" s="9">
        <v>3.0270000000000001</v>
      </c>
      <c r="BI24" s="9">
        <v>3.0219999999999998</v>
      </c>
      <c r="BJ24" s="9">
        <v>209.55799999999999</v>
      </c>
      <c r="BK24" s="9">
        <v>105.383</v>
      </c>
      <c r="BL24" s="9">
        <v>104.175</v>
      </c>
      <c r="BM24" s="9">
        <v>153.642</v>
      </c>
      <c r="BN24" s="9">
        <v>88.307000000000002</v>
      </c>
      <c r="BO24" s="9">
        <v>65.335999999999999</v>
      </c>
      <c r="BP24" s="9">
        <v>55.914999999999999</v>
      </c>
      <c r="BQ24" s="9">
        <v>17.077000000000002</v>
      </c>
      <c r="BR24" s="9">
        <v>38.838999999999999</v>
      </c>
      <c r="BS24" s="9">
        <v>22.937000000000001</v>
      </c>
      <c r="BT24" s="9">
        <v>12.651</v>
      </c>
      <c r="BU24" s="9">
        <v>10.285</v>
      </c>
      <c r="BV24" s="9">
        <v>5.3979999999999997</v>
      </c>
      <c r="BW24" s="9">
        <v>3.6619999999999999</v>
      </c>
      <c r="BX24" s="9">
        <v>1.736</v>
      </c>
      <c r="BY24" s="9">
        <v>3.0950000000000002</v>
      </c>
      <c r="BZ24" s="9">
        <v>2.4180000000000001</v>
      </c>
      <c r="CA24" s="9">
        <v>0.67700000000000005</v>
      </c>
      <c r="CB24" s="9">
        <v>1.5089999999999999</v>
      </c>
      <c r="CC24" s="9">
        <v>1.1890000000000001</v>
      </c>
      <c r="CD24" s="9">
        <v>0.32</v>
      </c>
      <c r="CE24" s="9">
        <v>1.5860000000000001</v>
      </c>
      <c r="CF24" s="9">
        <v>1.2290000000000001</v>
      </c>
      <c r="CG24" s="9">
        <v>0.35699999999999998</v>
      </c>
      <c r="CH24" s="9">
        <v>2.3039999999999998</v>
      </c>
      <c r="CI24" s="9">
        <v>1.244</v>
      </c>
      <c r="CJ24" s="9">
        <v>1.06</v>
      </c>
      <c r="CK24" s="9">
        <v>19.846</v>
      </c>
      <c r="CL24" s="9">
        <v>10.467000000000001</v>
      </c>
      <c r="CM24" s="9">
        <v>9.3789999999999996</v>
      </c>
      <c r="CN24" s="9">
        <v>6.4160000000000004</v>
      </c>
      <c r="CO24" s="9">
        <v>4.84</v>
      </c>
      <c r="CP24" s="9">
        <v>1.5760000000000001</v>
      </c>
      <c r="CQ24" s="9">
        <v>13.43</v>
      </c>
      <c r="CR24" s="9">
        <v>5.6269999999999998</v>
      </c>
      <c r="CS24" s="9">
        <v>7.8019999999999996</v>
      </c>
      <c r="CT24" s="9">
        <v>8.4220000000000006</v>
      </c>
      <c r="CU24" s="9">
        <v>6.3049999999999997</v>
      </c>
      <c r="CV24" s="9">
        <v>2.117</v>
      </c>
      <c r="CW24" s="9">
        <v>14.515000000000001</v>
      </c>
      <c r="CX24" s="9">
        <v>6.3460000000000001</v>
      </c>
      <c r="CY24" s="9">
        <v>8.1679999999999993</v>
      </c>
      <c r="CZ24" s="9">
        <v>14.938000000000001</v>
      </c>
      <c r="DA24" s="9">
        <v>6.8159999999999998</v>
      </c>
      <c r="DB24" s="9">
        <v>8.1219999999999999</v>
      </c>
    </row>
    <row r="25" spans="1:106">
      <c r="A25" s="10">
        <v>42248</v>
      </c>
      <c r="B25" s="9">
        <v>12.448</v>
      </c>
      <c r="C25" s="9">
        <v>9.76</v>
      </c>
      <c r="D25" s="9">
        <v>2.6880000000000002</v>
      </c>
      <c r="E25" s="9">
        <v>24.262</v>
      </c>
      <c r="F25" s="9">
        <v>10.186999999999999</v>
      </c>
      <c r="G25" s="9">
        <v>14.074999999999999</v>
      </c>
      <c r="H25" s="9">
        <v>14.208</v>
      </c>
      <c r="I25" s="9">
        <v>10.943</v>
      </c>
      <c r="J25" s="9">
        <v>3.2650000000000001</v>
      </c>
      <c r="K25" s="9">
        <v>26.763000000000002</v>
      </c>
      <c r="L25" s="9">
        <v>11.176</v>
      </c>
      <c r="M25" s="9">
        <v>15.587999999999999</v>
      </c>
      <c r="N25" s="9">
        <v>25.323</v>
      </c>
      <c r="O25" s="9">
        <v>10.817</v>
      </c>
      <c r="P25" s="9">
        <v>14.506</v>
      </c>
      <c r="Q25" s="9">
        <v>136.83699999999999</v>
      </c>
      <c r="R25" s="9">
        <v>74.759</v>
      </c>
      <c r="S25" s="9">
        <v>62.078000000000003</v>
      </c>
      <c r="T25" s="9">
        <v>113.676</v>
      </c>
      <c r="U25" s="9">
        <v>67.823999999999998</v>
      </c>
      <c r="V25" s="9">
        <v>45.851999999999997</v>
      </c>
      <c r="W25" s="9">
        <v>23.161000000000001</v>
      </c>
      <c r="X25" s="9">
        <v>6.9349999999999996</v>
      </c>
      <c r="Y25" s="9">
        <v>16.225999999999999</v>
      </c>
      <c r="Z25" s="9">
        <v>14.379</v>
      </c>
      <c r="AA25" s="9">
        <v>7.43</v>
      </c>
      <c r="AB25" s="9">
        <v>6.9489999999999998</v>
      </c>
      <c r="AC25" s="9">
        <v>1.488</v>
      </c>
      <c r="AD25" s="9">
        <v>0.73799999999999999</v>
      </c>
      <c r="AE25" s="9">
        <v>0.75</v>
      </c>
      <c r="AF25" s="9">
        <v>1.028</v>
      </c>
      <c r="AG25" s="9">
        <v>0.61399999999999999</v>
      </c>
      <c r="AH25" s="9">
        <v>0.41399999999999998</v>
      </c>
      <c r="AI25" s="9">
        <v>0.58099999999999996</v>
      </c>
      <c r="AJ25" s="9">
        <v>0.42399999999999999</v>
      </c>
      <c r="AK25" s="9">
        <v>0.157</v>
      </c>
      <c r="AL25" s="9">
        <v>0.44700000000000001</v>
      </c>
      <c r="AM25" s="9">
        <v>0.19</v>
      </c>
      <c r="AN25" s="9">
        <v>0.25700000000000001</v>
      </c>
      <c r="AO25" s="9">
        <v>0.46</v>
      </c>
      <c r="AP25" s="9">
        <v>0.124</v>
      </c>
      <c r="AQ25" s="9">
        <v>0.33600000000000002</v>
      </c>
      <c r="AR25" s="9">
        <v>13.247</v>
      </c>
      <c r="AS25" s="9">
        <v>6.9790000000000001</v>
      </c>
      <c r="AT25" s="9">
        <v>6.2679999999999998</v>
      </c>
      <c r="AU25" s="9">
        <v>7.7530000000000001</v>
      </c>
      <c r="AV25" s="9">
        <v>4.6580000000000004</v>
      </c>
      <c r="AW25" s="9">
        <v>3.0950000000000002</v>
      </c>
      <c r="AX25" s="9">
        <v>5.4939999999999998</v>
      </c>
      <c r="AY25" s="9">
        <v>2.3210000000000002</v>
      </c>
      <c r="AZ25" s="9">
        <v>3.1720000000000002</v>
      </c>
      <c r="BA25" s="9">
        <v>8.4939999999999998</v>
      </c>
      <c r="BB25" s="9">
        <v>4.9850000000000003</v>
      </c>
      <c r="BC25" s="9">
        <v>3.5089999999999999</v>
      </c>
      <c r="BD25" s="9">
        <v>5.8849999999999998</v>
      </c>
      <c r="BE25" s="9">
        <v>2.4449999999999998</v>
      </c>
      <c r="BF25" s="9">
        <v>3.44</v>
      </c>
      <c r="BG25" s="9">
        <v>6.0750000000000002</v>
      </c>
      <c r="BH25" s="9">
        <v>2.7450000000000001</v>
      </c>
      <c r="BI25" s="9">
        <v>3.33</v>
      </c>
      <c r="BJ25" s="9">
        <v>210.583</v>
      </c>
      <c r="BK25" s="9">
        <v>105.77200000000001</v>
      </c>
      <c r="BL25" s="9">
        <v>104.81100000000001</v>
      </c>
      <c r="BM25" s="9">
        <v>151.61600000000001</v>
      </c>
      <c r="BN25" s="9">
        <v>85.21</v>
      </c>
      <c r="BO25" s="9">
        <v>66.406000000000006</v>
      </c>
      <c r="BP25" s="9">
        <v>58.966000000000001</v>
      </c>
      <c r="BQ25" s="9">
        <v>20.561</v>
      </c>
      <c r="BR25" s="9">
        <v>38.405000000000001</v>
      </c>
      <c r="BS25" s="9">
        <v>22.195</v>
      </c>
      <c r="BT25" s="9">
        <v>12.420999999999999</v>
      </c>
      <c r="BU25" s="9">
        <v>9.7739999999999991</v>
      </c>
      <c r="BV25" s="9">
        <v>4.3920000000000003</v>
      </c>
      <c r="BW25" s="9">
        <v>2.9319999999999999</v>
      </c>
      <c r="BX25" s="9">
        <v>1.4590000000000001</v>
      </c>
      <c r="BY25" s="9">
        <v>2.569</v>
      </c>
      <c r="BZ25" s="9">
        <v>1.903</v>
      </c>
      <c r="CA25" s="9">
        <v>0.66500000000000004</v>
      </c>
      <c r="CB25" s="9">
        <v>1.1970000000000001</v>
      </c>
      <c r="CC25" s="9">
        <v>1.1970000000000001</v>
      </c>
      <c r="CD25" s="9">
        <v>0</v>
      </c>
      <c r="CE25" s="9">
        <v>1.371</v>
      </c>
      <c r="CF25" s="9">
        <v>0.70599999999999996</v>
      </c>
      <c r="CG25" s="9">
        <v>0.66500000000000004</v>
      </c>
      <c r="CH25" s="9">
        <v>1.823</v>
      </c>
      <c r="CI25" s="9">
        <v>1.0289999999999999</v>
      </c>
      <c r="CJ25" s="9">
        <v>0.79400000000000004</v>
      </c>
      <c r="CK25" s="9">
        <v>19.318000000000001</v>
      </c>
      <c r="CL25" s="9">
        <v>10.519</v>
      </c>
      <c r="CM25" s="9">
        <v>8.7989999999999995</v>
      </c>
      <c r="CN25" s="9">
        <v>5.5149999999999997</v>
      </c>
      <c r="CO25" s="9">
        <v>4.3780000000000001</v>
      </c>
      <c r="CP25" s="9">
        <v>1.137</v>
      </c>
      <c r="CQ25" s="9">
        <v>13.803000000000001</v>
      </c>
      <c r="CR25" s="9">
        <v>6.141</v>
      </c>
      <c r="CS25" s="9">
        <v>7.6619999999999999</v>
      </c>
      <c r="CT25" s="9">
        <v>7.7519999999999998</v>
      </c>
      <c r="CU25" s="9">
        <v>5.95</v>
      </c>
      <c r="CV25" s="9">
        <v>1.802</v>
      </c>
      <c r="CW25" s="9">
        <v>14.442</v>
      </c>
      <c r="CX25" s="9">
        <v>6.47</v>
      </c>
      <c r="CY25" s="9">
        <v>7.9720000000000004</v>
      </c>
      <c r="CZ25" s="9">
        <v>15</v>
      </c>
      <c r="DA25" s="9">
        <v>7.3380000000000001</v>
      </c>
      <c r="DB25" s="9">
        <v>7.6619999999999999</v>
      </c>
    </row>
    <row r="26" spans="1:106">
      <c r="A26" s="10">
        <v>42278</v>
      </c>
      <c r="B26" s="9">
        <v>11.25</v>
      </c>
      <c r="C26" s="9">
        <v>9.4280000000000008</v>
      </c>
      <c r="D26" s="9">
        <v>1.8220000000000001</v>
      </c>
      <c r="E26" s="9">
        <v>24.523</v>
      </c>
      <c r="F26" s="9">
        <v>10.77</v>
      </c>
      <c r="G26" s="9">
        <v>13.753</v>
      </c>
      <c r="H26" s="9">
        <v>13.609</v>
      </c>
      <c r="I26" s="9">
        <v>10.975</v>
      </c>
      <c r="J26" s="9">
        <v>2.6339999999999999</v>
      </c>
      <c r="K26" s="9">
        <v>27.105</v>
      </c>
      <c r="L26" s="9">
        <v>12.178000000000001</v>
      </c>
      <c r="M26" s="9">
        <v>14.927</v>
      </c>
      <c r="N26" s="9">
        <v>25.881</v>
      </c>
      <c r="O26" s="9">
        <v>11.500999999999999</v>
      </c>
      <c r="P26" s="9">
        <v>14.381</v>
      </c>
      <c r="Q26" s="9">
        <v>134.58500000000001</v>
      </c>
      <c r="R26" s="9">
        <v>73.986999999999995</v>
      </c>
      <c r="S26" s="9">
        <v>60.597999999999999</v>
      </c>
      <c r="T26" s="9">
        <v>109.559</v>
      </c>
      <c r="U26" s="9">
        <v>66.075999999999993</v>
      </c>
      <c r="V26" s="9">
        <v>43.482999999999997</v>
      </c>
      <c r="W26" s="9">
        <v>25.024999999999999</v>
      </c>
      <c r="X26" s="9">
        <v>7.9109999999999996</v>
      </c>
      <c r="Y26" s="9">
        <v>17.114999999999998</v>
      </c>
      <c r="Z26" s="9">
        <v>13.788</v>
      </c>
      <c r="AA26" s="9">
        <v>8.0960000000000001</v>
      </c>
      <c r="AB26" s="9">
        <v>5.6920000000000002</v>
      </c>
      <c r="AC26" s="9">
        <v>1.877</v>
      </c>
      <c r="AD26" s="9">
        <v>1.175</v>
      </c>
      <c r="AE26" s="9">
        <v>0.70199999999999996</v>
      </c>
      <c r="AF26" s="9">
        <v>1.3069999999999999</v>
      </c>
      <c r="AG26" s="9">
        <v>1.014</v>
      </c>
      <c r="AH26" s="9">
        <v>0.29299999999999998</v>
      </c>
      <c r="AI26" s="9">
        <v>0.78600000000000003</v>
      </c>
      <c r="AJ26" s="9">
        <v>0.64900000000000002</v>
      </c>
      <c r="AK26" s="9">
        <v>0.13700000000000001</v>
      </c>
      <c r="AL26" s="9">
        <v>0.52100000000000002</v>
      </c>
      <c r="AM26" s="9">
        <v>0.36599999999999999</v>
      </c>
      <c r="AN26" s="9">
        <v>0.155</v>
      </c>
      <c r="AO26" s="9">
        <v>0.56999999999999995</v>
      </c>
      <c r="AP26" s="9">
        <v>0.16</v>
      </c>
      <c r="AQ26" s="9">
        <v>0.41</v>
      </c>
      <c r="AR26" s="9">
        <v>12.276</v>
      </c>
      <c r="AS26" s="9">
        <v>7.1520000000000001</v>
      </c>
      <c r="AT26" s="9">
        <v>5.125</v>
      </c>
      <c r="AU26" s="9">
        <v>5.9290000000000003</v>
      </c>
      <c r="AV26" s="9">
        <v>4.625</v>
      </c>
      <c r="AW26" s="9">
        <v>1.304</v>
      </c>
      <c r="AX26" s="9">
        <v>6.3470000000000004</v>
      </c>
      <c r="AY26" s="9">
        <v>2.5259999999999998</v>
      </c>
      <c r="AZ26" s="9">
        <v>3.8210000000000002</v>
      </c>
      <c r="BA26" s="9">
        <v>7.0069999999999997</v>
      </c>
      <c r="BB26" s="9">
        <v>5.48</v>
      </c>
      <c r="BC26" s="9">
        <v>1.5269999999999999</v>
      </c>
      <c r="BD26" s="9">
        <v>6.7809999999999997</v>
      </c>
      <c r="BE26" s="9">
        <v>2.6150000000000002</v>
      </c>
      <c r="BF26" s="9">
        <v>4.1660000000000004</v>
      </c>
      <c r="BG26" s="9">
        <v>7.133</v>
      </c>
      <c r="BH26" s="9">
        <v>3.1749999999999998</v>
      </c>
      <c r="BI26" s="9">
        <v>3.9580000000000002</v>
      </c>
      <c r="BJ26" s="9">
        <v>209.68700000000001</v>
      </c>
      <c r="BK26" s="9">
        <v>106.179</v>
      </c>
      <c r="BL26" s="9">
        <v>103.508</v>
      </c>
      <c r="BM26" s="9">
        <v>154.405</v>
      </c>
      <c r="BN26" s="9">
        <v>85.924999999999997</v>
      </c>
      <c r="BO26" s="9">
        <v>68.478999999999999</v>
      </c>
      <c r="BP26" s="9">
        <v>55.281999999999996</v>
      </c>
      <c r="BQ26" s="9">
        <v>20.254000000000001</v>
      </c>
      <c r="BR26" s="9">
        <v>35.027999999999999</v>
      </c>
      <c r="BS26" s="9">
        <v>21.186</v>
      </c>
      <c r="BT26" s="9">
        <v>11.568</v>
      </c>
      <c r="BU26" s="9">
        <v>9.6180000000000003</v>
      </c>
      <c r="BV26" s="9">
        <v>3.0430000000000001</v>
      </c>
      <c r="BW26" s="9">
        <v>2.1429999999999998</v>
      </c>
      <c r="BX26" s="9">
        <v>0.89900000000000002</v>
      </c>
      <c r="BY26" s="9">
        <v>1.1359999999999999</v>
      </c>
      <c r="BZ26" s="9">
        <v>1</v>
      </c>
      <c r="CA26" s="9">
        <v>0.13500000000000001</v>
      </c>
      <c r="CB26" s="9">
        <v>0.46200000000000002</v>
      </c>
      <c r="CC26" s="9">
        <v>0.32700000000000001</v>
      </c>
      <c r="CD26" s="9">
        <v>0.13500000000000001</v>
      </c>
      <c r="CE26" s="9">
        <v>0.67400000000000004</v>
      </c>
      <c r="CF26" s="9">
        <v>0.67400000000000004</v>
      </c>
      <c r="CG26" s="9">
        <v>0</v>
      </c>
      <c r="CH26" s="9">
        <v>1.907</v>
      </c>
      <c r="CI26" s="9">
        <v>1.143</v>
      </c>
      <c r="CJ26" s="9">
        <v>0.76400000000000001</v>
      </c>
      <c r="CK26" s="9">
        <v>19.495000000000001</v>
      </c>
      <c r="CL26" s="9">
        <v>10.218999999999999</v>
      </c>
      <c r="CM26" s="9">
        <v>9.2759999999999998</v>
      </c>
      <c r="CN26" s="9">
        <v>5.9480000000000004</v>
      </c>
      <c r="CO26" s="9">
        <v>3.99</v>
      </c>
      <c r="CP26" s="9">
        <v>1.958</v>
      </c>
      <c r="CQ26" s="9">
        <v>13.547000000000001</v>
      </c>
      <c r="CR26" s="9">
        <v>6.2290000000000001</v>
      </c>
      <c r="CS26" s="9">
        <v>7.3179999999999996</v>
      </c>
      <c r="CT26" s="9">
        <v>7.0839999999999996</v>
      </c>
      <c r="CU26" s="9">
        <v>4.99</v>
      </c>
      <c r="CV26" s="9">
        <v>2.0939999999999999</v>
      </c>
      <c r="CW26" s="9">
        <v>14.102</v>
      </c>
      <c r="CX26" s="9">
        <v>6.5780000000000003</v>
      </c>
      <c r="CY26" s="9">
        <v>7.524</v>
      </c>
      <c r="CZ26" s="9">
        <v>14.009</v>
      </c>
      <c r="DA26" s="9">
        <v>6.556</v>
      </c>
      <c r="DB26" s="9">
        <v>7.4530000000000003</v>
      </c>
    </row>
    <row r="27" spans="1:106">
      <c r="A27" s="10">
        <v>42309</v>
      </c>
      <c r="B27" s="9">
        <v>13.4</v>
      </c>
      <c r="C27" s="9">
        <v>9.9559999999999995</v>
      </c>
      <c r="D27" s="9">
        <v>3.444</v>
      </c>
      <c r="E27" s="9">
        <v>26.747</v>
      </c>
      <c r="F27" s="9">
        <v>11.257999999999999</v>
      </c>
      <c r="G27" s="9">
        <v>15.489000000000001</v>
      </c>
      <c r="H27" s="9">
        <v>14.644</v>
      </c>
      <c r="I27" s="9">
        <v>10.951000000000001</v>
      </c>
      <c r="J27" s="9">
        <v>3.6930000000000001</v>
      </c>
      <c r="K27" s="9">
        <v>27.904</v>
      </c>
      <c r="L27" s="9">
        <v>11.77</v>
      </c>
      <c r="M27" s="9">
        <v>16.134</v>
      </c>
      <c r="N27" s="9">
        <v>27.818000000000001</v>
      </c>
      <c r="O27" s="9">
        <v>12.079000000000001</v>
      </c>
      <c r="P27" s="9">
        <v>15.738</v>
      </c>
      <c r="Q27" s="9">
        <v>133.804</v>
      </c>
      <c r="R27" s="9">
        <v>71.786000000000001</v>
      </c>
      <c r="S27" s="9">
        <v>62.018999999999998</v>
      </c>
      <c r="T27" s="9">
        <v>107.10599999999999</v>
      </c>
      <c r="U27" s="9">
        <v>62.962000000000003</v>
      </c>
      <c r="V27" s="9">
        <v>44.143999999999998</v>
      </c>
      <c r="W27" s="9">
        <v>26.698</v>
      </c>
      <c r="X27" s="9">
        <v>8.8239999999999998</v>
      </c>
      <c r="Y27" s="9">
        <v>17.873999999999999</v>
      </c>
      <c r="Z27" s="9">
        <v>13.898</v>
      </c>
      <c r="AA27" s="9">
        <v>8.3030000000000008</v>
      </c>
      <c r="AB27" s="9">
        <v>5.5960000000000001</v>
      </c>
      <c r="AC27" s="9">
        <v>1.014</v>
      </c>
      <c r="AD27" s="9">
        <v>0.71299999999999997</v>
      </c>
      <c r="AE27" s="9">
        <v>0.3</v>
      </c>
      <c r="AF27" s="9">
        <v>0.72599999999999998</v>
      </c>
      <c r="AG27" s="9">
        <v>0.64800000000000002</v>
      </c>
      <c r="AH27" s="9">
        <v>7.8E-2</v>
      </c>
      <c r="AI27" s="9">
        <v>0.42499999999999999</v>
      </c>
      <c r="AJ27" s="9">
        <v>0.42499999999999999</v>
      </c>
      <c r="AK27" s="9">
        <v>0</v>
      </c>
      <c r="AL27" s="9">
        <v>0.30099999999999999</v>
      </c>
      <c r="AM27" s="9">
        <v>0.223</v>
      </c>
      <c r="AN27" s="9">
        <v>7.8E-2</v>
      </c>
      <c r="AO27" s="9">
        <v>0.28799999999999998</v>
      </c>
      <c r="AP27" s="9">
        <v>6.5000000000000002E-2</v>
      </c>
      <c r="AQ27" s="9">
        <v>0.222</v>
      </c>
      <c r="AR27" s="9">
        <v>13.335000000000001</v>
      </c>
      <c r="AS27" s="9">
        <v>8.0389999999999997</v>
      </c>
      <c r="AT27" s="9">
        <v>5.2960000000000003</v>
      </c>
      <c r="AU27" s="9">
        <v>6.3979999999999997</v>
      </c>
      <c r="AV27" s="9">
        <v>4.6619999999999999</v>
      </c>
      <c r="AW27" s="9">
        <v>1.736</v>
      </c>
      <c r="AX27" s="9">
        <v>6.9370000000000003</v>
      </c>
      <c r="AY27" s="9">
        <v>3.3780000000000001</v>
      </c>
      <c r="AZ27" s="9">
        <v>3.5590000000000002</v>
      </c>
      <c r="BA27" s="9">
        <v>6.7389999999999999</v>
      </c>
      <c r="BB27" s="9">
        <v>4.9249999999999998</v>
      </c>
      <c r="BC27" s="9">
        <v>1.8149999999999999</v>
      </c>
      <c r="BD27" s="9">
        <v>7.1589999999999998</v>
      </c>
      <c r="BE27" s="9">
        <v>3.3780000000000001</v>
      </c>
      <c r="BF27" s="9">
        <v>3.7810000000000001</v>
      </c>
      <c r="BG27" s="9">
        <v>7.3620000000000001</v>
      </c>
      <c r="BH27" s="9">
        <v>3.8029999999999999</v>
      </c>
      <c r="BI27" s="9">
        <v>3.5590000000000002</v>
      </c>
      <c r="BJ27" s="9">
        <v>213.709</v>
      </c>
      <c r="BK27" s="9">
        <v>106.599</v>
      </c>
      <c r="BL27" s="9">
        <v>107.111</v>
      </c>
      <c r="BM27" s="9">
        <v>154.41399999999999</v>
      </c>
      <c r="BN27" s="9">
        <v>85.971999999999994</v>
      </c>
      <c r="BO27" s="9">
        <v>68.442999999999998</v>
      </c>
      <c r="BP27" s="9">
        <v>59.295000000000002</v>
      </c>
      <c r="BQ27" s="9">
        <v>20.626999999999999</v>
      </c>
      <c r="BR27" s="9">
        <v>38.667999999999999</v>
      </c>
      <c r="BS27" s="9">
        <v>21.547999999999998</v>
      </c>
      <c r="BT27" s="9">
        <v>12.507999999999999</v>
      </c>
      <c r="BU27" s="9">
        <v>9.0399999999999991</v>
      </c>
      <c r="BV27" s="9">
        <v>3.2120000000000002</v>
      </c>
      <c r="BW27" s="9">
        <v>2.2450000000000001</v>
      </c>
      <c r="BX27" s="9">
        <v>0.96699999999999997</v>
      </c>
      <c r="BY27" s="9">
        <v>0.749</v>
      </c>
      <c r="BZ27" s="9">
        <v>0.59199999999999997</v>
      </c>
      <c r="CA27" s="9">
        <v>0.157</v>
      </c>
      <c r="CB27" s="9">
        <v>0.157</v>
      </c>
      <c r="CC27" s="9">
        <v>0</v>
      </c>
      <c r="CD27" s="9">
        <v>0.157</v>
      </c>
      <c r="CE27" s="9">
        <v>0.59199999999999997</v>
      </c>
      <c r="CF27" s="9">
        <v>0.59199999999999997</v>
      </c>
      <c r="CG27" s="9">
        <v>0</v>
      </c>
      <c r="CH27" s="9">
        <v>2.4630000000000001</v>
      </c>
      <c r="CI27" s="9">
        <v>1.653</v>
      </c>
      <c r="CJ27" s="9">
        <v>0.81</v>
      </c>
      <c r="CK27" s="9">
        <v>19.756</v>
      </c>
      <c r="CL27" s="9">
        <v>11.198</v>
      </c>
      <c r="CM27" s="9">
        <v>8.5579999999999998</v>
      </c>
      <c r="CN27" s="9">
        <v>6.1459999999999999</v>
      </c>
      <c r="CO27" s="9">
        <v>5.1029999999999998</v>
      </c>
      <c r="CP27" s="9">
        <v>1.0429999999999999</v>
      </c>
      <c r="CQ27" s="9">
        <v>13.61</v>
      </c>
      <c r="CR27" s="9">
        <v>6.0949999999999998</v>
      </c>
      <c r="CS27" s="9">
        <v>7.5149999999999997</v>
      </c>
      <c r="CT27" s="9">
        <v>6.8949999999999996</v>
      </c>
      <c r="CU27" s="9">
        <v>5.6950000000000003</v>
      </c>
      <c r="CV27" s="9">
        <v>1.2</v>
      </c>
      <c r="CW27" s="9">
        <v>14.653</v>
      </c>
      <c r="CX27" s="9">
        <v>6.8129999999999997</v>
      </c>
      <c r="CY27" s="9">
        <v>7.84</v>
      </c>
      <c r="CZ27" s="9">
        <v>13.766999999999999</v>
      </c>
      <c r="DA27" s="9">
        <v>6.0949999999999998</v>
      </c>
      <c r="DB27" s="9">
        <v>7.6719999999999997</v>
      </c>
    </row>
    <row r="28" spans="1:106">
      <c r="A28" s="10">
        <v>42339</v>
      </c>
      <c r="B28" s="9">
        <v>11.722</v>
      </c>
      <c r="C28" s="9">
        <v>7.8810000000000002</v>
      </c>
      <c r="D28" s="9">
        <v>3.8410000000000002</v>
      </c>
      <c r="E28" s="9">
        <v>25.54</v>
      </c>
      <c r="F28" s="9">
        <v>9.8529999999999998</v>
      </c>
      <c r="G28" s="9">
        <v>15.686999999999999</v>
      </c>
      <c r="H28" s="9">
        <v>12.952</v>
      </c>
      <c r="I28" s="9">
        <v>8.7669999999999995</v>
      </c>
      <c r="J28" s="9">
        <v>4.1849999999999996</v>
      </c>
      <c r="K28" s="9">
        <v>28.088000000000001</v>
      </c>
      <c r="L28" s="9">
        <v>10.446</v>
      </c>
      <c r="M28" s="9">
        <v>17.640999999999998</v>
      </c>
      <c r="N28" s="9">
        <v>26.175999999999998</v>
      </c>
      <c r="O28" s="9">
        <v>10.249000000000001</v>
      </c>
      <c r="P28" s="9">
        <v>15.927</v>
      </c>
      <c r="Q28" s="9">
        <v>135.91900000000001</v>
      </c>
      <c r="R28" s="9">
        <v>72.683000000000007</v>
      </c>
      <c r="S28" s="9">
        <v>63.237000000000002</v>
      </c>
      <c r="T28" s="9">
        <v>109.209</v>
      </c>
      <c r="U28" s="9">
        <v>63.664999999999999</v>
      </c>
      <c r="V28" s="9">
        <v>45.543999999999997</v>
      </c>
      <c r="W28" s="9">
        <v>26.71</v>
      </c>
      <c r="X28" s="9">
        <v>9.0180000000000007</v>
      </c>
      <c r="Y28" s="9">
        <v>17.693000000000001</v>
      </c>
      <c r="Z28" s="9">
        <v>14.118</v>
      </c>
      <c r="AA28" s="9">
        <v>7.3029999999999999</v>
      </c>
      <c r="AB28" s="9">
        <v>6.8150000000000004</v>
      </c>
      <c r="AC28" s="9">
        <v>2.0339999999999998</v>
      </c>
      <c r="AD28" s="9">
        <v>1.1930000000000001</v>
      </c>
      <c r="AE28" s="9">
        <v>0.84099999999999997</v>
      </c>
      <c r="AF28" s="9">
        <v>0.89</v>
      </c>
      <c r="AG28" s="9">
        <v>0.69499999999999995</v>
      </c>
      <c r="AH28" s="9">
        <v>0.19600000000000001</v>
      </c>
      <c r="AI28" s="9">
        <v>0.51700000000000002</v>
      </c>
      <c r="AJ28" s="9">
        <v>0.42699999999999999</v>
      </c>
      <c r="AK28" s="9">
        <v>0.09</v>
      </c>
      <c r="AL28" s="9">
        <v>0.373</v>
      </c>
      <c r="AM28" s="9">
        <v>0.26700000000000002</v>
      </c>
      <c r="AN28" s="9">
        <v>0.106</v>
      </c>
      <c r="AO28" s="9">
        <v>1.1439999999999999</v>
      </c>
      <c r="AP28" s="9">
        <v>0.499</v>
      </c>
      <c r="AQ28" s="9">
        <v>0.64500000000000002</v>
      </c>
      <c r="AR28" s="9">
        <v>12.721</v>
      </c>
      <c r="AS28" s="9">
        <v>6.5250000000000004</v>
      </c>
      <c r="AT28" s="9">
        <v>6.1959999999999997</v>
      </c>
      <c r="AU28" s="9">
        <v>5.5190000000000001</v>
      </c>
      <c r="AV28" s="9">
        <v>3.5910000000000002</v>
      </c>
      <c r="AW28" s="9">
        <v>1.929</v>
      </c>
      <c r="AX28" s="9">
        <v>7.202</v>
      </c>
      <c r="AY28" s="9">
        <v>2.9350000000000001</v>
      </c>
      <c r="AZ28" s="9">
        <v>4.2670000000000003</v>
      </c>
      <c r="BA28" s="9">
        <v>6.3310000000000004</v>
      </c>
      <c r="BB28" s="9">
        <v>4.2060000000000004</v>
      </c>
      <c r="BC28" s="9">
        <v>2.1240000000000001</v>
      </c>
      <c r="BD28" s="9">
        <v>7.7880000000000003</v>
      </c>
      <c r="BE28" s="9">
        <v>3.097</v>
      </c>
      <c r="BF28" s="9">
        <v>4.6909999999999998</v>
      </c>
      <c r="BG28" s="9">
        <v>7.718</v>
      </c>
      <c r="BH28" s="9">
        <v>3.3620000000000001</v>
      </c>
      <c r="BI28" s="9">
        <v>4.3559999999999999</v>
      </c>
      <c r="BJ28" s="9">
        <v>218.886</v>
      </c>
      <c r="BK28" s="9">
        <v>109.125</v>
      </c>
      <c r="BL28" s="9">
        <v>109.76</v>
      </c>
      <c r="BM28" s="9">
        <v>158.488</v>
      </c>
      <c r="BN28" s="9">
        <v>90.364000000000004</v>
      </c>
      <c r="BO28" s="9">
        <v>68.123999999999995</v>
      </c>
      <c r="BP28" s="9">
        <v>60.398000000000003</v>
      </c>
      <c r="BQ28" s="9">
        <v>18.760999999999999</v>
      </c>
      <c r="BR28" s="9">
        <v>41.637</v>
      </c>
      <c r="BS28" s="9">
        <v>25.326000000000001</v>
      </c>
      <c r="BT28" s="9">
        <v>11.743</v>
      </c>
      <c r="BU28" s="9">
        <v>13.584</v>
      </c>
      <c r="BV28" s="9">
        <v>4.9909999999999997</v>
      </c>
      <c r="BW28" s="9">
        <v>2.2749999999999999</v>
      </c>
      <c r="BX28" s="9">
        <v>2.7160000000000002</v>
      </c>
      <c r="BY28" s="9">
        <v>2.1469999999999998</v>
      </c>
      <c r="BZ28" s="9">
        <v>1.4830000000000001</v>
      </c>
      <c r="CA28" s="9">
        <v>0.66300000000000003</v>
      </c>
      <c r="CB28" s="9">
        <v>0.76200000000000001</v>
      </c>
      <c r="CC28" s="9">
        <v>0.76200000000000001</v>
      </c>
      <c r="CD28" s="9">
        <v>0</v>
      </c>
      <c r="CE28" s="9">
        <v>1.385</v>
      </c>
      <c r="CF28" s="9">
        <v>0.72199999999999998</v>
      </c>
      <c r="CG28" s="9">
        <v>0.66300000000000003</v>
      </c>
      <c r="CH28" s="9">
        <v>2.8439999999999999</v>
      </c>
      <c r="CI28" s="9">
        <v>0.79200000000000004</v>
      </c>
      <c r="CJ28" s="9">
        <v>2.0529999999999999</v>
      </c>
      <c r="CK28" s="9">
        <v>21.943000000000001</v>
      </c>
      <c r="CL28" s="9">
        <v>10.28</v>
      </c>
      <c r="CM28" s="9">
        <v>11.663</v>
      </c>
      <c r="CN28" s="9">
        <v>6.24</v>
      </c>
      <c r="CO28" s="9">
        <v>4.6269999999999998</v>
      </c>
      <c r="CP28" s="9">
        <v>1.613</v>
      </c>
      <c r="CQ28" s="9">
        <v>15.704000000000001</v>
      </c>
      <c r="CR28" s="9">
        <v>5.6529999999999996</v>
      </c>
      <c r="CS28" s="9">
        <v>10.050000000000001</v>
      </c>
      <c r="CT28" s="9">
        <v>7.9080000000000004</v>
      </c>
      <c r="CU28" s="9">
        <v>5.6319999999999997</v>
      </c>
      <c r="CV28" s="9">
        <v>2.2759999999999998</v>
      </c>
      <c r="CW28" s="9">
        <v>17.417999999999999</v>
      </c>
      <c r="CX28" s="9">
        <v>6.1109999999999998</v>
      </c>
      <c r="CY28" s="9">
        <v>11.307</v>
      </c>
      <c r="CZ28" s="9">
        <v>16.465</v>
      </c>
      <c r="DA28" s="9">
        <v>6.415</v>
      </c>
      <c r="DB28" s="9">
        <v>10.050000000000001</v>
      </c>
    </row>
    <row r="29" spans="1:106">
      <c r="A29" s="10">
        <v>42370</v>
      </c>
      <c r="B29" s="9">
        <v>11.967000000000001</v>
      </c>
      <c r="C29" s="9">
        <v>9.08</v>
      </c>
      <c r="D29" s="9">
        <v>2.887</v>
      </c>
      <c r="E29" s="9">
        <v>22.806999999999999</v>
      </c>
      <c r="F29" s="9">
        <v>9.657</v>
      </c>
      <c r="G29" s="9">
        <v>13.151</v>
      </c>
      <c r="H29" s="9">
        <v>15.071999999999999</v>
      </c>
      <c r="I29" s="9">
        <v>11.163</v>
      </c>
      <c r="J29" s="9">
        <v>3.91</v>
      </c>
      <c r="K29" s="9">
        <v>24.965</v>
      </c>
      <c r="L29" s="9">
        <v>10.95</v>
      </c>
      <c r="M29" s="9">
        <v>14.015000000000001</v>
      </c>
      <c r="N29" s="9">
        <v>24.687999999999999</v>
      </c>
      <c r="O29" s="9">
        <v>10.859</v>
      </c>
      <c r="P29" s="9">
        <v>13.829000000000001</v>
      </c>
      <c r="Q29" s="9">
        <v>132.41999999999999</v>
      </c>
      <c r="R29" s="9">
        <v>70.424000000000007</v>
      </c>
      <c r="S29" s="9">
        <v>61.996000000000002</v>
      </c>
      <c r="T29" s="9">
        <v>109.65300000000001</v>
      </c>
      <c r="U29" s="9">
        <v>62.575000000000003</v>
      </c>
      <c r="V29" s="9">
        <v>47.078000000000003</v>
      </c>
      <c r="W29" s="9">
        <v>22.766999999999999</v>
      </c>
      <c r="X29" s="9">
        <v>7.8490000000000002</v>
      </c>
      <c r="Y29" s="9">
        <v>14.917999999999999</v>
      </c>
      <c r="Z29" s="9">
        <v>13.755000000000001</v>
      </c>
      <c r="AA29" s="9">
        <v>7.4509999999999996</v>
      </c>
      <c r="AB29" s="9">
        <v>6.3040000000000003</v>
      </c>
      <c r="AC29" s="9">
        <v>2.452</v>
      </c>
      <c r="AD29" s="9">
        <v>1.593</v>
      </c>
      <c r="AE29" s="9">
        <v>0.85899999999999999</v>
      </c>
      <c r="AF29" s="9">
        <v>1.5429999999999999</v>
      </c>
      <c r="AG29" s="9">
        <v>1.157</v>
      </c>
      <c r="AH29" s="9">
        <v>0.38600000000000001</v>
      </c>
      <c r="AI29" s="9">
        <v>1.03</v>
      </c>
      <c r="AJ29" s="9">
        <v>0.73499999999999999</v>
      </c>
      <c r="AK29" s="9">
        <v>0.29499999999999998</v>
      </c>
      <c r="AL29" s="9">
        <v>0.51300000000000001</v>
      </c>
      <c r="AM29" s="9">
        <v>0.42199999999999999</v>
      </c>
      <c r="AN29" s="9">
        <v>9.1999999999999998E-2</v>
      </c>
      <c r="AO29" s="9">
        <v>0.90900000000000003</v>
      </c>
      <c r="AP29" s="9">
        <v>0.436</v>
      </c>
      <c r="AQ29" s="9">
        <v>0.47299999999999998</v>
      </c>
      <c r="AR29" s="9">
        <v>12.308999999999999</v>
      </c>
      <c r="AS29" s="9">
        <v>6.5350000000000001</v>
      </c>
      <c r="AT29" s="9">
        <v>5.774</v>
      </c>
      <c r="AU29" s="9">
        <v>6.4870000000000001</v>
      </c>
      <c r="AV29" s="9">
        <v>4.2649999999999997</v>
      </c>
      <c r="AW29" s="9">
        <v>2.222</v>
      </c>
      <c r="AX29" s="9">
        <v>5.8230000000000004</v>
      </c>
      <c r="AY29" s="9">
        <v>2.27</v>
      </c>
      <c r="AZ29" s="9">
        <v>3.552</v>
      </c>
      <c r="BA29" s="9">
        <v>7.556</v>
      </c>
      <c r="BB29" s="9">
        <v>5.0220000000000002</v>
      </c>
      <c r="BC29" s="9">
        <v>2.5339999999999998</v>
      </c>
      <c r="BD29" s="9">
        <v>6.1989999999999998</v>
      </c>
      <c r="BE29" s="9">
        <v>2.4289999999999998</v>
      </c>
      <c r="BF29" s="9">
        <v>3.77</v>
      </c>
      <c r="BG29" s="9">
        <v>6.8529999999999998</v>
      </c>
      <c r="BH29" s="9">
        <v>3.0049999999999999</v>
      </c>
      <c r="BI29" s="9">
        <v>3.847</v>
      </c>
      <c r="BJ29" s="9">
        <v>215.012</v>
      </c>
      <c r="BK29" s="9">
        <v>107.879</v>
      </c>
      <c r="BL29" s="9">
        <v>107.133</v>
      </c>
      <c r="BM29" s="9">
        <v>159.261</v>
      </c>
      <c r="BN29" s="9">
        <v>89.677000000000007</v>
      </c>
      <c r="BO29" s="9">
        <v>69.584999999999994</v>
      </c>
      <c r="BP29" s="9">
        <v>55.750999999999998</v>
      </c>
      <c r="BQ29" s="9">
        <v>18.202999999999999</v>
      </c>
      <c r="BR29" s="9">
        <v>37.548000000000002</v>
      </c>
      <c r="BS29" s="9">
        <v>26.562999999999999</v>
      </c>
      <c r="BT29" s="9">
        <v>13.872999999999999</v>
      </c>
      <c r="BU29" s="9">
        <v>12.689</v>
      </c>
      <c r="BV29" s="9">
        <v>5.7679999999999998</v>
      </c>
      <c r="BW29" s="9">
        <v>3.4020000000000001</v>
      </c>
      <c r="BX29" s="9">
        <v>2.3660000000000001</v>
      </c>
      <c r="BY29" s="9">
        <v>1.925</v>
      </c>
      <c r="BZ29" s="9">
        <v>1.3280000000000001</v>
      </c>
      <c r="CA29" s="9">
        <v>0.59699999999999998</v>
      </c>
      <c r="CB29" s="9">
        <v>0.90300000000000002</v>
      </c>
      <c r="CC29" s="9">
        <v>0.47199999999999998</v>
      </c>
      <c r="CD29" s="9">
        <v>0.43099999999999999</v>
      </c>
      <c r="CE29" s="9">
        <v>1.022</v>
      </c>
      <c r="CF29" s="9">
        <v>0.85599999999999998</v>
      </c>
      <c r="CG29" s="9">
        <v>0.16600000000000001</v>
      </c>
      <c r="CH29" s="9">
        <v>3.843</v>
      </c>
      <c r="CI29" s="9">
        <v>2.0739999999999998</v>
      </c>
      <c r="CJ29" s="9">
        <v>1.7689999999999999</v>
      </c>
      <c r="CK29" s="9">
        <v>23.396000000000001</v>
      </c>
      <c r="CL29" s="9">
        <v>11.952999999999999</v>
      </c>
      <c r="CM29" s="9">
        <v>11.443</v>
      </c>
      <c r="CN29" s="9">
        <v>7.8949999999999996</v>
      </c>
      <c r="CO29" s="9">
        <v>5.4859999999999998</v>
      </c>
      <c r="CP29" s="9">
        <v>2.4089999999999998</v>
      </c>
      <c r="CQ29" s="9">
        <v>15.5</v>
      </c>
      <c r="CR29" s="9">
        <v>6.4669999999999996</v>
      </c>
      <c r="CS29" s="9">
        <v>9.0340000000000007</v>
      </c>
      <c r="CT29" s="9">
        <v>9.5</v>
      </c>
      <c r="CU29" s="9">
        <v>6.6420000000000003</v>
      </c>
      <c r="CV29" s="9">
        <v>2.8570000000000002</v>
      </c>
      <c r="CW29" s="9">
        <v>17.062999999999999</v>
      </c>
      <c r="CX29" s="9">
        <v>7.2309999999999999</v>
      </c>
      <c r="CY29" s="9">
        <v>9.8320000000000007</v>
      </c>
      <c r="CZ29" s="9">
        <v>16.404</v>
      </c>
      <c r="DA29" s="9">
        <v>6.9379999999999997</v>
      </c>
      <c r="DB29" s="9">
        <v>9.4649999999999999</v>
      </c>
    </row>
    <row r="30" spans="1:106">
      <c r="A30" s="10">
        <v>42401</v>
      </c>
      <c r="B30" s="9">
        <v>11.565</v>
      </c>
      <c r="C30" s="9">
        <v>8.5909999999999993</v>
      </c>
      <c r="D30" s="9">
        <v>2.9740000000000002</v>
      </c>
      <c r="E30" s="9">
        <v>17.798999999999999</v>
      </c>
      <c r="F30" s="9">
        <v>6.8559999999999999</v>
      </c>
      <c r="G30" s="9">
        <v>10.944000000000001</v>
      </c>
      <c r="H30" s="9">
        <v>13.423</v>
      </c>
      <c r="I30" s="9">
        <v>9.7569999999999997</v>
      </c>
      <c r="J30" s="9">
        <v>3.6659999999999999</v>
      </c>
      <c r="K30" s="9">
        <v>20.54</v>
      </c>
      <c r="L30" s="9">
        <v>7.8869999999999996</v>
      </c>
      <c r="M30" s="9">
        <v>12.654</v>
      </c>
      <c r="N30" s="9">
        <v>19.402999999999999</v>
      </c>
      <c r="O30" s="9">
        <v>7.843</v>
      </c>
      <c r="P30" s="9">
        <v>11.56</v>
      </c>
      <c r="Q30" s="9">
        <v>130.851</v>
      </c>
      <c r="R30" s="9">
        <v>68.921000000000006</v>
      </c>
      <c r="S30" s="9">
        <v>61.93</v>
      </c>
      <c r="T30" s="9">
        <v>107.333</v>
      </c>
      <c r="U30" s="9">
        <v>61.55</v>
      </c>
      <c r="V30" s="9">
        <v>45.783000000000001</v>
      </c>
      <c r="W30" s="9">
        <v>23.516999999999999</v>
      </c>
      <c r="X30" s="9">
        <v>7.37</v>
      </c>
      <c r="Y30" s="9">
        <v>16.146999999999998</v>
      </c>
      <c r="Z30" s="9">
        <v>13.808</v>
      </c>
      <c r="AA30" s="9">
        <v>7.41</v>
      </c>
      <c r="AB30" s="9">
        <v>6.3970000000000002</v>
      </c>
      <c r="AC30" s="9">
        <v>2.6749999999999998</v>
      </c>
      <c r="AD30" s="9">
        <v>1.948</v>
      </c>
      <c r="AE30" s="9">
        <v>0.72699999999999998</v>
      </c>
      <c r="AF30" s="9">
        <v>1.4790000000000001</v>
      </c>
      <c r="AG30" s="9">
        <v>1.407</v>
      </c>
      <c r="AH30" s="9">
        <v>7.1999999999999995E-2</v>
      </c>
      <c r="AI30" s="9">
        <v>0.76100000000000001</v>
      </c>
      <c r="AJ30" s="9">
        <v>0.68899999999999995</v>
      </c>
      <c r="AK30" s="9">
        <v>7.1999999999999995E-2</v>
      </c>
      <c r="AL30" s="9">
        <v>0.71799999999999997</v>
      </c>
      <c r="AM30" s="9">
        <v>0.71799999999999997</v>
      </c>
      <c r="AN30" s="9">
        <v>0</v>
      </c>
      <c r="AO30" s="9">
        <v>1.196</v>
      </c>
      <c r="AP30" s="9">
        <v>0.54100000000000004</v>
      </c>
      <c r="AQ30" s="9">
        <v>0.65500000000000003</v>
      </c>
      <c r="AR30" s="9">
        <v>11.962999999999999</v>
      </c>
      <c r="AS30" s="9">
        <v>6.1040000000000001</v>
      </c>
      <c r="AT30" s="9">
        <v>5.859</v>
      </c>
      <c r="AU30" s="9">
        <v>5.5309999999999997</v>
      </c>
      <c r="AV30" s="9">
        <v>3.71</v>
      </c>
      <c r="AW30" s="9">
        <v>1.82</v>
      </c>
      <c r="AX30" s="9">
        <v>6.4329999999999998</v>
      </c>
      <c r="AY30" s="9">
        <v>2.3940000000000001</v>
      </c>
      <c r="AZ30" s="9">
        <v>4.0389999999999997</v>
      </c>
      <c r="BA30" s="9">
        <v>6.5279999999999996</v>
      </c>
      <c r="BB30" s="9">
        <v>4.6349999999999998</v>
      </c>
      <c r="BC30" s="9">
        <v>1.893</v>
      </c>
      <c r="BD30" s="9">
        <v>7.28</v>
      </c>
      <c r="BE30" s="9">
        <v>2.7749999999999999</v>
      </c>
      <c r="BF30" s="9">
        <v>4.5049999999999999</v>
      </c>
      <c r="BG30" s="9">
        <v>7.194</v>
      </c>
      <c r="BH30" s="9">
        <v>3.0830000000000002</v>
      </c>
      <c r="BI30" s="9">
        <v>4.1109999999999998</v>
      </c>
      <c r="BJ30" s="9">
        <v>212.642</v>
      </c>
      <c r="BK30" s="9">
        <v>105.991</v>
      </c>
      <c r="BL30" s="9">
        <v>106.651</v>
      </c>
      <c r="BM30" s="9">
        <v>157.84800000000001</v>
      </c>
      <c r="BN30" s="9">
        <v>88.911000000000001</v>
      </c>
      <c r="BO30" s="9">
        <v>68.936999999999998</v>
      </c>
      <c r="BP30" s="9">
        <v>54.792999999999999</v>
      </c>
      <c r="BQ30" s="9">
        <v>17.079000000000001</v>
      </c>
      <c r="BR30" s="9">
        <v>37.713999999999999</v>
      </c>
      <c r="BS30" s="9">
        <v>22.86</v>
      </c>
      <c r="BT30" s="9">
        <v>12.244999999999999</v>
      </c>
      <c r="BU30" s="9">
        <v>10.615</v>
      </c>
      <c r="BV30" s="9">
        <v>3.7229999999999999</v>
      </c>
      <c r="BW30" s="9">
        <v>2.4489999999999998</v>
      </c>
      <c r="BX30" s="9">
        <v>1.274</v>
      </c>
      <c r="BY30" s="9">
        <v>1.1000000000000001</v>
      </c>
      <c r="BZ30" s="9">
        <v>0.70099999999999996</v>
      </c>
      <c r="CA30" s="9">
        <v>0.39900000000000002</v>
      </c>
      <c r="CB30" s="9">
        <v>0.90100000000000002</v>
      </c>
      <c r="CC30" s="9">
        <v>0.70099999999999996</v>
      </c>
      <c r="CD30" s="9">
        <v>0.2</v>
      </c>
      <c r="CE30" s="9">
        <v>0.2</v>
      </c>
      <c r="CF30" s="9">
        <v>0</v>
      </c>
      <c r="CG30" s="9">
        <v>0.2</v>
      </c>
      <c r="CH30" s="9">
        <v>2.6219999999999999</v>
      </c>
      <c r="CI30" s="9">
        <v>1.748</v>
      </c>
      <c r="CJ30" s="9">
        <v>0.874</v>
      </c>
      <c r="CK30" s="9">
        <v>20.568999999999999</v>
      </c>
      <c r="CL30" s="9">
        <v>11.039</v>
      </c>
      <c r="CM30" s="9">
        <v>9.5299999999999994</v>
      </c>
      <c r="CN30" s="9">
        <v>9.2469999999999999</v>
      </c>
      <c r="CO30" s="9">
        <v>6.4420000000000002</v>
      </c>
      <c r="CP30" s="9">
        <v>2.8050000000000002</v>
      </c>
      <c r="CQ30" s="9">
        <v>11.321999999999999</v>
      </c>
      <c r="CR30" s="9">
        <v>4.5970000000000004</v>
      </c>
      <c r="CS30" s="9">
        <v>6.7249999999999996</v>
      </c>
      <c r="CT30" s="9">
        <v>10.004</v>
      </c>
      <c r="CU30" s="9">
        <v>6.8</v>
      </c>
      <c r="CV30" s="9">
        <v>3.2050000000000001</v>
      </c>
      <c r="CW30" s="9">
        <v>12.855</v>
      </c>
      <c r="CX30" s="9">
        <v>5.4450000000000003</v>
      </c>
      <c r="CY30" s="9">
        <v>7.41</v>
      </c>
      <c r="CZ30" s="9">
        <v>12.222</v>
      </c>
      <c r="DA30" s="9">
        <v>5.298</v>
      </c>
      <c r="DB30" s="9">
        <v>6.9249999999999998</v>
      </c>
    </row>
    <row r="31" spans="1:106">
      <c r="A31" s="10">
        <v>42430</v>
      </c>
      <c r="B31" s="9">
        <v>10.629</v>
      </c>
      <c r="C31" s="9">
        <v>8.2170000000000005</v>
      </c>
      <c r="D31" s="9">
        <v>2.4119999999999999</v>
      </c>
      <c r="E31" s="9">
        <v>18.995000000000001</v>
      </c>
      <c r="F31" s="9">
        <v>7.9870000000000001</v>
      </c>
      <c r="G31" s="9">
        <v>11.007999999999999</v>
      </c>
      <c r="H31" s="9">
        <v>12.712999999999999</v>
      </c>
      <c r="I31" s="9">
        <v>9.9589999999999996</v>
      </c>
      <c r="J31" s="9">
        <v>2.7549999999999999</v>
      </c>
      <c r="K31" s="9">
        <v>21.327999999999999</v>
      </c>
      <c r="L31" s="9">
        <v>8.3620000000000001</v>
      </c>
      <c r="M31" s="9">
        <v>12.965999999999999</v>
      </c>
      <c r="N31" s="9">
        <v>20.983000000000001</v>
      </c>
      <c r="O31" s="9">
        <v>9.6319999999999997</v>
      </c>
      <c r="P31" s="9">
        <v>11.351000000000001</v>
      </c>
      <c r="Q31" s="9">
        <v>130.965</v>
      </c>
      <c r="R31" s="9">
        <v>69.072000000000003</v>
      </c>
      <c r="S31" s="9">
        <v>61.893000000000001</v>
      </c>
      <c r="T31" s="9">
        <v>106.09099999999999</v>
      </c>
      <c r="U31" s="9">
        <v>60.795999999999999</v>
      </c>
      <c r="V31" s="9">
        <v>45.295000000000002</v>
      </c>
      <c r="W31" s="9">
        <v>24.873999999999999</v>
      </c>
      <c r="X31" s="9">
        <v>8.2759999999999998</v>
      </c>
      <c r="Y31" s="9">
        <v>16.597999999999999</v>
      </c>
      <c r="Z31" s="9">
        <v>14.882</v>
      </c>
      <c r="AA31" s="9">
        <v>7.8650000000000002</v>
      </c>
      <c r="AB31" s="9">
        <v>7.016</v>
      </c>
      <c r="AC31" s="9">
        <v>1.591</v>
      </c>
      <c r="AD31" s="9">
        <v>1.08</v>
      </c>
      <c r="AE31" s="9">
        <v>0.51100000000000001</v>
      </c>
      <c r="AF31" s="9">
        <v>0.96899999999999997</v>
      </c>
      <c r="AG31" s="9">
        <v>0.70099999999999996</v>
      </c>
      <c r="AH31" s="9">
        <v>0.26800000000000002</v>
      </c>
      <c r="AI31" s="9">
        <v>0.46100000000000002</v>
      </c>
      <c r="AJ31" s="9">
        <v>0.255</v>
      </c>
      <c r="AK31" s="9">
        <v>0.20599999999999999</v>
      </c>
      <c r="AL31" s="9">
        <v>0.50800000000000001</v>
      </c>
      <c r="AM31" s="9">
        <v>0.44600000000000001</v>
      </c>
      <c r="AN31" s="9">
        <v>6.2E-2</v>
      </c>
      <c r="AO31" s="9">
        <v>0.622</v>
      </c>
      <c r="AP31" s="9">
        <v>0.378</v>
      </c>
      <c r="AQ31" s="9">
        <v>0.24299999999999999</v>
      </c>
      <c r="AR31" s="9">
        <v>13.938000000000001</v>
      </c>
      <c r="AS31" s="9">
        <v>7.1289999999999996</v>
      </c>
      <c r="AT31" s="9">
        <v>6.8090000000000002</v>
      </c>
      <c r="AU31" s="9">
        <v>7.3019999999999996</v>
      </c>
      <c r="AV31" s="9">
        <v>4.7590000000000003</v>
      </c>
      <c r="AW31" s="9">
        <v>2.5419999999999998</v>
      </c>
      <c r="AX31" s="9">
        <v>6.6360000000000001</v>
      </c>
      <c r="AY31" s="9">
        <v>2.3690000000000002</v>
      </c>
      <c r="AZ31" s="9">
        <v>4.2670000000000003</v>
      </c>
      <c r="BA31" s="9">
        <v>7.899</v>
      </c>
      <c r="BB31" s="9">
        <v>5.2939999999999996</v>
      </c>
      <c r="BC31" s="9">
        <v>2.6040000000000001</v>
      </c>
      <c r="BD31" s="9">
        <v>6.9829999999999997</v>
      </c>
      <c r="BE31" s="9">
        <v>2.5710000000000002</v>
      </c>
      <c r="BF31" s="9">
        <v>4.4119999999999999</v>
      </c>
      <c r="BG31" s="9">
        <v>7.0970000000000004</v>
      </c>
      <c r="BH31" s="9">
        <v>2.6240000000000001</v>
      </c>
      <c r="BI31" s="9">
        <v>4.4720000000000004</v>
      </c>
      <c r="BJ31" s="9">
        <v>216.643</v>
      </c>
      <c r="BK31" s="9">
        <v>108.684</v>
      </c>
      <c r="BL31" s="9">
        <v>107.959</v>
      </c>
      <c r="BM31" s="9">
        <v>156.78</v>
      </c>
      <c r="BN31" s="9">
        <v>88.819000000000003</v>
      </c>
      <c r="BO31" s="9">
        <v>67.960999999999999</v>
      </c>
      <c r="BP31" s="9">
        <v>59.862000000000002</v>
      </c>
      <c r="BQ31" s="9">
        <v>19.864999999999998</v>
      </c>
      <c r="BR31" s="9">
        <v>39.997</v>
      </c>
      <c r="BS31" s="9">
        <v>23.899000000000001</v>
      </c>
      <c r="BT31" s="9">
        <v>11.848000000000001</v>
      </c>
      <c r="BU31" s="9">
        <v>12.051</v>
      </c>
      <c r="BV31" s="9">
        <v>3.0009999999999999</v>
      </c>
      <c r="BW31" s="9">
        <v>1.875</v>
      </c>
      <c r="BX31" s="9">
        <v>1.1259999999999999</v>
      </c>
      <c r="BY31" s="9">
        <v>0.88300000000000001</v>
      </c>
      <c r="BZ31" s="9">
        <v>0.88300000000000001</v>
      </c>
      <c r="CA31" s="9">
        <v>0</v>
      </c>
      <c r="CB31" s="9">
        <v>0</v>
      </c>
      <c r="CC31" s="9">
        <v>0</v>
      </c>
      <c r="CD31" s="9">
        <v>0</v>
      </c>
      <c r="CE31" s="9">
        <v>0.88300000000000001</v>
      </c>
      <c r="CF31" s="9">
        <v>0.88300000000000001</v>
      </c>
      <c r="CG31" s="9">
        <v>0</v>
      </c>
      <c r="CH31" s="9">
        <v>2.1179999999999999</v>
      </c>
      <c r="CI31" s="9">
        <v>0.99199999999999999</v>
      </c>
      <c r="CJ31" s="9">
        <v>1.1259999999999999</v>
      </c>
      <c r="CK31" s="9">
        <v>21.850999999999999</v>
      </c>
      <c r="CL31" s="9">
        <v>10.484999999999999</v>
      </c>
      <c r="CM31" s="9">
        <v>11.367000000000001</v>
      </c>
      <c r="CN31" s="9">
        <v>7.4089999999999998</v>
      </c>
      <c r="CO31" s="9">
        <v>5.2469999999999999</v>
      </c>
      <c r="CP31" s="9">
        <v>2.1619999999999999</v>
      </c>
      <c r="CQ31" s="9">
        <v>14.443</v>
      </c>
      <c r="CR31" s="9">
        <v>5.2380000000000004</v>
      </c>
      <c r="CS31" s="9">
        <v>9.2050000000000001</v>
      </c>
      <c r="CT31" s="9">
        <v>8.2910000000000004</v>
      </c>
      <c r="CU31" s="9">
        <v>6.13</v>
      </c>
      <c r="CV31" s="9">
        <v>2.1619999999999999</v>
      </c>
      <c r="CW31" s="9">
        <v>15.606999999999999</v>
      </c>
      <c r="CX31" s="9">
        <v>5.718</v>
      </c>
      <c r="CY31" s="9">
        <v>9.8889999999999993</v>
      </c>
      <c r="CZ31" s="9">
        <v>14.443</v>
      </c>
      <c r="DA31" s="9">
        <v>5.2380000000000004</v>
      </c>
      <c r="DB31" s="9">
        <v>9.2050000000000001</v>
      </c>
    </row>
    <row r="32" spans="1:106">
      <c r="A32" s="10">
        <v>42461</v>
      </c>
      <c r="B32" s="9">
        <v>10.226000000000001</v>
      </c>
      <c r="C32" s="9">
        <v>7.72</v>
      </c>
      <c r="D32" s="9">
        <v>2.5059999999999998</v>
      </c>
      <c r="E32" s="9">
        <v>22.687999999999999</v>
      </c>
      <c r="F32" s="9">
        <v>9.3800000000000008</v>
      </c>
      <c r="G32" s="9">
        <v>13.308</v>
      </c>
      <c r="H32" s="9">
        <v>11.837999999999999</v>
      </c>
      <c r="I32" s="9">
        <v>9.1270000000000007</v>
      </c>
      <c r="J32" s="9">
        <v>2.71</v>
      </c>
      <c r="K32" s="9">
        <v>24.422000000000001</v>
      </c>
      <c r="L32" s="9">
        <v>10.013999999999999</v>
      </c>
      <c r="M32" s="9">
        <v>14.409000000000001</v>
      </c>
      <c r="N32" s="9">
        <v>23.504999999999999</v>
      </c>
      <c r="O32" s="9">
        <v>9.9570000000000007</v>
      </c>
      <c r="P32" s="9">
        <v>13.548</v>
      </c>
      <c r="Q32" s="9">
        <v>133.512</v>
      </c>
      <c r="R32" s="9">
        <v>69.933000000000007</v>
      </c>
      <c r="S32" s="9">
        <v>63.579000000000001</v>
      </c>
      <c r="T32" s="9">
        <v>109.393</v>
      </c>
      <c r="U32" s="9">
        <v>62.985999999999997</v>
      </c>
      <c r="V32" s="9">
        <v>46.406999999999996</v>
      </c>
      <c r="W32" s="9">
        <v>24.119</v>
      </c>
      <c r="X32" s="9">
        <v>6.9470000000000001</v>
      </c>
      <c r="Y32" s="9">
        <v>17.172000000000001</v>
      </c>
      <c r="Z32" s="9">
        <v>14.365</v>
      </c>
      <c r="AA32" s="9">
        <v>7.766</v>
      </c>
      <c r="AB32" s="9">
        <v>6.6</v>
      </c>
      <c r="AC32" s="9">
        <v>2.3370000000000002</v>
      </c>
      <c r="AD32" s="9">
        <v>1.5860000000000001</v>
      </c>
      <c r="AE32" s="9">
        <v>0.751</v>
      </c>
      <c r="AF32" s="9">
        <v>1.157</v>
      </c>
      <c r="AG32" s="9">
        <v>1.085</v>
      </c>
      <c r="AH32" s="9">
        <v>7.1999999999999995E-2</v>
      </c>
      <c r="AI32" s="9">
        <v>0.79600000000000004</v>
      </c>
      <c r="AJ32" s="9">
        <v>0.72399999999999998</v>
      </c>
      <c r="AK32" s="9">
        <v>7.1999999999999995E-2</v>
      </c>
      <c r="AL32" s="9">
        <v>0.36099999999999999</v>
      </c>
      <c r="AM32" s="9">
        <v>0.36099999999999999</v>
      </c>
      <c r="AN32" s="9">
        <v>0</v>
      </c>
      <c r="AO32" s="9">
        <v>1.18</v>
      </c>
      <c r="AP32" s="9">
        <v>0.501</v>
      </c>
      <c r="AQ32" s="9">
        <v>0.67900000000000005</v>
      </c>
      <c r="AR32" s="9">
        <v>13.195</v>
      </c>
      <c r="AS32" s="9">
        <v>7.0419999999999998</v>
      </c>
      <c r="AT32" s="9">
        <v>6.1529999999999996</v>
      </c>
      <c r="AU32" s="9">
        <v>6.4409999999999998</v>
      </c>
      <c r="AV32" s="9">
        <v>4.5090000000000003</v>
      </c>
      <c r="AW32" s="9">
        <v>1.9319999999999999</v>
      </c>
      <c r="AX32" s="9">
        <v>6.7530000000000001</v>
      </c>
      <c r="AY32" s="9">
        <v>2.5329999999999999</v>
      </c>
      <c r="AZ32" s="9">
        <v>4.22</v>
      </c>
      <c r="BA32" s="9">
        <v>7.1020000000000003</v>
      </c>
      <c r="BB32" s="9">
        <v>5.0979999999999999</v>
      </c>
      <c r="BC32" s="9">
        <v>2.004</v>
      </c>
      <c r="BD32" s="9">
        <v>7.2629999999999999</v>
      </c>
      <c r="BE32" s="9">
        <v>2.6680000000000001</v>
      </c>
      <c r="BF32" s="9">
        <v>4.5949999999999998</v>
      </c>
      <c r="BG32" s="9">
        <v>7.55</v>
      </c>
      <c r="BH32" s="9">
        <v>3.2570000000000001</v>
      </c>
      <c r="BI32" s="9">
        <v>4.2930000000000001</v>
      </c>
      <c r="BJ32" s="9">
        <v>217.18700000000001</v>
      </c>
      <c r="BK32" s="9">
        <v>109.85</v>
      </c>
      <c r="BL32" s="9">
        <v>107.337</v>
      </c>
      <c r="BM32" s="9">
        <v>157.97200000000001</v>
      </c>
      <c r="BN32" s="9">
        <v>89.814999999999998</v>
      </c>
      <c r="BO32" s="9">
        <v>68.156000000000006</v>
      </c>
      <c r="BP32" s="9">
        <v>59.215000000000003</v>
      </c>
      <c r="BQ32" s="9">
        <v>20.033999999999999</v>
      </c>
      <c r="BR32" s="9">
        <v>39.180999999999997</v>
      </c>
      <c r="BS32" s="9">
        <v>24.606999999999999</v>
      </c>
      <c r="BT32" s="9">
        <v>12.377000000000001</v>
      </c>
      <c r="BU32" s="9">
        <v>12.23</v>
      </c>
      <c r="BV32" s="9">
        <v>3.7450000000000001</v>
      </c>
      <c r="BW32" s="9">
        <v>1.786</v>
      </c>
      <c r="BX32" s="9">
        <v>1.9590000000000001</v>
      </c>
      <c r="BY32" s="9">
        <v>1.573</v>
      </c>
      <c r="BZ32" s="9">
        <v>1.417</v>
      </c>
      <c r="CA32" s="9">
        <v>0.155</v>
      </c>
      <c r="CB32" s="9">
        <v>1.2669999999999999</v>
      </c>
      <c r="CC32" s="9">
        <v>1.1120000000000001</v>
      </c>
      <c r="CD32" s="9">
        <v>0.155</v>
      </c>
      <c r="CE32" s="9">
        <v>0.30499999999999999</v>
      </c>
      <c r="CF32" s="9">
        <v>0.30499999999999999</v>
      </c>
      <c r="CG32" s="9">
        <v>0</v>
      </c>
      <c r="CH32" s="9">
        <v>2.173</v>
      </c>
      <c r="CI32" s="9">
        <v>0.36899999999999999</v>
      </c>
      <c r="CJ32" s="9">
        <v>1.804</v>
      </c>
      <c r="CK32" s="9">
        <v>22.382000000000001</v>
      </c>
      <c r="CL32" s="9">
        <v>11.305999999999999</v>
      </c>
      <c r="CM32" s="9">
        <v>11.076000000000001</v>
      </c>
      <c r="CN32" s="9">
        <v>10.348000000000001</v>
      </c>
      <c r="CO32" s="9">
        <v>7.5030000000000001</v>
      </c>
      <c r="CP32" s="9">
        <v>2.8439999999999999</v>
      </c>
      <c r="CQ32" s="9">
        <v>12.034000000000001</v>
      </c>
      <c r="CR32" s="9">
        <v>3.802</v>
      </c>
      <c r="CS32" s="9">
        <v>8.2319999999999993</v>
      </c>
      <c r="CT32" s="9">
        <v>11.302</v>
      </c>
      <c r="CU32" s="9">
        <v>8.3030000000000008</v>
      </c>
      <c r="CV32" s="9">
        <v>2.9990000000000001</v>
      </c>
      <c r="CW32" s="9">
        <v>13.305</v>
      </c>
      <c r="CX32" s="9">
        <v>4.0739999999999998</v>
      </c>
      <c r="CY32" s="9">
        <v>9.2309999999999999</v>
      </c>
      <c r="CZ32" s="9">
        <v>13.302</v>
      </c>
      <c r="DA32" s="9">
        <v>4.9139999999999997</v>
      </c>
      <c r="DB32" s="9">
        <v>8.3870000000000005</v>
      </c>
    </row>
    <row r="33" spans="1:106">
      <c r="A33" s="10">
        <v>42491</v>
      </c>
      <c r="B33" s="9">
        <v>10.616</v>
      </c>
      <c r="C33" s="9">
        <v>8.0510000000000002</v>
      </c>
      <c r="D33" s="9">
        <v>2.5649999999999999</v>
      </c>
      <c r="E33" s="9">
        <v>22.052</v>
      </c>
      <c r="F33" s="9">
        <v>7.8879999999999999</v>
      </c>
      <c r="G33" s="9">
        <v>14.164</v>
      </c>
      <c r="H33" s="9">
        <v>12.057</v>
      </c>
      <c r="I33" s="9">
        <v>9.2289999999999992</v>
      </c>
      <c r="J33" s="9">
        <v>2.8279999999999998</v>
      </c>
      <c r="K33" s="9">
        <v>25.417000000000002</v>
      </c>
      <c r="L33" s="9">
        <v>9.2550000000000008</v>
      </c>
      <c r="M33" s="9">
        <v>16.161999999999999</v>
      </c>
      <c r="N33" s="9">
        <v>23.170999999999999</v>
      </c>
      <c r="O33" s="9">
        <v>8.5950000000000006</v>
      </c>
      <c r="P33" s="9">
        <v>14.576000000000001</v>
      </c>
      <c r="Q33" s="9">
        <v>137.48099999999999</v>
      </c>
      <c r="R33" s="9">
        <v>72.706000000000003</v>
      </c>
      <c r="S33" s="9">
        <v>64.775000000000006</v>
      </c>
      <c r="T33" s="9">
        <v>109.139</v>
      </c>
      <c r="U33" s="9">
        <v>63.292999999999999</v>
      </c>
      <c r="V33" s="9">
        <v>45.845999999999997</v>
      </c>
      <c r="W33" s="9">
        <v>28.343</v>
      </c>
      <c r="X33" s="9">
        <v>9.4130000000000003</v>
      </c>
      <c r="Y33" s="9">
        <v>18.928999999999998</v>
      </c>
      <c r="Z33" s="9">
        <v>16.388000000000002</v>
      </c>
      <c r="AA33" s="9">
        <v>9.5640000000000001</v>
      </c>
      <c r="AB33" s="9">
        <v>6.8239999999999998</v>
      </c>
      <c r="AC33" s="9">
        <v>1.327</v>
      </c>
      <c r="AD33" s="9">
        <v>0.89700000000000002</v>
      </c>
      <c r="AE33" s="9">
        <v>0.43</v>
      </c>
      <c r="AF33" s="9">
        <v>0.92800000000000005</v>
      </c>
      <c r="AG33" s="9">
        <v>0.72</v>
      </c>
      <c r="AH33" s="9">
        <v>0.20799999999999999</v>
      </c>
      <c r="AI33" s="9">
        <v>0.503</v>
      </c>
      <c r="AJ33" s="9">
        <v>0.29399999999999998</v>
      </c>
      <c r="AK33" s="9">
        <v>0.20799999999999999</v>
      </c>
      <c r="AL33" s="9">
        <v>0.42599999999999999</v>
      </c>
      <c r="AM33" s="9">
        <v>0.42599999999999999</v>
      </c>
      <c r="AN33" s="9">
        <v>0</v>
      </c>
      <c r="AO33" s="9">
        <v>0.39900000000000002</v>
      </c>
      <c r="AP33" s="9">
        <v>0.17699999999999999</v>
      </c>
      <c r="AQ33" s="9">
        <v>0.222</v>
      </c>
      <c r="AR33" s="9">
        <v>15.343</v>
      </c>
      <c r="AS33" s="9">
        <v>8.7409999999999997</v>
      </c>
      <c r="AT33" s="9">
        <v>6.6020000000000003</v>
      </c>
      <c r="AU33" s="9">
        <v>8.7029999999999994</v>
      </c>
      <c r="AV33" s="9">
        <v>5.98</v>
      </c>
      <c r="AW33" s="9">
        <v>2.7229999999999999</v>
      </c>
      <c r="AX33" s="9">
        <v>6.64</v>
      </c>
      <c r="AY33" s="9">
        <v>2.7610000000000001</v>
      </c>
      <c r="AZ33" s="9">
        <v>3.879</v>
      </c>
      <c r="BA33" s="9">
        <v>9.5709999999999997</v>
      </c>
      <c r="BB33" s="9">
        <v>6.7</v>
      </c>
      <c r="BC33" s="9">
        <v>2.871</v>
      </c>
      <c r="BD33" s="9">
        <v>6.8170000000000002</v>
      </c>
      <c r="BE33" s="9">
        <v>2.8639999999999999</v>
      </c>
      <c r="BF33" s="9">
        <v>3.9529999999999998</v>
      </c>
      <c r="BG33" s="9">
        <v>7.1420000000000003</v>
      </c>
      <c r="BH33" s="9">
        <v>3.0550000000000002</v>
      </c>
      <c r="BI33" s="9">
        <v>4.0869999999999997</v>
      </c>
      <c r="BJ33" s="9">
        <v>218.48500000000001</v>
      </c>
      <c r="BK33" s="9">
        <v>110.925</v>
      </c>
      <c r="BL33" s="9">
        <v>107.56100000000001</v>
      </c>
      <c r="BM33" s="9">
        <v>158.571</v>
      </c>
      <c r="BN33" s="9">
        <v>90.86</v>
      </c>
      <c r="BO33" s="9">
        <v>67.710999999999999</v>
      </c>
      <c r="BP33" s="9">
        <v>59.914000000000001</v>
      </c>
      <c r="BQ33" s="9">
        <v>20.065000000000001</v>
      </c>
      <c r="BR33" s="9">
        <v>39.848999999999997</v>
      </c>
      <c r="BS33" s="9">
        <v>25.666</v>
      </c>
      <c r="BT33" s="9">
        <v>14.02</v>
      </c>
      <c r="BU33" s="9">
        <v>11.647</v>
      </c>
      <c r="BV33" s="9">
        <v>4.7089999999999996</v>
      </c>
      <c r="BW33" s="9">
        <v>2.4289999999999998</v>
      </c>
      <c r="BX33" s="9">
        <v>2.2799999999999998</v>
      </c>
      <c r="BY33" s="9">
        <v>1.3859999999999999</v>
      </c>
      <c r="BZ33" s="9">
        <v>0.85699999999999998</v>
      </c>
      <c r="CA33" s="9">
        <v>0.53</v>
      </c>
      <c r="CB33" s="9">
        <v>0.68700000000000006</v>
      </c>
      <c r="CC33" s="9">
        <v>0.157</v>
      </c>
      <c r="CD33" s="9">
        <v>0.53</v>
      </c>
      <c r="CE33" s="9">
        <v>0.7</v>
      </c>
      <c r="CF33" s="9">
        <v>0.7</v>
      </c>
      <c r="CG33" s="9">
        <v>0</v>
      </c>
      <c r="CH33" s="9">
        <v>3.3220000000000001</v>
      </c>
      <c r="CI33" s="9">
        <v>1.573</v>
      </c>
      <c r="CJ33" s="9">
        <v>1.75</v>
      </c>
      <c r="CK33" s="9">
        <v>22.978000000000002</v>
      </c>
      <c r="CL33" s="9">
        <v>12.542</v>
      </c>
      <c r="CM33" s="9">
        <v>10.435</v>
      </c>
      <c r="CN33" s="9">
        <v>9.7850000000000001</v>
      </c>
      <c r="CO33" s="9">
        <v>7.0380000000000003</v>
      </c>
      <c r="CP33" s="9">
        <v>2.7469999999999999</v>
      </c>
      <c r="CQ33" s="9">
        <v>13.193</v>
      </c>
      <c r="CR33" s="9">
        <v>5.5039999999999996</v>
      </c>
      <c r="CS33" s="9">
        <v>7.6890000000000001</v>
      </c>
      <c r="CT33" s="9">
        <v>10.962999999999999</v>
      </c>
      <c r="CU33" s="9">
        <v>7.8949999999999996</v>
      </c>
      <c r="CV33" s="9">
        <v>3.0680000000000001</v>
      </c>
      <c r="CW33" s="9">
        <v>14.704000000000001</v>
      </c>
      <c r="CX33" s="9">
        <v>6.125</v>
      </c>
      <c r="CY33" s="9">
        <v>8.5790000000000006</v>
      </c>
      <c r="CZ33" s="9">
        <v>13.879</v>
      </c>
      <c r="DA33" s="9">
        <v>5.6609999999999996</v>
      </c>
      <c r="DB33" s="9">
        <v>8.2189999999999994</v>
      </c>
    </row>
    <row r="34" spans="1:106">
      <c r="A34" s="10">
        <v>42522</v>
      </c>
      <c r="B34" s="9">
        <v>11.497</v>
      </c>
      <c r="C34" s="9">
        <v>9.4480000000000004</v>
      </c>
      <c r="D34" s="9">
        <v>2.0499999999999998</v>
      </c>
      <c r="E34" s="9">
        <v>23.792999999999999</v>
      </c>
      <c r="F34" s="9">
        <v>8.3350000000000009</v>
      </c>
      <c r="G34" s="9">
        <v>15.458</v>
      </c>
      <c r="H34" s="9">
        <v>13.622</v>
      </c>
      <c r="I34" s="9">
        <v>11.138999999999999</v>
      </c>
      <c r="J34" s="9">
        <v>2.484</v>
      </c>
      <c r="K34" s="9">
        <v>26.035</v>
      </c>
      <c r="L34" s="9">
        <v>9.5619999999999994</v>
      </c>
      <c r="M34" s="9">
        <v>16.472999999999999</v>
      </c>
      <c r="N34" s="9">
        <v>25.155000000000001</v>
      </c>
      <c r="O34" s="9">
        <v>9.1259999999999994</v>
      </c>
      <c r="P34" s="9">
        <v>16.03</v>
      </c>
      <c r="Q34" s="9">
        <v>137.00800000000001</v>
      </c>
      <c r="R34" s="9">
        <v>73.644999999999996</v>
      </c>
      <c r="S34" s="9">
        <v>63.363</v>
      </c>
      <c r="T34" s="9">
        <v>111.301</v>
      </c>
      <c r="U34" s="9">
        <v>65.400000000000006</v>
      </c>
      <c r="V34" s="9">
        <v>45.901000000000003</v>
      </c>
      <c r="W34" s="9">
        <v>25.707000000000001</v>
      </c>
      <c r="X34" s="9">
        <v>8.2449999999999992</v>
      </c>
      <c r="Y34" s="9">
        <v>17.462</v>
      </c>
      <c r="Z34" s="9">
        <v>14.968999999999999</v>
      </c>
      <c r="AA34" s="9">
        <v>8.91</v>
      </c>
      <c r="AB34" s="9">
        <v>6.0590000000000002</v>
      </c>
      <c r="AC34" s="9">
        <v>1.869</v>
      </c>
      <c r="AD34" s="9">
        <v>1.444</v>
      </c>
      <c r="AE34" s="9">
        <v>0.42499999999999999</v>
      </c>
      <c r="AF34" s="9">
        <v>1.157</v>
      </c>
      <c r="AG34" s="9">
        <v>1.018</v>
      </c>
      <c r="AH34" s="9">
        <v>0.13900000000000001</v>
      </c>
      <c r="AI34" s="9">
        <v>0.68</v>
      </c>
      <c r="AJ34" s="9">
        <v>0.54100000000000004</v>
      </c>
      <c r="AK34" s="9">
        <v>0.13900000000000001</v>
      </c>
      <c r="AL34" s="9">
        <v>0.47699999999999998</v>
      </c>
      <c r="AM34" s="9">
        <v>0.47699999999999998</v>
      </c>
      <c r="AN34" s="9">
        <v>0</v>
      </c>
      <c r="AO34" s="9">
        <v>0.71199999999999997</v>
      </c>
      <c r="AP34" s="9">
        <v>0.42499999999999999</v>
      </c>
      <c r="AQ34" s="9">
        <v>0.28599999999999998</v>
      </c>
      <c r="AR34" s="9">
        <v>13.827</v>
      </c>
      <c r="AS34" s="9">
        <v>8.1170000000000009</v>
      </c>
      <c r="AT34" s="9">
        <v>5.71</v>
      </c>
      <c r="AU34" s="9">
        <v>7.5309999999999997</v>
      </c>
      <c r="AV34" s="9">
        <v>5.71</v>
      </c>
      <c r="AW34" s="9">
        <v>1.821</v>
      </c>
      <c r="AX34" s="9">
        <v>6.2960000000000003</v>
      </c>
      <c r="AY34" s="9">
        <v>2.407</v>
      </c>
      <c r="AZ34" s="9">
        <v>3.8889999999999998</v>
      </c>
      <c r="BA34" s="9">
        <v>8.4629999999999992</v>
      </c>
      <c r="BB34" s="9">
        <v>6.5030000000000001</v>
      </c>
      <c r="BC34" s="9">
        <v>1.9590000000000001</v>
      </c>
      <c r="BD34" s="9">
        <v>6.5060000000000002</v>
      </c>
      <c r="BE34" s="9">
        <v>2.407</v>
      </c>
      <c r="BF34" s="9">
        <v>4.0990000000000002</v>
      </c>
      <c r="BG34" s="9">
        <v>6.976</v>
      </c>
      <c r="BH34" s="9">
        <v>2.9489999999999998</v>
      </c>
      <c r="BI34" s="9">
        <v>4.0279999999999996</v>
      </c>
      <c r="BJ34" s="9">
        <v>219.13399999999999</v>
      </c>
      <c r="BK34" s="9">
        <v>111.044</v>
      </c>
      <c r="BL34" s="9">
        <v>108.09099999999999</v>
      </c>
      <c r="BM34" s="9">
        <v>160.471</v>
      </c>
      <c r="BN34" s="9">
        <v>91.421999999999997</v>
      </c>
      <c r="BO34" s="9">
        <v>69.049000000000007</v>
      </c>
      <c r="BP34" s="9">
        <v>58.662999999999997</v>
      </c>
      <c r="BQ34" s="9">
        <v>19.622</v>
      </c>
      <c r="BR34" s="9">
        <v>39.040999999999997</v>
      </c>
      <c r="BS34" s="9">
        <v>23.024999999999999</v>
      </c>
      <c r="BT34" s="9">
        <v>12.587999999999999</v>
      </c>
      <c r="BU34" s="9">
        <v>10.436999999999999</v>
      </c>
      <c r="BV34" s="9">
        <v>4.3949999999999996</v>
      </c>
      <c r="BW34" s="9">
        <v>2.427</v>
      </c>
      <c r="BX34" s="9">
        <v>1.968</v>
      </c>
      <c r="BY34" s="9">
        <v>1.7669999999999999</v>
      </c>
      <c r="BZ34" s="9">
        <v>1.073</v>
      </c>
      <c r="CA34" s="9">
        <v>0.69399999999999995</v>
      </c>
      <c r="CB34" s="9">
        <v>0.58099999999999996</v>
      </c>
      <c r="CC34" s="9">
        <v>0.58099999999999996</v>
      </c>
      <c r="CD34" s="9">
        <v>0</v>
      </c>
      <c r="CE34" s="9">
        <v>1.1859999999999999</v>
      </c>
      <c r="CF34" s="9">
        <v>0.49199999999999999</v>
      </c>
      <c r="CG34" s="9">
        <v>0.69399999999999995</v>
      </c>
      <c r="CH34" s="9">
        <v>2.6280000000000001</v>
      </c>
      <c r="CI34" s="9">
        <v>1.3540000000000001</v>
      </c>
      <c r="CJ34" s="9">
        <v>1.274</v>
      </c>
      <c r="CK34" s="9">
        <v>20.094000000000001</v>
      </c>
      <c r="CL34" s="9">
        <v>11.090999999999999</v>
      </c>
      <c r="CM34" s="9">
        <v>9.0020000000000007</v>
      </c>
      <c r="CN34" s="9">
        <v>7.6349999999999998</v>
      </c>
      <c r="CO34" s="9">
        <v>5.9560000000000004</v>
      </c>
      <c r="CP34" s="9">
        <v>1.68</v>
      </c>
      <c r="CQ34" s="9">
        <v>12.458</v>
      </c>
      <c r="CR34" s="9">
        <v>5.1349999999999998</v>
      </c>
      <c r="CS34" s="9">
        <v>7.3230000000000004</v>
      </c>
      <c r="CT34" s="9">
        <v>9.1690000000000005</v>
      </c>
      <c r="CU34" s="9">
        <v>7.0289999999999999</v>
      </c>
      <c r="CV34" s="9">
        <v>2.141</v>
      </c>
      <c r="CW34" s="9">
        <v>13.855</v>
      </c>
      <c r="CX34" s="9">
        <v>5.5590000000000002</v>
      </c>
      <c r="CY34" s="9">
        <v>8.2959999999999994</v>
      </c>
      <c r="CZ34" s="9">
        <v>13.04</v>
      </c>
      <c r="DA34" s="9">
        <v>5.7169999999999996</v>
      </c>
      <c r="DB34" s="9">
        <v>7.3230000000000004</v>
      </c>
    </row>
    <row r="35" spans="1:106">
      <c r="A35" s="10">
        <v>42552</v>
      </c>
      <c r="B35" s="9">
        <v>12.804</v>
      </c>
      <c r="C35" s="9">
        <v>10.002000000000001</v>
      </c>
      <c r="D35" s="9">
        <v>2.802</v>
      </c>
      <c r="E35" s="9">
        <v>22.221</v>
      </c>
      <c r="F35" s="9">
        <v>7.1779999999999999</v>
      </c>
      <c r="G35" s="9">
        <v>15.042999999999999</v>
      </c>
      <c r="H35" s="9">
        <v>15.968999999999999</v>
      </c>
      <c r="I35" s="9">
        <v>12.33</v>
      </c>
      <c r="J35" s="9">
        <v>3.6389999999999998</v>
      </c>
      <c r="K35" s="9">
        <v>25.606999999999999</v>
      </c>
      <c r="L35" s="9">
        <v>8.4730000000000008</v>
      </c>
      <c r="M35" s="9">
        <v>17.135000000000002</v>
      </c>
      <c r="N35" s="9">
        <v>23.707999999999998</v>
      </c>
      <c r="O35" s="9">
        <v>8.2899999999999991</v>
      </c>
      <c r="P35" s="9">
        <v>15.419</v>
      </c>
      <c r="Q35" s="9">
        <v>135.79400000000001</v>
      </c>
      <c r="R35" s="9">
        <v>73.346999999999994</v>
      </c>
      <c r="S35" s="9">
        <v>62.447000000000003</v>
      </c>
      <c r="T35" s="9">
        <v>109.745</v>
      </c>
      <c r="U35" s="9">
        <v>64.403000000000006</v>
      </c>
      <c r="V35" s="9">
        <v>45.343000000000004</v>
      </c>
      <c r="W35" s="9">
        <v>26.047999999999998</v>
      </c>
      <c r="X35" s="9">
        <v>8.9450000000000003</v>
      </c>
      <c r="Y35" s="9">
        <v>17.103999999999999</v>
      </c>
      <c r="Z35" s="9">
        <v>13.391999999999999</v>
      </c>
      <c r="AA35" s="9">
        <v>7.85</v>
      </c>
      <c r="AB35" s="9">
        <v>5.5419999999999998</v>
      </c>
      <c r="AC35" s="9">
        <v>2.0760000000000001</v>
      </c>
      <c r="AD35" s="9">
        <v>1.597</v>
      </c>
      <c r="AE35" s="9">
        <v>0.48</v>
      </c>
      <c r="AF35" s="9">
        <v>1.2769999999999999</v>
      </c>
      <c r="AG35" s="9">
        <v>1.0980000000000001</v>
      </c>
      <c r="AH35" s="9">
        <v>0.17899999999999999</v>
      </c>
      <c r="AI35" s="9">
        <v>0.624</v>
      </c>
      <c r="AJ35" s="9">
        <v>0.624</v>
      </c>
      <c r="AK35" s="9">
        <v>0</v>
      </c>
      <c r="AL35" s="9">
        <v>0.65400000000000003</v>
      </c>
      <c r="AM35" s="9">
        <v>0.47399999999999998</v>
      </c>
      <c r="AN35" s="9">
        <v>0.17899999999999999</v>
      </c>
      <c r="AO35" s="9">
        <v>0.79900000000000004</v>
      </c>
      <c r="AP35" s="9">
        <v>0.499</v>
      </c>
      <c r="AQ35" s="9">
        <v>0.3</v>
      </c>
      <c r="AR35" s="9">
        <v>11.977</v>
      </c>
      <c r="AS35" s="9">
        <v>6.8479999999999999</v>
      </c>
      <c r="AT35" s="9">
        <v>5.1289999999999996</v>
      </c>
      <c r="AU35" s="9">
        <v>5.6660000000000004</v>
      </c>
      <c r="AV35" s="9">
        <v>3.8719999999999999</v>
      </c>
      <c r="AW35" s="9">
        <v>1.794</v>
      </c>
      <c r="AX35" s="9">
        <v>6.3109999999999999</v>
      </c>
      <c r="AY35" s="9">
        <v>2.976</v>
      </c>
      <c r="AZ35" s="9">
        <v>3.335</v>
      </c>
      <c r="BA35" s="9">
        <v>6.6589999999999998</v>
      </c>
      <c r="BB35" s="9">
        <v>4.6849999999999996</v>
      </c>
      <c r="BC35" s="9">
        <v>1.974</v>
      </c>
      <c r="BD35" s="9">
        <v>6.7329999999999997</v>
      </c>
      <c r="BE35" s="9">
        <v>3.165</v>
      </c>
      <c r="BF35" s="9">
        <v>3.5680000000000001</v>
      </c>
      <c r="BG35" s="9">
        <v>6.9349999999999996</v>
      </c>
      <c r="BH35" s="9">
        <v>3.6</v>
      </c>
      <c r="BI35" s="9">
        <v>3.335</v>
      </c>
      <c r="BJ35" s="9">
        <v>219.84800000000001</v>
      </c>
      <c r="BK35" s="9">
        <v>111.47799999999999</v>
      </c>
      <c r="BL35" s="9">
        <v>108.371</v>
      </c>
      <c r="BM35" s="9">
        <v>164.72499999999999</v>
      </c>
      <c r="BN35" s="9">
        <v>92.3</v>
      </c>
      <c r="BO35" s="9">
        <v>72.424999999999997</v>
      </c>
      <c r="BP35" s="9">
        <v>55.122999999999998</v>
      </c>
      <c r="BQ35" s="9">
        <v>19.177</v>
      </c>
      <c r="BR35" s="9">
        <v>35.945999999999998</v>
      </c>
      <c r="BS35" s="9">
        <v>26.925999999999998</v>
      </c>
      <c r="BT35" s="9">
        <v>14.840999999999999</v>
      </c>
      <c r="BU35" s="9">
        <v>12.085000000000001</v>
      </c>
      <c r="BV35" s="9">
        <v>4.6909999999999998</v>
      </c>
      <c r="BW35" s="9">
        <v>3.1619999999999999</v>
      </c>
      <c r="BX35" s="9">
        <v>1.5289999999999999</v>
      </c>
      <c r="BY35" s="9">
        <v>1.3109999999999999</v>
      </c>
      <c r="BZ35" s="9">
        <v>0.52200000000000002</v>
      </c>
      <c r="CA35" s="9">
        <v>0.78900000000000003</v>
      </c>
      <c r="CB35" s="9">
        <v>0.17199999999999999</v>
      </c>
      <c r="CC35" s="9">
        <v>0.17199999999999999</v>
      </c>
      <c r="CD35" s="9">
        <v>0</v>
      </c>
      <c r="CE35" s="9">
        <v>1.139</v>
      </c>
      <c r="CF35" s="9">
        <v>0.35</v>
      </c>
      <c r="CG35" s="9">
        <v>0.78900000000000003</v>
      </c>
      <c r="CH35" s="9">
        <v>3.38</v>
      </c>
      <c r="CI35" s="9">
        <v>2.64</v>
      </c>
      <c r="CJ35" s="9">
        <v>0.74</v>
      </c>
      <c r="CK35" s="9">
        <v>23.571999999999999</v>
      </c>
      <c r="CL35" s="9">
        <v>12.845000000000001</v>
      </c>
      <c r="CM35" s="9">
        <v>10.727</v>
      </c>
      <c r="CN35" s="9">
        <v>11.343</v>
      </c>
      <c r="CO35" s="9">
        <v>7.5529999999999999</v>
      </c>
      <c r="CP35" s="9">
        <v>3.79</v>
      </c>
      <c r="CQ35" s="9">
        <v>12.228999999999999</v>
      </c>
      <c r="CR35" s="9">
        <v>5.2919999999999998</v>
      </c>
      <c r="CS35" s="9">
        <v>6.9370000000000003</v>
      </c>
      <c r="CT35" s="9">
        <v>12.481999999999999</v>
      </c>
      <c r="CU35" s="9">
        <v>7.9029999999999996</v>
      </c>
      <c r="CV35" s="9">
        <v>4.5789999999999997</v>
      </c>
      <c r="CW35" s="9">
        <v>14.444000000000001</v>
      </c>
      <c r="CX35" s="9">
        <v>6.9379999999999997</v>
      </c>
      <c r="CY35" s="9">
        <v>7.5060000000000002</v>
      </c>
      <c r="CZ35" s="9">
        <v>12.401</v>
      </c>
      <c r="DA35" s="9">
        <v>5.4640000000000004</v>
      </c>
      <c r="DB35" s="9">
        <v>6.9370000000000003</v>
      </c>
    </row>
    <row r="36" spans="1:106">
      <c r="A36" s="10">
        <v>42583</v>
      </c>
      <c r="B36" s="9">
        <v>12.664999999999999</v>
      </c>
      <c r="C36" s="9">
        <v>9.4260000000000002</v>
      </c>
      <c r="D36" s="9">
        <v>3.2389999999999999</v>
      </c>
      <c r="E36" s="9">
        <v>23.812000000000001</v>
      </c>
      <c r="F36" s="9">
        <v>7.7709999999999999</v>
      </c>
      <c r="G36" s="9">
        <v>16.04</v>
      </c>
      <c r="H36" s="9">
        <v>14.756</v>
      </c>
      <c r="I36" s="9">
        <v>10.974</v>
      </c>
      <c r="J36" s="9">
        <v>3.782</v>
      </c>
      <c r="K36" s="9">
        <v>26.390999999999998</v>
      </c>
      <c r="L36" s="9">
        <v>8.9589999999999996</v>
      </c>
      <c r="M36" s="9">
        <v>17.431999999999999</v>
      </c>
      <c r="N36" s="9">
        <v>24.716999999999999</v>
      </c>
      <c r="O36" s="9">
        <v>8.3439999999999994</v>
      </c>
      <c r="P36" s="9">
        <v>16.373000000000001</v>
      </c>
      <c r="Q36" s="9">
        <v>132.876</v>
      </c>
      <c r="R36" s="9">
        <v>71.388000000000005</v>
      </c>
      <c r="S36" s="9">
        <v>61.488</v>
      </c>
      <c r="T36" s="9">
        <v>105.88200000000001</v>
      </c>
      <c r="U36" s="9">
        <v>61.695999999999998</v>
      </c>
      <c r="V36" s="9">
        <v>44.186</v>
      </c>
      <c r="W36" s="9">
        <v>26.992999999999999</v>
      </c>
      <c r="X36" s="9">
        <v>9.6910000000000007</v>
      </c>
      <c r="Y36" s="9">
        <v>17.302</v>
      </c>
      <c r="Z36" s="9">
        <v>13.888</v>
      </c>
      <c r="AA36" s="9">
        <v>8.1370000000000005</v>
      </c>
      <c r="AB36" s="9">
        <v>5.75</v>
      </c>
      <c r="AC36" s="9">
        <v>2.4279999999999999</v>
      </c>
      <c r="AD36" s="9">
        <v>1.7370000000000001</v>
      </c>
      <c r="AE36" s="9">
        <v>0.69199999999999995</v>
      </c>
      <c r="AF36" s="9">
        <v>0.97399999999999998</v>
      </c>
      <c r="AG36" s="9">
        <v>0.873</v>
      </c>
      <c r="AH36" s="9">
        <v>0.1</v>
      </c>
      <c r="AI36" s="9">
        <v>0.40899999999999997</v>
      </c>
      <c r="AJ36" s="9">
        <v>0.40899999999999997</v>
      </c>
      <c r="AK36" s="9">
        <v>0</v>
      </c>
      <c r="AL36" s="9">
        <v>0.56499999999999995</v>
      </c>
      <c r="AM36" s="9">
        <v>0.46400000000000002</v>
      </c>
      <c r="AN36" s="9">
        <v>0.1</v>
      </c>
      <c r="AO36" s="9">
        <v>1.4550000000000001</v>
      </c>
      <c r="AP36" s="9">
        <v>0.86399999999999999</v>
      </c>
      <c r="AQ36" s="9">
        <v>0.59099999999999997</v>
      </c>
      <c r="AR36" s="9">
        <v>12.555</v>
      </c>
      <c r="AS36" s="9">
        <v>7.0819999999999999</v>
      </c>
      <c r="AT36" s="9">
        <v>5.4729999999999999</v>
      </c>
      <c r="AU36" s="9">
        <v>6.5540000000000003</v>
      </c>
      <c r="AV36" s="9">
        <v>4.4130000000000003</v>
      </c>
      <c r="AW36" s="9">
        <v>2.141</v>
      </c>
      <c r="AX36" s="9">
        <v>6.0010000000000003</v>
      </c>
      <c r="AY36" s="9">
        <v>2.669</v>
      </c>
      <c r="AZ36" s="9">
        <v>3.3319999999999999</v>
      </c>
      <c r="BA36" s="9">
        <v>7.335</v>
      </c>
      <c r="BB36" s="9">
        <v>5.0949999999999998</v>
      </c>
      <c r="BC36" s="9">
        <v>2.2400000000000002</v>
      </c>
      <c r="BD36" s="9">
        <v>6.5529999999999999</v>
      </c>
      <c r="BE36" s="9">
        <v>3.0430000000000001</v>
      </c>
      <c r="BF36" s="9">
        <v>3.51</v>
      </c>
      <c r="BG36" s="9">
        <v>6.41</v>
      </c>
      <c r="BH36" s="9">
        <v>3.0779999999999998</v>
      </c>
      <c r="BI36" s="9">
        <v>3.3319999999999999</v>
      </c>
      <c r="BJ36" s="9">
        <v>219.53899999999999</v>
      </c>
      <c r="BK36" s="9">
        <v>112.41500000000001</v>
      </c>
      <c r="BL36" s="9">
        <v>107.124</v>
      </c>
      <c r="BM36" s="9">
        <v>158.691</v>
      </c>
      <c r="BN36" s="9">
        <v>89.884</v>
      </c>
      <c r="BO36" s="9">
        <v>68.807000000000002</v>
      </c>
      <c r="BP36" s="9">
        <v>60.847000000000001</v>
      </c>
      <c r="BQ36" s="9">
        <v>22.530999999999999</v>
      </c>
      <c r="BR36" s="9">
        <v>38.317</v>
      </c>
      <c r="BS36" s="9">
        <v>22.324000000000002</v>
      </c>
      <c r="BT36" s="9">
        <v>12.911</v>
      </c>
      <c r="BU36" s="9">
        <v>9.4130000000000003</v>
      </c>
      <c r="BV36" s="9">
        <v>4.3470000000000004</v>
      </c>
      <c r="BW36" s="9">
        <v>2.7989999999999999</v>
      </c>
      <c r="BX36" s="9">
        <v>1.5489999999999999</v>
      </c>
      <c r="BY36" s="9">
        <v>1.736</v>
      </c>
      <c r="BZ36" s="9">
        <v>1.2430000000000001</v>
      </c>
      <c r="CA36" s="9">
        <v>0.49299999999999999</v>
      </c>
      <c r="CB36" s="9">
        <v>1.0740000000000001</v>
      </c>
      <c r="CC36" s="9">
        <v>0.754</v>
      </c>
      <c r="CD36" s="9">
        <v>0.32</v>
      </c>
      <c r="CE36" s="9">
        <v>0.66300000000000003</v>
      </c>
      <c r="CF36" s="9">
        <v>0.48899999999999999</v>
      </c>
      <c r="CG36" s="9">
        <v>0.17399999999999999</v>
      </c>
      <c r="CH36" s="9">
        <v>2.6110000000000002</v>
      </c>
      <c r="CI36" s="9">
        <v>1.5549999999999999</v>
      </c>
      <c r="CJ36" s="9">
        <v>1.0549999999999999</v>
      </c>
      <c r="CK36" s="9">
        <v>20.109000000000002</v>
      </c>
      <c r="CL36" s="9">
        <v>11.685</v>
      </c>
      <c r="CM36" s="9">
        <v>8.4239999999999995</v>
      </c>
      <c r="CN36" s="9">
        <v>8.6839999999999993</v>
      </c>
      <c r="CO36" s="9">
        <v>6.2789999999999999</v>
      </c>
      <c r="CP36" s="9">
        <v>2.4049999999999998</v>
      </c>
      <c r="CQ36" s="9">
        <v>11.425000000000001</v>
      </c>
      <c r="CR36" s="9">
        <v>5.4059999999999997</v>
      </c>
      <c r="CS36" s="9">
        <v>6.0190000000000001</v>
      </c>
      <c r="CT36" s="9">
        <v>9.6760000000000002</v>
      </c>
      <c r="CU36" s="9">
        <v>6.7770000000000001</v>
      </c>
      <c r="CV36" s="9">
        <v>2.899</v>
      </c>
      <c r="CW36" s="9">
        <v>12.648999999999999</v>
      </c>
      <c r="CX36" s="9">
        <v>6.1340000000000003</v>
      </c>
      <c r="CY36" s="9">
        <v>6.5140000000000002</v>
      </c>
      <c r="CZ36" s="9">
        <v>12.499000000000001</v>
      </c>
      <c r="DA36" s="9">
        <v>6.16</v>
      </c>
      <c r="DB36" s="9">
        <v>6.3390000000000004</v>
      </c>
    </row>
    <row r="37" spans="1:106">
      <c r="A37" s="10">
        <v>42614</v>
      </c>
      <c r="B37" s="9">
        <v>11.228</v>
      </c>
      <c r="C37" s="9">
        <v>9.1020000000000003</v>
      </c>
      <c r="D37" s="9">
        <v>2.125</v>
      </c>
      <c r="E37" s="9">
        <v>22.347000000000001</v>
      </c>
      <c r="F37" s="9">
        <v>8.0990000000000002</v>
      </c>
      <c r="G37" s="9">
        <v>14.249000000000001</v>
      </c>
      <c r="H37" s="9">
        <v>13.259</v>
      </c>
      <c r="I37" s="9">
        <v>10.657</v>
      </c>
      <c r="J37" s="9">
        <v>2.6030000000000002</v>
      </c>
      <c r="K37" s="9">
        <v>23.907</v>
      </c>
      <c r="L37" s="9">
        <v>8.7970000000000006</v>
      </c>
      <c r="M37" s="9">
        <v>15.109</v>
      </c>
      <c r="N37" s="9">
        <v>23.099</v>
      </c>
      <c r="O37" s="9">
        <v>8.7149999999999999</v>
      </c>
      <c r="P37" s="9">
        <v>14.384</v>
      </c>
      <c r="Q37" s="9">
        <v>135.43199999999999</v>
      </c>
      <c r="R37" s="9">
        <v>72.569999999999993</v>
      </c>
      <c r="S37" s="9">
        <v>62.862000000000002</v>
      </c>
      <c r="T37" s="9">
        <v>106.99</v>
      </c>
      <c r="U37" s="9">
        <v>62.682000000000002</v>
      </c>
      <c r="V37" s="9">
        <v>44.308</v>
      </c>
      <c r="W37" s="9">
        <v>28.442</v>
      </c>
      <c r="X37" s="9">
        <v>9.8870000000000005</v>
      </c>
      <c r="Y37" s="9">
        <v>18.553999999999998</v>
      </c>
      <c r="Z37" s="9">
        <v>12.603999999999999</v>
      </c>
      <c r="AA37" s="9">
        <v>7.6920000000000002</v>
      </c>
      <c r="AB37" s="9">
        <v>4.9119999999999999</v>
      </c>
      <c r="AC37" s="9">
        <v>1.1719999999999999</v>
      </c>
      <c r="AD37" s="9">
        <v>0.873</v>
      </c>
      <c r="AE37" s="9">
        <v>0.29899999999999999</v>
      </c>
      <c r="AF37" s="9">
        <v>0.70899999999999996</v>
      </c>
      <c r="AG37" s="9">
        <v>0.70499999999999996</v>
      </c>
      <c r="AH37" s="9">
        <v>4.0000000000000001E-3</v>
      </c>
      <c r="AI37" s="9">
        <v>0.36599999999999999</v>
      </c>
      <c r="AJ37" s="9">
        <v>0.36499999999999999</v>
      </c>
      <c r="AK37" s="9">
        <v>0</v>
      </c>
      <c r="AL37" s="9">
        <v>0.34399999999999997</v>
      </c>
      <c r="AM37" s="9">
        <v>0.34</v>
      </c>
      <c r="AN37" s="9">
        <v>4.0000000000000001E-3</v>
      </c>
      <c r="AO37" s="9">
        <v>0.46300000000000002</v>
      </c>
      <c r="AP37" s="9">
        <v>0.16800000000000001</v>
      </c>
      <c r="AQ37" s="9">
        <v>0.29499999999999998</v>
      </c>
      <c r="AR37" s="9">
        <v>11.827</v>
      </c>
      <c r="AS37" s="9">
        <v>6.992</v>
      </c>
      <c r="AT37" s="9">
        <v>4.8360000000000003</v>
      </c>
      <c r="AU37" s="9">
        <v>5.66</v>
      </c>
      <c r="AV37" s="9">
        <v>3.7469999999999999</v>
      </c>
      <c r="AW37" s="9">
        <v>1.913</v>
      </c>
      <c r="AX37" s="9">
        <v>6.1669999999999998</v>
      </c>
      <c r="AY37" s="9">
        <v>3.2450000000000001</v>
      </c>
      <c r="AZ37" s="9">
        <v>2.9220000000000002</v>
      </c>
      <c r="BA37" s="9">
        <v>6.2080000000000002</v>
      </c>
      <c r="BB37" s="9">
        <v>4.2919999999999998</v>
      </c>
      <c r="BC37" s="9">
        <v>1.917</v>
      </c>
      <c r="BD37" s="9">
        <v>6.3949999999999996</v>
      </c>
      <c r="BE37" s="9">
        <v>3.4</v>
      </c>
      <c r="BF37" s="9">
        <v>2.9950000000000001</v>
      </c>
      <c r="BG37" s="9">
        <v>6.5330000000000004</v>
      </c>
      <c r="BH37" s="9">
        <v>3.61</v>
      </c>
      <c r="BI37" s="9">
        <v>2.923</v>
      </c>
      <c r="BJ37" s="9">
        <v>217.15</v>
      </c>
      <c r="BK37" s="9">
        <v>110.43600000000001</v>
      </c>
      <c r="BL37" s="9">
        <v>106.714</v>
      </c>
      <c r="BM37" s="9">
        <v>158.49700000000001</v>
      </c>
      <c r="BN37" s="9">
        <v>92.111999999999995</v>
      </c>
      <c r="BO37" s="9">
        <v>66.384</v>
      </c>
      <c r="BP37" s="9">
        <v>58.652999999999999</v>
      </c>
      <c r="BQ37" s="9">
        <v>18.323</v>
      </c>
      <c r="BR37" s="9">
        <v>40.33</v>
      </c>
      <c r="BS37" s="9">
        <v>20.484000000000002</v>
      </c>
      <c r="BT37" s="9">
        <v>11.119</v>
      </c>
      <c r="BU37" s="9">
        <v>9.3650000000000002</v>
      </c>
      <c r="BV37" s="9">
        <v>5.048</v>
      </c>
      <c r="BW37" s="9">
        <v>2.8490000000000002</v>
      </c>
      <c r="BX37" s="9">
        <v>2.1989999999999998</v>
      </c>
      <c r="BY37" s="9">
        <v>1.2170000000000001</v>
      </c>
      <c r="BZ37" s="9">
        <v>0.81899999999999995</v>
      </c>
      <c r="CA37" s="9">
        <v>0.39800000000000002</v>
      </c>
      <c r="CB37" s="9">
        <v>0.182</v>
      </c>
      <c r="CC37" s="9">
        <v>0.18099999999999999</v>
      </c>
      <c r="CD37" s="9">
        <v>1E-3</v>
      </c>
      <c r="CE37" s="9">
        <v>1.036</v>
      </c>
      <c r="CF37" s="9">
        <v>0.63800000000000001</v>
      </c>
      <c r="CG37" s="9">
        <v>0.39800000000000002</v>
      </c>
      <c r="CH37" s="9">
        <v>3.831</v>
      </c>
      <c r="CI37" s="9">
        <v>2.0299999999999998</v>
      </c>
      <c r="CJ37" s="9">
        <v>1.8009999999999999</v>
      </c>
      <c r="CK37" s="9">
        <v>17.677</v>
      </c>
      <c r="CL37" s="9">
        <v>9.6229999999999993</v>
      </c>
      <c r="CM37" s="9">
        <v>8.0540000000000003</v>
      </c>
      <c r="CN37" s="9">
        <v>7.1539999999999999</v>
      </c>
      <c r="CO37" s="9">
        <v>5.6390000000000002</v>
      </c>
      <c r="CP37" s="9">
        <v>1.5149999999999999</v>
      </c>
      <c r="CQ37" s="9">
        <v>10.523</v>
      </c>
      <c r="CR37" s="9">
        <v>3.984</v>
      </c>
      <c r="CS37" s="9">
        <v>6.5380000000000003</v>
      </c>
      <c r="CT37" s="9">
        <v>8.1709999999999994</v>
      </c>
      <c r="CU37" s="9">
        <v>6.2569999999999997</v>
      </c>
      <c r="CV37" s="9">
        <v>1.9139999999999999</v>
      </c>
      <c r="CW37" s="9">
        <v>12.313000000000001</v>
      </c>
      <c r="CX37" s="9">
        <v>4.8620000000000001</v>
      </c>
      <c r="CY37" s="9">
        <v>7.4509999999999996</v>
      </c>
      <c r="CZ37" s="9">
        <v>10.705</v>
      </c>
      <c r="DA37" s="9">
        <v>4.165</v>
      </c>
      <c r="DB37" s="9">
        <v>6.5389999999999997</v>
      </c>
    </row>
    <row r="38" spans="1:106">
      <c r="A38" s="10">
        <v>42644</v>
      </c>
      <c r="B38" s="9">
        <v>10.76</v>
      </c>
      <c r="C38" s="9">
        <v>8.2010000000000005</v>
      </c>
      <c r="D38" s="9">
        <v>2.5590000000000002</v>
      </c>
      <c r="E38" s="9">
        <v>22.957999999999998</v>
      </c>
      <c r="F38" s="9">
        <v>8.23</v>
      </c>
      <c r="G38" s="9">
        <v>14.728</v>
      </c>
      <c r="H38" s="9">
        <v>12.781000000000001</v>
      </c>
      <c r="I38" s="9">
        <v>9.7729999999999997</v>
      </c>
      <c r="J38" s="9">
        <v>3.008</v>
      </c>
      <c r="K38" s="9">
        <v>24.664999999999999</v>
      </c>
      <c r="L38" s="9">
        <v>8.7469999999999999</v>
      </c>
      <c r="M38" s="9">
        <v>15.917999999999999</v>
      </c>
      <c r="N38" s="9">
        <v>24.190999999999999</v>
      </c>
      <c r="O38" s="9">
        <v>8.968</v>
      </c>
      <c r="P38" s="9">
        <v>15.223000000000001</v>
      </c>
      <c r="Q38" s="9">
        <v>136.048</v>
      </c>
      <c r="R38" s="9">
        <v>72.507000000000005</v>
      </c>
      <c r="S38" s="9">
        <v>63.540999999999997</v>
      </c>
      <c r="T38" s="9">
        <v>109.298</v>
      </c>
      <c r="U38" s="9">
        <v>64.215999999999994</v>
      </c>
      <c r="V38" s="9">
        <v>45.082000000000001</v>
      </c>
      <c r="W38" s="9">
        <v>26.75</v>
      </c>
      <c r="X38" s="9">
        <v>8.2910000000000004</v>
      </c>
      <c r="Y38" s="9">
        <v>18.459</v>
      </c>
      <c r="Z38" s="9">
        <v>12.829000000000001</v>
      </c>
      <c r="AA38" s="9">
        <v>7.8920000000000003</v>
      </c>
      <c r="AB38" s="9">
        <v>4.9359999999999999</v>
      </c>
      <c r="AC38" s="9">
        <v>1.7749999999999999</v>
      </c>
      <c r="AD38" s="9">
        <v>1.1040000000000001</v>
      </c>
      <c r="AE38" s="9">
        <v>0.67100000000000004</v>
      </c>
      <c r="AF38" s="9">
        <v>1.056</v>
      </c>
      <c r="AG38" s="9">
        <v>0.80300000000000005</v>
      </c>
      <c r="AH38" s="9">
        <v>0.252</v>
      </c>
      <c r="AI38" s="9">
        <v>0.79600000000000004</v>
      </c>
      <c r="AJ38" s="9">
        <v>0.623</v>
      </c>
      <c r="AK38" s="9">
        <v>0.17299999999999999</v>
      </c>
      <c r="AL38" s="9">
        <v>0.26</v>
      </c>
      <c r="AM38" s="9">
        <v>0.18099999999999999</v>
      </c>
      <c r="AN38" s="9">
        <v>7.9000000000000001E-2</v>
      </c>
      <c r="AO38" s="9">
        <v>0.71899999999999997</v>
      </c>
      <c r="AP38" s="9">
        <v>0.3</v>
      </c>
      <c r="AQ38" s="9">
        <v>0.41899999999999998</v>
      </c>
      <c r="AR38" s="9">
        <v>11.355</v>
      </c>
      <c r="AS38" s="9">
        <v>6.9729999999999999</v>
      </c>
      <c r="AT38" s="9">
        <v>4.3819999999999997</v>
      </c>
      <c r="AU38" s="9">
        <v>5.9589999999999996</v>
      </c>
      <c r="AV38" s="9">
        <v>4.1970000000000001</v>
      </c>
      <c r="AW38" s="9">
        <v>1.762</v>
      </c>
      <c r="AX38" s="9">
        <v>5.3970000000000002</v>
      </c>
      <c r="AY38" s="9">
        <v>2.7770000000000001</v>
      </c>
      <c r="AZ38" s="9">
        <v>2.62</v>
      </c>
      <c r="BA38" s="9">
        <v>6.9320000000000004</v>
      </c>
      <c r="BB38" s="9">
        <v>4.9189999999999996</v>
      </c>
      <c r="BC38" s="9">
        <v>2.0129999999999999</v>
      </c>
      <c r="BD38" s="9">
        <v>5.8970000000000002</v>
      </c>
      <c r="BE38" s="9">
        <v>2.9729999999999999</v>
      </c>
      <c r="BF38" s="9">
        <v>2.923</v>
      </c>
      <c r="BG38" s="9">
        <v>6.1929999999999996</v>
      </c>
      <c r="BH38" s="9">
        <v>3.399</v>
      </c>
      <c r="BI38" s="9">
        <v>2.7930000000000001</v>
      </c>
      <c r="BJ38" s="9">
        <v>215.887</v>
      </c>
      <c r="BK38" s="9">
        <v>109.491</v>
      </c>
      <c r="BL38" s="9">
        <v>106.396</v>
      </c>
      <c r="BM38" s="9">
        <v>157.655</v>
      </c>
      <c r="BN38" s="9">
        <v>89.105000000000004</v>
      </c>
      <c r="BO38" s="9">
        <v>68.551000000000002</v>
      </c>
      <c r="BP38" s="9">
        <v>58.231999999999999</v>
      </c>
      <c r="BQ38" s="9">
        <v>20.385999999999999</v>
      </c>
      <c r="BR38" s="9">
        <v>37.844999999999999</v>
      </c>
      <c r="BS38" s="9">
        <v>19.321000000000002</v>
      </c>
      <c r="BT38" s="9">
        <v>10.167999999999999</v>
      </c>
      <c r="BU38" s="9">
        <v>9.1530000000000005</v>
      </c>
      <c r="BV38" s="9">
        <v>3.25</v>
      </c>
      <c r="BW38" s="9">
        <v>1.794</v>
      </c>
      <c r="BX38" s="9">
        <v>1.4550000000000001</v>
      </c>
      <c r="BY38" s="9">
        <v>0.67800000000000005</v>
      </c>
      <c r="BZ38" s="9">
        <v>0.32100000000000001</v>
      </c>
      <c r="CA38" s="9">
        <v>0.35699999999999998</v>
      </c>
      <c r="CB38" s="9">
        <v>0.49199999999999999</v>
      </c>
      <c r="CC38" s="9">
        <v>0.13800000000000001</v>
      </c>
      <c r="CD38" s="9">
        <v>0.35399999999999998</v>
      </c>
      <c r="CE38" s="9">
        <v>0.186</v>
      </c>
      <c r="CF38" s="9">
        <v>0.183</v>
      </c>
      <c r="CG38" s="9">
        <v>3.0000000000000001E-3</v>
      </c>
      <c r="CH38" s="9">
        <v>2.5720000000000001</v>
      </c>
      <c r="CI38" s="9">
        <v>1.474</v>
      </c>
      <c r="CJ38" s="9">
        <v>1.0980000000000001</v>
      </c>
      <c r="CK38" s="9">
        <v>18.129000000000001</v>
      </c>
      <c r="CL38" s="9">
        <v>9.5250000000000004</v>
      </c>
      <c r="CM38" s="9">
        <v>8.6039999999999992</v>
      </c>
      <c r="CN38" s="9">
        <v>7.5880000000000001</v>
      </c>
      <c r="CO38" s="9">
        <v>5.3319999999999999</v>
      </c>
      <c r="CP38" s="9">
        <v>2.2559999999999998</v>
      </c>
      <c r="CQ38" s="9">
        <v>10.541</v>
      </c>
      <c r="CR38" s="9">
        <v>4.1929999999999996</v>
      </c>
      <c r="CS38" s="9">
        <v>6.3479999999999999</v>
      </c>
      <c r="CT38" s="9">
        <v>8.0649999999999995</v>
      </c>
      <c r="CU38" s="9">
        <v>5.6210000000000004</v>
      </c>
      <c r="CV38" s="9">
        <v>2.444</v>
      </c>
      <c r="CW38" s="9">
        <v>11.256</v>
      </c>
      <c r="CX38" s="9">
        <v>4.5469999999999997</v>
      </c>
      <c r="CY38" s="9">
        <v>6.7089999999999996</v>
      </c>
      <c r="CZ38" s="9">
        <v>11.032999999999999</v>
      </c>
      <c r="DA38" s="9">
        <v>4.33</v>
      </c>
      <c r="DB38" s="9">
        <v>6.702</v>
      </c>
    </row>
    <row r="39" spans="1:106">
      <c r="A39" s="10">
        <v>42675</v>
      </c>
      <c r="B39" s="9">
        <v>10.358000000000001</v>
      </c>
      <c r="C39" s="9">
        <v>7.7359999999999998</v>
      </c>
      <c r="D39" s="9">
        <v>2.6219999999999999</v>
      </c>
      <c r="E39" s="9">
        <v>26.135999999999999</v>
      </c>
      <c r="F39" s="9">
        <v>10.465</v>
      </c>
      <c r="G39" s="9">
        <v>15.670999999999999</v>
      </c>
      <c r="H39" s="9">
        <v>12.266</v>
      </c>
      <c r="I39" s="9">
        <v>9.3010000000000002</v>
      </c>
      <c r="J39" s="9">
        <v>2.964</v>
      </c>
      <c r="K39" s="9">
        <v>27.79</v>
      </c>
      <c r="L39" s="9">
        <v>10.936999999999999</v>
      </c>
      <c r="M39" s="9">
        <v>16.853000000000002</v>
      </c>
      <c r="N39" s="9">
        <v>27.768000000000001</v>
      </c>
      <c r="O39" s="9">
        <v>11.324999999999999</v>
      </c>
      <c r="P39" s="9">
        <v>16.443000000000001</v>
      </c>
      <c r="Q39" s="9">
        <v>135.51900000000001</v>
      </c>
      <c r="R39" s="9">
        <v>72.204999999999998</v>
      </c>
      <c r="S39" s="9">
        <v>63.314</v>
      </c>
      <c r="T39" s="9">
        <v>108.462</v>
      </c>
      <c r="U39" s="9">
        <v>63.023000000000003</v>
      </c>
      <c r="V39" s="9">
        <v>45.438000000000002</v>
      </c>
      <c r="W39" s="9">
        <v>27.056999999999999</v>
      </c>
      <c r="X39" s="9">
        <v>9.1809999999999992</v>
      </c>
      <c r="Y39" s="9">
        <v>17.876000000000001</v>
      </c>
      <c r="Z39" s="9">
        <v>12.997999999999999</v>
      </c>
      <c r="AA39" s="9">
        <v>8.07</v>
      </c>
      <c r="AB39" s="9">
        <v>4.9279999999999999</v>
      </c>
      <c r="AC39" s="9">
        <v>1.359</v>
      </c>
      <c r="AD39" s="9">
        <v>0.879</v>
      </c>
      <c r="AE39" s="9">
        <v>0.48</v>
      </c>
      <c r="AF39" s="9">
        <v>0.873</v>
      </c>
      <c r="AG39" s="9">
        <v>0.71799999999999997</v>
      </c>
      <c r="AH39" s="9">
        <v>0.155</v>
      </c>
      <c r="AI39" s="9">
        <v>0.36299999999999999</v>
      </c>
      <c r="AJ39" s="9">
        <v>0.28000000000000003</v>
      </c>
      <c r="AK39" s="9">
        <v>8.3000000000000004E-2</v>
      </c>
      <c r="AL39" s="9">
        <v>0.51100000000000001</v>
      </c>
      <c r="AM39" s="9">
        <v>0.438</v>
      </c>
      <c r="AN39" s="9">
        <v>7.1999999999999995E-2</v>
      </c>
      <c r="AO39" s="9">
        <v>0.48599999999999999</v>
      </c>
      <c r="AP39" s="9">
        <v>0.161</v>
      </c>
      <c r="AQ39" s="9">
        <v>0.32500000000000001</v>
      </c>
      <c r="AR39" s="9">
        <v>12.016</v>
      </c>
      <c r="AS39" s="9">
        <v>7.4039999999999999</v>
      </c>
      <c r="AT39" s="9">
        <v>4.6120000000000001</v>
      </c>
      <c r="AU39" s="9">
        <v>5.9320000000000004</v>
      </c>
      <c r="AV39" s="9">
        <v>4.3540000000000001</v>
      </c>
      <c r="AW39" s="9">
        <v>1.5780000000000001</v>
      </c>
      <c r="AX39" s="9">
        <v>6.0839999999999996</v>
      </c>
      <c r="AY39" s="9">
        <v>3.05</v>
      </c>
      <c r="AZ39" s="9">
        <v>3.0339999999999998</v>
      </c>
      <c r="BA39" s="9">
        <v>6.5339999999999998</v>
      </c>
      <c r="BB39" s="9">
        <v>4.8840000000000003</v>
      </c>
      <c r="BC39" s="9">
        <v>1.649</v>
      </c>
      <c r="BD39" s="9">
        <v>6.4649999999999999</v>
      </c>
      <c r="BE39" s="9">
        <v>3.1859999999999999</v>
      </c>
      <c r="BF39" s="9">
        <v>3.2789999999999999</v>
      </c>
      <c r="BG39" s="9">
        <v>6.4470000000000001</v>
      </c>
      <c r="BH39" s="9">
        <v>3.33</v>
      </c>
      <c r="BI39" s="9">
        <v>3.117</v>
      </c>
      <c r="BJ39" s="9">
        <v>220.72499999999999</v>
      </c>
      <c r="BK39" s="9">
        <v>111.373</v>
      </c>
      <c r="BL39" s="9">
        <v>109.352</v>
      </c>
      <c r="BM39" s="9">
        <v>161.553</v>
      </c>
      <c r="BN39" s="9">
        <v>93.504999999999995</v>
      </c>
      <c r="BO39" s="9">
        <v>68.048000000000002</v>
      </c>
      <c r="BP39" s="9">
        <v>59.171999999999997</v>
      </c>
      <c r="BQ39" s="9">
        <v>17.867999999999999</v>
      </c>
      <c r="BR39" s="9">
        <v>41.304000000000002</v>
      </c>
      <c r="BS39" s="9">
        <v>19.635999999999999</v>
      </c>
      <c r="BT39" s="9">
        <v>9.5169999999999995</v>
      </c>
      <c r="BU39" s="9">
        <v>10.119</v>
      </c>
      <c r="BV39" s="9">
        <v>3.2080000000000002</v>
      </c>
      <c r="BW39" s="9">
        <v>2.0379999999999998</v>
      </c>
      <c r="BX39" s="9">
        <v>1.171</v>
      </c>
      <c r="BY39" s="9">
        <v>0.95899999999999996</v>
      </c>
      <c r="BZ39" s="9">
        <v>0.79</v>
      </c>
      <c r="CA39" s="9">
        <v>0.16900000000000001</v>
      </c>
      <c r="CB39" s="9">
        <v>0.75</v>
      </c>
      <c r="CC39" s="9">
        <v>0.748</v>
      </c>
      <c r="CD39" s="9">
        <v>1E-3</v>
      </c>
      <c r="CE39" s="9">
        <v>0.20899999999999999</v>
      </c>
      <c r="CF39" s="9">
        <v>4.2000000000000003E-2</v>
      </c>
      <c r="CG39" s="9">
        <v>0.16800000000000001</v>
      </c>
      <c r="CH39" s="9">
        <v>2.25</v>
      </c>
      <c r="CI39" s="9">
        <v>1.248</v>
      </c>
      <c r="CJ39" s="9">
        <v>1.002</v>
      </c>
      <c r="CK39" s="9">
        <v>18.204999999999998</v>
      </c>
      <c r="CL39" s="9">
        <v>8.7189999999999994</v>
      </c>
      <c r="CM39" s="9">
        <v>9.4860000000000007</v>
      </c>
      <c r="CN39" s="9">
        <v>6.7030000000000003</v>
      </c>
      <c r="CO39" s="9">
        <v>5.0359999999999996</v>
      </c>
      <c r="CP39" s="9">
        <v>1.667</v>
      </c>
      <c r="CQ39" s="9">
        <v>11.502000000000001</v>
      </c>
      <c r="CR39" s="9">
        <v>3.6819999999999999</v>
      </c>
      <c r="CS39" s="9">
        <v>7.819</v>
      </c>
      <c r="CT39" s="9">
        <v>7.2560000000000002</v>
      </c>
      <c r="CU39" s="9">
        <v>5.42</v>
      </c>
      <c r="CV39" s="9">
        <v>1.837</v>
      </c>
      <c r="CW39" s="9">
        <v>12.38</v>
      </c>
      <c r="CX39" s="9">
        <v>4.0979999999999999</v>
      </c>
      <c r="CY39" s="9">
        <v>8.282</v>
      </c>
      <c r="CZ39" s="9">
        <v>12.250999999999999</v>
      </c>
      <c r="DA39" s="9">
        <v>4.431</v>
      </c>
      <c r="DB39" s="9">
        <v>7.8209999999999997</v>
      </c>
    </row>
    <row r="40" spans="1:106">
      <c r="A40" s="10">
        <v>42705</v>
      </c>
      <c r="B40" s="9">
        <v>11.016</v>
      </c>
      <c r="C40" s="9">
        <v>7.5949999999999998</v>
      </c>
      <c r="D40" s="9">
        <v>3.4209999999999998</v>
      </c>
      <c r="E40" s="9">
        <v>23.605</v>
      </c>
      <c r="F40" s="9">
        <v>8.7650000000000006</v>
      </c>
      <c r="G40" s="9">
        <v>14.84</v>
      </c>
      <c r="H40" s="9">
        <v>12.997999999999999</v>
      </c>
      <c r="I40" s="9">
        <v>8.6720000000000006</v>
      </c>
      <c r="J40" s="9">
        <v>4.327</v>
      </c>
      <c r="K40" s="9">
        <v>25.704000000000001</v>
      </c>
      <c r="L40" s="9">
        <v>9.5359999999999996</v>
      </c>
      <c r="M40" s="9">
        <v>16.167999999999999</v>
      </c>
      <c r="N40" s="9">
        <v>24.574999999999999</v>
      </c>
      <c r="O40" s="9">
        <v>9.2379999999999995</v>
      </c>
      <c r="P40" s="9">
        <v>15.336</v>
      </c>
      <c r="Q40" s="9">
        <v>136.18799999999999</v>
      </c>
      <c r="R40" s="9">
        <v>72.248999999999995</v>
      </c>
      <c r="S40" s="9">
        <v>63.939</v>
      </c>
      <c r="T40" s="9">
        <v>110.181</v>
      </c>
      <c r="U40" s="9">
        <v>63.051000000000002</v>
      </c>
      <c r="V40" s="9">
        <v>47.13</v>
      </c>
      <c r="W40" s="9">
        <v>26.007000000000001</v>
      </c>
      <c r="X40" s="9">
        <v>9.1980000000000004</v>
      </c>
      <c r="Y40" s="9">
        <v>16.809000000000001</v>
      </c>
      <c r="Z40" s="9">
        <v>15.023</v>
      </c>
      <c r="AA40" s="9">
        <v>8.1020000000000003</v>
      </c>
      <c r="AB40" s="9">
        <v>6.92</v>
      </c>
      <c r="AC40" s="9">
        <v>2.9039999999999999</v>
      </c>
      <c r="AD40" s="9">
        <v>1.649</v>
      </c>
      <c r="AE40" s="9">
        <v>1.2549999999999999</v>
      </c>
      <c r="AF40" s="9">
        <v>1.806</v>
      </c>
      <c r="AG40" s="9">
        <v>1.1180000000000001</v>
      </c>
      <c r="AH40" s="9">
        <v>0.68899999999999995</v>
      </c>
      <c r="AI40" s="9">
        <v>0.93</v>
      </c>
      <c r="AJ40" s="9">
        <v>0.56000000000000005</v>
      </c>
      <c r="AK40" s="9">
        <v>0.37</v>
      </c>
      <c r="AL40" s="9">
        <v>0.876</v>
      </c>
      <c r="AM40" s="9">
        <v>0.55800000000000005</v>
      </c>
      <c r="AN40" s="9">
        <v>0.31900000000000001</v>
      </c>
      <c r="AO40" s="9">
        <v>1.097</v>
      </c>
      <c r="AP40" s="9">
        <v>0.53100000000000003</v>
      </c>
      <c r="AQ40" s="9">
        <v>0.56599999999999995</v>
      </c>
      <c r="AR40" s="9">
        <v>13.207000000000001</v>
      </c>
      <c r="AS40" s="9">
        <v>6.9649999999999999</v>
      </c>
      <c r="AT40" s="9">
        <v>6.242</v>
      </c>
      <c r="AU40" s="9">
        <v>6.8319999999999999</v>
      </c>
      <c r="AV40" s="9">
        <v>4.4349999999999996</v>
      </c>
      <c r="AW40" s="9">
        <v>2.3969999999999998</v>
      </c>
      <c r="AX40" s="9">
        <v>6.375</v>
      </c>
      <c r="AY40" s="9">
        <v>2.5299999999999998</v>
      </c>
      <c r="AZ40" s="9">
        <v>3.8450000000000002</v>
      </c>
      <c r="BA40" s="9">
        <v>8.1180000000000003</v>
      </c>
      <c r="BB40" s="9">
        <v>5.2539999999999996</v>
      </c>
      <c r="BC40" s="9">
        <v>2.8639999999999999</v>
      </c>
      <c r="BD40" s="9">
        <v>6.9039999999999999</v>
      </c>
      <c r="BE40" s="9">
        <v>2.8479999999999999</v>
      </c>
      <c r="BF40" s="9">
        <v>4.0570000000000004</v>
      </c>
      <c r="BG40" s="9">
        <v>7.3049999999999997</v>
      </c>
      <c r="BH40" s="9">
        <v>3.09</v>
      </c>
      <c r="BI40" s="9">
        <v>4.2149999999999999</v>
      </c>
      <c r="BJ40" s="9">
        <v>225.40700000000001</v>
      </c>
      <c r="BK40" s="9">
        <v>113.858</v>
      </c>
      <c r="BL40" s="9">
        <v>111.54900000000001</v>
      </c>
      <c r="BM40" s="9">
        <v>164.44399999999999</v>
      </c>
      <c r="BN40" s="9">
        <v>95.397000000000006</v>
      </c>
      <c r="BO40" s="9">
        <v>69.046000000000006</v>
      </c>
      <c r="BP40" s="9">
        <v>60.963000000000001</v>
      </c>
      <c r="BQ40" s="9">
        <v>18.460999999999999</v>
      </c>
      <c r="BR40" s="9">
        <v>42.503</v>
      </c>
      <c r="BS40" s="9">
        <v>26.303999999999998</v>
      </c>
      <c r="BT40" s="9">
        <v>12.871</v>
      </c>
      <c r="BU40" s="9">
        <v>13.433</v>
      </c>
      <c r="BV40" s="9">
        <v>4.1760000000000002</v>
      </c>
      <c r="BW40" s="9">
        <v>1.9950000000000001</v>
      </c>
      <c r="BX40" s="9">
        <v>2.1819999999999999</v>
      </c>
      <c r="BY40" s="9">
        <v>0.97599999999999998</v>
      </c>
      <c r="BZ40" s="9">
        <v>0.79600000000000004</v>
      </c>
      <c r="CA40" s="9">
        <v>0.18</v>
      </c>
      <c r="CB40" s="9">
        <v>0.36</v>
      </c>
      <c r="CC40" s="9">
        <v>0.35799999999999998</v>
      </c>
      <c r="CD40" s="9">
        <v>2E-3</v>
      </c>
      <c r="CE40" s="9">
        <v>0.61599999999999999</v>
      </c>
      <c r="CF40" s="9">
        <v>0.438</v>
      </c>
      <c r="CG40" s="9">
        <v>0.17799999999999999</v>
      </c>
      <c r="CH40" s="9">
        <v>3.2</v>
      </c>
      <c r="CI40" s="9">
        <v>1.1990000000000001</v>
      </c>
      <c r="CJ40" s="9">
        <v>2.0019999999999998</v>
      </c>
      <c r="CK40" s="9">
        <v>24.422999999999998</v>
      </c>
      <c r="CL40" s="9">
        <v>11.667</v>
      </c>
      <c r="CM40" s="9">
        <v>12.756</v>
      </c>
      <c r="CN40" s="9">
        <v>7.43</v>
      </c>
      <c r="CO40" s="9">
        <v>5.4939999999999998</v>
      </c>
      <c r="CP40" s="9">
        <v>1.9350000000000001</v>
      </c>
      <c r="CQ40" s="9">
        <v>16.992999999999999</v>
      </c>
      <c r="CR40" s="9">
        <v>6.1719999999999997</v>
      </c>
      <c r="CS40" s="9">
        <v>10.821</v>
      </c>
      <c r="CT40" s="9">
        <v>8.1340000000000003</v>
      </c>
      <c r="CU40" s="9">
        <v>6.0170000000000003</v>
      </c>
      <c r="CV40" s="9">
        <v>2.117</v>
      </c>
      <c r="CW40" s="9">
        <v>18.170000000000002</v>
      </c>
      <c r="CX40" s="9">
        <v>6.8540000000000001</v>
      </c>
      <c r="CY40" s="9">
        <v>11.316000000000001</v>
      </c>
      <c r="CZ40" s="9">
        <v>17.353000000000002</v>
      </c>
      <c r="DA40" s="9">
        <v>6.53</v>
      </c>
      <c r="DB40" s="9">
        <v>10.821999999999999</v>
      </c>
    </row>
    <row r="41" spans="1:106">
      <c r="A41" s="10">
        <v>42736</v>
      </c>
      <c r="B41" s="9">
        <v>11.26</v>
      </c>
      <c r="C41" s="9">
        <v>9.1940000000000008</v>
      </c>
      <c r="D41" s="9">
        <v>2.0659999999999998</v>
      </c>
      <c r="E41" s="9">
        <v>22.155999999999999</v>
      </c>
      <c r="F41" s="9">
        <v>8.2379999999999995</v>
      </c>
      <c r="G41" s="9">
        <v>13.917999999999999</v>
      </c>
      <c r="H41" s="9">
        <v>12.686</v>
      </c>
      <c r="I41" s="9">
        <v>10.257</v>
      </c>
      <c r="J41" s="9">
        <v>2.4289999999999998</v>
      </c>
      <c r="K41" s="9">
        <v>23.882999999999999</v>
      </c>
      <c r="L41" s="9">
        <v>8.9149999999999991</v>
      </c>
      <c r="M41" s="9">
        <v>14.968</v>
      </c>
      <c r="N41" s="9">
        <v>23.308</v>
      </c>
      <c r="O41" s="9">
        <v>9.17</v>
      </c>
      <c r="P41" s="9">
        <v>14.138</v>
      </c>
      <c r="Q41" s="9">
        <v>132.53100000000001</v>
      </c>
      <c r="R41" s="9">
        <v>70.634</v>
      </c>
      <c r="S41" s="9">
        <v>61.896000000000001</v>
      </c>
      <c r="T41" s="9">
        <v>105.527</v>
      </c>
      <c r="U41" s="9">
        <v>60.866</v>
      </c>
      <c r="V41" s="9">
        <v>44.661000000000001</v>
      </c>
      <c r="W41" s="9">
        <v>27.004000000000001</v>
      </c>
      <c r="X41" s="9">
        <v>9.7680000000000007</v>
      </c>
      <c r="Y41" s="9">
        <v>17.236000000000001</v>
      </c>
      <c r="Z41" s="9">
        <v>15.82</v>
      </c>
      <c r="AA41" s="9">
        <v>8.9619999999999997</v>
      </c>
      <c r="AB41" s="9">
        <v>6.8579999999999997</v>
      </c>
      <c r="AC41" s="9">
        <v>2.8919999999999999</v>
      </c>
      <c r="AD41" s="9">
        <v>1.782</v>
      </c>
      <c r="AE41" s="9">
        <v>1.1100000000000001</v>
      </c>
      <c r="AF41" s="9">
        <v>1.5489999999999999</v>
      </c>
      <c r="AG41" s="9">
        <v>1.196</v>
      </c>
      <c r="AH41" s="9">
        <v>0.35299999999999998</v>
      </c>
      <c r="AI41" s="9">
        <v>1.0429999999999999</v>
      </c>
      <c r="AJ41" s="9">
        <v>0.77800000000000002</v>
      </c>
      <c r="AK41" s="9">
        <v>0.26500000000000001</v>
      </c>
      <c r="AL41" s="9">
        <v>0.50600000000000001</v>
      </c>
      <c r="AM41" s="9">
        <v>0.41799999999999998</v>
      </c>
      <c r="AN41" s="9">
        <v>8.7999999999999995E-2</v>
      </c>
      <c r="AO41" s="9">
        <v>1.343</v>
      </c>
      <c r="AP41" s="9">
        <v>0.58599999999999997</v>
      </c>
      <c r="AQ41" s="9">
        <v>0.75700000000000001</v>
      </c>
      <c r="AR41" s="9">
        <v>14.336</v>
      </c>
      <c r="AS41" s="9">
        <v>8.0180000000000007</v>
      </c>
      <c r="AT41" s="9">
        <v>6.3179999999999996</v>
      </c>
      <c r="AU41" s="9">
        <v>6.6639999999999997</v>
      </c>
      <c r="AV41" s="9">
        <v>4.6710000000000003</v>
      </c>
      <c r="AW41" s="9">
        <v>1.9930000000000001</v>
      </c>
      <c r="AX41" s="9">
        <v>7.6719999999999997</v>
      </c>
      <c r="AY41" s="9">
        <v>3.3460000000000001</v>
      </c>
      <c r="AZ41" s="9">
        <v>4.3250000000000002</v>
      </c>
      <c r="BA41" s="9">
        <v>7.9539999999999997</v>
      </c>
      <c r="BB41" s="9">
        <v>5.6109999999999998</v>
      </c>
      <c r="BC41" s="9">
        <v>2.343</v>
      </c>
      <c r="BD41" s="9">
        <v>7.8659999999999997</v>
      </c>
      <c r="BE41" s="9">
        <v>3.351</v>
      </c>
      <c r="BF41" s="9">
        <v>4.5149999999999997</v>
      </c>
      <c r="BG41" s="9">
        <v>8.7140000000000004</v>
      </c>
      <c r="BH41" s="9">
        <v>4.1239999999999997</v>
      </c>
      <c r="BI41" s="9">
        <v>4.59</v>
      </c>
      <c r="BJ41" s="9">
        <v>220.38</v>
      </c>
      <c r="BK41" s="9">
        <v>113.002</v>
      </c>
      <c r="BL41" s="9">
        <v>107.379</v>
      </c>
      <c r="BM41" s="9">
        <v>161.001</v>
      </c>
      <c r="BN41" s="9">
        <v>94.024000000000001</v>
      </c>
      <c r="BO41" s="9">
        <v>66.977000000000004</v>
      </c>
      <c r="BP41" s="9">
        <v>59.38</v>
      </c>
      <c r="BQ41" s="9">
        <v>18.978000000000002</v>
      </c>
      <c r="BR41" s="9">
        <v>40.402000000000001</v>
      </c>
      <c r="BS41" s="9">
        <v>24.332000000000001</v>
      </c>
      <c r="BT41" s="9">
        <v>13.456</v>
      </c>
      <c r="BU41" s="9">
        <v>10.875999999999999</v>
      </c>
      <c r="BV41" s="9">
        <v>4.5999999999999996</v>
      </c>
      <c r="BW41" s="9">
        <v>1.984</v>
      </c>
      <c r="BX41" s="9">
        <v>2.6160000000000001</v>
      </c>
      <c r="BY41" s="9">
        <v>1.57</v>
      </c>
      <c r="BZ41" s="9">
        <v>1.0349999999999999</v>
      </c>
      <c r="CA41" s="9">
        <v>0.53500000000000003</v>
      </c>
      <c r="CB41" s="9">
        <v>1.345</v>
      </c>
      <c r="CC41" s="9">
        <v>0.81499999999999995</v>
      </c>
      <c r="CD41" s="9">
        <v>0.53</v>
      </c>
      <c r="CE41" s="9">
        <v>0.22600000000000001</v>
      </c>
      <c r="CF41" s="9">
        <v>0.22</v>
      </c>
      <c r="CG41" s="9">
        <v>5.0000000000000001E-3</v>
      </c>
      <c r="CH41" s="9">
        <v>3.03</v>
      </c>
      <c r="CI41" s="9">
        <v>0.94899999999999995</v>
      </c>
      <c r="CJ41" s="9">
        <v>2.081</v>
      </c>
      <c r="CK41" s="9">
        <v>21.811</v>
      </c>
      <c r="CL41" s="9">
        <v>12.343999999999999</v>
      </c>
      <c r="CM41" s="9">
        <v>9.4670000000000005</v>
      </c>
      <c r="CN41" s="9">
        <v>7.6050000000000004</v>
      </c>
      <c r="CO41" s="9">
        <v>5.8330000000000002</v>
      </c>
      <c r="CP41" s="9">
        <v>1.772</v>
      </c>
      <c r="CQ41" s="9">
        <v>14.206</v>
      </c>
      <c r="CR41" s="9">
        <v>6.5110000000000001</v>
      </c>
      <c r="CS41" s="9">
        <v>7.6950000000000003</v>
      </c>
      <c r="CT41" s="9">
        <v>8.8970000000000002</v>
      </c>
      <c r="CU41" s="9">
        <v>6.5890000000000004</v>
      </c>
      <c r="CV41" s="9">
        <v>2.3090000000000002</v>
      </c>
      <c r="CW41" s="9">
        <v>15.435</v>
      </c>
      <c r="CX41" s="9">
        <v>6.867</v>
      </c>
      <c r="CY41" s="9">
        <v>8.5679999999999996</v>
      </c>
      <c r="CZ41" s="9">
        <v>15.551</v>
      </c>
      <c r="DA41" s="9">
        <v>7.3259999999999996</v>
      </c>
      <c r="DB41" s="9">
        <v>8.2249999999999996</v>
      </c>
    </row>
    <row r="42" spans="1:106">
      <c r="A42" s="10">
        <v>42767</v>
      </c>
      <c r="B42" s="9">
        <v>9.6379999999999999</v>
      </c>
      <c r="C42" s="9">
        <v>7.2149999999999999</v>
      </c>
      <c r="D42" s="9">
        <v>2.423</v>
      </c>
      <c r="E42" s="9">
        <v>23.135999999999999</v>
      </c>
      <c r="F42" s="9">
        <v>9.1649999999999991</v>
      </c>
      <c r="G42" s="9">
        <v>13.971</v>
      </c>
      <c r="H42" s="9">
        <v>11.851000000000001</v>
      </c>
      <c r="I42" s="9">
        <v>9.0380000000000003</v>
      </c>
      <c r="J42" s="9">
        <v>2.8130000000000002</v>
      </c>
      <c r="K42" s="9">
        <v>25.765000000000001</v>
      </c>
      <c r="L42" s="9">
        <v>10.308</v>
      </c>
      <c r="M42" s="9">
        <v>15.458</v>
      </c>
      <c r="N42" s="9">
        <v>24.338000000000001</v>
      </c>
      <c r="O42" s="9">
        <v>10.067</v>
      </c>
      <c r="P42" s="9">
        <v>14.27</v>
      </c>
      <c r="Q42" s="9">
        <v>134.11699999999999</v>
      </c>
      <c r="R42" s="9">
        <v>71.400999999999996</v>
      </c>
      <c r="S42" s="9">
        <v>62.716999999999999</v>
      </c>
      <c r="T42" s="9">
        <v>106.28</v>
      </c>
      <c r="U42" s="9">
        <v>61.732999999999997</v>
      </c>
      <c r="V42" s="9">
        <v>44.546999999999997</v>
      </c>
      <c r="W42" s="9">
        <v>27.838000000000001</v>
      </c>
      <c r="X42" s="9">
        <v>9.6679999999999993</v>
      </c>
      <c r="Y42" s="9">
        <v>18.170000000000002</v>
      </c>
      <c r="Z42" s="9">
        <v>15.026999999999999</v>
      </c>
      <c r="AA42" s="9">
        <v>9.07</v>
      </c>
      <c r="AB42" s="9">
        <v>5.9569999999999999</v>
      </c>
      <c r="AC42" s="9">
        <v>2.4140000000000001</v>
      </c>
      <c r="AD42" s="9">
        <v>1.7090000000000001</v>
      </c>
      <c r="AE42" s="9">
        <v>0.70499999999999996</v>
      </c>
      <c r="AF42" s="9">
        <v>1.4870000000000001</v>
      </c>
      <c r="AG42" s="9">
        <v>1.2410000000000001</v>
      </c>
      <c r="AH42" s="9">
        <v>0.246</v>
      </c>
      <c r="AI42" s="9">
        <v>0.77300000000000002</v>
      </c>
      <c r="AJ42" s="9">
        <v>0.61399999999999999</v>
      </c>
      <c r="AK42" s="9">
        <v>0.159</v>
      </c>
      <c r="AL42" s="9">
        <v>0.71299999999999997</v>
      </c>
      <c r="AM42" s="9">
        <v>0.627</v>
      </c>
      <c r="AN42" s="9">
        <v>8.6999999999999994E-2</v>
      </c>
      <c r="AO42" s="9">
        <v>0.92700000000000005</v>
      </c>
      <c r="AP42" s="9">
        <v>0.46800000000000003</v>
      </c>
      <c r="AQ42" s="9">
        <v>0.45900000000000002</v>
      </c>
      <c r="AR42" s="9">
        <v>13.428000000000001</v>
      </c>
      <c r="AS42" s="9">
        <v>8.0449999999999999</v>
      </c>
      <c r="AT42" s="9">
        <v>5.383</v>
      </c>
      <c r="AU42" s="9">
        <v>7.218</v>
      </c>
      <c r="AV42" s="9">
        <v>5.0750000000000002</v>
      </c>
      <c r="AW42" s="9">
        <v>2.1429999999999998</v>
      </c>
      <c r="AX42" s="9">
        <v>6.21</v>
      </c>
      <c r="AY42" s="9">
        <v>2.97</v>
      </c>
      <c r="AZ42" s="9">
        <v>3.24</v>
      </c>
      <c r="BA42" s="9">
        <v>8.3040000000000003</v>
      </c>
      <c r="BB42" s="9">
        <v>5.99</v>
      </c>
      <c r="BC42" s="9">
        <v>2.3149999999999999</v>
      </c>
      <c r="BD42" s="9">
        <v>6.7229999999999999</v>
      </c>
      <c r="BE42" s="9">
        <v>3.081</v>
      </c>
      <c r="BF42" s="9">
        <v>3.6419999999999999</v>
      </c>
      <c r="BG42" s="9">
        <v>6.9829999999999997</v>
      </c>
      <c r="BH42" s="9">
        <v>3.5840000000000001</v>
      </c>
      <c r="BI42" s="9">
        <v>3.399</v>
      </c>
      <c r="BJ42" s="9">
        <v>222.07300000000001</v>
      </c>
      <c r="BK42" s="9">
        <v>112.72</v>
      </c>
      <c r="BL42" s="9">
        <v>109.35299999999999</v>
      </c>
      <c r="BM42" s="9">
        <v>160.54400000000001</v>
      </c>
      <c r="BN42" s="9">
        <v>92.421999999999997</v>
      </c>
      <c r="BO42" s="9">
        <v>68.120999999999995</v>
      </c>
      <c r="BP42" s="9">
        <v>61.53</v>
      </c>
      <c r="BQ42" s="9">
        <v>20.297999999999998</v>
      </c>
      <c r="BR42" s="9">
        <v>41.231999999999999</v>
      </c>
      <c r="BS42" s="9">
        <v>22.331</v>
      </c>
      <c r="BT42" s="9">
        <v>11.236000000000001</v>
      </c>
      <c r="BU42" s="9">
        <v>11.095000000000001</v>
      </c>
      <c r="BV42" s="9">
        <v>4.3360000000000003</v>
      </c>
      <c r="BW42" s="9">
        <v>1.7330000000000001</v>
      </c>
      <c r="BX42" s="9">
        <v>2.6030000000000002</v>
      </c>
      <c r="BY42" s="9">
        <v>2.1160000000000001</v>
      </c>
      <c r="BZ42" s="9">
        <v>1.254</v>
      </c>
      <c r="CA42" s="9">
        <v>0.86099999999999999</v>
      </c>
      <c r="CB42" s="9">
        <v>0.70499999999999996</v>
      </c>
      <c r="CC42" s="9">
        <v>0.2</v>
      </c>
      <c r="CD42" s="9">
        <v>0.50600000000000001</v>
      </c>
      <c r="CE42" s="9">
        <v>1.411</v>
      </c>
      <c r="CF42" s="9">
        <v>1.0549999999999999</v>
      </c>
      <c r="CG42" s="9">
        <v>0.35599999999999998</v>
      </c>
      <c r="CH42" s="9">
        <v>2.2200000000000002</v>
      </c>
      <c r="CI42" s="9">
        <v>0.47899999999999998</v>
      </c>
      <c r="CJ42" s="9">
        <v>1.7410000000000001</v>
      </c>
      <c r="CK42" s="9">
        <v>19.509</v>
      </c>
      <c r="CL42" s="9">
        <v>10.064</v>
      </c>
      <c r="CM42" s="9">
        <v>9.4450000000000003</v>
      </c>
      <c r="CN42" s="9">
        <v>7.2279999999999998</v>
      </c>
      <c r="CO42" s="9">
        <v>4.9329999999999998</v>
      </c>
      <c r="CP42" s="9">
        <v>2.2949999999999999</v>
      </c>
      <c r="CQ42" s="9">
        <v>12.281000000000001</v>
      </c>
      <c r="CR42" s="9">
        <v>5.1310000000000002</v>
      </c>
      <c r="CS42" s="9">
        <v>7.15</v>
      </c>
      <c r="CT42" s="9">
        <v>8.9109999999999996</v>
      </c>
      <c r="CU42" s="9">
        <v>5.9189999999999996</v>
      </c>
      <c r="CV42" s="9">
        <v>2.992</v>
      </c>
      <c r="CW42" s="9">
        <v>13.42</v>
      </c>
      <c r="CX42" s="9">
        <v>5.3170000000000002</v>
      </c>
      <c r="CY42" s="9">
        <v>8.1029999999999998</v>
      </c>
      <c r="CZ42" s="9">
        <v>12.986000000000001</v>
      </c>
      <c r="DA42" s="9">
        <v>5.3310000000000004</v>
      </c>
      <c r="DB42" s="9">
        <v>7.6550000000000002</v>
      </c>
    </row>
    <row r="43" spans="1:106">
      <c r="A43" s="10">
        <v>42795</v>
      </c>
      <c r="B43" s="9">
        <v>10.069000000000001</v>
      </c>
      <c r="C43" s="9">
        <v>6.774</v>
      </c>
      <c r="D43" s="9">
        <v>3.2959999999999998</v>
      </c>
      <c r="E43" s="9">
        <v>24.018999999999998</v>
      </c>
      <c r="F43" s="9">
        <v>9.125</v>
      </c>
      <c r="G43" s="9">
        <v>14.895</v>
      </c>
      <c r="H43" s="9">
        <v>11.683</v>
      </c>
      <c r="I43" s="9">
        <v>7.774</v>
      </c>
      <c r="J43" s="9">
        <v>3.91</v>
      </c>
      <c r="K43" s="9">
        <v>25.977</v>
      </c>
      <c r="L43" s="9">
        <v>9.7880000000000003</v>
      </c>
      <c r="M43" s="9">
        <v>16.190000000000001</v>
      </c>
      <c r="N43" s="9">
        <v>24.66</v>
      </c>
      <c r="O43" s="9">
        <v>9.6609999999999996</v>
      </c>
      <c r="P43" s="9">
        <v>14.999000000000001</v>
      </c>
      <c r="Q43" s="9">
        <v>131.751</v>
      </c>
      <c r="R43" s="9">
        <v>69.747</v>
      </c>
      <c r="S43" s="9">
        <v>62.003999999999998</v>
      </c>
      <c r="T43" s="9">
        <v>104.423</v>
      </c>
      <c r="U43" s="9">
        <v>59.9</v>
      </c>
      <c r="V43" s="9">
        <v>44.523000000000003</v>
      </c>
      <c r="W43" s="9">
        <v>27.329000000000001</v>
      </c>
      <c r="X43" s="9">
        <v>9.8469999999999995</v>
      </c>
      <c r="Y43" s="9">
        <v>17.481000000000002</v>
      </c>
      <c r="Z43" s="9">
        <v>14.805999999999999</v>
      </c>
      <c r="AA43" s="9">
        <v>9.2799999999999994</v>
      </c>
      <c r="AB43" s="9">
        <v>5.5259999999999998</v>
      </c>
      <c r="AC43" s="9">
        <v>2.597</v>
      </c>
      <c r="AD43" s="9">
        <v>1.841</v>
      </c>
      <c r="AE43" s="9">
        <v>0.75600000000000001</v>
      </c>
      <c r="AF43" s="9">
        <v>1.5589999999999999</v>
      </c>
      <c r="AG43" s="9">
        <v>1.4059999999999999</v>
      </c>
      <c r="AH43" s="9">
        <v>0.153</v>
      </c>
      <c r="AI43" s="9">
        <v>0.57699999999999996</v>
      </c>
      <c r="AJ43" s="9">
        <v>0.51200000000000001</v>
      </c>
      <c r="AK43" s="9">
        <v>6.5000000000000002E-2</v>
      </c>
      <c r="AL43" s="9">
        <v>0.98199999999999998</v>
      </c>
      <c r="AM43" s="9">
        <v>0.89400000000000002</v>
      </c>
      <c r="AN43" s="9">
        <v>8.6999999999999994E-2</v>
      </c>
      <c r="AO43" s="9">
        <v>1.038</v>
      </c>
      <c r="AP43" s="9">
        <v>0.435</v>
      </c>
      <c r="AQ43" s="9">
        <v>0.60299999999999998</v>
      </c>
      <c r="AR43" s="9">
        <v>13.276</v>
      </c>
      <c r="AS43" s="9">
        <v>8.1489999999999991</v>
      </c>
      <c r="AT43" s="9">
        <v>5.1269999999999998</v>
      </c>
      <c r="AU43" s="9">
        <v>7.391</v>
      </c>
      <c r="AV43" s="9">
        <v>5.1660000000000004</v>
      </c>
      <c r="AW43" s="9">
        <v>2.2250000000000001</v>
      </c>
      <c r="AX43" s="9">
        <v>5.8849999999999998</v>
      </c>
      <c r="AY43" s="9">
        <v>2.9820000000000002</v>
      </c>
      <c r="AZ43" s="9">
        <v>2.9020000000000001</v>
      </c>
      <c r="BA43" s="9">
        <v>8.4390000000000001</v>
      </c>
      <c r="BB43" s="9">
        <v>6.1280000000000001</v>
      </c>
      <c r="BC43" s="9">
        <v>2.31</v>
      </c>
      <c r="BD43" s="9">
        <v>6.367</v>
      </c>
      <c r="BE43" s="9">
        <v>3.1509999999999998</v>
      </c>
      <c r="BF43" s="9">
        <v>3.2160000000000002</v>
      </c>
      <c r="BG43" s="9">
        <v>6.4619999999999997</v>
      </c>
      <c r="BH43" s="9">
        <v>3.4940000000000002</v>
      </c>
      <c r="BI43" s="9">
        <v>2.968</v>
      </c>
      <c r="BJ43" s="9">
        <v>222.19900000000001</v>
      </c>
      <c r="BK43" s="9">
        <v>113.57299999999999</v>
      </c>
      <c r="BL43" s="9">
        <v>108.626</v>
      </c>
      <c r="BM43" s="9">
        <v>158.85599999999999</v>
      </c>
      <c r="BN43" s="9">
        <v>92.539000000000001</v>
      </c>
      <c r="BO43" s="9">
        <v>66.316999999999993</v>
      </c>
      <c r="BP43" s="9">
        <v>63.343000000000004</v>
      </c>
      <c r="BQ43" s="9">
        <v>21.033999999999999</v>
      </c>
      <c r="BR43" s="9">
        <v>42.308999999999997</v>
      </c>
      <c r="BS43" s="9">
        <v>28.783000000000001</v>
      </c>
      <c r="BT43" s="9">
        <v>16.727</v>
      </c>
      <c r="BU43" s="9">
        <v>12.055999999999999</v>
      </c>
      <c r="BV43" s="9">
        <v>5.0570000000000004</v>
      </c>
      <c r="BW43" s="9">
        <v>2.9460000000000002</v>
      </c>
      <c r="BX43" s="9">
        <v>2.1110000000000002</v>
      </c>
      <c r="BY43" s="9">
        <v>1.5669999999999999</v>
      </c>
      <c r="BZ43" s="9">
        <v>1.4079999999999999</v>
      </c>
      <c r="CA43" s="9">
        <v>0.159</v>
      </c>
      <c r="CB43" s="9">
        <v>0.746</v>
      </c>
      <c r="CC43" s="9">
        <v>0.74399999999999999</v>
      </c>
      <c r="CD43" s="9">
        <v>3.0000000000000001E-3</v>
      </c>
      <c r="CE43" s="9">
        <v>0.82099999999999995</v>
      </c>
      <c r="CF43" s="9">
        <v>0.66400000000000003</v>
      </c>
      <c r="CG43" s="9">
        <v>0.156</v>
      </c>
      <c r="CH43" s="9">
        <v>3.49</v>
      </c>
      <c r="CI43" s="9">
        <v>1.538</v>
      </c>
      <c r="CJ43" s="9">
        <v>1.952</v>
      </c>
      <c r="CK43" s="9">
        <v>25.768999999999998</v>
      </c>
      <c r="CL43" s="9">
        <v>14.984</v>
      </c>
      <c r="CM43" s="9">
        <v>10.785</v>
      </c>
      <c r="CN43" s="9">
        <v>10.305</v>
      </c>
      <c r="CO43" s="9">
        <v>8.3469999999999995</v>
      </c>
      <c r="CP43" s="9">
        <v>1.958</v>
      </c>
      <c r="CQ43" s="9">
        <v>15.464</v>
      </c>
      <c r="CR43" s="9">
        <v>6.6379999999999999</v>
      </c>
      <c r="CS43" s="9">
        <v>8.8260000000000005</v>
      </c>
      <c r="CT43" s="9">
        <v>11.291</v>
      </c>
      <c r="CU43" s="9">
        <v>9.1709999999999994</v>
      </c>
      <c r="CV43" s="9">
        <v>2.12</v>
      </c>
      <c r="CW43" s="9">
        <v>17.492000000000001</v>
      </c>
      <c r="CX43" s="9">
        <v>7.556</v>
      </c>
      <c r="CY43" s="9">
        <v>9.9359999999999999</v>
      </c>
      <c r="CZ43" s="9">
        <v>16.21</v>
      </c>
      <c r="DA43" s="9">
        <v>7.3810000000000002</v>
      </c>
      <c r="DB43" s="9">
        <v>8.8290000000000006</v>
      </c>
    </row>
    <row r="44" spans="1:106">
      <c r="A44" s="10">
        <v>42826</v>
      </c>
      <c r="B44" s="9">
        <v>10.231999999999999</v>
      </c>
      <c r="C44" s="9">
        <v>7.524</v>
      </c>
      <c r="D44" s="9">
        <v>2.7069999999999999</v>
      </c>
      <c r="E44" s="9">
        <v>25.042999999999999</v>
      </c>
      <c r="F44" s="9">
        <v>8.4329999999999998</v>
      </c>
      <c r="G44" s="9">
        <v>16.609000000000002</v>
      </c>
      <c r="H44" s="9">
        <v>12.029</v>
      </c>
      <c r="I44" s="9">
        <v>9.0259999999999998</v>
      </c>
      <c r="J44" s="9">
        <v>3.004</v>
      </c>
      <c r="K44" s="9">
        <v>27.484000000000002</v>
      </c>
      <c r="L44" s="9">
        <v>9.2309999999999999</v>
      </c>
      <c r="M44" s="9">
        <v>18.253</v>
      </c>
      <c r="N44" s="9">
        <v>26.431999999999999</v>
      </c>
      <c r="O44" s="9">
        <v>9.8230000000000004</v>
      </c>
      <c r="P44" s="9">
        <v>16.609000000000002</v>
      </c>
      <c r="Q44" s="9">
        <v>132.87200000000001</v>
      </c>
      <c r="R44" s="9">
        <v>70.010000000000005</v>
      </c>
      <c r="S44" s="9">
        <v>62.862000000000002</v>
      </c>
      <c r="T44" s="9">
        <v>103.53400000000001</v>
      </c>
      <c r="U44" s="9">
        <v>59.634999999999998</v>
      </c>
      <c r="V44" s="9">
        <v>43.899000000000001</v>
      </c>
      <c r="W44" s="9">
        <v>29.338000000000001</v>
      </c>
      <c r="X44" s="9">
        <v>10.375</v>
      </c>
      <c r="Y44" s="9">
        <v>18.963000000000001</v>
      </c>
      <c r="Z44" s="9">
        <v>14.173999999999999</v>
      </c>
      <c r="AA44" s="9">
        <v>8.4960000000000004</v>
      </c>
      <c r="AB44" s="9">
        <v>5.6779999999999999</v>
      </c>
      <c r="AC44" s="9">
        <v>2.129</v>
      </c>
      <c r="AD44" s="9">
        <v>1.3</v>
      </c>
      <c r="AE44" s="9">
        <v>0.82899999999999996</v>
      </c>
      <c r="AF44" s="9">
        <v>0.746</v>
      </c>
      <c r="AG44" s="9">
        <v>0.59199999999999997</v>
      </c>
      <c r="AH44" s="9">
        <v>0.154</v>
      </c>
      <c r="AI44" s="9">
        <v>0.16800000000000001</v>
      </c>
      <c r="AJ44" s="9">
        <v>0.16600000000000001</v>
      </c>
      <c r="AK44" s="9">
        <v>2E-3</v>
      </c>
      <c r="AL44" s="9">
        <v>0.57799999999999996</v>
      </c>
      <c r="AM44" s="9">
        <v>0.42599999999999999</v>
      </c>
      <c r="AN44" s="9">
        <v>0.152</v>
      </c>
      <c r="AO44" s="9">
        <v>1.383</v>
      </c>
      <c r="AP44" s="9">
        <v>0.70699999999999996</v>
      </c>
      <c r="AQ44" s="9">
        <v>0.67500000000000004</v>
      </c>
      <c r="AR44" s="9">
        <v>12.805</v>
      </c>
      <c r="AS44" s="9">
        <v>7.8239999999999998</v>
      </c>
      <c r="AT44" s="9">
        <v>4.9809999999999999</v>
      </c>
      <c r="AU44" s="9">
        <v>5.5380000000000003</v>
      </c>
      <c r="AV44" s="9">
        <v>4.2290000000000001</v>
      </c>
      <c r="AW44" s="9">
        <v>1.3089999999999999</v>
      </c>
      <c r="AX44" s="9">
        <v>7.2670000000000003</v>
      </c>
      <c r="AY44" s="9">
        <v>3.5950000000000002</v>
      </c>
      <c r="AZ44" s="9">
        <v>3.6720000000000002</v>
      </c>
      <c r="BA44" s="9">
        <v>6.0629999999999997</v>
      </c>
      <c r="BB44" s="9">
        <v>4.6040000000000001</v>
      </c>
      <c r="BC44" s="9">
        <v>1.4590000000000001</v>
      </c>
      <c r="BD44" s="9">
        <v>8.1110000000000007</v>
      </c>
      <c r="BE44" s="9">
        <v>3.8919999999999999</v>
      </c>
      <c r="BF44" s="9">
        <v>4.218</v>
      </c>
      <c r="BG44" s="9">
        <v>7.4349999999999996</v>
      </c>
      <c r="BH44" s="9">
        <v>3.7610000000000001</v>
      </c>
      <c r="BI44" s="9">
        <v>3.6739999999999999</v>
      </c>
      <c r="BJ44" s="9">
        <v>223.845</v>
      </c>
      <c r="BK44" s="9">
        <v>113.393</v>
      </c>
      <c r="BL44" s="9">
        <v>110.452</v>
      </c>
      <c r="BM44" s="9">
        <v>158.72399999999999</v>
      </c>
      <c r="BN44" s="9">
        <v>91.5</v>
      </c>
      <c r="BO44" s="9">
        <v>67.224000000000004</v>
      </c>
      <c r="BP44" s="9">
        <v>65.120999999999995</v>
      </c>
      <c r="BQ44" s="9">
        <v>21.893000000000001</v>
      </c>
      <c r="BR44" s="9">
        <v>43.228000000000002</v>
      </c>
      <c r="BS44" s="9">
        <v>24.376999999999999</v>
      </c>
      <c r="BT44" s="9">
        <v>13.345000000000001</v>
      </c>
      <c r="BU44" s="9">
        <v>11.032</v>
      </c>
      <c r="BV44" s="9">
        <v>4.4740000000000002</v>
      </c>
      <c r="BW44" s="9">
        <v>2.7490000000000001</v>
      </c>
      <c r="BX44" s="9">
        <v>1.7250000000000001</v>
      </c>
      <c r="BY44" s="9">
        <v>1.9870000000000001</v>
      </c>
      <c r="BZ44" s="9">
        <v>1.494</v>
      </c>
      <c r="CA44" s="9">
        <v>0.49199999999999999</v>
      </c>
      <c r="CB44" s="9">
        <v>0.46600000000000003</v>
      </c>
      <c r="CC44" s="9">
        <v>0.307</v>
      </c>
      <c r="CD44" s="9">
        <v>0.158</v>
      </c>
      <c r="CE44" s="9">
        <v>1.5209999999999999</v>
      </c>
      <c r="CF44" s="9">
        <v>1.1870000000000001</v>
      </c>
      <c r="CG44" s="9">
        <v>0.33400000000000002</v>
      </c>
      <c r="CH44" s="9">
        <v>2.4870000000000001</v>
      </c>
      <c r="CI44" s="9">
        <v>1.254</v>
      </c>
      <c r="CJ44" s="9">
        <v>1.2330000000000001</v>
      </c>
      <c r="CK44" s="9">
        <v>21.323</v>
      </c>
      <c r="CL44" s="9">
        <v>11.547000000000001</v>
      </c>
      <c r="CM44" s="9">
        <v>9.7750000000000004</v>
      </c>
      <c r="CN44" s="9">
        <v>7.931</v>
      </c>
      <c r="CO44" s="9">
        <v>5.99</v>
      </c>
      <c r="CP44" s="9">
        <v>1.9410000000000001</v>
      </c>
      <c r="CQ44" s="9">
        <v>13.391</v>
      </c>
      <c r="CR44" s="9">
        <v>5.5570000000000004</v>
      </c>
      <c r="CS44" s="9">
        <v>7.8339999999999996</v>
      </c>
      <c r="CT44" s="9">
        <v>9.5389999999999997</v>
      </c>
      <c r="CU44" s="9">
        <v>7.26</v>
      </c>
      <c r="CV44" s="9">
        <v>2.2799999999999998</v>
      </c>
      <c r="CW44" s="9">
        <v>14.837</v>
      </c>
      <c r="CX44" s="9">
        <v>6.085</v>
      </c>
      <c r="CY44" s="9">
        <v>8.7520000000000007</v>
      </c>
      <c r="CZ44" s="9">
        <v>13.856999999999999</v>
      </c>
      <c r="DA44" s="9">
        <v>5.8639999999999999</v>
      </c>
      <c r="DB44" s="9">
        <v>7.9930000000000003</v>
      </c>
    </row>
    <row r="45" spans="1:106">
      <c r="A45" s="10">
        <v>42856</v>
      </c>
      <c r="B45" s="9">
        <v>11.945</v>
      </c>
      <c r="C45" s="9">
        <v>8.8840000000000003</v>
      </c>
      <c r="D45" s="9">
        <v>3.0619999999999998</v>
      </c>
      <c r="E45" s="9">
        <v>23.285</v>
      </c>
      <c r="F45" s="9">
        <v>8.1029999999999998</v>
      </c>
      <c r="G45" s="9">
        <v>15.182</v>
      </c>
      <c r="H45" s="9">
        <v>13.895</v>
      </c>
      <c r="I45" s="9">
        <v>10.26</v>
      </c>
      <c r="J45" s="9">
        <v>3.6349999999999998</v>
      </c>
      <c r="K45" s="9">
        <v>26.86</v>
      </c>
      <c r="L45" s="9">
        <v>9.0180000000000007</v>
      </c>
      <c r="M45" s="9">
        <v>17.841999999999999</v>
      </c>
      <c r="N45" s="9">
        <v>24.568999999999999</v>
      </c>
      <c r="O45" s="9">
        <v>9.2910000000000004</v>
      </c>
      <c r="P45" s="9">
        <v>15.278</v>
      </c>
      <c r="Q45" s="9">
        <v>133.792</v>
      </c>
      <c r="R45" s="9">
        <v>71.260000000000005</v>
      </c>
      <c r="S45" s="9">
        <v>62.530999999999999</v>
      </c>
      <c r="T45" s="9">
        <v>104.9</v>
      </c>
      <c r="U45" s="9">
        <v>61.360999999999997</v>
      </c>
      <c r="V45" s="9">
        <v>43.539000000000001</v>
      </c>
      <c r="W45" s="9">
        <v>28.891999999999999</v>
      </c>
      <c r="X45" s="9">
        <v>9.8989999999999991</v>
      </c>
      <c r="Y45" s="9">
        <v>18.992999999999999</v>
      </c>
      <c r="Z45" s="9">
        <v>14.63</v>
      </c>
      <c r="AA45" s="9">
        <v>9.91</v>
      </c>
      <c r="AB45" s="9">
        <v>4.72</v>
      </c>
      <c r="AC45" s="9">
        <v>2.2989999999999999</v>
      </c>
      <c r="AD45" s="9">
        <v>1.764</v>
      </c>
      <c r="AE45" s="9">
        <v>0.53500000000000003</v>
      </c>
      <c r="AF45" s="9">
        <v>1.1599999999999999</v>
      </c>
      <c r="AG45" s="9">
        <v>0.99399999999999999</v>
      </c>
      <c r="AH45" s="9">
        <v>0.16600000000000001</v>
      </c>
      <c r="AI45" s="9">
        <v>0.499</v>
      </c>
      <c r="AJ45" s="9">
        <v>0.497</v>
      </c>
      <c r="AK45" s="9">
        <v>2E-3</v>
      </c>
      <c r="AL45" s="9">
        <v>0.66100000000000003</v>
      </c>
      <c r="AM45" s="9">
        <v>0.497</v>
      </c>
      <c r="AN45" s="9">
        <v>0.16400000000000001</v>
      </c>
      <c r="AO45" s="9">
        <v>1.139</v>
      </c>
      <c r="AP45" s="9">
        <v>0.77</v>
      </c>
      <c r="AQ45" s="9">
        <v>0.36899999999999999</v>
      </c>
      <c r="AR45" s="9">
        <v>13.183</v>
      </c>
      <c r="AS45" s="9">
        <v>8.7789999999999999</v>
      </c>
      <c r="AT45" s="9">
        <v>4.4039999999999999</v>
      </c>
      <c r="AU45" s="9">
        <v>7.2850000000000001</v>
      </c>
      <c r="AV45" s="9">
        <v>5.7750000000000004</v>
      </c>
      <c r="AW45" s="9">
        <v>1.5109999999999999</v>
      </c>
      <c r="AX45" s="9">
        <v>5.8979999999999997</v>
      </c>
      <c r="AY45" s="9">
        <v>3.004</v>
      </c>
      <c r="AZ45" s="9">
        <v>2.8940000000000001</v>
      </c>
      <c r="BA45" s="9">
        <v>7.9279999999999999</v>
      </c>
      <c r="BB45" s="9">
        <v>6.3259999999999996</v>
      </c>
      <c r="BC45" s="9">
        <v>1.6020000000000001</v>
      </c>
      <c r="BD45" s="9">
        <v>6.702</v>
      </c>
      <c r="BE45" s="9">
        <v>3.585</v>
      </c>
      <c r="BF45" s="9">
        <v>3.1179999999999999</v>
      </c>
      <c r="BG45" s="9">
        <v>6.3970000000000002</v>
      </c>
      <c r="BH45" s="9">
        <v>3.5009999999999999</v>
      </c>
      <c r="BI45" s="9">
        <v>2.895</v>
      </c>
      <c r="BJ45" s="9">
        <v>226.61099999999999</v>
      </c>
      <c r="BK45" s="9">
        <v>114.45699999999999</v>
      </c>
      <c r="BL45" s="9">
        <v>112.154</v>
      </c>
      <c r="BM45" s="9">
        <v>161.459</v>
      </c>
      <c r="BN45" s="9">
        <v>92.793999999999997</v>
      </c>
      <c r="BO45" s="9">
        <v>68.665000000000006</v>
      </c>
      <c r="BP45" s="9">
        <v>65.152000000000001</v>
      </c>
      <c r="BQ45" s="9">
        <v>21.663</v>
      </c>
      <c r="BR45" s="9">
        <v>43.488999999999997</v>
      </c>
      <c r="BS45" s="9">
        <v>26.236000000000001</v>
      </c>
      <c r="BT45" s="9">
        <v>14.28</v>
      </c>
      <c r="BU45" s="9">
        <v>11.956</v>
      </c>
      <c r="BV45" s="9">
        <v>4.984</v>
      </c>
      <c r="BW45" s="9">
        <v>2.76</v>
      </c>
      <c r="BX45" s="9">
        <v>2.2240000000000002</v>
      </c>
      <c r="BY45" s="9">
        <v>2.0470000000000002</v>
      </c>
      <c r="BZ45" s="9">
        <v>1.071</v>
      </c>
      <c r="CA45" s="9">
        <v>0.97499999999999998</v>
      </c>
      <c r="CB45" s="9">
        <v>0.32800000000000001</v>
      </c>
      <c r="CC45" s="9">
        <v>0.17499999999999999</v>
      </c>
      <c r="CD45" s="9">
        <v>0.153</v>
      </c>
      <c r="CE45" s="9">
        <v>1.7190000000000001</v>
      </c>
      <c r="CF45" s="9">
        <v>0.89700000000000002</v>
      </c>
      <c r="CG45" s="9">
        <v>0.82199999999999995</v>
      </c>
      <c r="CH45" s="9">
        <v>2.9369999999999998</v>
      </c>
      <c r="CI45" s="9">
        <v>1.6879999999999999</v>
      </c>
      <c r="CJ45" s="9">
        <v>1.2490000000000001</v>
      </c>
      <c r="CK45" s="9">
        <v>23.96</v>
      </c>
      <c r="CL45" s="9">
        <v>12.981</v>
      </c>
      <c r="CM45" s="9">
        <v>10.978999999999999</v>
      </c>
      <c r="CN45" s="9">
        <v>9.5150000000000006</v>
      </c>
      <c r="CO45" s="9">
        <v>6.6020000000000003</v>
      </c>
      <c r="CP45" s="9">
        <v>2.9129999999999998</v>
      </c>
      <c r="CQ45" s="9">
        <v>14.446</v>
      </c>
      <c r="CR45" s="9">
        <v>6.3789999999999996</v>
      </c>
      <c r="CS45" s="9">
        <v>8.0660000000000007</v>
      </c>
      <c r="CT45" s="9">
        <v>10.983000000000001</v>
      </c>
      <c r="CU45" s="9">
        <v>7.2770000000000001</v>
      </c>
      <c r="CV45" s="9">
        <v>3.706</v>
      </c>
      <c r="CW45" s="9">
        <v>15.253</v>
      </c>
      <c r="CX45" s="9">
        <v>7.0019999999999998</v>
      </c>
      <c r="CY45" s="9">
        <v>8.25</v>
      </c>
      <c r="CZ45" s="9">
        <v>14.773999999999999</v>
      </c>
      <c r="DA45" s="9">
        <v>6.5540000000000003</v>
      </c>
      <c r="DB45" s="9">
        <v>8.2200000000000006</v>
      </c>
    </row>
    <row r="46" spans="1:106">
      <c r="A46" s="10">
        <v>42887</v>
      </c>
      <c r="B46" s="9">
        <v>9.69</v>
      </c>
      <c r="C46" s="9">
        <v>7.8280000000000003</v>
      </c>
      <c r="D46" s="9">
        <v>1.863</v>
      </c>
      <c r="E46" s="9">
        <v>26.579000000000001</v>
      </c>
      <c r="F46" s="9">
        <v>9.7149999999999999</v>
      </c>
      <c r="G46" s="9">
        <v>16.864000000000001</v>
      </c>
      <c r="H46" s="9">
        <v>11.702</v>
      </c>
      <c r="I46" s="9">
        <v>9.2780000000000005</v>
      </c>
      <c r="J46" s="9">
        <v>2.4239999999999999</v>
      </c>
      <c r="K46" s="9">
        <v>29.765000000000001</v>
      </c>
      <c r="L46" s="9">
        <v>10.834</v>
      </c>
      <c r="M46" s="9">
        <v>18.931000000000001</v>
      </c>
      <c r="N46" s="9">
        <v>27.439</v>
      </c>
      <c r="O46" s="9">
        <v>10.071</v>
      </c>
      <c r="P46" s="9">
        <v>17.367999999999999</v>
      </c>
      <c r="Q46" s="9">
        <v>134.19499999999999</v>
      </c>
      <c r="R46" s="9">
        <v>70.875</v>
      </c>
      <c r="S46" s="9">
        <v>63.32</v>
      </c>
      <c r="T46" s="9">
        <v>106.949</v>
      </c>
      <c r="U46" s="9">
        <v>62.048999999999999</v>
      </c>
      <c r="V46" s="9">
        <v>44.9</v>
      </c>
      <c r="W46" s="9">
        <v>27.245999999999999</v>
      </c>
      <c r="X46" s="9">
        <v>8.8260000000000005</v>
      </c>
      <c r="Y46" s="9">
        <v>18.420000000000002</v>
      </c>
      <c r="Z46" s="9">
        <v>15.592000000000001</v>
      </c>
      <c r="AA46" s="9">
        <v>9.6639999999999997</v>
      </c>
      <c r="AB46" s="9">
        <v>5.9279999999999999</v>
      </c>
      <c r="AC46" s="9">
        <v>2.3570000000000002</v>
      </c>
      <c r="AD46" s="9">
        <v>1.446</v>
      </c>
      <c r="AE46" s="9">
        <v>0.91100000000000003</v>
      </c>
      <c r="AF46" s="9">
        <v>1.127</v>
      </c>
      <c r="AG46" s="9">
        <v>0.83099999999999996</v>
      </c>
      <c r="AH46" s="9">
        <v>0.29499999999999998</v>
      </c>
      <c r="AI46" s="9">
        <v>0.248</v>
      </c>
      <c r="AJ46" s="9">
        <v>0.247</v>
      </c>
      <c r="AK46" s="9">
        <v>2E-3</v>
      </c>
      <c r="AL46" s="9">
        <v>0.878</v>
      </c>
      <c r="AM46" s="9">
        <v>0.58499999999999996</v>
      </c>
      <c r="AN46" s="9">
        <v>0.29399999999999998</v>
      </c>
      <c r="AO46" s="9">
        <v>1.23</v>
      </c>
      <c r="AP46" s="9">
        <v>0.61499999999999999</v>
      </c>
      <c r="AQ46" s="9">
        <v>0.61599999999999999</v>
      </c>
      <c r="AR46" s="9">
        <v>14.012</v>
      </c>
      <c r="AS46" s="9">
        <v>8.7080000000000002</v>
      </c>
      <c r="AT46" s="9">
        <v>5.3040000000000003</v>
      </c>
      <c r="AU46" s="9">
        <v>7.1760000000000002</v>
      </c>
      <c r="AV46" s="9">
        <v>5.5880000000000001</v>
      </c>
      <c r="AW46" s="9">
        <v>1.5880000000000001</v>
      </c>
      <c r="AX46" s="9">
        <v>6.835</v>
      </c>
      <c r="AY46" s="9">
        <v>3.1190000000000002</v>
      </c>
      <c r="AZ46" s="9">
        <v>3.7160000000000002</v>
      </c>
      <c r="BA46" s="9">
        <v>7.9429999999999996</v>
      </c>
      <c r="BB46" s="9">
        <v>6.13</v>
      </c>
      <c r="BC46" s="9">
        <v>1.8129999999999999</v>
      </c>
      <c r="BD46" s="9">
        <v>7.649</v>
      </c>
      <c r="BE46" s="9">
        <v>3.5339999999999998</v>
      </c>
      <c r="BF46" s="9">
        <v>4.1150000000000002</v>
      </c>
      <c r="BG46" s="9">
        <v>7.0839999999999996</v>
      </c>
      <c r="BH46" s="9">
        <v>3.3660000000000001</v>
      </c>
      <c r="BI46" s="9">
        <v>3.718</v>
      </c>
      <c r="BJ46" s="9">
        <v>223.16200000000001</v>
      </c>
      <c r="BK46" s="9">
        <v>113.31100000000001</v>
      </c>
      <c r="BL46" s="9">
        <v>109.852</v>
      </c>
      <c r="BM46" s="9">
        <v>159.99199999999999</v>
      </c>
      <c r="BN46" s="9">
        <v>93.212000000000003</v>
      </c>
      <c r="BO46" s="9">
        <v>66.78</v>
      </c>
      <c r="BP46" s="9">
        <v>63.170999999999999</v>
      </c>
      <c r="BQ46" s="9">
        <v>20.099</v>
      </c>
      <c r="BR46" s="9">
        <v>43.072000000000003</v>
      </c>
      <c r="BS46" s="9">
        <v>27.128</v>
      </c>
      <c r="BT46" s="9">
        <v>16.021999999999998</v>
      </c>
      <c r="BU46" s="9">
        <v>11.106</v>
      </c>
      <c r="BV46" s="9">
        <v>3.7050000000000001</v>
      </c>
      <c r="BW46" s="9">
        <v>2.5</v>
      </c>
      <c r="BX46" s="9">
        <v>1.2050000000000001</v>
      </c>
      <c r="BY46" s="9">
        <v>1.417</v>
      </c>
      <c r="BZ46" s="9">
        <v>1.0489999999999999</v>
      </c>
      <c r="CA46" s="9">
        <v>0.36799999999999999</v>
      </c>
      <c r="CB46" s="9">
        <v>0.79400000000000004</v>
      </c>
      <c r="CC46" s="9">
        <v>0.61</v>
      </c>
      <c r="CD46" s="9">
        <v>0.184</v>
      </c>
      <c r="CE46" s="9">
        <v>0.623</v>
      </c>
      <c r="CF46" s="9">
        <v>0.439</v>
      </c>
      <c r="CG46" s="9">
        <v>0.184</v>
      </c>
      <c r="CH46" s="9">
        <v>2.2890000000000001</v>
      </c>
      <c r="CI46" s="9">
        <v>1.4510000000000001</v>
      </c>
      <c r="CJ46" s="9">
        <v>0.83699999999999997</v>
      </c>
      <c r="CK46" s="9">
        <v>25.305</v>
      </c>
      <c r="CL46" s="9">
        <v>14.682</v>
      </c>
      <c r="CM46" s="9">
        <v>10.622999999999999</v>
      </c>
      <c r="CN46" s="9">
        <v>11.369</v>
      </c>
      <c r="CO46" s="9">
        <v>8.8309999999999995</v>
      </c>
      <c r="CP46" s="9">
        <v>2.5379999999999998</v>
      </c>
      <c r="CQ46" s="9">
        <v>13.936</v>
      </c>
      <c r="CR46" s="9">
        <v>5.851</v>
      </c>
      <c r="CS46" s="9">
        <v>8.0850000000000009</v>
      </c>
      <c r="CT46" s="9">
        <v>12.38</v>
      </c>
      <c r="CU46" s="9">
        <v>9.4719999999999995</v>
      </c>
      <c r="CV46" s="9">
        <v>2.9079999999999999</v>
      </c>
      <c r="CW46" s="9">
        <v>14.747999999999999</v>
      </c>
      <c r="CX46" s="9">
        <v>6.55</v>
      </c>
      <c r="CY46" s="9">
        <v>8.1980000000000004</v>
      </c>
      <c r="CZ46" s="9">
        <v>14.73</v>
      </c>
      <c r="DA46" s="9">
        <v>6.4610000000000003</v>
      </c>
      <c r="DB46" s="9">
        <v>8.27</v>
      </c>
    </row>
    <row r="47" spans="1:106">
      <c r="A47" s="10">
        <v>42917</v>
      </c>
      <c r="B47" s="9">
        <v>11.025</v>
      </c>
      <c r="C47" s="9">
        <v>8.5649999999999995</v>
      </c>
      <c r="D47" s="9">
        <v>2.46</v>
      </c>
      <c r="E47" s="9">
        <v>25.902999999999999</v>
      </c>
      <c r="F47" s="9">
        <v>9.5399999999999991</v>
      </c>
      <c r="G47" s="9">
        <v>16.363</v>
      </c>
      <c r="H47" s="9">
        <v>13.241</v>
      </c>
      <c r="I47" s="9">
        <v>10.308</v>
      </c>
      <c r="J47" s="9">
        <v>2.9319999999999999</v>
      </c>
      <c r="K47" s="9">
        <v>28.01</v>
      </c>
      <c r="L47" s="9">
        <v>10.449</v>
      </c>
      <c r="M47" s="9">
        <v>17.561</v>
      </c>
      <c r="N47" s="9">
        <v>26.634</v>
      </c>
      <c r="O47" s="9">
        <v>10.161</v>
      </c>
      <c r="P47" s="9">
        <v>16.472999999999999</v>
      </c>
      <c r="Q47" s="9">
        <v>133.429</v>
      </c>
      <c r="R47" s="9">
        <v>70.406000000000006</v>
      </c>
      <c r="S47" s="9">
        <v>63.023000000000003</v>
      </c>
      <c r="T47" s="9">
        <v>107.163</v>
      </c>
      <c r="U47" s="9">
        <v>62.015999999999998</v>
      </c>
      <c r="V47" s="9">
        <v>45.146999999999998</v>
      </c>
      <c r="W47" s="9">
        <v>26.265999999999998</v>
      </c>
      <c r="X47" s="9">
        <v>8.39</v>
      </c>
      <c r="Y47" s="9">
        <v>17.876000000000001</v>
      </c>
      <c r="Z47" s="9">
        <v>15.226000000000001</v>
      </c>
      <c r="AA47" s="9">
        <v>9.2080000000000002</v>
      </c>
      <c r="AB47" s="9">
        <v>6.0179999999999998</v>
      </c>
      <c r="AC47" s="9">
        <v>1.7529999999999999</v>
      </c>
      <c r="AD47" s="9">
        <v>1.3340000000000001</v>
      </c>
      <c r="AE47" s="9">
        <v>0.41899999999999998</v>
      </c>
      <c r="AF47" s="9">
        <v>1.1739999999999999</v>
      </c>
      <c r="AG47" s="9">
        <v>0.97699999999999998</v>
      </c>
      <c r="AH47" s="9">
        <v>0.19800000000000001</v>
      </c>
      <c r="AI47" s="9">
        <v>0.27500000000000002</v>
      </c>
      <c r="AJ47" s="9">
        <v>0.218</v>
      </c>
      <c r="AK47" s="9">
        <v>5.8000000000000003E-2</v>
      </c>
      <c r="AL47" s="9">
        <v>0.89900000000000002</v>
      </c>
      <c r="AM47" s="9">
        <v>0.75900000000000001</v>
      </c>
      <c r="AN47" s="9">
        <v>0.14000000000000001</v>
      </c>
      <c r="AO47" s="9">
        <v>0.57899999999999996</v>
      </c>
      <c r="AP47" s="9">
        <v>0.35699999999999998</v>
      </c>
      <c r="AQ47" s="9">
        <v>0.221</v>
      </c>
      <c r="AR47" s="9">
        <v>14.351000000000001</v>
      </c>
      <c r="AS47" s="9">
        <v>8.6760000000000002</v>
      </c>
      <c r="AT47" s="9">
        <v>5.6749999999999998</v>
      </c>
      <c r="AU47" s="9">
        <v>7.9420000000000002</v>
      </c>
      <c r="AV47" s="9">
        <v>5.6920000000000002</v>
      </c>
      <c r="AW47" s="9">
        <v>2.25</v>
      </c>
      <c r="AX47" s="9">
        <v>6.4089999999999998</v>
      </c>
      <c r="AY47" s="9">
        <v>2.984</v>
      </c>
      <c r="AZ47" s="9">
        <v>3.4249999999999998</v>
      </c>
      <c r="BA47" s="9">
        <v>8.5250000000000004</v>
      </c>
      <c r="BB47" s="9">
        <v>6.1369999999999996</v>
      </c>
      <c r="BC47" s="9">
        <v>2.3879999999999999</v>
      </c>
      <c r="BD47" s="9">
        <v>6.7009999999999996</v>
      </c>
      <c r="BE47" s="9">
        <v>3.0710000000000002</v>
      </c>
      <c r="BF47" s="9">
        <v>3.63</v>
      </c>
      <c r="BG47" s="9">
        <v>6.6840000000000002</v>
      </c>
      <c r="BH47" s="9">
        <v>3.202</v>
      </c>
      <c r="BI47" s="9">
        <v>3.4830000000000001</v>
      </c>
      <c r="BJ47" s="9">
        <v>224.21199999999999</v>
      </c>
      <c r="BK47" s="9">
        <v>114.895</v>
      </c>
      <c r="BL47" s="9">
        <v>109.31699999999999</v>
      </c>
      <c r="BM47" s="9">
        <v>166.60400000000001</v>
      </c>
      <c r="BN47" s="9">
        <v>97.436999999999998</v>
      </c>
      <c r="BO47" s="9">
        <v>69.167000000000002</v>
      </c>
      <c r="BP47" s="9">
        <v>57.607999999999997</v>
      </c>
      <c r="BQ47" s="9">
        <v>17.459</v>
      </c>
      <c r="BR47" s="9">
        <v>40.149000000000001</v>
      </c>
      <c r="BS47" s="9">
        <v>26.927</v>
      </c>
      <c r="BT47" s="9">
        <v>15.445</v>
      </c>
      <c r="BU47" s="9">
        <v>11.483000000000001</v>
      </c>
      <c r="BV47" s="9">
        <v>4.298</v>
      </c>
      <c r="BW47" s="9">
        <v>2.3580000000000001</v>
      </c>
      <c r="BX47" s="9">
        <v>1.94</v>
      </c>
      <c r="BY47" s="9">
        <v>1.794</v>
      </c>
      <c r="BZ47" s="9">
        <v>1.425</v>
      </c>
      <c r="CA47" s="9">
        <v>0.36899999999999999</v>
      </c>
      <c r="CB47" s="9">
        <v>0.88800000000000001</v>
      </c>
      <c r="CC47" s="9">
        <v>0.88600000000000001</v>
      </c>
      <c r="CD47" s="9">
        <v>3.0000000000000001E-3</v>
      </c>
      <c r="CE47" s="9">
        <v>0.90600000000000003</v>
      </c>
      <c r="CF47" s="9">
        <v>0.53900000000000003</v>
      </c>
      <c r="CG47" s="9">
        <v>0.36699999999999999</v>
      </c>
      <c r="CH47" s="9">
        <v>2.5030000000000001</v>
      </c>
      <c r="CI47" s="9">
        <v>0.93300000000000005</v>
      </c>
      <c r="CJ47" s="9">
        <v>1.571</v>
      </c>
      <c r="CK47" s="9">
        <v>25.053999999999998</v>
      </c>
      <c r="CL47" s="9">
        <v>14.548999999999999</v>
      </c>
      <c r="CM47" s="9">
        <v>10.505000000000001</v>
      </c>
      <c r="CN47" s="9">
        <v>10.977</v>
      </c>
      <c r="CO47" s="9">
        <v>7.4710000000000001</v>
      </c>
      <c r="CP47" s="9">
        <v>3.5059999999999998</v>
      </c>
      <c r="CQ47" s="9">
        <v>14.077</v>
      </c>
      <c r="CR47" s="9">
        <v>7.0789999999999997</v>
      </c>
      <c r="CS47" s="9">
        <v>6.9980000000000002</v>
      </c>
      <c r="CT47" s="9">
        <v>12.23</v>
      </c>
      <c r="CU47" s="9">
        <v>8.3520000000000003</v>
      </c>
      <c r="CV47" s="9">
        <v>3.8780000000000001</v>
      </c>
      <c r="CW47" s="9">
        <v>14.696999999999999</v>
      </c>
      <c r="CX47" s="9">
        <v>7.0919999999999996</v>
      </c>
      <c r="CY47" s="9">
        <v>7.6050000000000004</v>
      </c>
      <c r="CZ47" s="9">
        <v>14.965</v>
      </c>
      <c r="DA47" s="9">
        <v>7.9640000000000004</v>
      </c>
      <c r="DB47" s="9">
        <v>7.0010000000000003</v>
      </c>
    </row>
    <row r="48" spans="1:106">
      <c r="A48" s="10">
        <v>42948</v>
      </c>
      <c r="B48" s="9">
        <v>8.99</v>
      </c>
      <c r="C48" s="9">
        <v>6.84</v>
      </c>
      <c r="D48" s="9">
        <v>2.149</v>
      </c>
      <c r="E48" s="9">
        <v>27.853000000000002</v>
      </c>
      <c r="F48" s="9">
        <v>9.8379999999999992</v>
      </c>
      <c r="G48" s="9">
        <v>18.015999999999998</v>
      </c>
      <c r="H48" s="9">
        <v>11.712</v>
      </c>
      <c r="I48" s="9">
        <v>8.7710000000000008</v>
      </c>
      <c r="J48" s="9">
        <v>2.9409999999999998</v>
      </c>
      <c r="K48" s="9">
        <v>30.962</v>
      </c>
      <c r="L48" s="9">
        <v>11.221</v>
      </c>
      <c r="M48" s="9">
        <v>19.741</v>
      </c>
      <c r="N48" s="9">
        <v>29.178999999999998</v>
      </c>
      <c r="O48" s="9">
        <v>10.752000000000001</v>
      </c>
      <c r="P48" s="9">
        <v>18.427</v>
      </c>
      <c r="Q48" s="9">
        <v>133.55000000000001</v>
      </c>
      <c r="R48" s="9">
        <v>70.061000000000007</v>
      </c>
      <c r="S48" s="9">
        <v>63.488999999999997</v>
      </c>
      <c r="T48" s="9">
        <v>106.66800000000001</v>
      </c>
      <c r="U48" s="9">
        <v>61.27</v>
      </c>
      <c r="V48" s="9">
        <v>45.399000000000001</v>
      </c>
      <c r="W48" s="9">
        <v>26.881</v>
      </c>
      <c r="X48" s="9">
        <v>8.7919999999999998</v>
      </c>
      <c r="Y48" s="9">
        <v>18.09</v>
      </c>
      <c r="Z48" s="9">
        <v>14.381</v>
      </c>
      <c r="AA48" s="9">
        <v>9.4939999999999998</v>
      </c>
      <c r="AB48" s="9">
        <v>4.8869999999999996</v>
      </c>
      <c r="AC48" s="9">
        <v>2.081</v>
      </c>
      <c r="AD48" s="9">
        <v>1.284</v>
      </c>
      <c r="AE48" s="9">
        <v>0.79700000000000004</v>
      </c>
      <c r="AF48" s="9">
        <v>1.5409999999999999</v>
      </c>
      <c r="AG48" s="9">
        <v>1.133</v>
      </c>
      <c r="AH48" s="9">
        <v>0.40799999999999997</v>
      </c>
      <c r="AI48" s="9">
        <v>0.54100000000000004</v>
      </c>
      <c r="AJ48" s="9">
        <v>0.45700000000000002</v>
      </c>
      <c r="AK48" s="9">
        <v>8.4000000000000005E-2</v>
      </c>
      <c r="AL48" s="9">
        <v>1</v>
      </c>
      <c r="AM48" s="9">
        <v>0.67600000000000005</v>
      </c>
      <c r="AN48" s="9">
        <v>0.32400000000000001</v>
      </c>
      <c r="AO48" s="9">
        <v>0.53900000000000003</v>
      </c>
      <c r="AP48" s="9">
        <v>0.151</v>
      </c>
      <c r="AQ48" s="9">
        <v>0.38900000000000001</v>
      </c>
      <c r="AR48" s="9">
        <v>12.895</v>
      </c>
      <c r="AS48" s="9">
        <v>8.5739999999999998</v>
      </c>
      <c r="AT48" s="9">
        <v>4.3209999999999997</v>
      </c>
      <c r="AU48" s="9">
        <v>7.508</v>
      </c>
      <c r="AV48" s="9">
        <v>6.0860000000000003</v>
      </c>
      <c r="AW48" s="9">
        <v>1.423</v>
      </c>
      <c r="AX48" s="9">
        <v>5.3869999999999996</v>
      </c>
      <c r="AY48" s="9">
        <v>2.4889999999999999</v>
      </c>
      <c r="AZ48" s="9">
        <v>2.8980000000000001</v>
      </c>
      <c r="BA48" s="9">
        <v>8.6560000000000006</v>
      </c>
      <c r="BB48" s="9">
        <v>6.9059999999999997</v>
      </c>
      <c r="BC48" s="9">
        <v>1.7509999999999999</v>
      </c>
      <c r="BD48" s="9">
        <v>5.7249999999999996</v>
      </c>
      <c r="BE48" s="9">
        <v>2.5880000000000001</v>
      </c>
      <c r="BF48" s="9">
        <v>3.137</v>
      </c>
      <c r="BG48" s="9">
        <v>5.9279999999999999</v>
      </c>
      <c r="BH48" s="9">
        <v>2.9449999999999998</v>
      </c>
      <c r="BI48" s="9">
        <v>2.9820000000000002</v>
      </c>
      <c r="BJ48" s="9">
        <v>224.57300000000001</v>
      </c>
      <c r="BK48" s="9">
        <v>113.02800000000001</v>
      </c>
      <c r="BL48" s="9">
        <v>111.545</v>
      </c>
      <c r="BM48" s="9">
        <v>162.59700000000001</v>
      </c>
      <c r="BN48" s="9">
        <v>95.028999999999996</v>
      </c>
      <c r="BO48" s="9">
        <v>67.566999999999993</v>
      </c>
      <c r="BP48" s="9">
        <v>61.976999999999997</v>
      </c>
      <c r="BQ48" s="9">
        <v>17.998999999999999</v>
      </c>
      <c r="BR48" s="9">
        <v>43.978000000000002</v>
      </c>
      <c r="BS48" s="9">
        <v>24.372</v>
      </c>
      <c r="BT48" s="9">
        <v>12.808999999999999</v>
      </c>
      <c r="BU48" s="9">
        <v>11.561999999999999</v>
      </c>
      <c r="BV48" s="9">
        <v>4.0119999999999996</v>
      </c>
      <c r="BW48" s="9">
        <v>2.34</v>
      </c>
      <c r="BX48" s="9">
        <v>1.6719999999999999</v>
      </c>
      <c r="BY48" s="9">
        <v>1.756</v>
      </c>
      <c r="BZ48" s="9">
        <v>1.43</v>
      </c>
      <c r="CA48" s="9">
        <v>0.32600000000000001</v>
      </c>
      <c r="CB48" s="9">
        <v>0.70899999999999996</v>
      </c>
      <c r="CC48" s="9">
        <v>0.70599999999999996</v>
      </c>
      <c r="CD48" s="9">
        <v>3.0000000000000001E-3</v>
      </c>
      <c r="CE48" s="9">
        <v>1.0469999999999999</v>
      </c>
      <c r="CF48" s="9">
        <v>0.72399999999999998</v>
      </c>
      <c r="CG48" s="9">
        <v>0.32300000000000001</v>
      </c>
      <c r="CH48" s="9">
        <v>2.2559999999999998</v>
      </c>
      <c r="CI48" s="9">
        <v>0.91</v>
      </c>
      <c r="CJ48" s="9">
        <v>1.3460000000000001</v>
      </c>
      <c r="CK48" s="9">
        <v>22.033000000000001</v>
      </c>
      <c r="CL48" s="9">
        <v>11.169</v>
      </c>
      <c r="CM48" s="9">
        <v>10.864000000000001</v>
      </c>
      <c r="CN48" s="9">
        <v>8.4789999999999992</v>
      </c>
      <c r="CO48" s="9">
        <v>6.5149999999999997</v>
      </c>
      <c r="CP48" s="9">
        <v>1.964</v>
      </c>
      <c r="CQ48" s="9">
        <v>13.554</v>
      </c>
      <c r="CR48" s="9">
        <v>4.6539999999999999</v>
      </c>
      <c r="CS48" s="9">
        <v>8.9</v>
      </c>
      <c r="CT48" s="9">
        <v>9.9909999999999997</v>
      </c>
      <c r="CU48" s="9">
        <v>7.6989999999999998</v>
      </c>
      <c r="CV48" s="9">
        <v>2.2919999999999998</v>
      </c>
      <c r="CW48" s="9">
        <v>14.38</v>
      </c>
      <c r="CX48" s="9">
        <v>5.1100000000000003</v>
      </c>
      <c r="CY48" s="9">
        <v>9.27</v>
      </c>
      <c r="CZ48" s="9">
        <v>14.263</v>
      </c>
      <c r="DA48" s="9">
        <v>5.36</v>
      </c>
      <c r="DB48" s="9">
        <v>8.9030000000000005</v>
      </c>
    </row>
    <row r="49" spans="1:106">
      <c r="A49" s="10">
        <v>42979</v>
      </c>
      <c r="B49" s="9">
        <v>8.7119999999999997</v>
      </c>
      <c r="C49" s="9">
        <v>5.633</v>
      </c>
      <c r="D49" s="9">
        <v>3.0790000000000002</v>
      </c>
      <c r="E49" s="9">
        <v>27.324999999999999</v>
      </c>
      <c r="F49" s="9">
        <v>9.6850000000000005</v>
      </c>
      <c r="G49" s="9">
        <v>17.640999999999998</v>
      </c>
      <c r="H49" s="9">
        <v>11.023</v>
      </c>
      <c r="I49" s="9">
        <v>7.3780000000000001</v>
      </c>
      <c r="J49" s="9">
        <v>3.645</v>
      </c>
      <c r="K49" s="9">
        <v>29.667000000000002</v>
      </c>
      <c r="L49" s="9">
        <v>10.682</v>
      </c>
      <c r="M49" s="9">
        <v>18.984000000000002</v>
      </c>
      <c r="N49" s="9">
        <v>28.253</v>
      </c>
      <c r="O49" s="9">
        <v>10.287000000000001</v>
      </c>
      <c r="P49" s="9">
        <v>17.966000000000001</v>
      </c>
      <c r="Q49" s="9">
        <v>133.16900000000001</v>
      </c>
      <c r="R49" s="9">
        <v>70.353999999999999</v>
      </c>
      <c r="S49" s="9">
        <v>62.814999999999998</v>
      </c>
      <c r="T49" s="9">
        <v>105.729</v>
      </c>
      <c r="U49" s="9">
        <v>61.156999999999996</v>
      </c>
      <c r="V49" s="9">
        <v>44.572000000000003</v>
      </c>
      <c r="W49" s="9">
        <v>27.440999999999999</v>
      </c>
      <c r="X49" s="9">
        <v>9.1969999999999992</v>
      </c>
      <c r="Y49" s="9">
        <v>18.244</v>
      </c>
      <c r="Z49" s="9">
        <v>14.205</v>
      </c>
      <c r="AA49" s="9">
        <v>8.6910000000000007</v>
      </c>
      <c r="AB49" s="9">
        <v>5.5140000000000002</v>
      </c>
      <c r="AC49" s="9">
        <v>2.2629999999999999</v>
      </c>
      <c r="AD49" s="9">
        <v>1.6040000000000001</v>
      </c>
      <c r="AE49" s="9">
        <v>0.65900000000000003</v>
      </c>
      <c r="AF49" s="9">
        <v>1.4450000000000001</v>
      </c>
      <c r="AG49" s="9">
        <v>1.2110000000000001</v>
      </c>
      <c r="AH49" s="9">
        <v>0.23400000000000001</v>
      </c>
      <c r="AI49" s="9">
        <v>0.73</v>
      </c>
      <c r="AJ49" s="9">
        <v>0.57399999999999995</v>
      </c>
      <c r="AK49" s="9">
        <v>0.157</v>
      </c>
      <c r="AL49" s="9">
        <v>0.71399999999999997</v>
      </c>
      <c r="AM49" s="9">
        <v>0.63700000000000001</v>
      </c>
      <c r="AN49" s="9">
        <v>7.6999999999999999E-2</v>
      </c>
      <c r="AO49" s="9">
        <v>0.81799999999999995</v>
      </c>
      <c r="AP49" s="9">
        <v>0.39300000000000002</v>
      </c>
      <c r="AQ49" s="9">
        <v>0.42499999999999999</v>
      </c>
      <c r="AR49" s="9">
        <v>13.071</v>
      </c>
      <c r="AS49" s="9">
        <v>7.968</v>
      </c>
      <c r="AT49" s="9">
        <v>5.1040000000000001</v>
      </c>
      <c r="AU49" s="9">
        <v>7.2030000000000003</v>
      </c>
      <c r="AV49" s="9">
        <v>4.9560000000000004</v>
      </c>
      <c r="AW49" s="9">
        <v>2.2469999999999999</v>
      </c>
      <c r="AX49" s="9">
        <v>5.8689999999999998</v>
      </c>
      <c r="AY49" s="9">
        <v>3.012</v>
      </c>
      <c r="AZ49" s="9">
        <v>2.8559999999999999</v>
      </c>
      <c r="BA49" s="9">
        <v>7.952</v>
      </c>
      <c r="BB49" s="9">
        <v>5.5449999999999999</v>
      </c>
      <c r="BC49" s="9">
        <v>2.407</v>
      </c>
      <c r="BD49" s="9">
        <v>6.2530000000000001</v>
      </c>
      <c r="BE49" s="9">
        <v>3.1459999999999999</v>
      </c>
      <c r="BF49" s="9">
        <v>3.1070000000000002</v>
      </c>
      <c r="BG49" s="9">
        <v>6.5990000000000002</v>
      </c>
      <c r="BH49" s="9">
        <v>3.5859999999999999</v>
      </c>
      <c r="BI49" s="9">
        <v>3.0129999999999999</v>
      </c>
      <c r="BJ49" s="9">
        <v>227.096</v>
      </c>
      <c r="BK49" s="9">
        <v>114.126</v>
      </c>
      <c r="BL49" s="9">
        <v>112.97</v>
      </c>
      <c r="BM49" s="9">
        <v>166</v>
      </c>
      <c r="BN49" s="9">
        <v>95.608000000000004</v>
      </c>
      <c r="BO49" s="9">
        <v>70.393000000000001</v>
      </c>
      <c r="BP49" s="9">
        <v>61.095999999999997</v>
      </c>
      <c r="BQ49" s="9">
        <v>18.518999999999998</v>
      </c>
      <c r="BR49" s="9">
        <v>42.578000000000003</v>
      </c>
      <c r="BS49" s="9">
        <v>24.797999999999998</v>
      </c>
      <c r="BT49" s="9">
        <v>13.25</v>
      </c>
      <c r="BU49" s="9">
        <v>11.548</v>
      </c>
      <c r="BV49" s="9">
        <v>4.4800000000000004</v>
      </c>
      <c r="BW49" s="9">
        <v>2.8290000000000002</v>
      </c>
      <c r="BX49" s="9">
        <v>1.651</v>
      </c>
      <c r="BY49" s="9">
        <v>2.0510000000000002</v>
      </c>
      <c r="BZ49" s="9">
        <v>1.3640000000000001</v>
      </c>
      <c r="CA49" s="9">
        <v>0.68600000000000005</v>
      </c>
      <c r="CB49" s="9">
        <v>0.53600000000000003</v>
      </c>
      <c r="CC49" s="9">
        <v>0.53300000000000003</v>
      </c>
      <c r="CD49" s="9">
        <v>3.0000000000000001E-3</v>
      </c>
      <c r="CE49" s="9">
        <v>1.5149999999999999</v>
      </c>
      <c r="CF49" s="9">
        <v>0.83099999999999996</v>
      </c>
      <c r="CG49" s="9">
        <v>0.68300000000000005</v>
      </c>
      <c r="CH49" s="9">
        <v>2.4289999999999998</v>
      </c>
      <c r="CI49" s="9">
        <v>1.464</v>
      </c>
      <c r="CJ49" s="9">
        <v>0.96499999999999997</v>
      </c>
      <c r="CK49" s="9">
        <v>22.321999999999999</v>
      </c>
      <c r="CL49" s="9">
        <v>11.616</v>
      </c>
      <c r="CM49" s="9">
        <v>10.706</v>
      </c>
      <c r="CN49" s="9">
        <v>9.6769999999999996</v>
      </c>
      <c r="CO49" s="9">
        <v>6.4829999999999997</v>
      </c>
      <c r="CP49" s="9">
        <v>3.194</v>
      </c>
      <c r="CQ49" s="9">
        <v>12.646000000000001</v>
      </c>
      <c r="CR49" s="9">
        <v>5.133</v>
      </c>
      <c r="CS49" s="9">
        <v>7.5119999999999996</v>
      </c>
      <c r="CT49" s="9">
        <v>11.483000000000001</v>
      </c>
      <c r="CU49" s="9">
        <v>7.601</v>
      </c>
      <c r="CV49" s="9">
        <v>3.8820000000000001</v>
      </c>
      <c r="CW49" s="9">
        <v>13.315</v>
      </c>
      <c r="CX49" s="9">
        <v>5.649</v>
      </c>
      <c r="CY49" s="9">
        <v>7.6660000000000004</v>
      </c>
      <c r="CZ49" s="9">
        <v>13.182</v>
      </c>
      <c r="DA49" s="9">
        <v>5.6660000000000004</v>
      </c>
      <c r="DB49" s="9">
        <v>7.5149999999999997</v>
      </c>
    </row>
    <row r="50" spans="1:106">
      <c r="A50" s="10">
        <v>43009</v>
      </c>
      <c r="B50" s="9">
        <v>10.731</v>
      </c>
      <c r="C50" s="9">
        <v>7.891</v>
      </c>
      <c r="D50" s="9">
        <v>2.84</v>
      </c>
      <c r="E50" s="9">
        <v>26.838000000000001</v>
      </c>
      <c r="F50" s="9">
        <v>8.1910000000000007</v>
      </c>
      <c r="G50" s="9">
        <v>18.646999999999998</v>
      </c>
      <c r="H50" s="9">
        <v>12.624000000000001</v>
      </c>
      <c r="I50" s="9">
        <v>9.1479999999999997</v>
      </c>
      <c r="J50" s="9">
        <v>3.4750000000000001</v>
      </c>
      <c r="K50" s="9">
        <v>29.722000000000001</v>
      </c>
      <c r="L50" s="9">
        <v>9.6300000000000008</v>
      </c>
      <c r="M50" s="9">
        <v>20.091999999999999</v>
      </c>
      <c r="N50" s="9">
        <v>28.087</v>
      </c>
      <c r="O50" s="9">
        <v>9.3320000000000007</v>
      </c>
      <c r="P50" s="9">
        <v>18.754000000000001</v>
      </c>
      <c r="Q50" s="9">
        <v>133.911</v>
      </c>
      <c r="R50" s="9">
        <v>70.225999999999999</v>
      </c>
      <c r="S50" s="9">
        <v>63.685000000000002</v>
      </c>
      <c r="T50" s="9">
        <v>106.239</v>
      </c>
      <c r="U50" s="9">
        <v>61.680999999999997</v>
      </c>
      <c r="V50" s="9">
        <v>44.558</v>
      </c>
      <c r="W50" s="9">
        <v>27.672000000000001</v>
      </c>
      <c r="X50" s="9">
        <v>8.5449999999999999</v>
      </c>
      <c r="Y50" s="9">
        <v>19.126999999999999</v>
      </c>
      <c r="Z50" s="9">
        <v>13.916</v>
      </c>
      <c r="AA50" s="9">
        <v>8.1229999999999993</v>
      </c>
      <c r="AB50" s="9">
        <v>5.7930000000000001</v>
      </c>
      <c r="AC50" s="9">
        <v>2.0640000000000001</v>
      </c>
      <c r="AD50" s="9">
        <v>1.4770000000000001</v>
      </c>
      <c r="AE50" s="9">
        <v>0.58699999999999997</v>
      </c>
      <c r="AF50" s="9">
        <v>1.44</v>
      </c>
      <c r="AG50" s="9">
        <v>1.2809999999999999</v>
      </c>
      <c r="AH50" s="9">
        <v>0.159</v>
      </c>
      <c r="AI50" s="9">
        <v>0.441</v>
      </c>
      <c r="AJ50" s="9">
        <v>0.44</v>
      </c>
      <c r="AK50" s="9">
        <v>2E-3</v>
      </c>
      <c r="AL50" s="9">
        <v>0.999</v>
      </c>
      <c r="AM50" s="9">
        <v>0.84099999999999997</v>
      </c>
      <c r="AN50" s="9">
        <v>0.157</v>
      </c>
      <c r="AO50" s="9">
        <v>0.624</v>
      </c>
      <c r="AP50" s="9">
        <v>0.19600000000000001</v>
      </c>
      <c r="AQ50" s="9">
        <v>0.42799999999999999</v>
      </c>
      <c r="AR50" s="9">
        <v>12.811999999999999</v>
      </c>
      <c r="AS50" s="9">
        <v>7.2670000000000003</v>
      </c>
      <c r="AT50" s="9">
        <v>5.5449999999999999</v>
      </c>
      <c r="AU50" s="9">
        <v>6.6210000000000004</v>
      </c>
      <c r="AV50" s="9">
        <v>5.0609999999999999</v>
      </c>
      <c r="AW50" s="9">
        <v>1.5589999999999999</v>
      </c>
      <c r="AX50" s="9">
        <v>6.1909999999999998</v>
      </c>
      <c r="AY50" s="9">
        <v>2.2050000000000001</v>
      </c>
      <c r="AZ50" s="9">
        <v>3.9860000000000002</v>
      </c>
      <c r="BA50" s="9">
        <v>7.5460000000000003</v>
      </c>
      <c r="BB50" s="9">
        <v>5.83</v>
      </c>
      <c r="BC50" s="9">
        <v>1.7150000000000001</v>
      </c>
      <c r="BD50" s="9">
        <v>6.37</v>
      </c>
      <c r="BE50" s="9">
        <v>2.2919999999999998</v>
      </c>
      <c r="BF50" s="9">
        <v>4.0780000000000003</v>
      </c>
      <c r="BG50" s="9">
        <v>6.633</v>
      </c>
      <c r="BH50" s="9">
        <v>2.645</v>
      </c>
      <c r="BI50" s="9">
        <v>3.988</v>
      </c>
      <c r="BJ50" s="9">
        <v>228.958</v>
      </c>
      <c r="BK50" s="9">
        <v>115.78100000000001</v>
      </c>
      <c r="BL50" s="9">
        <v>113.17700000000001</v>
      </c>
      <c r="BM50" s="9">
        <v>164.90600000000001</v>
      </c>
      <c r="BN50" s="9">
        <v>94.790999999999997</v>
      </c>
      <c r="BO50" s="9">
        <v>70.114999999999995</v>
      </c>
      <c r="BP50" s="9">
        <v>64.052000000000007</v>
      </c>
      <c r="BQ50" s="9">
        <v>20.99</v>
      </c>
      <c r="BR50" s="9">
        <v>43.063000000000002</v>
      </c>
      <c r="BS50" s="9">
        <v>24.41</v>
      </c>
      <c r="BT50" s="9">
        <v>13.898</v>
      </c>
      <c r="BU50" s="9">
        <v>10.512</v>
      </c>
      <c r="BV50" s="9">
        <v>4.4379999999999997</v>
      </c>
      <c r="BW50" s="9">
        <v>2.4660000000000002</v>
      </c>
      <c r="BX50" s="9">
        <v>1.972</v>
      </c>
      <c r="BY50" s="9">
        <v>1.87</v>
      </c>
      <c r="BZ50" s="9">
        <v>1.3069999999999999</v>
      </c>
      <c r="CA50" s="9">
        <v>0.56299999999999994</v>
      </c>
      <c r="CB50" s="9">
        <v>1.097</v>
      </c>
      <c r="CC50" s="9">
        <v>0.54100000000000004</v>
      </c>
      <c r="CD50" s="9">
        <v>0.55600000000000005</v>
      </c>
      <c r="CE50" s="9">
        <v>0.77400000000000002</v>
      </c>
      <c r="CF50" s="9">
        <v>0.76700000000000002</v>
      </c>
      <c r="CG50" s="9">
        <v>7.0000000000000001E-3</v>
      </c>
      <c r="CH50" s="9">
        <v>2.5680000000000001</v>
      </c>
      <c r="CI50" s="9">
        <v>1.1579999999999999</v>
      </c>
      <c r="CJ50" s="9">
        <v>1.409</v>
      </c>
      <c r="CK50" s="9">
        <v>22.271000000000001</v>
      </c>
      <c r="CL50" s="9">
        <v>12.725</v>
      </c>
      <c r="CM50" s="9">
        <v>9.5459999999999994</v>
      </c>
      <c r="CN50" s="9">
        <v>9.26</v>
      </c>
      <c r="CO50" s="9">
        <v>6.7210000000000001</v>
      </c>
      <c r="CP50" s="9">
        <v>2.5390000000000001</v>
      </c>
      <c r="CQ50" s="9">
        <v>13.010999999999999</v>
      </c>
      <c r="CR50" s="9">
        <v>6.0039999999999996</v>
      </c>
      <c r="CS50" s="9">
        <v>7.0069999999999997</v>
      </c>
      <c r="CT50" s="9">
        <v>10.707000000000001</v>
      </c>
      <c r="CU50" s="9">
        <v>7.6029999999999998</v>
      </c>
      <c r="CV50" s="9">
        <v>3.1040000000000001</v>
      </c>
      <c r="CW50" s="9">
        <v>13.704000000000001</v>
      </c>
      <c r="CX50" s="9">
        <v>6.2960000000000003</v>
      </c>
      <c r="CY50" s="9">
        <v>7.4080000000000004</v>
      </c>
      <c r="CZ50" s="9">
        <v>14.108000000000001</v>
      </c>
      <c r="DA50" s="9">
        <v>6.5449999999999999</v>
      </c>
      <c r="DB50" s="9">
        <v>7.5629999999999997</v>
      </c>
    </row>
    <row r="51" spans="1:106">
      <c r="A51" s="10">
        <v>43040</v>
      </c>
      <c r="B51" s="9">
        <v>13.007</v>
      </c>
      <c r="C51" s="9">
        <v>8.8979999999999997</v>
      </c>
      <c r="D51" s="9">
        <v>4.1079999999999997</v>
      </c>
      <c r="E51" s="9">
        <v>27.245000000000001</v>
      </c>
      <c r="F51" s="9">
        <v>9.6460000000000008</v>
      </c>
      <c r="G51" s="9">
        <v>17.599</v>
      </c>
      <c r="H51" s="9">
        <v>14.657</v>
      </c>
      <c r="I51" s="9">
        <v>10.218999999999999</v>
      </c>
      <c r="J51" s="9">
        <v>4.4379999999999997</v>
      </c>
      <c r="K51" s="9">
        <v>29.722999999999999</v>
      </c>
      <c r="L51" s="9">
        <v>10.624000000000001</v>
      </c>
      <c r="M51" s="9">
        <v>19.099</v>
      </c>
      <c r="N51" s="9">
        <v>28.184999999999999</v>
      </c>
      <c r="O51" s="9">
        <v>10.586</v>
      </c>
      <c r="P51" s="9">
        <v>17.599</v>
      </c>
      <c r="Q51" s="9">
        <v>132.86699999999999</v>
      </c>
      <c r="R51" s="9">
        <v>70.19</v>
      </c>
      <c r="S51" s="9">
        <v>62.677</v>
      </c>
      <c r="T51" s="9">
        <v>106.254</v>
      </c>
      <c r="U51" s="9">
        <v>61.944000000000003</v>
      </c>
      <c r="V51" s="9">
        <v>44.31</v>
      </c>
      <c r="W51" s="9">
        <v>26.613</v>
      </c>
      <c r="X51" s="9">
        <v>8.2460000000000004</v>
      </c>
      <c r="Y51" s="9">
        <v>18.367000000000001</v>
      </c>
      <c r="Z51" s="9">
        <v>13.598000000000001</v>
      </c>
      <c r="AA51" s="9">
        <v>7.2969999999999997</v>
      </c>
      <c r="AB51" s="9">
        <v>6.3010000000000002</v>
      </c>
      <c r="AC51" s="9">
        <v>1.8220000000000001</v>
      </c>
      <c r="AD51" s="9">
        <v>1.1819999999999999</v>
      </c>
      <c r="AE51" s="9">
        <v>0.63900000000000001</v>
      </c>
      <c r="AF51" s="9">
        <v>1.1299999999999999</v>
      </c>
      <c r="AG51" s="9">
        <v>1.048</v>
      </c>
      <c r="AH51" s="9">
        <v>8.2000000000000003E-2</v>
      </c>
      <c r="AI51" s="9">
        <v>0.44800000000000001</v>
      </c>
      <c r="AJ51" s="9">
        <v>0.44600000000000001</v>
      </c>
      <c r="AK51" s="9">
        <v>2E-3</v>
      </c>
      <c r="AL51" s="9">
        <v>0.68300000000000005</v>
      </c>
      <c r="AM51" s="9">
        <v>0.60299999999999998</v>
      </c>
      <c r="AN51" s="9">
        <v>0.08</v>
      </c>
      <c r="AO51" s="9">
        <v>0.69099999999999995</v>
      </c>
      <c r="AP51" s="9">
        <v>0.13400000000000001</v>
      </c>
      <c r="AQ51" s="9">
        <v>0.55700000000000005</v>
      </c>
      <c r="AR51" s="9">
        <v>12.385999999999999</v>
      </c>
      <c r="AS51" s="9">
        <v>6.5590000000000002</v>
      </c>
      <c r="AT51" s="9">
        <v>5.827</v>
      </c>
      <c r="AU51" s="9">
        <v>5.6379999999999999</v>
      </c>
      <c r="AV51" s="9">
        <v>4.29</v>
      </c>
      <c r="AW51" s="9">
        <v>1.3480000000000001</v>
      </c>
      <c r="AX51" s="9">
        <v>6.7480000000000002</v>
      </c>
      <c r="AY51" s="9">
        <v>2.2690000000000001</v>
      </c>
      <c r="AZ51" s="9">
        <v>4.4790000000000001</v>
      </c>
      <c r="BA51" s="9">
        <v>6.4480000000000004</v>
      </c>
      <c r="BB51" s="9">
        <v>5.0220000000000002</v>
      </c>
      <c r="BC51" s="9">
        <v>1.4259999999999999</v>
      </c>
      <c r="BD51" s="9">
        <v>7.15</v>
      </c>
      <c r="BE51" s="9">
        <v>2.2749999999999999</v>
      </c>
      <c r="BF51" s="9">
        <v>4.875</v>
      </c>
      <c r="BG51" s="9">
        <v>7.1959999999999997</v>
      </c>
      <c r="BH51" s="9">
        <v>2.7149999999999999</v>
      </c>
      <c r="BI51" s="9">
        <v>4.4809999999999999</v>
      </c>
      <c r="BJ51" s="9">
        <v>232.27500000000001</v>
      </c>
      <c r="BK51" s="9">
        <v>116.41800000000001</v>
      </c>
      <c r="BL51" s="9">
        <v>115.85599999999999</v>
      </c>
      <c r="BM51" s="9">
        <v>168.786</v>
      </c>
      <c r="BN51" s="9">
        <v>97.384</v>
      </c>
      <c r="BO51" s="9">
        <v>71.402000000000001</v>
      </c>
      <c r="BP51" s="9">
        <v>63.488999999999997</v>
      </c>
      <c r="BQ51" s="9">
        <v>19.033999999999999</v>
      </c>
      <c r="BR51" s="9">
        <v>44.454000000000001</v>
      </c>
      <c r="BS51" s="9">
        <v>26.867000000000001</v>
      </c>
      <c r="BT51" s="9">
        <v>14.885999999999999</v>
      </c>
      <c r="BU51" s="9">
        <v>11.981</v>
      </c>
      <c r="BV51" s="9">
        <v>5.0609999999999999</v>
      </c>
      <c r="BW51" s="9">
        <v>2.9670000000000001</v>
      </c>
      <c r="BX51" s="9">
        <v>2.0939999999999999</v>
      </c>
      <c r="BY51" s="9">
        <v>1.5309999999999999</v>
      </c>
      <c r="BZ51" s="9">
        <v>1.038</v>
      </c>
      <c r="CA51" s="9">
        <v>0.49299999999999999</v>
      </c>
      <c r="CB51" s="9">
        <v>0.77500000000000002</v>
      </c>
      <c r="CC51" s="9">
        <v>0.46300000000000002</v>
      </c>
      <c r="CD51" s="9">
        <v>0.312</v>
      </c>
      <c r="CE51" s="9">
        <v>0.755</v>
      </c>
      <c r="CF51" s="9">
        <v>0.57499999999999996</v>
      </c>
      <c r="CG51" s="9">
        <v>0.18099999999999999</v>
      </c>
      <c r="CH51" s="9">
        <v>3.53</v>
      </c>
      <c r="CI51" s="9">
        <v>1.929</v>
      </c>
      <c r="CJ51" s="9">
        <v>1.601</v>
      </c>
      <c r="CK51" s="9">
        <v>24.379000000000001</v>
      </c>
      <c r="CL51" s="9">
        <v>13.345000000000001</v>
      </c>
      <c r="CM51" s="9">
        <v>11.035</v>
      </c>
      <c r="CN51" s="9">
        <v>11.545</v>
      </c>
      <c r="CO51" s="9">
        <v>8.3919999999999995</v>
      </c>
      <c r="CP51" s="9">
        <v>3.1539999999999999</v>
      </c>
      <c r="CQ51" s="9">
        <v>12.834</v>
      </c>
      <c r="CR51" s="9">
        <v>4.9530000000000003</v>
      </c>
      <c r="CS51" s="9">
        <v>7.8810000000000002</v>
      </c>
      <c r="CT51" s="9">
        <v>12.196999999999999</v>
      </c>
      <c r="CU51" s="9">
        <v>8.8580000000000005</v>
      </c>
      <c r="CV51" s="9">
        <v>3.339</v>
      </c>
      <c r="CW51" s="9">
        <v>14.670999999999999</v>
      </c>
      <c r="CX51" s="9">
        <v>6.0279999999999996</v>
      </c>
      <c r="CY51" s="9">
        <v>8.6419999999999995</v>
      </c>
      <c r="CZ51" s="9">
        <v>13.609</v>
      </c>
      <c r="DA51" s="9">
        <v>5.4160000000000004</v>
      </c>
      <c r="DB51" s="9">
        <v>8.1929999999999996</v>
      </c>
    </row>
    <row r="52" spans="1:106">
      <c r="A52" s="10">
        <v>43070</v>
      </c>
      <c r="B52" s="9">
        <v>9.8979999999999997</v>
      </c>
      <c r="C52" s="9">
        <v>6.734</v>
      </c>
      <c r="D52" s="9">
        <v>3.1640000000000001</v>
      </c>
      <c r="E52" s="9">
        <v>28.896000000000001</v>
      </c>
      <c r="F52" s="9">
        <v>10.526</v>
      </c>
      <c r="G52" s="9">
        <v>18.37</v>
      </c>
      <c r="H52" s="9">
        <v>11.661</v>
      </c>
      <c r="I52" s="9">
        <v>8.1839999999999993</v>
      </c>
      <c r="J52" s="9">
        <v>3.4769999999999999</v>
      </c>
      <c r="K52" s="9">
        <v>30.538</v>
      </c>
      <c r="L52" s="9">
        <v>11.018000000000001</v>
      </c>
      <c r="M52" s="9">
        <v>19.52</v>
      </c>
      <c r="N52" s="9">
        <v>30.126999999999999</v>
      </c>
      <c r="O52" s="9">
        <v>11.215</v>
      </c>
      <c r="P52" s="9">
        <v>18.911999999999999</v>
      </c>
      <c r="Q52" s="9">
        <v>134.63999999999999</v>
      </c>
      <c r="R52" s="9">
        <v>70.222999999999999</v>
      </c>
      <c r="S52" s="9">
        <v>64.415999999999997</v>
      </c>
      <c r="T52" s="9">
        <v>107.71899999999999</v>
      </c>
      <c r="U52" s="9">
        <v>61.21</v>
      </c>
      <c r="V52" s="9">
        <v>46.509</v>
      </c>
      <c r="W52" s="9">
        <v>26.920999999999999</v>
      </c>
      <c r="X52" s="9">
        <v>9.0129999999999999</v>
      </c>
      <c r="Y52" s="9">
        <v>17.908000000000001</v>
      </c>
      <c r="Z52" s="9">
        <v>16.105</v>
      </c>
      <c r="AA52" s="9">
        <v>8.94</v>
      </c>
      <c r="AB52" s="9">
        <v>7.165</v>
      </c>
      <c r="AC52" s="9">
        <v>1.859</v>
      </c>
      <c r="AD52" s="9">
        <v>1.1299999999999999</v>
      </c>
      <c r="AE52" s="9">
        <v>0.72899999999999998</v>
      </c>
      <c r="AF52" s="9">
        <v>1.002</v>
      </c>
      <c r="AG52" s="9">
        <v>0.86699999999999999</v>
      </c>
      <c r="AH52" s="9">
        <v>0.13500000000000001</v>
      </c>
      <c r="AI52" s="9">
        <v>0.33800000000000002</v>
      </c>
      <c r="AJ52" s="9">
        <v>0.29399999999999998</v>
      </c>
      <c r="AK52" s="9">
        <v>4.2999999999999997E-2</v>
      </c>
      <c r="AL52" s="9">
        <v>0.66500000000000004</v>
      </c>
      <c r="AM52" s="9">
        <v>0.57299999999999995</v>
      </c>
      <c r="AN52" s="9">
        <v>9.1999999999999998E-2</v>
      </c>
      <c r="AO52" s="9">
        <v>0.85699999999999998</v>
      </c>
      <c r="AP52" s="9">
        <v>0.26300000000000001</v>
      </c>
      <c r="AQ52" s="9">
        <v>0.59399999999999997</v>
      </c>
      <c r="AR52" s="9">
        <v>15.045</v>
      </c>
      <c r="AS52" s="9">
        <v>8.35</v>
      </c>
      <c r="AT52" s="9">
        <v>6.6950000000000003</v>
      </c>
      <c r="AU52" s="9">
        <v>7.7859999999999996</v>
      </c>
      <c r="AV52" s="9">
        <v>5.258</v>
      </c>
      <c r="AW52" s="9">
        <v>2.528</v>
      </c>
      <c r="AX52" s="9">
        <v>7.2590000000000003</v>
      </c>
      <c r="AY52" s="9">
        <v>3.093</v>
      </c>
      <c r="AZ52" s="9">
        <v>4.1669999999999998</v>
      </c>
      <c r="BA52" s="9">
        <v>8.3569999999999993</v>
      </c>
      <c r="BB52" s="9">
        <v>5.6980000000000004</v>
      </c>
      <c r="BC52" s="9">
        <v>2.6589999999999998</v>
      </c>
      <c r="BD52" s="9">
        <v>7.7480000000000002</v>
      </c>
      <c r="BE52" s="9">
        <v>3.242</v>
      </c>
      <c r="BF52" s="9">
        <v>4.5049999999999999</v>
      </c>
      <c r="BG52" s="9">
        <v>7.5970000000000004</v>
      </c>
      <c r="BH52" s="9">
        <v>3.387</v>
      </c>
      <c r="BI52" s="9">
        <v>4.21</v>
      </c>
      <c r="BJ52" s="9">
        <v>236.37100000000001</v>
      </c>
      <c r="BK52" s="9">
        <v>119.346</v>
      </c>
      <c r="BL52" s="9">
        <v>117.02500000000001</v>
      </c>
      <c r="BM52" s="9">
        <v>174.011</v>
      </c>
      <c r="BN52" s="9">
        <v>100.408</v>
      </c>
      <c r="BO52" s="9">
        <v>73.603999999999999</v>
      </c>
      <c r="BP52" s="9">
        <v>62.359000000000002</v>
      </c>
      <c r="BQ52" s="9">
        <v>18.937999999999999</v>
      </c>
      <c r="BR52" s="9">
        <v>43.420999999999999</v>
      </c>
      <c r="BS52" s="9">
        <v>23.948</v>
      </c>
      <c r="BT52" s="9">
        <v>14.425000000000001</v>
      </c>
      <c r="BU52" s="9">
        <v>9.5229999999999997</v>
      </c>
      <c r="BV52" s="9">
        <v>3.4350000000000001</v>
      </c>
      <c r="BW52" s="9">
        <v>2.004</v>
      </c>
      <c r="BX52" s="9">
        <v>1.431</v>
      </c>
      <c r="BY52" s="9">
        <v>1.22</v>
      </c>
      <c r="BZ52" s="9">
        <v>1.06</v>
      </c>
      <c r="CA52" s="9">
        <v>0.16</v>
      </c>
      <c r="CB52" s="9">
        <v>0.85399999999999998</v>
      </c>
      <c r="CC52" s="9">
        <v>0.70099999999999996</v>
      </c>
      <c r="CD52" s="9">
        <v>0.153</v>
      </c>
      <c r="CE52" s="9">
        <v>0.36599999999999999</v>
      </c>
      <c r="CF52" s="9">
        <v>0.35899999999999999</v>
      </c>
      <c r="CG52" s="9">
        <v>7.0000000000000001E-3</v>
      </c>
      <c r="CH52" s="9">
        <v>2.2149999999999999</v>
      </c>
      <c r="CI52" s="9">
        <v>0.94399999999999995</v>
      </c>
      <c r="CJ52" s="9">
        <v>1.2709999999999999</v>
      </c>
      <c r="CK52" s="9">
        <v>22.274999999999999</v>
      </c>
      <c r="CL52" s="9">
        <v>13.1</v>
      </c>
      <c r="CM52" s="9">
        <v>9.1750000000000007</v>
      </c>
      <c r="CN52" s="9">
        <v>9.5909999999999993</v>
      </c>
      <c r="CO52" s="9">
        <v>7.7370000000000001</v>
      </c>
      <c r="CP52" s="9">
        <v>1.8540000000000001</v>
      </c>
      <c r="CQ52" s="9">
        <v>12.683</v>
      </c>
      <c r="CR52" s="9">
        <v>5.3630000000000004</v>
      </c>
      <c r="CS52" s="9">
        <v>7.3209999999999997</v>
      </c>
      <c r="CT52" s="9">
        <v>10.728</v>
      </c>
      <c r="CU52" s="9">
        <v>8.7110000000000003</v>
      </c>
      <c r="CV52" s="9">
        <v>2.0169999999999999</v>
      </c>
      <c r="CW52" s="9">
        <v>13.22</v>
      </c>
      <c r="CX52" s="9">
        <v>5.7140000000000004</v>
      </c>
      <c r="CY52" s="9">
        <v>7.5060000000000002</v>
      </c>
      <c r="CZ52" s="9">
        <v>13.537000000000001</v>
      </c>
      <c r="DA52" s="9">
        <v>6.0629999999999997</v>
      </c>
      <c r="DB52" s="9">
        <v>7.4740000000000002</v>
      </c>
    </row>
    <row r="53" spans="1:106">
      <c r="A53" s="10">
        <v>43101</v>
      </c>
      <c r="B53" s="9">
        <v>10.366</v>
      </c>
      <c r="C53" s="9">
        <v>7.52</v>
      </c>
      <c r="D53" s="9">
        <v>2.8460000000000001</v>
      </c>
      <c r="E53" s="9">
        <v>26.704999999999998</v>
      </c>
      <c r="F53" s="9">
        <v>10.584</v>
      </c>
      <c r="G53" s="9">
        <v>16.120999999999999</v>
      </c>
      <c r="H53" s="9">
        <v>11.629</v>
      </c>
      <c r="I53" s="9">
        <v>8.3640000000000008</v>
      </c>
      <c r="J53" s="9">
        <v>3.2650000000000001</v>
      </c>
      <c r="K53" s="9">
        <v>28.628</v>
      </c>
      <c r="L53" s="9">
        <v>11.536</v>
      </c>
      <c r="M53" s="9">
        <v>17.093</v>
      </c>
      <c r="N53" s="9">
        <v>27.797000000000001</v>
      </c>
      <c r="O53" s="9">
        <v>11.387</v>
      </c>
      <c r="P53" s="9">
        <v>16.41</v>
      </c>
      <c r="Q53" s="9">
        <v>131.71600000000001</v>
      </c>
      <c r="R53" s="9">
        <v>69.606999999999999</v>
      </c>
      <c r="S53" s="9">
        <v>62.109000000000002</v>
      </c>
      <c r="T53" s="9">
        <v>104.202</v>
      </c>
      <c r="U53" s="9">
        <v>60.844999999999999</v>
      </c>
      <c r="V53" s="9">
        <v>43.356999999999999</v>
      </c>
      <c r="W53" s="9">
        <v>27.513999999999999</v>
      </c>
      <c r="X53" s="9">
        <v>8.7620000000000005</v>
      </c>
      <c r="Y53" s="9">
        <v>18.751999999999999</v>
      </c>
      <c r="Z53" s="9">
        <v>16.565999999999999</v>
      </c>
      <c r="AA53" s="9">
        <v>10.332000000000001</v>
      </c>
      <c r="AB53" s="9">
        <v>6.234</v>
      </c>
      <c r="AC53" s="9">
        <v>2.5070000000000001</v>
      </c>
      <c r="AD53" s="9">
        <v>1.823</v>
      </c>
      <c r="AE53" s="9">
        <v>0.68400000000000005</v>
      </c>
      <c r="AF53" s="9">
        <v>1.304</v>
      </c>
      <c r="AG53" s="9">
        <v>1.2869999999999999</v>
      </c>
      <c r="AH53" s="9">
        <v>1.7000000000000001E-2</v>
      </c>
      <c r="AI53" s="9">
        <v>0.74199999999999999</v>
      </c>
      <c r="AJ53" s="9">
        <v>0.74</v>
      </c>
      <c r="AK53" s="9">
        <v>2E-3</v>
      </c>
      <c r="AL53" s="9">
        <v>0.56200000000000006</v>
      </c>
      <c r="AM53" s="9">
        <v>0.54700000000000004</v>
      </c>
      <c r="AN53" s="9">
        <v>1.4999999999999999E-2</v>
      </c>
      <c r="AO53" s="9">
        <v>1.2030000000000001</v>
      </c>
      <c r="AP53" s="9">
        <v>0.53600000000000003</v>
      </c>
      <c r="AQ53" s="9">
        <v>0.66700000000000004</v>
      </c>
      <c r="AR53" s="9">
        <v>14.862</v>
      </c>
      <c r="AS53" s="9">
        <v>9.0489999999999995</v>
      </c>
      <c r="AT53" s="9">
        <v>5.8140000000000001</v>
      </c>
      <c r="AU53" s="9">
        <v>7.6040000000000001</v>
      </c>
      <c r="AV53" s="9">
        <v>5.6150000000000002</v>
      </c>
      <c r="AW53" s="9">
        <v>1.9890000000000001</v>
      </c>
      <c r="AX53" s="9">
        <v>7.258</v>
      </c>
      <c r="AY53" s="9">
        <v>3.4340000000000002</v>
      </c>
      <c r="AZ53" s="9">
        <v>3.8239999999999998</v>
      </c>
      <c r="BA53" s="9">
        <v>8.5440000000000005</v>
      </c>
      <c r="BB53" s="9">
        <v>6.5419999999999998</v>
      </c>
      <c r="BC53" s="9">
        <v>2.0030000000000001</v>
      </c>
      <c r="BD53" s="9">
        <v>8.0220000000000002</v>
      </c>
      <c r="BE53" s="9">
        <v>3.79</v>
      </c>
      <c r="BF53" s="9">
        <v>4.2320000000000002</v>
      </c>
      <c r="BG53" s="9">
        <v>8</v>
      </c>
      <c r="BH53" s="9">
        <v>4.1740000000000004</v>
      </c>
      <c r="BI53" s="9">
        <v>3.8260000000000001</v>
      </c>
      <c r="BJ53" s="9">
        <v>232.09</v>
      </c>
      <c r="BK53" s="9">
        <v>118.04900000000001</v>
      </c>
      <c r="BL53" s="9">
        <v>114.041</v>
      </c>
      <c r="BM53" s="9">
        <v>172.21</v>
      </c>
      <c r="BN53" s="9">
        <v>99.122</v>
      </c>
      <c r="BO53" s="9">
        <v>73.087999999999994</v>
      </c>
      <c r="BP53" s="9">
        <v>59.88</v>
      </c>
      <c r="BQ53" s="9">
        <v>18.927</v>
      </c>
      <c r="BR53" s="9">
        <v>40.953000000000003</v>
      </c>
      <c r="BS53" s="9">
        <v>27.722000000000001</v>
      </c>
      <c r="BT53" s="9">
        <v>15.744</v>
      </c>
      <c r="BU53" s="9">
        <v>11.978</v>
      </c>
      <c r="BV53" s="9">
        <v>7.5549999999999997</v>
      </c>
      <c r="BW53" s="9">
        <v>3.6219999999999999</v>
      </c>
      <c r="BX53" s="9">
        <v>3.9329999999999998</v>
      </c>
      <c r="BY53" s="9">
        <v>3.7909999999999999</v>
      </c>
      <c r="BZ53" s="9">
        <v>2.1960000000000002</v>
      </c>
      <c r="CA53" s="9">
        <v>1.5960000000000001</v>
      </c>
      <c r="CB53" s="9">
        <v>2.3980000000000001</v>
      </c>
      <c r="CC53" s="9">
        <v>1.2030000000000001</v>
      </c>
      <c r="CD53" s="9">
        <v>1.194</v>
      </c>
      <c r="CE53" s="9">
        <v>1.3939999999999999</v>
      </c>
      <c r="CF53" s="9">
        <v>0.99199999999999999</v>
      </c>
      <c r="CG53" s="9">
        <v>0.40100000000000002</v>
      </c>
      <c r="CH53" s="9">
        <v>3.7629999999999999</v>
      </c>
      <c r="CI53" s="9">
        <v>1.4259999999999999</v>
      </c>
      <c r="CJ53" s="9">
        <v>2.3370000000000002</v>
      </c>
      <c r="CK53" s="9">
        <v>22.7</v>
      </c>
      <c r="CL53" s="9">
        <v>13.077999999999999</v>
      </c>
      <c r="CM53" s="9">
        <v>9.6219999999999999</v>
      </c>
      <c r="CN53" s="9">
        <v>10.454000000000001</v>
      </c>
      <c r="CO53" s="9">
        <v>7.8650000000000002</v>
      </c>
      <c r="CP53" s="9">
        <v>2.589</v>
      </c>
      <c r="CQ53" s="9">
        <v>12.246</v>
      </c>
      <c r="CR53" s="9">
        <v>5.2130000000000001</v>
      </c>
      <c r="CS53" s="9">
        <v>7.0330000000000004</v>
      </c>
      <c r="CT53" s="9">
        <v>13.816000000000001</v>
      </c>
      <c r="CU53" s="9">
        <v>9.8290000000000006</v>
      </c>
      <c r="CV53" s="9">
        <v>3.9870000000000001</v>
      </c>
      <c r="CW53" s="9">
        <v>13.906000000000001</v>
      </c>
      <c r="CX53" s="9">
        <v>5.915</v>
      </c>
      <c r="CY53" s="9">
        <v>7.9909999999999997</v>
      </c>
      <c r="CZ53" s="9">
        <v>14.644</v>
      </c>
      <c r="DA53" s="9">
        <v>6.4160000000000004</v>
      </c>
      <c r="DB53" s="9">
        <v>8.2279999999999998</v>
      </c>
    </row>
    <row r="54" spans="1:106">
      <c r="A54" s="10">
        <v>43132</v>
      </c>
      <c r="B54" s="9">
        <v>9.923</v>
      </c>
      <c r="C54" s="9">
        <v>7.4690000000000003</v>
      </c>
      <c r="D54" s="9">
        <v>2.4540000000000002</v>
      </c>
      <c r="E54" s="9">
        <v>25.677</v>
      </c>
      <c r="F54" s="9">
        <v>8.4760000000000009</v>
      </c>
      <c r="G54" s="9">
        <v>17.201000000000001</v>
      </c>
      <c r="H54" s="9">
        <v>11.641</v>
      </c>
      <c r="I54" s="9">
        <v>8.7959999999999994</v>
      </c>
      <c r="J54" s="9">
        <v>2.8450000000000002</v>
      </c>
      <c r="K54" s="9">
        <v>28.372</v>
      </c>
      <c r="L54" s="9">
        <v>9.4480000000000004</v>
      </c>
      <c r="M54" s="9">
        <v>18.923999999999999</v>
      </c>
      <c r="N54" s="9">
        <v>26.725000000000001</v>
      </c>
      <c r="O54" s="9">
        <v>9.2219999999999995</v>
      </c>
      <c r="P54" s="9">
        <v>17.504000000000001</v>
      </c>
      <c r="Q54" s="9">
        <v>133.28800000000001</v>
      </c>
      <c r="R54" s="9">
        <v>69.649000000000001</v>
      </c>
      <c r="S54" s="9">
        <v>63.637999999999998</v>
      </c>
      <c r="T54" s="9">
        <v>104.994</v>
      </c>
      <c r="U54" s="9">
        <v>60.171999999999997</v>
      </c>
      <c r="V54" s="9">
        <v>44.822000000000003</v>
      </c>
      <c r="W54" s="9">
        <v>28.292999999999999</v>
      </c>
      <c r="X54" s="9">
        <v>9.4770000000000003</v>
      </c>
      <c r="Y54" s="9">
        <v>18.815999999999999</v>
      </c>
      <c r="Z54" s="9">
        <v>16.399999999999999</v>
      </c>
      <c r="AA54" s="9">
        <v>9.8569999999999993</v>
      </c>
      <c r="AB54" s="9">
        <v>6.5430000000000001</v>
      </c>
      <c r="AC54" s="9">
        <v>2.698</v>
      </c>
      <c r="AD54" s="9">
        <v>1.83</v>
      </c>
      <c r="AE54" s="9">
        <v>0.86799999999999999</v>
      </c>
      <c r="AF54" s="9">
        <v>1.478</v>
      </c>
      <c r="AG54" s="9">
        <v>1.2589999999999999</v>
      </c>
      <c r="AH54" s="9">
        <v>0.219</v>
      </c>
      <c r="AI54" s="9">
        <v>0.81799999999999995</v>
      </c>
      <c r="AJ54" s="9">
        <v>0.81599999999999995</v>
      </c>
      <c r="AK54" s="9">
        <v>2E-3</v>
      </c>
      <c r="AL54" s="9">
        <v>0.66</v>
      </c>
      <c r="AM54" s="9">
        <v>0.442</v>
      </c>
      <c r="AN54" s="9">
        <v>0.217</v>
      </c>
      <c r="AO54" s="9">
        <v>1.22</v>
      </c>
      <c r="AP54" s="9">
        <v>0.57099999999999995</v>
      </c>
      <c r="AQ54" s="9">
        <v>0.64900000000000002</v>
      </c>
      <c r="AR54" s="9">
        <v>14.552</v>
      </c>
      <c r="AS54" s="9">
        <v>8.6189999999999998</v>
      </c>
      <c r="AT54" s="9">
        <v>5.9329999999999998</v>
      </c>
      <c r="AU54" s="9">
        <v>7.4219999999999997</v>
      </c>
      <c r="AV54" s="9">
        <v>5.4950000000000001</v>
      </c>
      <c r="AW54" s="9">
        <v>1.9279999999999999</v>
      </c>
      <c r="AX54" s="9">
        <v>7.13</v>
      </c>
      <c r="AY54" s="9">
        <v>3.1240000000000001</v>
      </c>
      <c r="AZ54" s="9">
        <v>4.0049999999999999</v>
      </c>
      <c r="BA54" s="9">
        <v>8.5030000000000001</v>
      </c>
      <c r="BB54" s="9">
        <v>6.36</v>
      </c>
      <c r="BC54" s="9">
        <v>2.1429999999999998</v>
      </c>
      <c r="BD54" s="9">
        <v>7.8970000000000002</v>
      </c>
      <c r="BE54" s="9">
        <v>3.4969999999999999</v>
      </c>
      <c r="BF54" s="9">
        <v>4.4000000000000004</v>
      </c>
      <c r="BG54" s="9">
        <v>7.9480000000000004</v>
      </c>
      <c r="BH54" s="9">
        <v>3.9409999999999998</v>
      </c>
      <c r="BI54" s="9">
        <v>4.0069999999999997</v>
      </c>
      <c r="BJ54" s="9">
        <v>232.489</v>
      </c>
      <c r="BK54" s="9">
        <v>118.858</v>
      </c>
      <c r="BL54" s="9">
        <v>113.631</v>
      </c>
      <c r="BM54" s="9">
        <v>172.262</v>
      </c>
      <c r="BN54" s="9">
        <v>99.064999999999998</v>
      </c>
      <c r="BO54" s="9">
        <v>73.197000000000003</v>
      </c>
      <c r="BP54" s="9">
        <v>60.226999999999997</v>
      </c>
      <c r="BQ54" s="9">
        <v>19.792999999999999</v>
      </c>
      <c r="BR54" s="9">
        <v>40.433999999999997</v>
      </c>
      <c r="BS54" s="9">
        <v>26.024999999999999</v>
      </c>
      <c r="BT54" s="9">
        <v>15.712</v>
      </c>
      <c r="BU54" s="9">
        <v>10.313000000000001</v>
      </c>
      <c r="BV54" s="9">
        <v>6.5129999999999999</v>
      </c>
      <c r="BW54" s="9">
        <v>4.3449999999999998</v>
      </c>
      <c r="BX54" s="9">
        <v>2.1680000000000001</v>
      </c>
      <c r="BY54" s="9">
        <v>3.0609999999999999</v>
      </c>
      <c r="BZ54" s="9">
        <v>2.335</v>
      </c>
      <c r="CA54" s="9">
        <v>0.72699999999999998</v>
      </c>
      <c r="CB54" s="9">
        <v>1.62</v>
      </c>
      <c r="CC54" s="9">
        <v>1.2450000000000001</v>
      </c>
      <c r="CD54" s="9">
        <v>0.374</v>
      </c>
      <c r="CE54" s="9">
        <v>1.4419999999999999</v>
      </c>
      <c r="CF54" s="9">
        <v>1.0900000000000001</v>
      </c>
      <c r="CG54" s="9">
        <v>0.35199999999999998</v>
      </c>
      <c r="CH54" s="9">
        <v>3.4510000000000001</v>
      </c>
      <c r="CI54" s="9">
        <v>2.0099999999999998</v>
      </c>
      <c r="CJ54" s="9">
        <v>1.4410000000000001</v>
      </c>
      <c r="CK54" s="9">
        <v>21.715</v>
      </c>
      <c r="CL54" s="9">
        <v>13.053000000000001</v>
      </c>
      <c r="CM54" s="9">
        <v>8.6620000000000008</v>
      </c>
      <c r="CN54" s="9">
        <v>9.9320000000000004</v>
      </c>
      <c r="CO54" s="9">
        <v>8.6340000000000003</v>
      </c>
      <c r="CP54" s="9">
        <v>1.298</v>
      </c>
      <c r="CQ54" s="9">
        <v>11.782999999999999</v>
      </c>
      <c r="CR54" s="9">
        <v>4.4189999999999996</v>
      </c>
      <c r="CS54" s="9">
        <v>7.3639999999999999</v>
      </c>
      <c r="CT54" s="9">
        <v>12.058</v>
      </c>
      <c r="CU54" s="9">
        <v>10.032</v>
      </c>
      <c r="CV54" s="9">
        <v>2.0270000000000001</v>
      </c>
      <c r="CW54" s="9">
        <v>13.967000000000001</v>
      </c>
      <c r="CX54" s="9">
        <v>5.68</v>
      </c>
      <c r="CY54" s="9">
        <v>8.2859999999999996</v>
      </c>
      <c r="CZ54" s="9">
        <v>13.403</v>
      </c>
      <c r="DA54" s="9">
        <v>5.665</v>
      </c>
      <c r="DB54" s="9">
        <v>7.7380000000000004</v>
      </c>
    </row>
    <row r="55" spans="1:106">
      <c r="A55" s="10">
        <v>43160</v>
      </c>
      <c r="B55" s="9">
        <v>10.176</v>
      </c>
      <c r="C55" s="9">
        <v>7.085</v>
      </c>
      <c r="D55" s="9">
        <v>3.0910000000000002</v>
      </c>
      <c r="E55" s="9">
        <v>24.74</v>
      </c>
      <c r="F55" s="9">
        <v>8.4529999999999994</v>
      </c>
      <c r="G55" s="9">
        <v>16.288</v>
      </c>
      <c r="H55" s="9">
        <v>11.77</v>
      </c>
      <c r="I55" s="9">
        <v>8.4440000000000008</v>
      </c>
      <c r="J55" s="9">
        <v>3.3260000000000001</v>
      </c>
      <c r="K55" s="9">
        <v>26.963000000000001</v>
      </c>
      <c r="L55" s="9">
        <v>9.3160000000000007</v>
      </c>
      <c r="M55" s="9">
        <v>17.646999999999998</v>
      </c>
      <c r="N55" s="9">
        <v>25.701000000000001</v>
      </c>
      <c r="O55" s="9">
        <v>9.3079999999999998</v>
      </c>
      <c r="P55" s="9">
        <v>16.393000000000001</v>
      </c>
      <c r="Q55" s="9">
        <v>133.83199999999999</v>
      </c>
      <c r="R55" s="9">
        <v>69.748999999999995</v>
      </c>
      <c r="S55" s="9">
        <v>64.082999999999998</v>
      </c>
      <c r="T55" s="9">
        <v>105.658</v>
      </c>
      <c r="U55" s="9">
        <v>60.976999999999997</v>
      </c>
      <c r="V55" s="9">
        <v>44.680999999999997</v>
      </c>
      <c r="W55" s="9">
        <v>28.173999999999999</v>
      </c>
      <c r="X55" s="9">
        <v>8.7720000000000002</v>
      </c>
      <c r="Y55" s="9">
        <v>19.402000000000001</v>
      </c>
      <c r="Z55" s="9">
        <v>15.608000000000001</v>
      </c>
      <c r="AA55" s="9">
        <v>9.1280000000000001</v>
      </c>
      <c r="AB55" s="9">
        <v>6.48</v>
      </c>
      <c r="AC55" s="9">
        <v>2.0619999999999998</v>
      </c>
      <c r="AD55" s="9">
        <v>1.4039999999999999</v>
      </c>
      <c r="AE55" s="9">
        <v>0.65800000000000003</v>
      </c>
      <c r="AF55" s="9">
        <v>1.0369999999999999</v>
      </c>
      <c r="AG55" s="9">
        <v>0.92900000000000005</v>
      </c>
      <c r="AH55" s="9">
        <v>0.108</v>
      </c>
      <c r="AI55" s="9">
        <v>0.377</v>
      </c>
      <c r="AJ55" s="9">
        <v>0.28399999999999997</v>
      </c>
      <c r="AK55" s="9">
        <v>9.2999999999999999E-2</v>
      </c>
      <c r="AL55" s="9">
        <v>0.66</v>
      </c>
      <c r="AM55" s="9">
        <v>0.64500000000000002</v>
      </c>
      <c r="AN55" s="9">
        <v>1.4999999999999999E-2</v>
      </c>
      <c r="AO55" s="9">
        <v>1.0249999999999999</v>
      </c>
      <c r="AP55" s="9">
        <v>0.47499999999999998</v>
      </c>
      <c r="AQ55" s="9">
        <v>0.55000000000000004</v>
      </c>
      <c r="AR55" s="9">
        <v>14.641</v>
      </c>
      <c r="AS55" s="9">
        <v>8.3800000000000008</v>
      </c>
      <c r="AT55" s="9">
        <v>6.2619999999999996</v>
      </c>
      <c r="AU55" s="9">
        <v>8.2279999999999998</v>
      </c>
      <c r="AV55" s="9">
        <v>5.6890000000000001</v>
      </c>
      <c r="AW55" s="9">
        <v>2.5390000000000001</v>
      </c>
      <c r="AX55" s="9">
        <v>6.4130000000000003</v>
      </c>
      <c r="AY55" s="9">
        <v>2.6909999999999998</v>
      </c>
      <c r="AZ55" s="9">
        <v>3.7229999999999999</v>
      </c>
      <c r="BA55" s="9">
        <v>8.6920000000000002</v>
      </c>
      <c r="BB55" s="9">
        <v>6.14</v>
      </c>
      <c r="BC55" s="9">
        <v>2.5529999999999999</v>
      </c>
      <c r="BD55" s="9">
        <v>6.9160000000000004</v>
      </c>
      <c r="BE55" s="9">
        <v>2.9889999999999999</v>
      </c>
      <c r="BF55" s="9">
        <v>3.927</v>
      </c>
      <c r="BG55" s="9">
        <v>6.79</v>
      </c>
      <c r="BH55" s="9">
        <v>2.9750000000000001</v>
      </c>
      <c r="BI55" s="9">
        <v>3.8159999999999998</v>
      </c>
      <c r="BJ55" s="9">
        <v>230.99</v>
      </c>
      <c r="BK55" s="9">
        <v>117.312</v>
      </c>
      <c r="BL55" s="9">
        <v>113.678</v>
      </c>
      <c r="BM55" s="9">
        <v>168.374</v>
      </c>
      <c r="BN55" s="9">
        <v>97.921999999999997</v>
      </c>
      <c r="BO55" s="9">
        <v>70.450999999999993</v>
      </c>
      <c r="BP55" s="9">
        <v>62.616</v>
      </c>
      <c r="BQ55" s="9">
        <v>19.388999999999999</v>
      </c>
      <c r="BR55" s="9">
        <v>43.226999999999997</v>
      </c>
      <c r="BS55" s="9">
        <v>28.777999999999999</v>
      </c>
      <c r="BT55" s="9">
        <v>17.117000000000001</v>
      </c>
      <c r="BU55" s="9">
        <v>11.661</v>
      </c>
      <c r="BV55" s="9">
        <v>5.6760000000000002</v>
      </c>
      <c r="BW55" s="9">
        <v>3.476</v>
      </c>
      <c r="BX55" s="9">
        <v>2.2010000000000001</v>
      </c>
      <c r="BY55" s="9">
        <v>1.5740000000000001</v>
      </c>
      <c r="BZ55" s="9">
        <v>1.0549999999999999</v>
      </c>
      <c r="CA55" s="9">
        <v>0.51900000000000002</v>
      </c>
      <c r="CB55" s="9">
        <v>0.92200000000000004</v>
      </c>
      <c r="CC55" s="9">
        <v>0.59799999999999998</v>
      </c>
      <c r="CD55" s="9">
        <v>0.32400000000000001</v>
      </c>
      <c r="CE55" s="9">
        <v>0.65200000000000002</v>
      </c>
      <c r="CF55" s="9">
        <v>0.45700000000000002</v>
      </c>
      <c r="CG55" s="9">
        <v>0.19500000000000001</v>
      </c>
      <c r="CH55" s="9">
        <v>4.1020000000000003</v>
      </c>
      <c r="CI55" s="9">
        <v>2.4209999999999998</v>
      </c>
      <c r="CJ55" s="9">
        <v>1.681</v>
      </c>
      <c r="CK55" s="9">
        <v>24.992999999999999</v>
      </c>
      <c r="CL55" s="9">
        <v>14.747</v>
      </c>
      <c r="CM55" s="9">
        <v>10.244999999999999</v>
      </c>
      <c r="CN55" s="9">
        <v>11.756</v>
      </c>
      <c r="CO55" s="9">
        <v>9.0410000000000004</v>
      </c>
      <c r="CP55" s="9">
        <v>2.7149999999999999</v>
      </c>
      <c r="CQ55" s="9">
        <v>13.237</v>
      </c>
      <c r="CR55" s="9">
        <v>5.7069999999999999</v>
      </c>
      <c r="CS55" s="9">
        <v>7.5309999999999997</v>
      </c>
      <c r="CT55" s="9">
        <v>13.246</v>
      </c>
      <c r="CU55" s="9">
        <v>10.009</v>
      </c>
      <c r="CV55" s="9">
        <v>3.2360000000000002</v>
      </c>
      <c r="CW55" s="9">
        <v>15.532999999999999</v>
      </c>
      <c r="CX55" s="9">
        <v>7.1079999999999997</v>
      </c>
      <c r="CY55" s="9">
        <v>8.4250000000000007</v>
      </c>
      <c r="CZ55" s="9">
        <v>14.159000000000001</v>
      </c>
      <c r="DA55" s="9">
        <v>6.3049999999999997</v>
      </c>
      <c r="DB55" s="9">
        <v>7.8550000000000004</v>
      </c>
    </row>
    <row r="56" spans="1:106">
      <c r="A56" s="10">
        <v>43191</v>
      </c>
      <c r="B56" s="9">
        <v>11.653</v>
      </c>
      <c r="C56" s="9">
        <v>8.3930000000000007</v>
      </c>
      <c r="D56" s="9">
        <v>3.26</v>
      </c>
      <c r="E56" s="9">
        <v>23.824000000000002</v>
      </c>
      <c r="F56" s="9">
        <v>8.5399999999999991</v>
      </c>
      <c r="G56" s="9">
        <v>15.284000000000001</v>
      </c>
      <c r="H56" s="9">
        <v>13.147</v>
      </c>
      <c r="I56" s="9">
        <v>9.5259999999999998</v>
      </c>
      <c r="J56" s="9">
        <v>3.621</v>
      </c>
      <c r="K56" s="9">
        <v>26.84</v>
      </c>
      <c r="L56" s="9">
        <v>9.7490000000000006</v>
      </c>
      <c r="M56" s="9">
        <v>17.091000000000001</v>
      </c>
      <c r="N56" s="9">
        <v>24.86</v>
      </c>
      <c r="O56" s="9">
        <v>9.2289999999999992</v>
      </c>
      <c r="P56" s="9">
        <v>15.631</v>
      </c>
      <c r="Q56" s="9">
        <v>133.86600000000001</v>
      </c>
      <c r="R56" s="9">
        <v>69.516999999999996</v>
      </c>
      <c r="S56" s="9">
        <v>64.349000000000004</v>
      </c>
      <c r="T56" s="9">
        <v>107.03</v>
      </c>
      <c r="U56" s="9">
        <v>61.265999999999998</v>
      </c>
      <c r="V56" s="9">
        <v>45.764000000000003</v>
      </c>
      <c r="W56" s="9">
        <v>26.835999999999999</v>
      </c>
      <c r="X56" s="9">
        <v>8.2509999999999994</v>
      </c>
      <c r="Y56" s="9">
        <v>18.585000000000001</v>
      </c>
      <c r="Z56" s="9">
        <v>14.244</v>
      </c>
      <c r="AA56" s="9">
        <v>8.8070000000000004</v>
      </c>
      <c r="AB56" s="9">
        <v>5.4379999999999997</v>
      </c>
      <c r="AC56" s="9">
        <v>2.343</v>
      </c>
      <c r="AD56" s="9">
        <v>1.8380000000000001</v>
      </c>
      <c r="AE56" s="9">
        <v>0.50600000000000001</v>
      </c>
      <c r="AF56" s="9">
        <v>1.581</v>
      </c>
      <c r="AG56" s="9">
        <v>1.4339999999999999</v>
      </c>
      <c r="AH56" s="9">
        <v>0.14699999999999999</v>
      </c>
      <c r="AI56" s="9">
        <v>1.147</v>
      </c>
      <c r="AJ56" s="9">
        <v>1.0149999999999999</v>
      </c>
      <c r="AK56" s="9">
        <v>0.13100000000000001</v>
      </c>
      <c r="AL56" s="9">
        <v>0.434</v>
      </c>
      <c r="AM56" s="9">
        <v>0.41899999999999998</v>
      </c>
      <c r="AN56" s="9">
        <v>1.4999999999999999E-2</v>
      </c>
      <c r="AO56" s="9">
        <v>0.76300000000000001</v>
      </c>
      <c r="AP56" s="9">
        <v>0.40400000000000003</v>
      </c>
      <c r="AQ56" s="9">
        <v>0.35899999999999999</v>
      </c>
      <c r="AR56" s="9">
        <v>12.83</v>
      </c>
      <c r="AS56" s="9">
        <v>7.6749999999999998</v>
      </c>
      <c r="AT56" s="9">
        <v>5.1539999999999999</v>
      </c>
      <c r="AU56" s="9">
        <v>7.3490000000000002</v>
      </c>
      <c r="AV56" s="9">
        <v>5.1420000000000003</v>
      </c>
      <c r="AW56" s="9">
        <v>2.2069999999999999</v>
      </c>
      <c r="AX56" s="9">
        <v>5.48</v>
      </c>
      <c r="AY56" s="9">
        <v>2.5329999999999999</v>
      </c>
      <c r="AZ56" s="9">
        <v>2.9470000000000001</v>
      </c>
      <c r="BA56" s="9">
        <v>8.4109999999999996</v>
      </c>
      <c r="BB56" s="9">
        <v>6.125</v>
      </c>
      <c r="BC56" s="9">
        <v>2.2869999999999999</v>
      </c>
      <c r="BD56" s="9">
        <v>5.8330000000000002</v>
      </c>
      <c r="BE56" s="9">
        <v>2.6819999999999999</v>
      </c>
      <c r="BF56" s="9">
        <v>3.1509999999999998</v>
      </c>
      <c r="BG56" s="9">
        <v>6.6269999999999998</v>
      </c>
      <c r="BH56" s="9">
        <v>3.5489999999999999</v>
      </c>
      <c r="BI56" s="9">
        <v>3.0790000000000002</v>
      </c>
      <c r="BJ56" s="9">
        <v>228.43199999999999</v>
      </c>
      <c r="BK56" s="9">
        <v>116.444</v>
      </c>
      <c r="BL56" s="9">
        <v>111.98699999999999</v>
      </c>
      <c r="BM56" s="9">
        <v>166.202</v>
      </c>
      <c r="BN56" s="9">
        <v>97.003</v>
      </c>
      <c r="BO56" s="9">
        <v>69.198999999999998</v>
      </c>
      <c r="BP56" s="9">
        <v>62.23</v>
      </c>
      <c r="BQ56" s="9">
        <v>19.440999999999999</v>
      </c>
      <c r="BR56" s="9">
        <v>42.789000000000001</v>
      </c>
      <c r="BS56" s="9">
        <v>27.567</v>
      </c>
      <c r="BT56" s="9">
        <v>13.929</v>
      </c>
      <c r="BU56" s="9">
        <v>13.638999999999999</v>
      </c>
      <c r="BV56" s="9">
        <v>4.5990000000000002</v>
      </c>
      <c r="BW56" s="9">
        <v>2.0680000000000001</v>
      </c>
      <c r="BX56" s="9">
        <v>2.5310000000000001</v>
      </c>
      <c r="BY56" s="9">
        <v>1.1739999999999999</v>
      </c>
      <c r="BZ56" s="9">
        <v>0.67800000000000005</v>
      </c>
      <c r="CA56" s="9">
        <v>0.496</v>
      </c>
      <c r="CB56" s="9">
        <v>0.34699999999999998</v>
      </c>
      <c r="CC56" s="9">
        <v>0.14699999999999999</v>
      </c>
      <c r="CD56" s="9">
        <v>0.2</v>
      </c>
      <c r="CE56" s="9">
        <v>0.82699999999999996</v>
      </c>
      <c r="CF56" s="9">
        <v>0.53200000000000003</v>
      </c>
      <c r="CG56" s="9">
        <v>0.29599999999999999</v>
      </c>
      <c r="CH56" s="9">
        <v>3.4249999999999998</v>
      </c>
      <c r="CI56" s="9">
        <v>1.39</v>
      </c>
      <c r="CJ56" s="9">
        <v>2.0350000000000001</v>
      </c>
      <c r="CK56" s="9">
        <v>25.08</v>
      </c>
      <c r="CL56" s="9">
        <v>13.05</v>
      </c>
      <c r="CM56" s="9">
        <v>12.03</v>
      </c>
      <c r="CN56" s="9">
        <v>9.7989999999999995</v>
      </c>
      <c r="CO56" s="9">
        <v>7.5369999999999999</v>
      </c>
      <c r="CP56" s="9">
        <v>2.262</v>
      </c>
      <c r="CQ56" s="9">
        <v>15.281000000000001</v>
      </c>
      <c r="CR56" s="9">
        <v>5.5129999999999999</v>
      </c>
      <c r="CS56" s="9">
        <v>9.7680000000000007</v>
      </c>
      <c r="CT56" s="9">
        <v>10.461</v>
      </c>
      <c r="CU56" s="9">
        <v>7.8310000000000004</v>
      </c>
      <c r="CV56" s="9">
        <v>2.6309999999999998</v>
      </c>
      <c r="CW56" s="9">
        <v>17.106000000000002</v>
      </c>
      <c r="CX56" s="9">
        <v>6.0979999999999999</v>
      </c>
      <c r="CY56" s="9">
        <v>11.007999999999999</v>
      </c>
      <c r="CZ56" s="9">
        <v>15.628</v>
      </c>
      <c r="DA56" s="9">
        <v>5.66</v>
      </c>
      <c r="DB56" s="9">
        <v>9.968</v>
      </c>
    </row>
    <row r="57" spans="1:106">
      <c r="A57" s="10">
        <v>43221</v>
      </c>
      <c r="B57" s="9">
        <v>10.464</v>
      </c>
      <c r="C57" s="9">
        <v>7.5970000000000004</v>
      </c>
      <c r="D57" s="9">
        <v>2.867</v>
      </c>
      <c r="E57" s="9">
        <v>24.058</v>
      </c>
      <c r="F57" s="9">
        <v>8.984</v>
      </c>
      <c r="G57" s="9">
        <v>15.074</v>
      </c>
      <c r="H57" s="9">
        <v>12.798</v>
      </c>
      <c r="I57" s="9">
        <v>9.4030000000000005</v>
      </c>
      <c r="J57" s="9">
        <v>3.3959999999999999</v>
      </c>
      <c r="K57" s="9">
        <v>27.251999999999999</v>
      </c>
      <c r="L57" s="9">
        <v>10.028</v>
      </c>
      <c r="M57" s="9">
        <v>17.224</v>
      </c>
      <c r="N57" s="9">
        <v>25.888999999999999</v>
      </c>
      <c r="O57" s="9">
        <v>10.528</v>
      </c>
      <c r="P57" s="9">
        <v>15.361000000000001</v>
      </c>
      <c r="Q57" s="9">
        <v>134.148</v>
      </c>
      <c r="R57" s="9">
        <v>69.64</v>
      </c>
      <c r="S57" s="9">
        <v>64.509</v>
      </c>
      <c r="T57" s="9">
        <v>107.29300000000001</v>
      </c>
      <c r="U57" s="9">
        <v>60.472000000000001</v>
      </c>
      <c r="V57" s="9">
        <v>46.820999999999998</v>
      </c>
      <c r="W57" s="9">
        <v>26.856000000000002</v>
      </c>
      <c r="X57" s="9">
        <v>9.1679999999999993</v>
      </c>
      <c r="Y57" s="9">
        <v>17.687999999999999</v>
      </c>
      <c r="Z57" s="9">
        <v>14.159000000000001</v>
      </c>
      <c r="AA57" s="9">
        <v>8.6579999999999995</v>
      </c>
      <c r="AB57" s="9">
        <v>5.5010000000000003</v>
      </c>
      <c r="AC57" s="9">
        <v>2.0070000000000001</v>
      </c>
      <c r="AD57" s="9">
        <v>1.2769999999999999</v>
      </c>
      <c r="AE57" s="9">
        <v>0.73099999999999998</v>
      </c>
      <c r="AF57" s="9">
        <v>1.06</v>
      </c>
      <c r="AG57" s="9">
        <v>0.96599999999999997</v>
      </c>
      <c r="AH57" s="9">
        <v>9.4E-2</v>
      </c>
      <c r="AI57" s="9">
        <v>0.39</v>
      </c>
      <c r="AJ57" s="9">
        <v>0.38800000000000001</v>
      </c>
      <c r="AK57" s="9">
        <v>2E-3</v>
      </c>
      <c r="AL57" s="9">
        <v>0.67</v>
      </c>
      <c r="AM57" s="9">
        <v>0.57799999999999996</v>
      </c>
      <c r="AN57" s="9">
        <v>9.2999999999999999E-2</v>
      </c>
      <c r="AO57" s="9">
        <v>0.94699999999999995</v>
      </c>
      <c r="AP57" s="9">
        <v>0.311</v>
      </c>
      <c r="AQ57" s="9">
        <v>0.63600000000000001</v>
      </c>
      <c r="AR57" s="9">
        <v>12.83</v>
      </c>
      <c r="AS57" s="9">
        <v>7.81</v>
      </c>
      <c r="AT57" s="9">
        <v>5.0199999999999996</v>
      </c>
      <c r="AU57" s="9">
        <v>7.2249999999999996</v>
      </c>
      <c r="AV57" s="9">
        <v>5.3360000000000003</v>
      </c>
      <c r="AW57" s="9">
        <v>1.889</v>
      </c>
      <c r="AX57" s="9">
        <v>5.6050000000000004</v>
      </c>
      <c r="AY57" s="9">
        <v>2.4750000000000001</v>
      </c>
      <c r="AZ57" s="9">
        <v>3.1309999999999998</v>
      </c>
      <c r="BA57" s="9">
        <v>7.9039999999999999</v>
      </c>
      <c r="BB57" s="9">
        <v>5.9240000000000004</v>
      </c>
      <c r="BC57" s="9">
        <v>1.98</v>
      </c>
      <c r="BD57" s="9">
        <v>6.2549999999999999</v>
      </c>
      <c r="BE57" s="9">
        <v>2.734</v>
      </c>
      <c r="BF57" s="9">
        <v>3.5209999999999999</v>
      </c>
      <c r="BG57" s="9">
        <v>5.9950000000000001</v>
      </c>
      <c r="BH57" s="9">
        <v>2.8620000000000001</v>
      </c>
      <c r="BI57" s="9">
        <v>3.133</v>
      </c>
      <c r="BJ57" s="9">
        <v>228.732</v>
      </c>
      <c r="BK57" s="9">
        <v>115.298</v>
      </c>
      <c r="BL57" s="9">
        <v>113.434</v>
      </c>
      <c r="BM57" s="9">
        <v>167.87799999999999</v>
      </c>
      <c r="BN57" s="9">
        <v>97.984999999999999</v>
      </c>
      <c r="BO57" s="9">
        <v>69.893000000000001</v>
      </c>
      <c r="BP57" s="9">
        <v>60.853999999999999</v>
      </c>
      <c r="BQ57" s="9">
        <v>17.312999999999999</v>
      </c>
      <c r="BR57" s="9">
        <v>43.540999999999997</v>
      </c>
      <c r="BS57" s="9">
        <v>22.53</v>
      </c>
      <c r="BT57" s="9">
        <v>12.518000000000001</v>
      </c>
      <c r="BU57" s="9">
        <v>10.012</v>
      </c>
      <c r="BV57" s="9">
        <v>4.556</v>
      </c>
      <c r="BW57" s="9">
        <v>2.923</v>
      </c>
      <c r="BX57" s="9">
        <v>1.633</v>
      </c>
      <c r="BY57" s="9">
        <v>2.0489999999999999</v>
      </c>
      <c r="BZ57" s="9">
        <v>1.7470000000000001</v>
      </c>
      <c r="CA57" s="9">
        <v>0.30099999999999999</v>
      </c>
      <c r="CB57" s="9">
        <v>0.29699999999999999</v>
      </c>
      <c r="CC57" s="9">
        <v>0.16300000000000001</v>
      </c>
      <c r="CD57" s="9">
        <v>0.13400000000000001</v>
      </c>
      <c r="CE57" s="9">
        <v>1.752</v>
      </c>
      <c r="CF57" s="9">
        <v>1.585</v>
      </c>
      <c r="CG57" s="9">
        <v>0.16700000000000001</v>
      </c>
      <c r="CH57" s="9">
        <v>2.508</v>
      </c>
      <c r="CI57" s="9">
        <v>1.1759999999999999</v>
      </c>
      <c r="CJ57" s="9">
        <v>1.3320000000000001</v>
      </c>
      <c r="CK57" s="9">
        <v>20.369</v>
      </c>
      <c r="CL57" s="9">
        <v>10.903</v>
      </c>
      <c r="CM57" s="9">
        <v>9.4659999999999993</v>
      </c>
      <c r="CN57" s="9">
        <v>8.3339999999999996</v>
      </c>
      <c r="CO57" s="9">
        <v>6.2750000000000004</v>
      </c>
      <c r="CP57" s="9">
        <v>2.0579999999999998</v>
      </c>
      <c r="CQ57" s="9">
        <v>12.035</v>
      </c>
      <c r="CR57" s="9">
        <v>4.6269999999999998</v>
      </c>
      <c r="CS57" s="9">
        <v>7.4080000000000004</v>
      </c>
      <c r="CT57" s="9">
        <v>9.6820000000000004</v>
      </c>
      <c r="CU57" s="9">
        <v>7.452</v>
      </c>
      <c r="CV57" s="9">
        <v>2.2309999999999999</v>
      </c>
      <c r="CW57" s="9">
        <v>12.847</v>
      </c>
      <c r="CX57" s="9">
        <v>5.0659999999999998</v>
      </c>
      <c r="CY57" s="9">
        <v>7.7809999999999997</v>
      </c>
      <c r="CZ57" s="9">
        <v>12.332000000000001</v>
      </c>
      <c r="DA57" s="9">
        <v>4.79</v>
      </c>
      <c r="DB57" s="9">
        <v>7.5419999999999998</v>
      </c>
    </row>
    <row r="58" spans="1:106">
      <c r="A58" s="10">
        <v>43252</v>
      </c>
      <c r="B58" s="9">
        <v>10.369</v>
      </c>
      <c r="C58" s="9">
        <v>7.46</v>
      </c>
      <c r="D58" s="9">
        <v>2.9089999999999998</v>
      </c>
      <c r="E58" s="9">
        <v>24.984000000000002</v>
      </c>
      <c r="F58" s="9">
        <v>7.97</v>
      </c>
      <c r="G58" s="9">
        <v>17.013999999999999</v>
      </c>
      <c r="H58" s="9">
        <v>12.797000000000001</v>
      </c>
      <c r="I58" s="9">
        <v>9.2810000000000006</v>
      </c>
      <c r="J58" s="9">
        <v>3.516</v>
      </c>
      <c r="K58" s="9">
        <v>27.382999999999999</v>
      </c>
      <c r="L58" s="9">
        <v>9.4250000000000007</v>
      </c>
      <c r="M58" s="9">
        <v>17.957000000000001</v>
      </c>
      <c r="N58" s="9">
        <v>26.256</v>
      </c>
      <c r="O58" s="9">
        <v>8.8510000000000009</v>
      </c>
      <c r="P58" s="9">
        <v>17.404</v>
      </c>
      <c r="Q58" s="9">
        <v>134.131</v>
      </c>
      <c r="R58" s="9">
        <v>70.072999999999993</v>
      </c>
      <c r="S58" s="9">
        <v>64.058000000000007</v>
      </c>
      <c r="T58" s="9">
        <v>107.056</v>
      </c>
      <c r="U58" s="9">
        <v>60.06</v>
      </c>
      <c r="V58" s="9">
        <v>46.997</v>
      </c>
      <c r="W58" s="9">
        <v>27.074999999999999</v>
      </c>
      <c r="X58" s="9">
        <v>10.013</v>
      </c>
      <c r="Y58" s="9">
        <v>17.062000000000001</v>
      </c>
      <c r="Z58" s="9">
        <v>14.654</v>
      </c>
      <c r="AA58" s="9">
        <v>8.6760000000000002</v>
      </c>
      <c r="AB58" s="9">
        <v>5.9779999999999998</v>
      </c>
      <c r="AC58" s="9">
        <v>1.8080000000000001</v>
      </c>
      <c r="AD58" s="9">
        <v>1.262</v>
      </c>
      <c r="AE58" s="9">
        <v>0.54700000000000004</v>
      </c>
      <c r="AF58" s="9">
        <v>1.111</v>
      </c>
      <c r="AG58" s="9">
        <v>0.94699999999999995</v>
      </c>
      <c r="AH58" s="9">
        <v>0.16300000000000001</v>
      </c>
      <c r="AI58" s="9">
        <v>0.39600000000000002</v>
      </c>
      <c r="AJ58" s="9">
        <v>0.39500000000000002</v>
      </c>
      <c r="AK58" s="9">
        <v>2E-3</v>
      </c>
      <c r="AL58" s="9">
        <v>0.71399999999999997</v>
      </c>
      <c r="AM58" s="9">
        <v>0.55300000000000005</v>
      </c>
      <c r="AN58" s="9">
        <v>0.16200000000000001</v>
      </c>
      <c r="AO58" s="9">
        <v>0.69799999999999995</v>
      </c>
      <c r="AP58" s="9">
        <v>0.314</v>
      </c>
      <c r="AQ58" s="9">
        <v>0.38300000000000001</v>
      </c>
      <c r="AR58" s="9">
        <v>13.526999999999999</v>
      </c>
      <c r="AS58" s="9">
        <v>8.0109999999999992</v>
      </c>
      <c r="AT58" s="9">
        <v>5.516</v>
      </c>
      <c r="AU58" s="9">
        <v>6.5570000000000004</v>
      </c>
      <c r="AV58" s="9">
        <v>4.8319999999999999</v>
      </c>
      <c r="AW58" s="9">
        <v>1.7250000000000001</v>
      </c>
      <c r="AX58" s="9">
        <v>6.97</v>
      </c>
      <c r="AY58" s="9">
        <v>3.1789999999999998</v>
      </c>
      <c r="AZ58" s="9">
        <v>3.7919999999999998</v>
      </c>
      <c r="BA58" s="9">
        <v>7.2919999999999998</v>
      </c>
      <c r="BB58" s="9">
        <v>5.407</v>
      </c>
      <c r="BC58" s="9">
        <v>1.885</v>
      </c>
      <c r="BD58" s="9">
        <v>7.3630000000000004</v>
      </c>
      <c r="BE58" s="9">
        <v>3.2690000000000001</v>
      </c>
      <c r="BF58" s="9">
        <v>4.0940000000000003</v>
      </c>
      <c r="BG58" s="9">
        <v>7.367</v>
      </c>
      <c r="BH58" s="9">
        <v>3.573</v>
      </c>
      <c r="BI58" s="9">
        <v>3.7930000000000001</v>
      </c>
      <c r="BJ58" s="9">
        <v>233.983</v>
      </c>
      <c r="BK58" s="9">
        <v>119.758</v>
      </c>
      <c r="BL58" s="9">
        <v>114.22499999999999</v>
      </c>
      <c r="BM58" s="9">
        <v>170.06399999999999</v>
      </c>
      <c r="BN58" s="9">
        <v>99.566999999999993</v>
      </c>
      <c r="BO58" s="9">
        <v>70.497</v>
      </c>
      <c r="BP58" s="9">
        <v>63.918999999999997</v>
      </c>
      <c r="BQ58" s="9">
        <v>20.190999999999999</v>
      </c>
      <c r="BR58" s="9">
        <v>43.728000000000002</v>
      </c>
      <c r="BS58" s="9">
        <v>24.855</v>
      </c>
      <c r="BT58" s="9">
        <v>12.319000000000001</v>
      </c>
      <c r="BU58" s="9">
        <v>12.536</v>
      </c>
      <c r="BV58" s="9">
        <v>5.8739999999999997</v>
      </c>
      <c r="BW58" s="9">
        <v>3.266</v>
      </c>
      <c r="BX58" s="9">
        <v>2.6080000000000001</v>
      </c>
      <c r="BY58" s="9">
        <v>1.875</v>
      </c>
      <c r="BZ58" s="9">
        <v>1.575</v>
      </c>
      <c r="CA58" s="9">
        <v>0.3</v>
      </c>
      <c r="CB58" s="9">
        <v>1.028</v>
      </c>
      <c r="CC58" s="9">
        <v>0.73499999999999999</v>
      </c>
      <c r="CD58" s="9">
        <v>0.29299999999999998</v>
      </c>
      <c r="CE58" s="9">
        <v>0.84699999999999998</v>
      </c>
      <c r="CF58" s="9">
        <v>0.84</v>
      </c>
      <c r="CG58" s="9">
        <v>7.0000000000000001E-3</v>
      </c>
      <c r="CH58" s="9">
        <v>4</v>
      </c>
      <c r="CI58" s="9">
        <v>1.6919999999999999</v>
      </c>
      <c r="CJ58" s="9">
        <v>2.3079999999999998</v>
      </c>
      <c r="CK58" s="9">
        <v>20.901</v>
      </c>
      <c r="CL58" s="9">
        <v>10.209</v>
      </c>
      <c r="CM58" s="9">
        <v>10.692</v>
      </c>
      <c r="CN58" s="9">
        <v>8.1310000000000002</v>
      </c>
      <c r="CO58" s="9">
        <v>6.1379999999999999</v>
      </c>
      <c r="CP58" s="9">
        <v>1.994</v>
      </c>
      <c r="CQ58" s="9">
        <v>12.77</v>
      </c>
      <c r="CR58" s="9">
        <v>4.0720000000000001</v>
      </c>
      <c r="CS58" s="9">
        <v>8.6980000000000004</v>
      </c>
      <c r="CT58" s="9">
        <v>9.3339999999999996</v>
      </c>
      <c r="CU58" s="9">
        <v>7.173</v>
      </c>
      <c r="CV58" s="9">
        <v>2.161</v>
      </c>
      <c r="CW58" s="9">
        <v>15.521000000000001</v>
      </c>
      <c r="CX58" s="9">
        <v>5.1459999999999999</v>
      </c>
      <c r="CY58" s="9">
        <v>10.375</v>
      </c>
      <c r="CZ58" s="9">
        <v>13.798</v>
      </c>
      <c r="DA58" s="9">
        <v>4.806</v>
      </c>
      <c r="DB58" s="9">
        <v>8.9909999999999997</v>
      </c>
    </row>
    <row r="59" spans="1:106">
      <c r="A59" s="10">
        <v>43282</v>
      </c>
      <c r="B59" s="9">
        <v>11.254</v>
      </c>
      <c r="C59" s="9">
        <v>8.1739999999999995</v>
      </c>
      <c r="D59" s="9">
        <v>3.08</v>
      </c>
      <c r="E59" s="9">
        <v>24.603999999999999</v>
      </c>
      <c r="F59" s="9">
        <v>9.3810000000000002</v>
      </c>
      <c r="G59" s="9">
        <v>15.223000000000001</v>
      </c>
      <c r="H59" s="9">
        <v>14.138999999999999</v>
      </c>
      <c r="I59" s="9">
        <v>10.785</v>
      </c>
      <c r="J59" s="9">
        <v>3.3540000000000001</v>
      </c>
      <c r="K59" s="9">
        <v>26.838999999999999</v>
      </c>
      <c r="L59" s="9">
        <v>10.709</v>
      </c>
      <c r="M59" s="9">
        <v>16.129000000000001</v>
      </c>
      <c r="N59" s="9">
        <v>26.547999999999998</v>
      </c>
      <c r="O59" s="9">
        <v>10.794</v>
      </c>
      <c r="P59" s="9">
        <v>15.754</v>
      </c>
      <c r="Q59" s="9">
        <v>132.55199999999999</v>
      </c>
      <c r="R59" s="9">
        <v>69.253</v>
      </c>
      <c r="S59" s="9">
        <v>63.298000000000002</v>
      </c>
      <c r="T59" s="9">
        <v>107.035</v>
      </c>
      <c r="U59" s="9">
        <v>60.4</v>
      </c>
      <c r="V59" s="9">
        <v>46.634999999999998</v>
      </c>
      <c r="W59" s="9">
        <v>25.516999999999999</v>
      </c>
      <c r="X59" s="9">
        <v>8.8529999999999998</v>
      </c>
      <c r="Y59" s="9">
        <v>16.664000000000001</v>
      </c>
      <c r="Z59" s="9">
        <v>12.692</v>
      </c>
      <c r="AA59" s="9">
        <v>7.516</v>
      </c>
      <c r="AB59" s="9">
        <v>5.1760000000000002</v>
      </c>
      <c r="AC59" s="9">
        <v>1.78</v>
      </c>
      <c r="AD59" s="9">
        <v>1.345</v>
      </c>
      <c r="AE59" s="9">
        <v>0.435</v>
      </c>
      <c r="AF59" s="9">
        <v>0.94</v>
      </c>
      <c r="AG59" s="9">
        <v>0.71699999999999997</v>
      </c>
      <c r="AH59" s="9">
        <v>0.223</v>
      </c>
      <c r="AI59" s="9">
        <v>0.499</v>
      </c>
      <c r="AJ59" s="9">
        <v>0.36199999999999999</v>
      </c>
      <c r="AK59" s="9">
        <v>0.13700000000000001</v>
      </c>
      <c r="AL59" s="9">
        <v>0.441</v>
      </c>
      <c r="AM59" s="9">
        <v>0.35499999999999998</v>
      </c>
      <c r="AN59" s="9">
        <v>8.5999999999999993E-2</v>
      </c>
      <c r="AO59" s="9">
        <v>0.84099999999999997</v>
      </c>
      <c r="AP59" s="9">
        <v>0.628</v>
      </c>
      <c r="AQ59" s="9">
        <v>0.21299999999999999</v>
      </c>
      <c r="AR59" s="9">
        <v>11.624000000000001</v>
      </c>
      <c r="AS59" s="9">
        <v>6.7969999999999997</v>
      </c>
      <c r="AT59" s="9">
        <v>4.827</v>
      </c>
      <c r="AU59" s="9">
        <v>6.1929999999999996</v>
      </c>
      <c r="AV59" s="9">
        <v>4.3520000000000003</v>
      </c>
      <c r="AW59" s="9">
        <v>1.841</v>
      </c>
      <c r="AX59" s="9">
        <v>5.431</v>
      </c>
      <c r="AY59" s="9">
        <v>2.4449999999999998</v>
      </c>
      <c r="AZ59" s="9">
        <v>2.9860000000000002</v>
      </c>
      <c r="BA59" s="9">
        <v>6.82</v>
      </c>
      <c r="BB59" s="9">
        <v>4.7590000000000003</v>
      </c>
      <c r="BC59" s="9">
        <v>2.06</v>
      </c>
      <c r="BD59" s="9">
        <v>5.8730000000000002</v>
      </c>
      <c r="BE59" s="9">
        <v>2.7570000000000001</v>
      </c>
      <c r="BF59" s="9">
        <v>3.1160000000000001</v>
      </c>
      <c r="BG59" s="9">
        <v>5.93</v>
      </c>
      <c r="BH59" s="9">
        <v>2.8069999999999999</v>
      </c>
      <c r="BI59" s="9">
        <v>3.1230000000000002</v>
      </c>
      <c r="BJ59" s="9">
        <v>231.49199999999999</v>
      </c>
      <c r="BK59" s="9">
        <v>118.08799999999999</v>
      </c>
      <c r="BL59" s="9">
        <v>113.404</v>
      </c>
      <c r="BM59" s="9">
        <v>170.726</v>
      </c>
      <c r="BN59" s="9">
        <v>99.400999999999996</v>
      </c>
      <c r="BO59" s="9">
        <v>71.325999999999993</v>
      </c>
      <c r="BP59" s="9">
        <v>60.765999999999998</v>
      </c>
      <c r="BQ59" s="9">
        <v>18.687000000000001</v>
      </c>
      <c r="BR59" s="9">
        <v>42.078000000000003</v>
      </c>
      <c r="BS59" s="9">
        <v>23.571000000000002</v>
      </c>
      <c r="BT59" s="9">
        <v>10.686999999999999</v>
      </c>
      <c r="BU59" s="9">
        <v>12.885</v>
      </c>
      <c r="BV59" s="9">
        <v>4.1550000000000002</v>
      </c>
      <c r="BW59" s="9">
        <v>1.673</v>
      </c>
      <c r="BX59" s="9">
        <v>2.4820000000000002</v>
      </c>
      <c r="BY59" s="9">
        <v>1.204</v>
      </c>
      <c r="BZ59" s="9">
        <v>1.044</v>
      </c>
      <c r="CA59" s="9">
        <v>0.16</v>
      </c>
      <c r="CB59" s="9">
        <v>0.81100000000000005</v>
      </c>
      <c r="CC59" s="9">
        <v>0.80800000000000005</v>
      </c>
      <c r="CD59" s="9">
        <v>3.0000000000000001E-3</v>
      </c>
      <c r="CE59" s="9">
        <v>0.39300000000000002</v>
      </c>
      <c r="CF59" s="9">
        <v>0.23599999999999999</v>
      </c>
      <c r="CG59" s="9">
        <v>0.157</v>
      </c>
      <c r="CH59" s="9">
        <v>2.9510000000000001</v>
      </c>
      <c r="CI59" s="9">
        <v>0.628</v>
      </c>
      <c r="CJ59" s="9">
        <v>2.3220000000000001</v>
      </c>
      <c r="CK59" s="9">
        <v>22.042000000000002</v>
      </c>
      <c r="CL59" s="9">
        <v>10.036</v>
      </c>
      <c r="CM59" s="9">
        <v>12.006</v>
      </c>
      <c r="CN59" s="9">
        <v>8.8710000000000004</v>
      </c>
      <c r="CO59" s="9">
        <v>6.056</v>
      </c>
      <c r="CP59" s="9">
        <v>2.8149999999999999</v>
      </c>
      <c r="CQ59" s="9">
        <v>13.172000000000001</v>
      </c>
      <c r="CR59" s="9">
        <v>3.98</v>
      </c>
      <c r="CS59" s="9">
        <v>9.1920000000000002</v>
      </c>
      <c r="CT59" s="9">
        <v>9.5120000000000005</v>
      </c>
      <c r="CU59" s="9">
        <v>6.5350000000000001</v>
      </c>
      <c r="CV59" s="9">
        <v>2.9769999999999999</v>
      </c>
      <c r="CW59" s="9">
        <v>14.058999999999999</v>
      </c>
      <c r="CX59" s="9">
        <v>4.1520000000000001</v>
      </c>
      <c r="CY59" s="9">
        <v>9.9079999999999995</v>
      </c>
      <c r="CZ59" s="9">
        <v>13.983000000000001</v>
      </c>
      <c r="DA59" s="9">
        <v>4.7880000000000003</v>
      </c>
      <c r="DB59" s="9">
        <v>9.1940000000000008</v>
      </c>
    </row>
    <row r="60" spans="1:106">
      <c r="A60" s="10">
        <v>43313</v>
      </c>
      <c r="B60" s="9">
        <v>10.723000000000001</v>
      </c>
      <c r="C60" s="9">
        <v>8.7270000000000003</v>
      </c>
      <c r="D60" s="9">
        <v>1.9950000000000001</v>
      </c>
      <c r="E60" s="9">
        <v>23.736999999999998</v>
      </c>
      <c r="F60" s="9">
        <v>8.4489999999999998</v>
      </c>
      <c r="G60" s="9">
        <v>15.289</v>
      </c>
      <c r="H60" s="9">
        <v>13.21</v>
      </c>
      <c r="I60" s="9">
        <v>10.153</v>
      </c>
      <c r="J60" s="9">
        <v>3.0569999999999999</v>
      </c>
      <c r="K60" s="9">
        <v>26.236000000000001</v>
      </c>
      <c r="L60" s="9">
        <v>9.6029999999999998</v>
      </c>
      <c r="M60" s="9">
        <v>16.634</v>
      </c>
      <c r="N60" s="9">
        <v>24.946000000000002</v>
      </c>
      <c r="O60" s="9">
        <v>8.9870000000000001</v>
      </c>
      <c r="P60" s="9">
        <v>15.96</v>
      </c>
      <c r="Q60" s="9">
        <v>133.97900000000001</v>
      </c>
      <c r="R60" s="9">
        <v>70.304000000000002</v>
      </c>
      <c r="S60" s="9">
        <v>63.674999999999997</v>
      </c>
      <c r="T60" s="9">
        <v>107.687</v>
      </c>
      <c r="U60" s="9">
        <v>61.685000000000002</v>
      </c>
      <c r="V60" s="9">
        <v>46.002000000000002</v>
      </c>
      <c r="W60" s="9">
        <v>26.292000000000002</v>
      </c>
      <c r="X60" s="9">
        <v>8.6189999999999998</v>
      </c>
      <c r="Y60" s="9">
        <v>17.672999999999998</v>
      </c>
      <c r="Z60" s="9">
        <v>14.488</v>
      </c>
      <c r="AA60" s="9">
        <v>8.609</v>
      </c>
      <c r="AB60" s="9">
        <v>5.8789999999999996</v>
      </c>
      <c r="AC60" s="9">
        <v>2.2480000000000002</v>
      </c>
      <c r="AD60" s="9">
        <v>1.7609999999999999</v>
      </c>
      <c r="AE60" s="9">
        <v>0.48599999999999999</v>
      </c>
      <c r="AF60" s="9">
        <v>1.4670000000000001</v>
      </c>
      <c r="AG60" s="9">
        <v>1.38</v>
      </c>
      <c r="AH60" s="9">
        <v>8.6999999999999994E-2</v>
      </c>
      <c r="AI60" s="9">
        <v>0.67900000000000005</v>
      </c>
      <c r="AJ60" s="9">
        <v>0.60699999999999998</v>
      </c>
      <c r="AK60" s="9">
        <v>7.1999999999999995E-2</v>
      </c>
      <c r="AL60" s="9">
        <v>0.78800000000000003</v>
      </c>
      <c r="AM60" s="9">
        <v>0.77300000000000002</v>
      </c>
      <c r="AN60" s="9">
        <v>1.4999999999999999E-2</v>
      </c>
      <c r="AO60" s="9">
        <v>0.78</v>
      </c>
      <c r="AP60" s="9">
        <v>0.38100000000000001</v>
      </c>
      <c r="AQ60" s="9">
        <v>0.39900000000000002</v>
      </c>
      <c r="AR60" s="9">
        <v>13.154999999999999</v>
      </c>
      <c r="AS60" s="9">
        <v>7.5369999999999999</v>
      </c>
      <c r="AT60" s="9">
        <v>5.6189999999999998</v>
      </c>
      <c r="AU60" s="9">
        <v>7.0990000000000002</v>
      </c>
      <c r="AV60" s="9">
        <v>5.1100000000000003</v>
      </c>
      <c r="AW60" s="9">
        <v>1.99</v>
      </c>
      <c r="AX60" s="9">
        <v>6.056</v>
      </c>
      <c r="AY60" s="9">
        <v>2.427</v>
      </c>
      <c r="AZ60" s="9">
        <v>3.629</v>
      </c>
      <c r="BA60" s="9">
        <v>8.08</v>
      </c>
      <c r="BB60" s="9">
        <v>6.0060000000000002</v>
      </c>
      <c r="BC60" s="9">
        <v>2.073</v>
      </c>
      <c r="BD60" s="9">
        <v>6.4080000000000004</v>
      </c>
      <c r="BE60" s="9">
        <v>2.6030000000000002</v>
      </c>
      <c r="BF60" s="9">
        <v>3.8050000000000002</v>
      </c>
      <c r="BG60" s="9">
        <v>6.7350000000000003</v>
      </c>
      <c r="BH60" s="9">
        <v>3.0339999999999998</v>
      </c>
      <c r="BI60" s="9">
        <v>3.7010000000000001</v>
      </c>
      <c r="BJ60" s="9">
        <v>227.43799999999999</v>
      </c>
      <c r="BK60" s="9">
        <v>116.532</v>
      </c>
      <c r="BL60" s="9">
        <v>110.907</v>
      </c>
      <c r="BM60" s="9">
        <v>161.84700000000001</v>
      </c>
      <c r="BN60" s="9">
        <v>94.668999999999997</v>
      </c>
      <c r="BO60" s="9">
        <v>67.177999999999997</v>
      </c>
      <c r="BP60" s="9">
        <v>65.590999999999994</v>
      </c>
      <c r="BQ60" s="9">
        <v>21.861999999999998</v>
      </c>
      <c r="BR60" s="9">
        <v>43.728999999999999</v>
      </c>
      <c r="BS60" s="9">
        <v>25.260999999999999</v>
      </c>
      <c r="BT60" s="9">
        <v>14.417999999999999</v>
      </c>
      <c r="BU60" s="9">
        <v>10.843</v>
      </c>
      <c r="BV60" s="9">
        <v>5.8170000000000002</v>
      </c>
      <c r="BW60" s="9">
        <v>3.488</v>
      </c>
      <c r="BX60" s="9">
        <v>2.3290000000000002</v>
      </c>
      <c r="BY60" s="9">
        <v>2.0720000000000001</v>
      </c>
      <c r="BZ60" s="9">
        <v>1.772</v>
      </c>
      <c r="CA60" s="9">
        <v>0.3</v>
      </c>
      <c r="CB60" s="9">
        <v>0.77800000000000002</v>
      </c>
      <c r="CC60" s="9">
        <v>0.64100000000000001</v>
      </c>
      <c r="CD60" s="9">
        <v>0.13700000000000001</v>
      </c>
      <c r="CE60" s="9">
        <v>1.294</v>
      </c>
      <c r="CF60" s="9">
        <v>1.1319999999999999</v>
      </c>
      <c r="CG60" s="9">
        <v>0.16200000000000001</v>
      </c>
      <c r="CH60" s="9">
        <v>3.7450000000000001</v>
      </c>
      <c r="CI60" s="9">
        <v>1.716</v>
      </c>
      <c r="CJ60" s="9">
        <v>2.0299999999999998</v>
      </c>
      <c r="CK60" s="9">
        <v>22.266999999999999</v>
      </c>
      <c r="CL60" s="9">
        <v>12.478</v>
      </c>
      <c r="CM60" s="9">
        <v>9.7889999999999997</v>
      </c>
      <c r="CN60" s="9">
        <v>8.6050000000000004</v>
      </c>
      <c r="CO60" s="9">
        <v>6.1429999999999998</v>
      </c>
      <c r="CP60" s="9">
        <v>2.4620000000000002</v>
      </c>
      <c r="CQ60" s="9">
        <v>13.662000000000001</v>
      </c>
      <c r="CR60" s="9">
        <v>6.335</v>
      </c>
      <c r="CS60" s="9">
        <v>7.327</v>
      </c>
      <c r="CT60" s="9">
        <v>9.9640000000000004</v>
      </c>
      <c r="CU60" s="9">
        <v>7.335</v>
      </c>
      <c r="CV60" s="9">
        <v>2.629</v>
      </c>
      <c r="CW60" s="9">
        <v>15.297000000000001</v>
      </c>
      <c r="CX60" s="9">
        <v>7.0830000000000002</v>
      </c>
      <c r="CY60" s="9">
        <v>8.2140000000000004</v>
      </c>
      <c r="CZ60" s="9">
        <v>14.44</v>
      </c>
      <c r="DA60" s="9">
        <v>6.9749999999999996</v>
      </c>
      <c r="DB60" s="9">
        <v>7.4640000000000004</v>
      </c>
    </row>
    <row r="61" spans="1:106">
      <c r="A61" s="10">
        <v>43344</v>
      </c>
      <c r="B61" s="9">
        <v>9.9320000000000004</v>
      </c>
      <c r="C61" s="9">
        <v>7.4610000000000003</v>
      </c>
      <c r="D61" s="9">
        <v>2.4710000000000001</v>
      </c>
      <c r="E61" s="9">
        <v>25.427</v>
      </c>
      <c r="F61" s="9">
        <v>9.6010000000000009</v>
      </c>
      <c r="G61" s="9">
        <v>15.826000000000001</v>
      </c>
      <c r="H61" s="9">
        <v>12.284000000000001</v>
      </c>
      <c r="I61" s="9">
        <v>8.9580000000000002</v>
      </c>
      <c r="J61" s="9">
        <v>3.3250000000000002</v>
      </c>
      <c r="K61" s="9">
        <v>28.815999999999999</v>
      </c>
      <c r="L61" s="9">
        <v>11.433999999999999</v>
      </c>
      <c r="M61" s="9">
        <v>17.382000000000001</v>
      </c>
      <c r="N61" s="9">
        <v>26.77</v>
      </c>
      <c r="O61" s="9">
        <v>10.413</v>
      </c>
      <c r="P61" s="9">
        <v>16.356999999999999</v>
      </c>
      <c r="Q61" s="9">
        <v>134.803</v>
      </c>
      <c r="R61" s="9">
        <v>70.870999999999995</v>
      </c>
      <c r="S61" s="9">
        <v>63.930999999999997</v>
      </c>
      <c r="T61" s="9">
        <v>108.164</v>
      </c>
      <c r="U61" s="9">
        <v>61.252000000000002</v>
      </c>
      <c r="V61" s="9">
        <v>46.911999999999999</v>
      </c>
      <c r="W61" s="9">
        <v>26.638999999999999</v>
      </c>
      <c r="X61" s="9">
        <v>9.6189999999999998</v>
      </c>
      <c r="Y61" s="9">
        <v>17.018999999999998</v>
      </c>
      <c r="Z61" s="9">
        <v>13.661</v>
      </c>
      <c r="AA61" s="9">
        <v>8.3049999999999997</v>
      </c>
      <c r="AB61" s="9">
        <v>5.3559999999999999</v>
      </c>
      <c r="AC61" s="9">
        <v>2.1989999999999998</v>
      </c>
      <c r="AD61" s="9">
        <v>1.34</v>
      </c>
      <c r="AE61" s="9">
        <v>0.85899999999999999</v>
      </c>
      <c r="AF61" s="9">
        <v>1.363</v>
      </c>
      <c r="AG61" s="9">
        <v>1.1259999999999999</v>
      </c>
      <c r="AH61" s="9">
        <v>0.23699999999999999</v>
      </c>
      <c r="AI61" s="9">
        <v>0.63200000000000001</v>
      </c>
      <c r="AJ61" s="9">
        <v>0.49</v>
      </c>
      <c r="AK61" s="9">
        <v>0.14199999999999999</v>
      </c>
      <c r="AL61" s="9">
        <v>0.73099999999999998</v>
      </c>
      <c r="AM61" s="9">
        <v>0.63600000000000001</v>
      </c>
      <c r="AN61" s="9">
        <v>9.5000000000000001E-2</v>
      </c>
      <c r="AO61" s="9">
        <v>0.83599999999999997</v>
      </c>
      <c r="AP61" s="9">
        <v>0.21299999999999999</v>
      </c>
      <c r="AQ61" s="9">
        <v>0.622</v>
      </c>
      <c r="AR61" s="9">
        <v>12.321999999999999</v>
      </c>
      <c r="AS61" s="9">
        <v>7.5640000000000001</v>
      </c>
      <c r="AT61" s="9">
        <v>4.758</v>
      </c>
      <c r="AU61" s="9">
        <v>6.55</v>
      </c>
      <c r="AV61" s="9">
        <v>4.8419999999999996</v>
      </c>
      <c r="AW61" s="9">
        <v>1.708</v>
      </c>
      <c r="AX61" s="9">
        <v>5.7720000000000002</v>
      </c>
      <c r="AY61" s="9">
        <v>2.722</v>
      </c>
      <c r="AZ61" s="9">
        <v>3.05</v>
      </c>
      <c r="BA61" s="9">
        <v>7.4569999999999999</v>
      </c>
      <c r="BB61" s="9">
        <v>5.577</v>
      </c>
      <c r="BC61" s="9">
        <v>1.88</v>
      </c>
      <c r="BD61" s="9">
        <v>6.2039999999999997</v>
      </c>
      <c r="BE61" s="9">
        <v>2.7280000000000002</v>
      </c>
      <c r="BF61" s="9">
        <v>3.4769999999999999</v>
      </c>
      <c r="BG61" s="9">
        <v>6.4039999999999999</v>
      </c>
      <c r="BH61" s="9">
        <v>3.2120000000000002</v>
      </c>
      <c r="BI61" s="9">
        <v>3.1920000000000002</v>
      </c>
      <c r="BJ61" s="9">
        <v>231.374</v>
      </c>
      <c r="BK61" s="9">
        <v>118.46899999999999</v>
      </c>
      <c r="BL61" s="9">
        <v>112.905</v>
      </c>
      <c r="BM61" s="9">
        <v>165.87100000000001</v>
      </c>
      <c r="BN61" s="9">
        <v>96.757000000000005</v>
      </c>
      <c r="BO61" s="9">
        <v>69.114000000000004</v>
      </c>
      <c r="BP61" s="9">
        <v>65.501999999999995</v>
      </c>
      <c r="BQ61" s="9">
        <v>21.712</v>
      </c>
      <c r="BR61" s="9">
        <v>43.790999999999997</v>
      </c>
      <c r="BS61" s="9">
        <v>25.332000000000001</v>
      </c>
      <c r="BT61" s="9">
        <v>13.76</v>
      </c>
      <c r="BU61" s="9">
        <v>11.571999999999999</v>
      </c>
      <c r="BV61" s="9">
        <v>5.7130000000000001</v>
      </c>
      <c r="BW61" s="9">
        <v>2.9590000000000001</v>
      </c>
      <c r="BX61" s="9">
        <v>2.7549999999999999</v>
      </c>
      <c r="BY61" s="9">
        <v>2.399</v>
      </c>
      <c r="BZ61" s="9">
        <v>1.1839999999999999</v>
      </c>
      <c r="CA61" s="9">
        <v>1.216</v>
      </c>
      <c r="CB61" s="9">
        <v>1.214</v>
      </c>
      <c r="CC61" s="9">
        <v>0.65</v>
      </c>
      <c r="CD61" s="9">
        <v>0.56299999999999994</v>
      </c>
      <c r="CE61" s="9">
        <v>1.1850000000000001</v>
      </c>
      <c r="CF61" s="9">
        <v>0.53300000000000003</v>
      </c>
      <c r="CG61" s="9">
        <v>0.65200000000000002</v>
      </c>
      <c r="CH61" s="9">
        <v>3.3140000000000001</v>
      </c>
      <c r="CI61" s="9">
        <v>1.7749999999999999</v>
      </c>
      <c r="CJ61" s="9">
        <v>1.5389999999999999</v>
      </c>
      <c r="CK61" s="9">
        <v>21.821999999999999</v>
      </c>
      <c r="CL61" s="9">
        <v>12.067</v>
      </c>
      <c r="CM61" s="9">
        <v>9.7539999999999996</v>
      </c>
      <c r="CN61" s="9">
        <v>7.1050000000000004</v>
      </c>
      <c r="CO61" s="9">
        <v>5.3470000000000004</v>
      </c>
      <c r="CP61" s="9">
        <v>1.7589999999999999</v>
      </c>
      <c r="CQ61" s="9">
        <v>14.715999999999999</v>
      </c>
      <c r="CR61" s="9">
        <v>6.7210000000000001</v>
      </c>
      <c r="CS61" s="9">
        <v>7.9960000000000004</v>
      </c>
      <c r="CT61" s="9">
        <v>8.8729999999999993</v>
      </c>
      <c r="CU61" s="9">
        <v>6.133</v>
      </c>
      <c r="CV61" s="9">
        <v>2.74</v>
      </c>
      <c r="CW61" s="9">
        <v>16.459</v>
      </c>
      <c r="CX61" s="9">
        <v>7.6269999999999998</v>
      </c>
      <c r="CY61" s="9">
        <v>8.8320000000000007</v>
      </c>
      <c r="CZ61" s="9">
        <v>15.93</v>
      </c>
      <c r="DA61" s="9">
        <v>7.3710000000000004</v>
      </c>
      <c r="DB61" s="9">
        <v>8.5589999999999993</v>
      </c>
    </row>
    <row r="62" spans="1:106">
      <c r="A62" s="10">
        <v>43374</v>
      </c>
      <c r="B62" s="9">
        <v>9.6029999999999998</v>
      </c>
      <c r="C62" s="9">
        <v>7.4649999999999999</v>
      </c>
      <c r="D62" s="9">
        <v>2.1389999999999998</v>
      </c>
      <c r="E62" s="9">
        <v>27.273</v>
      </c>
      <c r="F62" s="9">
        <v>9.8249999999999993</v>
      </c>
      <c r="G62" s="9">
        <v>17.446999999999999</v>
      </c>
      <c r="H62" s="9">
        <v>10.795</v>
      </c>
      <c r="I62" s="9">
        <v>8.4260000000000002</v>
      </c>
      <c r="J62" s="9">
        <v>2.3690000000000002</v>
      </c>
      <c r="K62" s="9">
        <v>30.117000000000001</v>
      </c>
      <c r="L62" s="9">
        <v>11.326000000000001</v>
      </c>
      <c r="M62" s="9">
        <v>18.791</v>
      </c>
      <c r="N62" s="9">
        <v>28.699000000000002</v>
      </c>
      <c r="O62" s="9">
        <v>11.036</v>
      </c>
      <c r="P62" s="9">
        <v>17.663</v>
      </c>
      <c r="Q62" s="9">
        <v>134.10900000000001</v>
      </c>
      <c r="R62" s="9">
        <v>70.173000000000002</v>
      </c>
      <c r="S62" s="9">
        <v>63.936</v>
      </c>
      <c r="T62" s="9">
        <v>106.88800000000001</v>
      </c>
      <c r="U62" s="9">
        <v>61</v>
      </c>
      <c r="V62" s="9">
        <v>45.887999999999998</v>
      </c>
      <c r="W62" s="9">
        <v>27.221</v>
      </c>
      <c r="X62" s="9">
        <v>9.173</v>
      </c>
      <c r="Y62" s="9">
        <v>18.047999999999998</v>
      </c>
      <c r="Z62" s="9">
        <v>15.385</v>
      </c>
      <c r="AA62" s="9">
        <v>9.6199999999999992</v>
      </c>
      <c r="AB62" s="9">
        <v>5.7649999999999997</v>
      </c>
      <c r="AC62" s="9">
        <v>1.7430000000000001</v>
      </c>
      <c r="AD62" s="9">
        <v>1.103</v>
      </c>
      <c r="AE62" s="9">
        <v>0.63900000000000001</v>
      </c>
      <c r="AF62" s="9">
        <v>1.2030000000000001</v>
      </c>
      <c r="AG62" s="9">
        <v>0.96399999999999997</v>
      </c>
      <c r="AH62" s="9">
        <v>0.23799999999999999</v>
      </c>
      <c r="AI62" s="9">
        <v>0.41299999999999998</v>
      </c>
      <c r="AJ62" s="9">
        <v>0.35399999999999998</v>
      </c>
      <c r="AK62" s="9">
        <v>5.8999999999999997E-2</v>
      </c>
      <c r="AL62" s="9">
        <v>0.79</v>
      </c>
      <c r="AM62" s="9">
        <v>0.61099999999999999</v>
      </c>
      <c r="AN62" s="9">
        <v>0.17899999999999999</v>
      </c>
      <c r="AO62" s="9">
        <v>0.54</v>
      </c>
      <c r="AP62" s="9">
        <v>0.13900000000000001</v>
      </c>
      <c r="AQ62" s="9">
        <v>0.40100000000000002</v>
      </c>
      <c r="AR62" s="9">
        <v>14.343999999999999</v>
      </c>
      <c r="AS62" s="9">
        <v>9.0350000000000001</v>
      </c>
      <c r="AT62" s="9">
        <v>5.3090000000000002</v>
      </c>
      <c r="AU62" s="9">
        <v>8.8460000000000001</v>
      </c>
      <c r="AV62" s="9">
        <v>6.8360000000000003</v>
      </c>
      <c r="AW62" s="9">
        <v>2.0099999999999998</v>
      </c>
      <c r="AX62" s="9">
        <v>5.4980000000000002</v>
      </c>
      <c r="AY62" s="9">
        <v>2.198</v>
      </c>
      <c r="AZ62" s="9">
        <v>3.3</v>
      </c>
      <c r="BA62" s="9">
        <v>9.66</v>
      </c>
      <c r="BB62" s="9">
        <v>7.4160000000000004</v>
      </c>
      <c r="BC62" s="9">
        <v>2.2440000000000002</v>
      </c>
      <c r="BD62" s="9">
        <v>5.7249999999999996</v>
      </c>
      <c r="BE62" s="9">
        <v>2.2040000000000002</v>
      </c>
      <c r="BF62" s="9">
        <v>3.5209999999999999</v>
      </c>
      <c r="BG62" s="9">
        <v>5.91</v>
      </c>
      <c r="BH62" s="9">
        <v>2.552</v>
      </c>
      <c r="BI62" s="9">
        <v>3.359</v>
      </c>
      <c r="BJ62" s="9">
        <v>228.88300000000001</v>
      </c>
      <c r="BK62" s="9">
        <v>117.589</v>
      </c>
      <c r="BL62" s="9">
        <v>111.294</v>
      </c>
      <c r="BM62" s="9">
        <v>165.066</v>
      </c>
      <c r="BN62" s="9">
        <v>96.361999999999995</v>
      </c>
      <c r="BO62" s="9">
        <v>68.704999999999998</v>
      </c>
      <c r="BP62" s="9">
        <v>63.817</v>
      </c>
      <c r="BQ62" s="9">
        <v>21.227</v>
      </c>
      <c r="BR62" s="9">
        <v>42.59</v>
      </c>
      <c r="BS62" s="9">
        <v>24.655000000000001</v>
      </c>
      <c r="BT62" s="9">
        <v>14.760999999999999</v>
      </c>
      <c r="BU62" s="9">
        <v>9.8940000000000001</v>
      </c>
      <c r="BV62" s="9">
        <v>5.5039999999999996</v>
      </c>
      <c r="BW62" s="9">
        <v>4.0289999999999999</v>
      </c>
      <c r="BX62" s="9">
        <v>1.476</v>
      </c>
      <c r="BY62" s="9">
        <v>1.7110000000000001</v>
      </c>
      <c r="BZ62" s="9">
        <v>0.98299999999999998</v>
      </c>
      <c r="CA62" s="9">
        <v>0.72799999999999998</v>
      </c>
      <c r="CB62" s="9">
        <v>0.70599999999999996</v>
      </c>
      <c r="CC62" s="9">
        <v>0.34100000000000003</v>
      </c>
      <c r="CD62" s="9">
        <v>0.36499999999999999</v>
      </c>
      <c r="CE62" s="9">
        <v>1.0049999999999999</v>
      </c>
      <c r="CF62" s="9">
        <v>0.64200000000000002</v>
      </c>
      <c r="CG62" s="9">
        <v>0.36299999999999999</v>
      </c>
      <c r="CH62" s="9">
        <v>3.7930000000000001</v>
      </c>
      <c r="CI62" s="9">
        <v>3.0449999999999999</v>
      </c>
      <c r="CJ62" s="9">
        <v>0.748</v>
      </c>
      <c r="CK62" s="9">
        <v>21.327000000000002</v>
      </c>
      <c r="CL62" s="9">
        <v>12.586</v>
      </c>
      <c r="CM62" s="9">
        <v>8.7409999999999997</v>
      </c>
      <c r="CN62" s="9">
        <v>7.4610000000000003</v>
      </c>
      <c r="CO62" s="9">
        <v>5.7729999999999997</v>
      </c>
      <c r="CP62" s="9">
        <v>1.6890000000000001</v>
      </c>
      <c r="CQ62" s="9">
        <v>13.866</v>
      </c>
      <c r="CR62" s="9">
        <v>6.8140000000000001</v>
      </c>
      <c r="CS62" s="9">
        <v>7.0519999999999996</v>
      </c>
      <c r="CT62" s="9">
        <v>8.7260000000000009</v>
      </c>
      <c r="CU62" s="9">
        <v>6.48</v>
      </c>
      <c r="CV62" s="9">
        <v>2.246</v>
      </c>
      <c r="CW62" s="9">
        <v>15.929</v>
      </c>
      <c r="CX62" s="9">
        <v>8.2810000000000006</v>
      </c>
      <c r="CY62" s="9">
        <v>7.6479999999999997</v>
      </c>
      <c r="CZ62" s="9">
        <v>14.571999999999999</v>
      </c>
      <c r="DA62" s="9">
        <v>7.1550000000000002</v>
      </c>
      <c r="DB62" s="9">
        <v>7.4169999999999998</v>
      </c>
    </row>
    <row r="63" spans="1:106">
      <c r="A63" s="10">
        <v>43405</v>
      </c>
      <c r="B63" s="9">
        <v>11.565</v>
      </c>
      <c r="C63" s="9">
        <v>8.0660000000000007</v>
      </c>
      <c r="D63" s="9">
        <v>3.5</v>
      </c>
      <c r="E63" s="9">
        <v>26.875</v>
      </c>
      <c r="F63" s="9">
        <v>8.91</v>
      </c>
      <c r="G63" s="9">
        <v>17.965</v>
      </c>
      <c r="H63" s="9">
        <v>12.875999999999999</v>
      </c>
      <c r="I63" s="9">
        <v>8.9540000000000006</v>
      </c>
      <c r="J63" s="9">
        <v>3.9209999999999998</v>
      </c>
      <c r="K63" s="9">
        <v>29.61</v>
      </c>
      <c r="L63" s="9">
        <v>10.388</v>
      </c>
      <c r="M63" s="9">
        <v>19.222999999999999</v>
      </c>
      <c r="N63" s="9">
        <v>27.995999999999999</v>
      </c>
      <c r="O63" s="9">
        <v>9.5850000000000009</v>
      </c>
      <c r="P63" s="9">
        <v>18.411000000000001</v>
      </c>
      <c r="Q63" s="9">
        <v>134.577</v>
      </c>
      <c r="R63" s="9">
        <v>70.256</v>
      </c>
      <c r="S63" s="9">
        <v>64.319999999999993</v>
      </c>
      <c r="T63" s="9">
        <v>107.873</v>
      </c>
      <c r="U63" s="9">
        <v>60.363</v>
      </c>
      <c r="V63" s="9">
        <v>47.51</v>
      </c>
      <c r="W63" s="9">
        <v>26.704000000000001</v>
      </c>
      <c r="X63" s="9">
        <v>9.8940000000000001</v>
      </c>
      <c r="Y63" s="9">
        <v>16.809999999999999</v>
      </c>
      <c r="Z63" s="9">
        <v>16.248000000000001</v>
      </c>
      <c r="AA63" s="9">
        <v>9.77</v>
      </c>
      <c r="AB63" s="9">
        <v>6.4779999999999998</v>
      </c>
      <c r="AC63" s="9">
        <v>1.427</v>
      </c>
      <c r="AD63" s="9">
        <v>1.194</v>
      </c>
      <c r="AE63" s="9">
        <v>0.23300000000000001</v>
      </c>
      <c r="AF63" s="9">
        <v>1.171</v>
      </c>
      <c r="AG63" s="9">
        <v>1.075</v>
      </c>
      <c r="AH63" s="9">
        <v>9.6000000000000002E-2</v>
      </c>
      <c r="AI63" s="9">
        <v>0.48</v>
      </c>
      <c r="AJ63" s="9">
        <v>0.4</v>
      </c>
      <c r="AK63" s="9">
        <v>0.08</v>
      </c>
      <c r="AL63" s="9">
        <v>0.69</v>
      </c>
      <c r="AM63" s="9">
        <v>0.67500000000000004</v>
      </c>
      <c r="AN63" s="9">
        <v>1.4999999999999999E-2</v>
      </c>
      <c r="AO63" s="9">
        <v>0.25600000000000001</v>
      </c>
      <c r="AP63" s="9">
        <v>0.11899999999999999</v>
      </c>
      <c r="AQ63" s="9">
        <v>0.13800000000000001</v>
      </c>
      <c r="AR63" s="9">
        <v>15.416</v>
      </c>
      <c r="AS63" s="9">
        <v>9.0730000000000004</v>
      </c>
      <c r="AT63" s="9">
        <v>6.3440000000000003</v>
      </c>
      <c r="AU63" s="9">
        <v>8.9269999999999996</v>
      </c>
      <c r="AV63" s="9">
        <v>6.2329999999999997</v>
      </c>
      <c r="AW63" s="9">
        <v>2.694</v>
      </c>
      <c r="AX63" s="9">
        <v>6.49</v>
      </c>
      <c r="AY63" s="9">
        <v>2.84</v>
      </c>
      <c r="AZ63" s="9">
        <v>3.65</v>
      </c>
      <c r="BA63" s="9">
        <v>9.6319999999999997</v>
      </c>
      <c r="BB63" s="9">
        <v>6.9249999999999998</v>
      </c>
      <c r="BC63" s="9">
        <v>2.7069999999999999</v>
      </c>
      <c r="BD63" s="9">
        <v>6.6159999999999997</v>
      </c>
      <c r="BE63" s="9">
        <v>2.8450000000000002</v>
      </c>
      <c r="BF63" s="9">
        <v>3.7709999999999999</v>
      </c>
      <c r="BG63" s="9">
        <v>6.97</v>
      </c>
      <c r="BH63" s="9">
        <v>3.24</v>
      </c>
      <c r="BI63" s="9">
        <v>3.73</v>
      </c>
      <c r="BJ63" s="9">
        <v>235.40199999999999</v>
      </c>
      <c r="BK63" s="9">
        <v>118.958</v>
      </c>
      <c r="BL63" s="9">
        <v>116.444</v>
      </c>
      <c r="BM63" s="9">
        <v>165.78800000000001</v>
      </c>
      <c r="BN63" s="9">
        <v>95.128</v>
      </c>
      <c r="BO63" s="9">
        <v>70.66</v>
      </c>
      <c r="BP63" s="9">
        <v>69.614000000000004</v>
      </c>
      <c r="BQ63" s="9">
        <v>23.83</v>
      </c>
      <c r="BR63" s="9">
        <v>45.783999999999999</v>
      </c>
      <c r="BS63" s="9">
        <v>31.739000000000001</v>
      </c>
      <c r="BT63" s="9">
        <v>17.93</v>
      </c>
      <c r="BU63" s="9">
        <v>13.808999999999999</v>
      </c>
      <c r="BV63" s="9">
        <v>5.6619999999999999</v>
      </c>
      <c r="BW63" s="9">
        <v>2.8330000000000002</v>
      </c>
      <c r="BX63" s="9">
        <v>2.8290000000000002</v>
      </c>
      <c r="BY63" s="9">
        <v>1.8149999999999999</v>
      </c>
      <c r="BZ63" s="9">
        <v>1.2729999999999999</v>
      </c>
      <c r="CA63" s="9">
        <v>0.54100000000000004</v>
      </c>
      <c r="CB63" s="9">
        <v>0.318</v>
      </c>
      <c r="CC63" s="9">
        <v>0.315</v>
      </c>
      <c r="CD63" s="9">
        <v>3.0000000000000001E-3</v>
      </c>
      <c r="CE63" s="9">
        <v>1.496</v>
      </c>
      <c r="CF63" s="9">
        <v>0.95799999999999996</v>
      </c>
      <c r="CG63" s="9">
        <v>0.53800000000000003</v>
      </c>
      <c r="CH63" s="9">
        <v>3.847</v>
      </c>
      <c r="CI63" s="9">
        <v>1.5589999999999999</v>
      </c>
      <c r="CJ63" s="9">
        <v>2.2879999999999998</v>
      </c>
      <c r="CK63" s="9">
        <v>28.600999999999999</v>
      </c>
      <c r="CL63" s="9">
        <v>16.245000000000001</v>
      </c>
      <c r="CM63" s="9">
        <v>12.356</v>
      </c>
      <c r="CN63" s="9">
        <v>9.423</v>
      </c>
      <c r="CO63" s="9">
        <v>7.5350000000000001</v>
      </c>
      <c r="CP63" s="9">
        <v>1.8879999999999999</v>
      </c>
      <c r="CQ63" s="9">
        <v>19.177</v>
      </c>
      <c r="CR63" s="9">
        <v>8.7089999999999996</v>
      </c>
      <c r="CS63" s="9">
        <v>10.468</v>
      </c>
      <c r="CT63" s="9">
        <v>10.99</v>
      </c>
      <c r="CU63" s="9">
        <v>8.7230000000000008</v>
      </c>
      <c r="CV63" s="9">
        <v>2.2669999999999999</v>
      </c>
      <c r="CW63" s="9">
        <v>20.748999999999999</v>
      </c>
      <c r="CX63" s="9">
        <v>9.2070000000000007</v>
      </c>
      <c r="CY63" s="9">
        <v>11.542</v>
      </c>
      <c r="CZ63" s="9">
        <v>19.495999999999999</v>
      </c>
      <c r="DA63" s="9">
        <v>9.0250000000000004</v>
      </c>
      <c r="DB63" s="9">
        <v>10.471</v>
      </c>
    </row>
    <row r="64" spans="1:106">
      <c r="A64" s="10">
        <v>43435</v>
      </c>
      <c r="B64" s="9">
        <v>10.699</v>
      </c>
      <c r="C64" s="9">
        <v>7.3129999999999997</v>
      </c>
      <c r="D64" s="9">
        <v>3.3860000000000001</v>
      </c>
      <c r="E64" s="9">
        <v>27.178999999999998</v>
      </c>
      <c r="F64" s="9">
        <v>9.8309999999999995</v>
      </c>
      <c r="G64" s="9">
        <v>17.347999999999999</v>
      </c>
      <c r="H64" s="9">
        <v>12.478</v>
      </c>
      <c r="I64" s="9">
        <v>8.9689999999999994</v>
      </c>
      <c r="J64" s="9">
        <v>3.5089999999999999</v>
      </c>
      <c r="K64" s="9">
        <v>29.390999999999998</v>
      </c>
      <c r="L64" s="9">
        <v>10.814</v>
      </c>
      <c r="M64" s="9">
        <v>18.576000000000001</v>
      </c>
      <c r="N64" s="9">
        <v>28.327000000000002</v>
      </c>
      <c r="O64" s="9">
        <v>10.978999999999999</v>
      </c>
      <c r="P64" s="9">
        <v>17.347999999999999</v>
      </c>
      <c r="Q64" s="9">
        <v>132.61699999999999</v>
      </c>
      <c r="R64" s="9">
        <v>68.849000000000004</v>
      </c>
      <c r="S64" s="9">
        <v>63.767000000000003</v>
      </c>
      <c r="T64" s="9">
        <v>106.274</v>
      </c>
      <c r="U64" s="9">
        <v>59.142000000000003</v>
      </c>
      <c r="V64" s="9">
        <v>47.131999999999998</v>
      </c>
      <c r="W64" s="9">
        <v>26.343</v>
      </c>
      <c r="X64" s="9">
        <v>9.7070000000000007</v>
      </c>
      <c r="Y64" s="9">
        <v>16.635999999999999</v>
      </c>
      <c r="Z64" s="9">
        <v>15.225</v>
      </c>
      <c r="AA64" s="9">
        <v>9.24</v>
      </c>
      <c r="AB64" s="9">
        <v>5.9850000000000003</v>
      </c>
      <c r="AC64" s="9">
        <v>1.484</v>
      </c>
      <c r="AD64" s="9">
        <v>1.06</v>
      </c>
      <c r="AE64" s="9">
        <v>0.42399999999999999</v>
      </c>
      <c r="AF64" s="9">
        <v>0.77200000000000002</v>
      </c>
      <c r="AG64" s="9">
        <v>0.59399999999999997</v>
      </c>
      <c r="AH64" s="9">
        <v>0.17799999999999999</v>
      </c>
      <c r="AI64" s="9">
        <v>0.17199999999999999</v>
      </c>
      <c r="AJ64" s="9">
        <v>0.17100000000000001</v>
      </c>
      <c r="AK64" s="9">
        <v>2E-3</v>
      </c>
      <c r="AL64" s="9">
        <v>0.6</v>
      </c>
      <c r="AM64" s="9">
        <v>0.42399999999999999</v>
      </c>
      <c r="AN64" s="9">
        <v>0.17599999999999999</v>
      </c>
      <c r="AO64" s="9">
        <v>0.71199999999999997</v>
      </c>
      <c r="AP64" s="9">
        <v>0.46600000000000003</v>
      </c>
      <c r="AQ64" s="9">
        <v>0.246</v>
      </c>
      <c r="AR64" s="9">
        <v>14.733000000000001</v>
      </c>
      <c r="AS64" s="9">
        <v>9.0779999999999994</v>
      </c>
      <c r="AT64" s="9">
        <v>5.6550000000000002</v>
      </c>
      <c r="AU64" s="9">
        <v>7.9329999999999998</v>
      </c>
      <c r="AV64" s="9">
        <v>5.6180000000000003</v>
      </c>
      <c r="AW64" s="9">
        <v>2.3149999999999999</v>
      </c>
      <c r="AX64" s="9">
        <v>6.8010000000000002</v>
      </c>
      <c r="AY64" s="9">
        <v>3.4609999999999999</v>
      </c>
      <c r="AZ64" s="9">
        <v>3.34</v>
      </c>
      <c r="BA64" s="9">
        <v>8.1890000000000001</v>
      </c>
      <c r="BB64" s="9">
        <v>5.7729999999999997</v>
      </c>
      <c r="BC64" s="9">
        <v>2.415</v>
      </c>
      <c r="BD64" s="9">
        <v>7.0359999999999996</v>
      </c>
      <c r="BE64" s="9">
        <v>3.4670000000000001</v>
      </c>
      <c r="BF64" s="9">
        <v>3.57</v>
      </c>
      <c r="BG64" s="9">
        <v>6.9729999999999999</v>
      </c>
      <c r="BH64" s="9">
        <v>3.6309999999999998</v>
      </c>
      <c r="BI64" s="9">
        <v>3.3420000000000001</v>
      </c>
      <c r="BJ64" s="9">
        <v>233.85599999999999</v>
      </c>
      <c r="BK64" s="9">
        <v>117.92</v>
      </c>
      <c r="BL64" s="9">
        <v>115.93600000000001</v>
      </c>
      <c r="BM64" s="9">
        <v>171.40299999999999</v>
      </c>
      <c r="BN64" s="9">
        <v>97.855000000000004</v>
      </c>
      <c r="BO64" s="9">
        <v>73.548000000000002</v>
      </c>
      <c r="BP64" s="9">
        <v>62.454000000000001</v>
      </c>
      <c r="BQ64" s="9">
        <v>20.065000000000001</v>
      </c>
      <c r="BR64" s="9">
        <v>42.389000000000003</v>
      </c>
      <c r="BS64" s="9">
        <v>27.779</v>
      </c>
      <c r="BT64" s="9">
        <v>14.8</v>
      </c>
      <c r="BU64" s="9">
        <v>12.978999999999999</v>
      </c>
      <c r="BV64" s="9">
        <v>6.5590000000000002</v>
      </c>
      <c r="BW64" s="9">
        <v>3.8159999999999998</v>
      </c>
      <c r="BX64" s="9">
        <v>2.7429999999999999</v>
      </c>
      <c r="BY64" s="9">
        <v>1.742</v>
      </c>
      <c r="BZ64" s="9">
        <v>1.56</v>
      </c>
      <c r="CA64" s="9">
        <v>0.182</v>
      </c>
      <c r="CB64" s="9">
        <v>0.94599999999999995</v>
      </c>
      <c r="CC64" s="9">
        <v>0.94399999999999995</v>
      </c>
      <c r="CD64" s="9">
        <v>3.0000000000000001E-3</v>
      </c>
      <c r="CE64" s="9">
        <v>0.79600000000000004</v>
      </c>
      <c r="CF64" s="9">
        <v>0.61699999999999999</v>
      </c>
      <c r="CG64" s="9">
        <v>0.17899999999999999</v>
      </c>
      <c r="CH64" s="9">
        <v>4.8170000000000002</v>
      </c>
      <c r="CI64" s="9">
        <v>2.2559999999999998</v>
      </c>
      <c r="CJ64" s="9">
        <v>2.5619999999999998</v>
      </c>
      <c r="CK64" s="9">
        <v>23.686</v>
      </c>
      <c r="CL64" s="9">
        <v>12.24</v>
      </c>
      <c r="CM64" s="9">
        <v>11.446</v>
      </c>
      <c r="CN64" s="9">
        <v>9.3260000000000005</v>
      </c>
      <c r="CO64" s="9">
        <v>6.548</v>
      </c>
      <c r="CP64" s="9">
        <v>2.778</v>
      </c>
      <c r="CQ64" s="9">
        <v>14.36</v>
      </c>
      <c r="CR64" s="9">
        <v>5.6920000000000002</v>
      </c>
      <c r="CS64" s="9">
        <v>8.6679999999999993</v>
      </c>
      <c r="CT64" s="9">
        <v>10.616</v>
      </c>
      <c r="CU64" s="9">
        <v>7.6539999999999999</v>
      </c>
      <c r="CV64" s="9">
        <v>2.9620000000000002</v>
      </c>
      <c r="CW64" s="9">
        <v>17.163</v>
      </c>
      <c r="CX64" s="9">
        <v>7.1459999999999999</v>
      </c>
      <c r="CY64" s="9">
        <v>10.016999999999999</v>
      </c>
      <c r="CZ64" s="9">
        <v>15.305999999999999</v>
      </c>
      <c r="DA64" s="9">
        <v>6.6360000000000001</v>
      </c>
      <c r="DB64" s="9">
        <v>8.6709999999999994</v>
      </c>
    </row>
    <row r="65" spans="1:106">
      <c r="A65" s="10">
        <v>43466</v>
      </c>
      <c r="B65" s="9">
        <v>11.680999999999999</v>
      </c>
      <c r="C65" s="9">
        <v>7.54</v>
      </c>
      <c r="D65" s="9">
        <v>4.141</v>
      </c>
      <c r="E65" s="9">
        <v>23.745000000000001</v>
      </c>
      <c r="F65" s="9">
        <v>10.119</v>
      </c>
      <c r="G65" s="9">
        <v>13.625999999999999</v>
      </c>
      <c r="H65" s="9">
        <v>13.377000000000001</v>
      </c>
      <c r="I65" s="9">
        <v>8.8659999999999997</v>
      </c>
      <c r="J65" s="9">
        <v>4.5110000000000001</v>
      </c>
      <c r="K65" s="9">
        <v>27.507999999999999</v>
      </c>
      <c r="L65" s="9">
        <v>11.571</v>
      </c>
      <c r="M65" s="9">
        <v>15.936999999999999</v>
      </c>
      <c r="N65" s="9">
        <v>25.103999999999999</v>
      </c>
      <c r="O65" s="9">
        <v>11.122999999999999</v>
      </c>
      <c r="P65" s="9">
        <v>13.981999999999999</v>
      </c>
      <c r="Q65" s="9">
        <v>130.02500000000001</v>
      </c>
      <c r="R65" s="9">
        <v>67.918999999999997</v>
      </c>
      <c r="S65" s="9">
        <v>62.106000000000002</v>
      </c>
      <c r="T65" s="9">
        <v>104.28100000000001</v>
      </c>
      <c r="U65" s="9">
        <v>59.167999999999999</v>
      </c>
      <c r="V65" s="9">
        <v>45.113</v>
      </c>
      <c r="W65" s="9">
        <v>25.744</v>
      </c>
      <c r="X65" s="9">
        <v>8.7509999999999994</v>
      </c>
      <c r="Y65" s="9">
        <v>16.992999999999999</v>
      </c>
      <c r="Z65" s="9">
        <v>17.353000000000002</v>
      </c>
      <c r="AA65" s="9">
        <v>10.393000000000001</v>
      </c>
      <c r="AB65" s="9">
        <v>6.9589999999999996</v>
      </c>
      <c r="AC65" s="9">
        <v>2.024</v>
      </c>
      <c r="AD65" s="9">
        <v>1.6719999999999999</v>
      </c>
      <c r="AE65" s="9">
        <v>0.35199999999999998</v>
      </c>
      <c r="AF65" s="9">
        <v>1.1739999999999999</v>
      </c>
      <c r="AG65" s="9">
        <v>1.1559999999999999</v>
      </c>
      <c r="AH65" s="9">
        <v>1.7000000000000001E-2</v>
      </c>
      <c r="AI65" s="9">
        <v>0.80100000000000005</v>
      </c>
      <c r="AJ65" s="9">
        <v>0.79900000000000004</v>
      </c>
      <c r="AK65" s="9">
        <v>2E-3</v>
      </c>
      <c r="AL65" s="9">
        <v>0.373</v>
      </c>
      <c r="AM65" s="9">
        <v>0.35699999999999998</v>
      </c>
      <c r="AN65" s="9">
        <v>1.4999999999999999E-2</v>
      </c>
      <c r="AO65" s="9">
        <v>0.85</v>
      </c>
      <c r="AP65" s="9">
        <v>0.51500000000000001</v>
      </c>
      <c r="AQ65" s="9">
        <v>0.33500000000000002</v>
      </c>
      <c r="AR65" s="9">
        <v>16.334</v>
      </c>
      <c r="AS65" s="9">
        <v>9.5109999999999992</v>
      </c>
      <c r="AT65" s="9">
        <v>6.8239999999999998</v>
      </c>
      <c r="AU65" s="9">
        <v>9.3629999999999995</v>
      </c>
      <c r="AV65" s="9">
        <v>6.0250000000000004</v>
      </c>
      <c r="AW65" s="9">
        <v>3.3380000000000001</v>
      </c>
      <c r="AX65" s="9">
        <v>6.9720000000000004</v>
      </c>
      <c r="AY65" s="9">
        <v>3.4860000000000002</v>
      </c>
      <c r="AZ65" s="9">
        <v>3.4860000000000002</v>
      </c>
      <c r="BA65" s="9">
        <v>10.009</v>
      </c>
      <c r="BB65" s="9">
        <v>6.6580000000000004</v>
      </c>
      <c r="BC65" s="9">
        <v>3.3519999999999999</v>
      </c>
      <c r="BD65" s="9">
        <v>7.343</v>
      </c>
      <c r="BE65" s="9">
        <v>3.7349999999999999</v>
      </c>
      <c r="BF65" s="9">
        <v>3.6080000000000001</v>
      </c>
      <c r="BG65" s="9">
        <v>7.7729999999999997</v>
      </c>
      <c r="BH65" s="9">
        <v>4.2850000000000001</v>
      </c>
      <c r="BI65" s="9">
        <v>3.488</v>
      </c>
      <c r="BJ65" s="9">
        <v>231.26499999999999</v>
      </c>
      <c r="BK65" s="9">
        <v>117.84</v>
      </c>
      <c r="BL65" s="9">
        <v>113.42400000000001</v>
      </c>
      <c r="BM65" s="9">
        <v>167.75800000000001</v>
      </c>
      <c r="BN65" s="9">
        <v>97.921000000000006</v>
      </c>
      <c r="BO65" s="9">
        <v>69.837000000000003</v>
      </c>
      <c r="BP65" s="9">
        <v>63.506999999999998</v>
      </c>
      <c r="BQ65" s="9">
        <v>19.919</v>
      </c>
      <c r="BR65" s="9">
        <v>43.587000000000003</v>
      </c>
      <c r="BS65" s="9">
        <v>29.975999999999999</v>
      </c>
      <c r="BT65" s="9">
        <v>17.035</v>
      </c>
      <c r="BU65" s="9">
        <v>12.941000000000001</v>
      </c>
      <c r="BV65" s="9">
        <v>7.34</v>
      </c>
      <c r="BW65" s="9">
        <v>4.4089999999999998</v>
      </c>
      <c r="BX65" s="9">
        <v>2.93</v>
      </c>
      <c r="BY65" s="9">
        <v>3.706</v>
      </c>
      <c r="BZ65" s="9">
        <v>3.3039999999999998</v>
      </c>
      <c r="CA65" s="9">
        <v>0.40200000000000002</v>
      </c>
      <c r="CB65" s="9">
        <v>1.512</v>
      </c>
      <c r="CC65" s="9">
        <v>1.2909999999999999</v>
      </c>
      <c r="CD65" s="9">
        <v>0.221</v>
      </c>
      <c r="CE65" s="9">
        <v>2.194</v>
      </c>
      <c r="CF65" s="9">
        <v>2.0129999999999999</v>
      </c>
      <c r="CG65" s="9">
        <v>0.18099999999999999</v>
      </c>
      <c r="CH65" s="9">
        <v>3.6339999999999999</v>
      </c>
      <c r="CI65" s="9">
        <v>1.1060000000000001</v>
      </c>
      <c r="CJ65" s="9">
        <v>2.528</v>
      </c>
      <c r="CK65" s="9">
        <v>25.646000000000001</v>
      </c>
      <c r="CL65" s="9">
        <v>14.276999999999999</v>
      </c>
      <c r="CM65" s="9">
        <v>11.37</v>
      </c>
      <c r="CN65" s="9">
        <v>11.611000000000001</v>
      </c>
      <c r="CO65" s="9">
        <v>9.1010000000000009</v>
      </c>
      <c r="CP65" s="9">
        <v>2.5099999999999998</v>
      </c>
      <c r="CQ65" s="9">
        <v>14.035</v>
      </c>
      <c r="CR65" s="9">
        <v>5.1760000000000002</v>
      </c>
      <c r="CS65" s="9">
        <v>8.859</v>
      </c>
      <c r="CT65" s="9">
        <v>14.394</v>
      </c>
      <c r="CU65" s="9">
        <v>11.698</v>
      </c>
      <c r="CV65" s="9">
        <v>2.6960000000000002</v>
      </c>
      <c r="CW65" s="9">
        <v>15.582000000000001</v>
      </c>
      <c r="CX65" s="9">
        <v>5.3369999999999997</v>
      </c>
      <c r="CY65" s="9">
        <v>10.244999999999999</v>
      </c>
      <c r="CZ65" s="9">
        <v>15.548</v>
      </c>
      <c r="DA65" s="9">
        <v>6.4669999999999996</v>
      </c>
      <c r="DB65" s="9">
        <v>9.0809999999999995</v>
      </c>
    </row>
    <row r="66" spans="1:106">
      <c r="A66" s="10">
        <v>43497</v>
      </c>
      <c r="B66" s="9">
        <v>12.103999999999999</v>
      </c>
      <c r="C66" s="9">
        <v>8.4890000000000008</v>
      </c>
      <c r="D66" s="9">
        <v>3.6150000000000002</v>
      </c>
      <c r="E66" s="9">
        <v>23.501999999999999</v>
      </c>
      <c r="F66" s="9">
        <v>8.9580000000000002</v>
      </c>
      <c r="G66" s="9">
        <v>14.544</v>
      </c>
      <c r="H66" s="9">
        <v>14.035</v>
      </c>
      <c r="I66" s="9">
        <v>9.9510000000000005</v>
      </c>
      <c r="J66" s="9">
        <v>4.0839999999999996</v>
      </c>
      <c r="K66" s="9">
        <v>25.385000000000002</v>
      </c>
      <c r="L66" s="9">
        <v>9.42</v>
      </c>
      <c r="M66" s="9">
        <v>15.965</v>
      </c>
      <c r="N66" s="9">
        <v>25.061</v>
      </c>
      <c r="O66" s="9">
        <v>9.8629999999999995</v>
      </c>
      <c r="P66" s="9">
        <v>15.196999999999999</v>
      </c>
      <c r="Q66" s="9">
        <v>130.08600000000001</v>
      </c>
      <c r="R66" s="9">
        <v>67.852000000000004</v>
      </c>
      <c r="S66" s="9">
        <v>62.234999999999999</v>
      </c>
      <c r="T66" s="9">
        <v>105.268</v>
      </c>
      <c r="U66" s="9">
        <v>58.960999999999999</v>
      </c>
      <c r="V66" s="9">
        <v>46.307000000000002</v>
      </c>
      <c r="W66" s="9">
        <v>24.818999999999999</v>
      </c>
      <c r="X66" s="9">
        <v>8.891</v>
      </c>
      <c r="Y66" s="9">
        <v>15.928000000000001</v>
      </c>
      <c r="Z66" s="9">
        <v>17.367999999999999</v>
      </c>
      <c r="AA66" s="9">
        <v>10.506</v>
      </c>
      <c r="AB66" s="9">
        <v>6.8620000000000001</v>
      </c>
      <c r="AC66" s="9">
        <v>2.4940000000000002</v>
      </c>
      <c r="AD66" s="9">
        <v>1.651</v>
      </c>
      <c r="AE66" s="9">
        <v>0.84299999999999997</v>
      </c>
      <c r="AF66" s="9">
        <v>1.4810000000000001</v>
      </c>
      <c r="AG66" s="9">
        <v>1.2050000000000001</v>
      </c>
      <c r="AH66" s="9">
        <v>0.27600000000000002</v>
      </c>
      <c r="AI66" s="9">
        <v>0.68500000000000005</v>
      </c>
      <c r="AJ66" s="9">
        <v>0.42499999999999999</v>
      </c>
      <c r="AK66" s="9">
        <v>0.26</v>
      </c>
      <c r="AL66" s="9">
        <v>0.79500000000000004</v>
      </c>
      <c r="AM66" s="9">
        <v>0.78</v>
      </c>
      <c r="AN66" s="9">
        <v>1.4999999999999999E-2</v>
      </c>
      <c r="AO66" s="9">
        <v>1.014</v>
      </c>
      <c r="AP66" s="9">
        <v>0.44700000000000001</v>
      </c>
      <c r="AQ66" s="9">
        <v>0.56699999999999995</v>
      </c>
      <c r="AR66" s="9">
        <v>15.955</v>
      </c>
      <c r="AS66" s="9">
        <v>9.5299999999999994</v>
      </c>
      <c r="AT66" s="9">
        <v>6.4240000000000004</v>
      </c>
      <c r="AU66" s="9">
        <v>9.6210000000000004</v>
      </c>
      <c r="AV66" s="9">
        <v>6.851</v>
      </c>
      <c r="AW66" s="9">
        <v>2.77</v>
      </c>
      <c r="AX66" s="9">
        <v>6.3339999999999996</v>
      </c>
      <c r="AY66" s="9">
        <v>2.68</v>
      </c>
      <c r="AZ66" s="9">
        <v>3.6539999999999999</v>
      </c>
      <c r="BA66" s="9">
        <v>10.461</v>
      </c>
      <c r="BB66" s="9">
        <v>7.585</v>
      </c>
      <c r="BC66" s="9">
        <v>2.8759999999999999</v>
      </c>
      <c r="BD66" s="9">
        <v>6.907</v>
      </c>
      <c r="BE66" s="9">
        <v>2.9209999999999998</v>
      </c>
      <c r="BF66" s="9">
        <v>3.9860000000000002</v>
      </c>
      <c r="BG66" s="9">
        <v>7.0190000000000001</v>
      </c>
      <c r="BH66" s="9">
        <v>3.105</v>
      </c>
      <c r="BI66" s="9">
        <v>3.915</v>
      </c>
      <c r="BJ66" s="9">
        <v>233.82400000000001</v>
      </c>
      <c r="BK66" s="9">
        <v>118.01600000000001</v>
      </c>
      <c r="BL66" s="9">
        <v>115.80800000000001</v>
      </c>
      <c r="BM66" s="9">
        <v>168.91399999999999</v>
      </c>
      <c r="BN66" s="9">
        <v>97.551000000000002</v>
      </c>
      <c r="BO66" s="9">
        <v>71.363</v>
      </c>
      <c r="BP66" s="9">
        <v>64.91</v>
      </c>
      <c r="BQ66" s="9">
        <v>20.465</v>
      </c>
      <c r="BR66" s="9">
        <v>44.445</v>
      </c>
      <c r="BS66" s="9">
        <v>28.33</v>
      </c>
      <c r="BT66" s="9">
        <v>17.821000000000002</v>
      </c>
      <c r="BU66" s="9">
        <v>10.509</v>
      </c>
      <c r="BV66" s="9">
        <v>5.53</v>
      </c>
      <c r="BW66" s="9">
        <v>3.8260000000000001</v>
      </c>
      <c r="BX66" s="9">
        <v>1.704</v>
      </c>
      <c r="BY66" s="9">
        <v>2.0459999999999998</v>
      </c>
      <c r="BZ66" s="9">
        <v>1.698</v>
      </c>
      <c r="CA66" s="9">
        <v>0.34799999999999998</v>
      </c>
      <c r="CB66" s="9">
        <v>0.66</v>
      </c>
      <c r="CC66" s="9">
        <v>0.48499999999999999</v>
      </c>
      <c r="CD66" s="9">
        <v>0.17499999999999999</v>
      </c>
      <c r="CE66" s="9">
        <v>1.387</v>
      </c>
      <c r="CF66" s="9">
        <v>1.214</v>
      </c>
      <c r="CG66" s="9">
        <v>0.17299999999999999</v>
      </c>
      <c r="CH66" s="9">
        <v>3.484</v>
      </c>
      <c r="CI66" s="9">
        <v>2.1280000000000001</v>
      </c>
      <c r="CJ66" s="9">
        <v>1.3560000000000001</v>
      </c>
      <c r="CK66" s="9">
        <v>24.507999999999999</v>
      </c>
      <c r="CL66" s="9">
        <v>15.036</v>
      </c>
      <c r="CM66" s="9">
        <v>9.4719999999999995</v>
      </c>
      <c r="CN66" s="9">
        <v>11.144</v>
      </c>
      <c r="CO66" s="9">
        <v>9.5860000000000003</v>
      </c>
      <c r="CP66" s="9">
        <v>1.5589999999999999</v>
      </c>
      <c r="CQ66" s="9">
        <v>13.364000000000001</v>
      </c>
      <c r="CR66" s="9">
        <v>5.4509999999999996</v>
      </c>
      <c r="CS66" s="9">
        <v>7.9130000000000003</v>
      </c>
      <c r="CT66" s="9">
        <v>13.106999999999999</v>
      </c>
      <c r="CU66" s="9">
        <v>11.198</v>
      </c>
      <c r="CV66" s="9">
        <v>1.909</v>
      </c>
      <c r="CW66" s="9">
        <v>15.224</v>
      </c>
      <c r="CX66" s="9">
        <v>6.6230000000000002</v>
      </c>
      <c r="CY66" s="9">
        <v>8.6010000000000009</v>
      </c>
      <c r="CZ66" s="9">
        <v>14.023</v>
      </c>
      <c r="DA66" s="9">
        <v>5.9349999999999996</v>
      </c>
      <c r="DB66" s="9">
        <v>8.0879999999999992</v>
      </c>
    </row>
    <row r="67" spans="1:106">
      <c r="A67" s="10">
        <v>43525</v>
      </c>
      <c r="B67" s="9">
        <v>10.14</v>
      </c>
      <c r="C67" s="9">
        <v>7.0430000000000001</v>
      </c>
      <c r="D67" s="9">
        <v>3.0979999999999999</v>
      </c>
      <c r="E67" s="9">
        <v>25.611999999999998</v>
      </c>
      <c r="F67" s="9">
        <v>8.9209999999999994</v>
      </c>
      <c r="G67" s="9">
        <v>16.690999999999999</v>
      </c>
      <c r="H67" s="9">
        <v>10.875999999999999</v>
      </c>
      <c r="I67" s="9">
        <v>7.5250000000000004</v>
      </c>
      <c r="J67" s="9">
        <v>3.351</v>
      </c>
      <c r="K67" s="9">
        <v>28.242999999999999</v>
      </c>
      <c r="L67" s="9">
        <v>10.388999999999999</v>
      </c>
      <c r="M67" s="9">
        <v>17.855</v>
      </c>
      <c r="N67" s="9">
        <v>26.19</v>
      </c>
      <c r="O67" s="9">
        <v>9.3620000000000001</v>
      </c>
      <c r="P67" s="9">
        <v>16.829000000000001</v>
      </c>
      <c r="Q67" s="9">
        <v>130.458</v>
      </c>
      <c r="R67" s="9">
        <v>68.456000000000003</v>
      </c>
      <c r="S67" s="9">
        <v>62.002000000000002</v>
      </c>
      <c r="T67" s="9">
        <v>103.258</v>
      </c>
      <c r="U67" s="9">
        <v>57.99</v>
      </c>
      <c r="V67" s="9">
        <v>45.268999999999998</v>
      </c>
      <c r="W67" s="9">
        <v>27.2</v>
      </c>
      <c r="X67" s="9">
        <v>10.467000000000001</v>
      </c>
      <c r="Y67" s="9">
        <v>16.733000000000001</v>
      </c>
      <c r="Z67" s="9">
        <v>17.616</v>
      </c>
      <c r="AA67" s="9">
        <v>10.055</v>
      </c>
      <c r="AB67" s="9">
        <v>7.5609999999999999</v>
      </c>
      <c r="AC67" s="9">
        <v>2.456</v>
      </c>
      <c r="AD67" s="9">
        <v>1.4770000000000001</v>
      </c>
      <c r="AE67" s="9">
        <v>0.97899999999999998</v>
      </c>
      <c r="AF67" s="9">
        <v>1.3240000000000001</v>
      </c>
      <c r="AG67" s="9">
        <v>1.1519999999999999</v>
      </c>
      <c r="AH67" s="9">
        <v>0.17199999999999999</v>
      </c>
      <c r="AI67" s="9">
        <v>0.39</v>
      </c>
      <c r="AJ67" s="9">
        <v>0.30099999999999999</v>
      </c>
      <c r="AK67" s="9">
        <v>8.8999999999999996E-2</v>
      </c>
      <c r="AL67" s="9">
        <v>0.93400000000000005</v>
      </c>
      <c r="AM67" s="9">
        <v>0.85099999999999998</v>
      </c>
      <c r="AN67" s="9">
        <v>8.3000000000000004E-2</v>
      </c>
      <c r="AO67" s="9">
        <v>1.1319999999999999</v>
      </c>
      <c r="AP67" s="9">
        <v>0.32500000000000001</v>
      </c>
      <c r="AQ67" s="9">
        <v>0.80700000000000005</v>
      </c>
      <c r="AR67" s="9">
        <v>16.260000000000002</v>
      </c>
      <c r="AS67" s="9">
        <v>9.1479999999999997</v>
      </c>
      <c r="AT67" s="9">
        <v>7.1130000000000004</v>
      </c>
      <c r="AU67" s="9">
        <v>8.2620000000000005</v>
      </c>
      <c r="AV67" s="9">
        <v>5.2709999999999999</v>
      </c>
      <c r="AW67" s="9">
        <v>2.9910000000000001</v>
      </c>
      <c r="AX67" s="9">
        <v>7.9980000000000002</v>
      </c>
      <c r="AY67" s="9">
        <v>3.8759999999999999</v>
      </c>
      <c r="AZ67" s="9">
        <v>4.1219999999999999</v>
      </c>
      <c r="BA67" s="9">
        <v>9.0790000000000006</v>
      </c>
      <c r="BB67" s="9">
        <v>6.0069999999999997</v>
      </c>
      <c r="BC67" s="9">
        <v>3.0720000000000001</v>
      </c>
      <c r="BD67" s="9">
        <v>8.5370000000000008</v>
      </c>
      <c r="BE67" s="9">
        <v>4.048</v>
      </c>
      <c r="BF67" s="9">
        <v>4.4889999999999999</v>
      </c>
      <c r="BG67" s="9">
        <v>8.3879999999999999</v>
      </c>
      <c r="BH67" s="9">
        <v>4.1769999999999996</v>
      </c>
      <c r="BI67" s="9">
        <v>4.2110000000000003</v>
      </c>
      <c r="BJ67" s="9">
        <v>233.17699999999999</v>
      </c>
      <c r="BK67" s="9">
        <v>117.017</v>
      </c>
      <c r="BL67" s="9">
        <v>116.16</v>
      </c>
      <c r="BM67" s="9">
        <v>168.768</v>
      </c>
      <c r="BN67" s="9">
        <v>95.733999999999995</v>
      </c>
      <c r="BO67" s="9">
        <v>73.034000000000006</v>
      </c>
      <c r="BP67" s="9">
        <v>64.409000000000006</v>
      </c>
      <c r="BQ67" s="9">
        <v>21.283000000000001</v>
      </c>
      <c r="BR67" s="9">
        <v>43.125999999999998</v>
      </c>
      <c r="BS67" s="9">
        <v>25.427</v>
      </c>
      <c r="BT67" s="9">
        <v>13.629</v>
      </c>
      <c r="BU67" s="9">
        <v>11.797000000000001</v>
      </c>
      <c r="BV67" s="9">
        <v>4.7699999999999996</v>
      </c>
      <c r="BW67" s="9">
        <v>2.4740000000000002</v>
      </c>
      <c r="BX67" s="9">
        <v>2.2970000000000002</v>
      </c>
      <c r="BY67" s="9">
        <v>1.1259999999999999</v>
      </c>
      <c r="BZ67" s="9">
        <v>1.1160000000000001</v>
      </c>
      <c r="CA67" s="9">
        <v>0.01</v>
      </c>
      <c r="CB67" s="9">
        <v>0.441</v>
      </c>
      <c r="CC67" s="9">
        <v>0.438</v>
      </c>
      <c r="CD67" s="9">
        <v>3.0000000000000001E-3</v>
      </c>
      <c r="CE67" s="9">
        <v>0.68500000000000005</v>
      </c>
      <c r="CF67" s="9">
        <v>0.67800000000000005</v>
      </c>
      <c r="CG67" s="9">
        <v>7.0000000000000001E-3</v>
      </c>
      <c r="CH67" s="9">
        <v>3.6440000000000001</v>
      </c>
      <c r="CI67" s="9">
        <v>1.3580000000000001</v>
      </c>
      <c r="CJ67" s="9">
        <v>2.2869999999999999</v>
      </c>
      <c r="CK67" s="9">
        <v>22.331</v>
      </c>
      <c r="CL67" s="9">
        <v>12.061999999999999</v>
      </c>
      <c r="CM67" s="9">
        <v>10.269</v>
      </c>
      <c r="CN67" s="9">
        <v>9.5210000000000008</v>
      </c>
      <c r="CO67" s="9">
        <v>7.2169999999999996</v>
      </c>
      <c r="CP67" s="9">
        <v>2.3050000000000002</v>
      </c>
      <c r="CQ67" s="9">
        <v>12.81</v>
      </c>
      <c r="CR67" s="9">
        <v>4.8460000000000001</v>
      </c>
      <c r="CS67" s="9">
        <v>7.9640000000000004</v>
      </c>
      <c r="CT67" s="9">
        <v>10.368</v>
      </c>
      <c r="CU67" s="9">
        <v>8.0519999999999996</v>
      </c>
      <c r="CV67" s="9">
        <v>2.3170000000000002</v>
      </c>
      <c r="CW67" s="9">
        <v>15.058</v>
      </c>
      <c r="CX67" s="9">
        <v>5.5780000000000003</v>
      </c>
      <c r="CY67" s="9">
        <v>9.4809999999999999</v>
      </c>
      <c r="CZ67" s="9">
        <v>13.250999999999999</v>
      </c>
      <c r="DA67" s="9">
        <v>5.2839999999999998</v>
      </c>
      <c r="DB67" s="9">
        <v>7.9669999999999996</v>
      </c>
    </row>
    <row r="68" spans="1:106">
      <c r="A68" s="10">
        <v>43556</v>
      </c>
      <c r="B68" s="9">
        <v>8.0660000000000007</v>
      </c>
      <c r="C68" s="9">
        <v>4.6909999999999998</v>
      </c>
      <c r="D68" s="9">
        <v>3.375</v>
      </c>
      <c r="E68" s="9">
        <v>26.646999999999998</v>
      </c>
      <c r="F68" s="9">
        <v>10.999000000000001</v>
      </c>
      <c r="G68" s="9">
        <v>15.648</v>
      </c>
      <c r="H68" s="9">
        <v>9.9920000000000009</v>
      </c>
      <c r="I68" s="9">
        <v>6.0880000000000001</v>
      </c>
      <c r="J68" s="9">
        <v>3.9039999999999999</v>
      </c>
      <c r="K68" s="9">
        <v>28.347000000000001</v>
      </c>
      <c r="L68" s="9">
        <v>11.603</v>
      </c>
      <c r="M68" s="9">
        <v>16.745000000000001</v>
      </c>
      <c r="N68" s="9">
        <v>27.748999999999999</v>
      </c>
      <c r="O68" s="9">
        <v>11.653</v>
      </c>
      <c r="P68" s="9">
        <v>16.096</v>
      </c>
      <c r="Q68" s="9">
        <v>129.678</v>
      </c>
      <c r="R68" s="9">
        <v>67.430999999999997</v>
      </c>
      <c r="S68" s="9">
        <v>62.247</v>
      </c>
      <c r="T68" s="9">
        <v>103.218</v>
      </c>
      <c r="U68" s="9">
        <v>57.831000000000003</v>
      </c>
      <c r="V68" s="9">
        <v>45.387</v>
      </c>
      <c r="W68" s="9">
        <v>26.46</v>
      </c>
      <c r="X68" s="9">
        <v>9.6</v>
      </c>
      <c r="Y68" s="9">
        <v>16.86</v>
      </c>
      <c r="Z68" s="9">
        <v>20.670999999999999</v>
      </c>
      <c r="AA68" s="9">
        <v>12.625999999999999</v>
      </c>
      <c r="AB68" s="9">
        <v>8.0449999999999999</v>
      </c>
      <c r="AC68" s="9">
        <v>2.8410000000000002</v>
      </c>
      <c r="AD68" s="9">
        <v>1.7949999999999999</v>
      </c>
      <c r="AE68" s="9">
        <v>1.046</v>
      </c>
      <c r="AF68" s="9">
        <v>1.84</v>
      </c>
      <c r="AG68" s="9">
        <v>1.3660000000000001</v>
      </c>
      <c r="AH68" s="9">
        <v>0.47299999999999998</v>
      </c>
      <c r="AI68" s="9">
        <v>0.73299999999999998</v>
      </c>
      <c r="AJ68" s="9">
        <v>0.63900000000000001</v>
      </c>
      <c r="AK68" s="9">
        <v>9.4E-2</v>
      </c>
      <c r="AL68" s="9">
        <v>1.107</v>
      </c>
      <c r="AM68" s="9">
        <v>0.72799999999999998</v>
      </c>
      <c r="AN68" s="9">
        <v>0.379</v>
      </c>
      <c r="AO68" s="9">
        <v>1.002</v>
      </c>
      <c r="AP68" s="9">
        <v>0.42899999999999999</v>
      </c>
      <c r="AQ68" s="9">
        <v>0.57299999999999995</v>
      </c>
      <c r="AR68" s="9">
        <v>19.082000000000001</v>
      </c>
      <c r="AS68" s="9">
        <v>11.444000000000001</v>
      </c>
      <c r="AT68" s="9">
        <v>7.6379999999999999</v>
      </c>
      <c r="AU68" s="9">
        <v>11.503</v>
      </c>
      <c r="AV68" s="9">
        <v>8.0830000000000002</v>
      </c>
      <c r="AW68" s="9">
        <v>3.42</v>
      </c>
      <c r="AX68" s="9">
        <v>7.5789999999999997</v>
      </c>
      <c r="AY68" s="9">
        <v>3.3620000000000001</v>
      </c>
      <c r="AZ68" s="9">
        <v>4.218</v>
      </c>
      <c r="BA68" s="9">
        <v>12.696999999999999</v>
      </c>
      <c r="BB68" s="9">
        <v>9.0259999999999998</v>
      </c>
      <c r="BC68" s="9">
        <v>3.6720000000000002</v>
      </c>
      <c r="BD68" s="9">
        <v>7.9729999999999999</v>
      </c>
      <c r="BE68" s="9">
        <v>3.6</v>
      </c>
      <c r="BF68" s="9">
        <v>4.3730000000000002</v>
      </c>
      <c r="BG68" s="9">
        <v>8.3119999999999994</v>
      </c>
      <c r="BH68" s="9">
        <v>4</v>
      </c>
      <c r="BI68" s="9">
        <v>4.3120000000000003</v>
      </c>
      <c r="BJ68" s="9">
        <v>234.739</v>
      </c>
      <c r="BK68" s="9">
        <v>120.66</v>
      </c>
      <c r="BL68" s="9">
        <v>114.07899999999999</v>
      </c>
      <c r="BM68" s="9">
        <v>170.88200000000001</v>
      </c>
      <c r="BN68" s="9">
        <v>97.841999999999999</v>
      </c>
      <c r="BO68" s="9">
        <v>73.040000000000006</v>
      </c>
      <c r="BP68" s="9">
        <v>63.857999999999997</v>
      </c>
      <c r="BQ68" s="9">
        <v>22.818999999999999</v>
      </c>
      <c r="BR68" s="9">
        <v>41.039000000000001</v>
      </c>
      <c r="BS68" s="9">
        <v>28.93</v>
      </c>
      <c r="BT68" s="9">
        <v>16.481999999999999</v>
      </c>
      <c r="BU68" s="9">
        <v>12.449</v>
      </c>
      <c r="BV68" s="9">
        <v>4.7930000000000001</v>
      </c>
      <c r="BW68" s="9">
        <v>3.2320000000000002</v>
      </c>
      <c r="BX68" s="9">
        <v>1.5609999999999999</v>
      </c>
      <c r="BY68" s="9">
        <v>2.0089999999999999</v>
      </c>
      <c r="BZ68" s="9">
        <v>1.827</v>
      </c>
      <c r="CA68" s="9">
        <v>0.182</v>
      </c>
      <c r="CB68" s="9">
        <v>0.68</v>
      </c>
      <c r="CC68" s="9">
        <v>0.505</v>
      </c>
      <c r="CD68" s="9">
        <v>0.17499999999999999</v>
      </c>
      <c r="CE68" s="9">
        <v>1.329</v>
      </c>
      <c r="CF68" s="9">
        <v>1.3220000000000001</v>
      </c>
      <c r="CG68" s="9">
        <v>7.0000000000000001E-3</v>
      </c>
      <c r="CH68" s="9">
        <v>2.7839999999999998</v>
      </c>
      <c r="CI68" s="9">
        <v>1.405</v>
      </c>
      <c r="CJ68" s="9">
        <v>1.379</v>
      </c>
      <c r="CK68" s="9">
        <v>25.713000000000001</v>
      </c>
      <c r="CL68" s="9">
        <v>14.298</v>
      </c>
      <c r="CM68" s="9">
        <v>11.414999999999999</v>
      </c>
      <c r="CN68" s="9">
        <v>14.019</v>
      </c>
      <c r="CO68" s="9">
        <v>9.35</v>
      </c>
      <c r="CP68" s="9">
        <v>4.6689999999999996</v>
      </c>
      <c r="CQ68" s="9">
        <v>11.694000000000001</v>
      </c>
      <c r="CR68" s="9">
        <v>4.9480000000000004</v>
      </c>
      <c r="CS68" s="9">
        <v>6.7460000000000004</v>
      </c>
      <c r="CT68" s="9">
        <v>15.494999999999999</v>
      </c>
      <c r="CU68" s="9">
        <v>10.641</v>
      </c>
      <c r="CV68" s="9">
        <v>4.8529999999999998</v>
      </c>
      <c r="CW68" s="9">
        <v>13.435</v>
      </c>
      <c r="CX68" s="9">
        <v>5.84</v>
      </c>
      <c r="CY68" s="9">
        <v>7.5949999999999998</v>
      </c>
      <c r="CZ68" s="9">
        <v>12.374000000000001</v>
      </c>
      <c r="DA68" s="9">
        <v>5.4530000000000003</v>
      </c>
      <c r="DB68" s="9">
        <v>6.9210000000000003</v>
      </c>
    </row>
    <row r="69" spans="1:106">
      <c r="A69" s="10">
        <v>43586</v>
      </c>
      <c r="B69" s="9">
        <v>9.2080000000000002</v>
      </c>
      <c r="C69" s="9">
        <v>6.0890000000000004</v>
      </c>
      <c r="D69" s="9">
        <v>3.1190000000000002</v>
      </c>
      <c r="E69" s="9">
        <v>28.14</v>
      </c>
      <c r="F69" s="9">
        <v>10.526</v>
      </c>
      <c r="G69" s="9">
        <v>17.614000000000001</v>
      </c>
      <c r="H69" s="9">
        <v>10.348000000000001</v>
      </c>
      <c r="I69" s="9">
        <v>6.9939999999999998</v>
      </c>
      <c r="J69" s="9">
        <v>3.3530000000000002</v>
      </c>
      <c r="K69" s="9">
        <v>31.446000000000002</v>
      </c>
      <c r="L69" s="9">
        <v>11.483000000000001</v>
      </c>
      <c r="M69" s="9">
        <v>19.963000000000001</v>
      </c>
      <c r="N69" s="9">
        <v>28.722999999999999</v>
      </c>
      <c r="O69" s="9">
        <v>10.986000000000001</v>
      </c>
      <c r="P69" s="9">
        <v>17.736999999999998</v>
      </c>
      <c r="Q69" s="9">
        <v>129.36600000000001</v>
      </c>
      <c r="R69" s="9">
        <v>67.284000000000006</v>
      </c>
      <c r="S69" s="9">
        <v>62.082000000000001</v>
      </c>
      <c r="T69" s="9">
        <v>101.776</v>
      </c>
      <c r="U69" s="9">
        <v>56.947000000000003</v>
      </c>
      <c r="V69" s="9">
        <v>44.829000000000001</v>
      </c>
      <c r="W69" s="9">
        <v>27.59</v>
      </c>
      <c r="X69" s="9">
        <v>10.337</v>
      </c>
      <c r="Y69" s="9">
        <v>17.253</v>
      </c>
      <c r="Z69" s="9">
        <v>18.082000000000001</v>
      </c>
      <c r="AA69" s="9">
        <v>10.779</v>
      </c>
      <c r="AB69" s="9">
        <v>7.3029999999999999</v>
      </c>
      <c r="AC69" s="9">
        <v>1.7070000000000001</v>
      </c>
      <c r="AD69" s="9">
        <v>1.284</v>
      </c>
      <c r="AE69" s="9">
        <v>0.42299999999999999</v>
      </c>
      <c r="AF69" s="9">
        <v>1.0029999999999999</v>
      </c>
      <c r="AG69" s="9">
        <v>0.98599999999999999</v>
      </c>
      <c r="AH69" s="9">
        <v>1.7000000000000001E-2</v>
      </c>
      <c r="AI69" s="9">
        <v>0.47799999999999998</v>
      </c>
      <c r="AJ69" s="9">
        <v>0.47599999999999998</v>
      </c>
      <c r="AK69" s="9">
        <v>2E-3</v>
      </c>
      <c r="AL69" s="9">
        <v>0.52500000000000002</v>
      </c>
      <c r="AM69" s="9">
        <v>0.51</v>
      </c>
      <c r="AN69" s="9">
        <v>1.6E-2</v>
      </c>
      <c r="AO69" s="9">
        <v>0.70399999999999996</v>
      </c>
      <c r="AP69" s="9">
        <v>0.29799999999999999</v>
      </c>
      <c r="AQ69" s="9">
        <v>0.40600000000000003</v>
      </c>
      <c r="AR69" s="9">
        <v>17.266999999999999</v>
      </c>
      <c r="AS69" s="9">
        <v>10.282</v>
      </c>
      <c r="AT69" s="9">
        <v>6.9850000000000003</v>
      </c>
      <c r="AU69" s="9">
        <v>9.8000000000000007</v>
      </c>
      <c r="AV69" s="9">
        <v>6.7720000000000002</v>
      </c>
      <c r="AW69" s="9">
        <v>3.028</v>
      </c>
      <c r="AX69" s="9">
        <v>7.4660000000000002</v>
      </c>
      <c r="AY69" s="9">
        <v>3.51</v>
      </c>
      <c r="AZ69" s="9">
        <v>3.9569999999999999</v>
      </c>
      <c r="BA69" s="9">
        <v>10.207000000000001</v>
      </c>
      <c r="BB69" s="9">
        <v>7.165</v>
      </c>
      <c r="BC69" s="9">
        <v>3.0419999999999998</v>
      </c>
      <c r="BD69" s="9">
        <v>7.875</v>
      </c>
      <c r="BE69" s="9">
        <v>3.6139999999999999</v>
      </c>
      <c r="BF69" s="9">
        <v>4.2610000000000001</v>
      </c>
      <c r="BG69" s="9">
        <v>7.944</v>
      </c>
      <c r="BH69" s="9">
        <v>3.9860000000000002</v>
      </c>
      <c r="BI69" s="9">
        <v>3.9590000000000001</v>
      </c>
      <c r="BJ69" s="9">
        <v>235.684</v>
      </c>
      <c r="BK69" s="9">
        <v>121.071</v>
      </c>
      <c r="BL69" s="9">
        <v>114.613</v>
      </c>
      <c r="BM69" s="9">
        <v>172.53800000000001</v>
      </c>
      <c r="BN69" s="9">
        <v>98.584000000000003</v>
      </c>
      <c r="BO69" s="9">
        <v>73.953999999999994</v>
      </c>
      <c r="BP69" s="9">
        <v>63.146000000000001</v>
      </c>
      <c r="BQ69" s="9">
        <v>22.486999999999998</v>
      </c>
      <c r="BR69" s="9">
        <v>40.658999999999999</v>
      </c>
      <c r="BS69" s="9">
        <v>28.425000000000001</v>
      </c>
      <c r="BT69" s="9">
        <v>17.303999999999998</v>
      </c>
      <c r="BU69" s="9">
        <v>11.121</v>
      </c>
      <c r="BV69" s="9">
        <v>4.1500000000000004</v>
      </c>
      <c r="BW69" s="9">
        <v>2.738</v>
      </c>
      <c r="BX69" s="9">
        <v>1.4119999999999999</v>
      </c>
      <c r="BY69" s="9">
        <v>1.804</v>
      </c>
      <c r="BZ69" s="9">
        <v>1.597</v>
      </c>
      <c r="CA69" s="9">
        <v>0.20799999999999999</v>
      </c>
      <c r="CB69" s="9">
        <v>0.66700000000000004</v>
      </c>
      <c r="CC69" s="9">
        <v>0.66400000000000003</v>
      </c>
      <c r="CD69" s="9">
        <v>3.0000000000000001E-3</v>
      </c>
      <c r="CE69" s="9">
        <v>1.1379999999999999</v>
      </c>
      <c r="CF69" s="9">
        <v>0.93300000000000005</v>
      </c>
      <c r="CG69" s="9">
        <v>0.20499999999999999</v>
      </c>
      <c r="CH69" s="9">
        <v>2.3450000000000002</v>
      </c>
      <c r="CI69" s="9">
        <v>1.141</v>
      </c>
      <c r="CJ69" s="9">
        <v>1.204</v>
      </c>
      <c r="CK69" s="9">
        <v>25.937000000000001</v>
      </c>
      <c r="CL69" s="9">
        <v>15.459</v>
      </c>
      <c r="CM69" s="9">
        <v>10.478</v>
      </c>
      <c r="CN69" s="9">
        <v>12.601000000000001</v>
      </c>
      <c r="CO69" s="9">
        <v>10.523999999999999</v>
      </c>
      <c r="CP69" s="9">
        <v>2.0760000000000001</v>
      </c>
      <c r="CQ69" s="9">
        <v>13.336</v>
      </c>
      <c r="CR69" s="9">
        <v>4.9340000000000002</v>
      </c>
      <c r="CS69" s="9">
        <v>8.4019999999999992</v>
      </c>
      <c r="CT69" s="9">
        <v>14.135</v>
      </c>
      <c r="CU69" s="9">
        <v>11.849</v>
      </c>
      <c r="CV69" s="9">
        <v>2.286</v>
      </c>
      <c r="CW69" s="9">
        <v>14.29</v>
      </c>
      <c r="CX69" s="9">
        <v>5.4550000000000001</v>
      </c>
      <c r="CY69" s="9">
        <v>8.8350000000000009</v>
      </c>
      <c r="CZ69" s="9">
        <v>14.003</v>
      </c>
      <c r="DA69" s="9">
        <v>5.5979999999999999</v>
      </c>
      <c r="DB69" s="9">
        <v>8.4049999999999994</v>
      </c>
    </row>
    <row r="70" spans="1:106">
      <c r="A70" s="10">
        <v>43617</v>
      </c>
      <c r="B70" s="9">
        <v>9.7219999999999995</v>
      </c>
      <c r="C70" s="9">
        <v>7.0739999999999998</v>
      </c>
      <c r="D70" s="9">
        <v>2.649</v>
      </c>
      <c r="E70" s="9">
        <v>28.187000000000001</v>
      </c>
      <c r="F70" s="9">
        <v>10.308</v>
      </c>
      <c r="G70" s="9">
        <v>17.88</v>
      </c>
      <c r="H70" s="9">
        <v>10.923</v>
      </c>
      <c r="I70" s="9">
        <v>7.7210000000000001</v>
      </c>
      <c r="J70" s="9">
        <v>3.202</v>
      </c>
      <c r="K70" s="9">
        <v>30.303000000000001</v>
      </c>
      <c r="L70" s="9">
        <v>11.385999999999999</v>
      </c>
      <c r="M70" s="9">
        <v>18.917999999999999</v>
      </c>
      <c r="N70" s="9">
        <v>29.006</v>
      </c>
      <c r="O70" s="9">
        <v>10.803000000000001</v>
      </c>
      <c r="P70" s="9">
        <v>18.202999999999999</v>
      </c>
      <c r="Q70" s="9">
        <v>132.28899999999999</v>
      </c>
      <c r="R70" s="9">
        <v>67.905000000000001</v>
      </c>
      <c r="S70" s="9">
        <v>64.384</v>
      </c>
      <c r="T70" s="9">
        <v>105.09</v>
      </c>
      <c r="U70" s="9">
        <v>58.308999999999997</v>
      </c>
      <c r="V70" s="9">
        <v>46.780999999999999</v>
      </c>
      <c r="W70" s="9">
        <v>27.199000000000002</v>
      </c>
      <c r="X70" s="9">
        <v>9.5960000000000001</v>
      </c>
      <c r="Y70" s="9">
        <v>17.603000000000002</v>
      </c>
      <c r="Z70" s="9">
        <v>19.643999999999998</v>
      </c>
      <c r="AA70" s="9">
        <v>11.243</v>
      </c>
      <c r="AB70" s="9">
        <v>8.4009999999999998</v>
      </c>
      <c r="AC70" s="9">
        <v>1.758</v>
      </c>
      <c r="AD70" s="9">
        <v>1.2450000000000001</v>
      </c>
      <c r="AE70" s="9">
        <v>0.51400000000000001</v>
      </c>
      <c r="AF70" s="9">
        <v>1.0529999999999999</v>
      </c>
      <c r="AG70" s="9">
        <v>0.72599999999999998</v>
      </c>
      <c r="AH70" s="9">
        <v>0.32700000000000001</v>
      </c>
      <c r="AI70" s="9">
        <v>0.67800000000000005</v>
      </c>
      <c r="AJ70" s="9">
        <v>0.36699999999999999</v>
      </c>
      <c r="AK70" s="9">
        <v>0.311</v>
      </c>
      <c r="AL70" s="9">
        <v>0.375</v>
      </c>
      <c r="AM70" s="9">
        <v>0.35899999999999999</v>
      </c>
      <c r="AN70" s="9">
        <v>1.6E-2</v>
      </c>
      <c r="AO70" s="9">
        <v>0.70499999999999996</v>
      </c>
      <c r="AP70" s="9">
        <v>0.51900000000000002</v>
      </c>
      <c r="AQ70" s="9">
        <v>0.187</v>
      </c>
      <c r="AR70" s="9">
        <v>18.693000000000001</v>
      </c>
      <c r="AS70" s="9">
        <v>10.492000000000001</v>
      </c>
      <c r="AT70" s="9">
        <v>8.1999999999999993</v>
      </c>
      <c r="AU70" s="9">
        <v>10.738</v>
      </c>
      <c r="AV70" s="9">
        <v>7.343</v>
      </c>
      <c r="AW70" s="9">
        <v>3.395</v>
      </c>
      <c r="AX70" s="9">
        <v>7.9539999999999997</v>
      </c>
      <c r="AY70" s="9">
        <v>3.149</v>
      </c>
      <c r="AZ70" s="9">
        <v>4.806</v>
      </c>
      <c r="BA70" s="9">
        <v>11.19</v>
      </c>
      <c r="BB70" s="9">
        <v>7.6280000000000001</v>
      </c>
      <c r="BC70" s="9">
        <v>3.5619999999999998</v>
      </c>
      <c r="BD70" s="9">
        <v>8.4540000000000006</v>
      </c>
      <c r="BE70" s="9">
        <v>3.6150000000000002</v>
      </c>
      <c r="BF70" s="9">
        <v>4.8390000000000004</v>
      </c>
      <c r="BG70" s="9">
        <v>8.6319999999999997</v>
      </c>
      <c r="BH70" s="9">
        <v>3.5150000000000001</v>
      </c>
      <c r="BI70" s="9">
        <v>5.117</v>
      </c>
      <c r="BJ70" s="9">
        <v>241.11099999999999</v>
      </c>
      <c r="BK70" s="9">
        <v>124.26300000000001</v>
      </c>
      <c r="BL70" s="9">
        <v>116.848</v>
      </c>
      <c r="BM70" s="9">
        <v>174.33500000000001</v>
      </c>
      <c r="BN70" s="9">
        <v>101.491</v>
      </c>
      <c r="BO70" s="9">
        <v>72.843999999999994</v>
      </c>
      <c r="BP70" s="9">
        <v>66.775999999999996</v>
      </c>
      <c r="BQ70" s="9">
        <v>22.771999999999998</v>
      </c>
      <c r="BR70" s="9">
        <v>44.003999999999998</v>
      </c>
      <c r="BS70" s="9">
        <v>26.696000000000002</v>
      </c>
      <c r="BT70" s="9">
        <v>14.807</v>
      </c>
      <c r="BU70" s="9">
        <v>11.888999999999999</v>
      </c>
      <c r="BV70" s="9">
        <v>3.7719999999999998</v>
      </c>
      <c r="BW70" s="9">
        <v>1.4590000000000001</v>
      </c>
      <c r="BX70" s="9">
        <v>2.3130000000000002</v>
      </c>
      <c r="BY70" s="9">
        <v>1.391</v>
      </c>
      <c r="BZ70" s="9">
        <v>0.73299999999999998</v>
      </c>
      <c r="CA70" s="9">
        <v>0.65700000000000003</v>
      </c>
      <c r="CB70" s="9">
        <v>0.01</v>
      </c>
      <c r="CC70" s="9">
        <v>7.0000000000000001E-3</v>
      </c>
      <c r="CD70" s="9">
        <v>3.0000000000000001E-3</v>
      </c>
      <c r="CE70" s="9">
        <v>1.381</v>
      </c>
      <c r="CF70" s="9">
        <v>0.72599999999999998</v>
      </c>
      <c r="CG70" s="9">
        <v>0.65400000000000003</v>
      </c>
      <c r="CH70" s="9">
        <v>2.3820000000000001</v>
      </c>
      <c r="CI70" s="9">
        <v>0.72599999999999998</v>
      </c>
      <c r="CJ70" s="9">
        <v>1.6559999999999999</v>
      </c>
      <c r="CK70" s="9">
        <v>23.879000000000001</v>
      </c>
      <c r="CL70" s="9">
        <v>13.646000000000001</v>
      </c>
      <c r="CM70" s="9">
        <v>10.233000000000001</v>
      </c>
      <c r="CN70" s="9">
        <v>11.521000000000001</v>
      </c>
      <c r="CO70" s="9">
        <v>8.6340000000000003</v>
      </c>
      <c r="CP70" s="9">
        <v>2.887</v>
      </c>
      <c r="CQ70" s="9">
        <v>12.356999999999999</v>
      </c>
      <c r="CR70" s="9">
        <v>5.0110000000000001</v>
      </c>
      <c r="CS70" s="9">
        <v>7.3460000000000001</v>
      </c>
      <c r="CT70" s="9">
        <v>12.827999999999999</v>
      </c>
      <c r="CU70" s="9">
        <v>9.282</v>
      </c>
      <c r="CV70" s="9">
        <v>3.5470000000000002</v>
      </c>
      <c r="CW70" s="9">
        <v>13.868</v>
      </c>
      <c r="CX70" s="9">
        <v>5.5250000000000004</v>
      </c>
      <c r="CY70" s="9">
        <v>8.343</v>
      </c>
      <c r="CZ70" s="9">
        <v>12.367000000000001</v>
      </c>
      <c r="DA70" s="9">
        <v>5.0179999999999998</v>
      </c>
      <c r="DB70" s="9">
        <v>7.3490000000000002</v>
      </c>
    </row>
    <row r="71" spans="1:106">
      <c r="A71" s="10">
        <v>43647</v>
      </c>
      <c r="B71" s="9">
        <v>10.196999999999999</v>
      </c>
      <c r="C71" s="9">
        <v>6.8630000000000004</v>
      </c>
      <c r="D71" s="9">
        <v>3.335</v>
      </c>
      <c r="E71" s="9">
        <v>27.254999999999999</v>
      </c>
      <c r="F71" s="9">
        <v>9.7469999999999999</v>
      </c>
      <c r="G71" s="9">
        <v>17.507999999999999</v>
      </c>
      <c r="H71" s="9">
        <v>11.577999999999999</v>
      </c>
      <c r="I71" s="9">
        <v>8.0869999999999997</v>
      </c>
      <c r="J71" s="9">
        <v>3.4910000000000001</v>
      </c>
      <c r="K71" s="9">
        <v>29.628</v>
      </c>
      <c r="L71" s="9">
        <v>11.106</v>
      </c>
      <c r="M71" s="9">
        <v>18.521999999999998</v>
      </c>
      <c r="N71" s="9">
        <v>28.175000000000001</v>
      </c>
      <c r="O71" s="9">
        <v>10.457000000000001</v>
      </c>
      <c r="P71" s="9">
        <v>17.718</v>
      </c>
      <c r="Q71" s="9">
        <v>129.32300000000001</v>
      </c>
      <c r="R71" s="9">
        <v>66.941999999999993</v>
      </c>
      <c r="S71" s="9">
        <v>62.381999999999998</v>
      </c>
      <c r="T71" s="9">
        <v>100.94799999999999</v>
      </c>
      <c r="U71" s="9">
        <v>57.055999999999997</v>
      </c>
      <c r="V71" s="9">
        <v>43.893000000000001</v>
      </c>
      <c r="W71" s="9">
        <v>28.375</v>
      </c>
      <c r="X71" s="9">
        <v>9.8859999999999992</v>
      </c>
      <c r="Y71" s="9">
        <v>18.489000000000001</v>
      </c>
      <c r="Z71" s="9">
        <v>20.515000000000001</v>
      </c>
      <c r="AA71" s="9">
        <v>12.180999999999999</v>
      </c>
      <c r="AB71" s="9">
        <v>8.3350000000000009</v>
      </c>
      <c r="AC71" s="9">
        <v>2.609</v>
      </c>
      <c r="AD71" s="9">
        <v>1.4590000000000001</v>
      </c>
      <c r="AE71" s="9">
        <v>1.1499999999999999</v>
      </c>
      <c r="AF71" s="9">
        <v>1.4970000000000001</v>
      </c>
      <c r="AG71" s="9">
        <v>1.175</v>
      </c>
      <c r="AH71" s="9">
        <v>0.32200000000000001</v>
      </c>
      <c r="AI71" s="9">
        <v>0.255</v>
      </c>
      <c r="AJ71" s="9">
        <v>0.18099999999999999</v>
      </c>
      <c r="AK71" s="9">
        <v>7.3999999999999996E-2</v>
      </c>
      <c r="AL71" s="9">
        <v>1.2410000000000001</v>
      </c>
      <c r="AM71" s="9">
        <v>0.99399999999999999</v>
      </c>
      <c r="AN71" s="9">
        <v>0.247</v>
      </c>
      <c r="AO71" s="9">
        <v>1.1120000000000001</v>
      </c>
      <c r="AP71" s="9">
        <v>0.28399999999999997</v>
      </c>
      <c r="AQ71" s="9">
        <v>0.82799999999999996</v>
      </c>
      <c r="AR71" s="9">
        <v>19.321999999999999</v>
      </c>
      <c r="AS71" s="9">
        <v>11.429</v>
      </c>
      <c r="AT71" s="9">
        <v>7.8929999999999998</v>
      </c>
      <c r="AU71" s="9">
        <v>11.46</v>
      </c>
      <c r="AV71" s="9">
        <v>8.3650000000000002</v>
      </c>
      <c r="AW71" s="9">
        <v>3.0950000000000002</v>
      </c>
      <c r="AX71" s="9">
        <v>7.8620000000000001</v>
      </c>
      <c r="AY71" s="9">
        <v>3.0640000000000001</v>
      </c>
      <c r="AZ71" s="9">
        <v>4.7969999999999997</v>
      </c>
      <c r="BA71" s="9">
        <v>12.257</v>
      </c>
      <c r="BB71" s="9">
        <v>8.9710000000000001</v>
      </c>
      <c r="BC71" s="9">
        <v>3.286</v>
      </c>
      <c r="BD71" s="9">
        <v>8.2579999999999991</v>
      </c>
      <c r="BE71" s="9">
        <v>3.2090000000000001</v>
      </c>
      <c r="BF71" s="9">
        <v>5.0490000000000004</v>
      </c>
      <c r="BG71" s="9">
        <v>8.1170000000000009</v>
      </c>
      <c r="BH71" s="9">
        <v>3.2450000000000001</v>
      </c>
      <c r="BI71" s="9">
        <v>4.8719999999999999</v>
      </c>
      <c r="BJ71" s="9">
        <v>236.67</v>
      </c>
      <c r="BK71" s="9">
        <v>120.765</v>
      </c>
      <c r="BL71" s="9">
        <v>115.90600000000001</v>
      </c>
      <c r="BM71" s="9">
        <v>168.88200000000001</v>
      </c>
      <c r="BN71" s="9">
        <v>96.933000000000007</v>
      </c>
      <c r="BO71" s="9">
        <v>71.948999999999998</v>
      </c>
      <c r="BP71" s="9">
        <v>67.787999999999997</v>
      </c>
      <c r="BQ71" s="9">
        <v>23.832000000000001</v>
      </c>
      <c r="BR71" s="9">
        <v>43.956000000000003</v>
      </c>
      <c r="BS71" s="9">
        <v>26.181000000000001</v>
      </c>
      <c r="BT71" s="9">
        <v>13.85</v>
      </c>
      <c r="BU71" s="9">
        <v>12.331</v>
      </c>
      <c r="BV71" s="9">
        <v>4.3170000000000002</v>
      </c>
      <c r="BW71" s="9">
        <v>2.4430000000000001</v>
      </c>
      <c r="BX71" s="9">
        <v>1.875</v>
      </c>
      <c r="BY71" s="9">
        <v>1.915</v>
      </c>
      <c r="BZ71" s="9">
        <v>1.905</v>
      </c>
      <c r="CA71" s="9">
        <v>0.01</v>
      </c>
      <c r="CB71" s="9">
        <v>0.745</v>
      </c>
      <c r="CC71" s="9">
        <v>0.74299999999999999</v>
      </c>
      <c r="CD71" s="9">
        <v>3.0000000000000001E-3</v>
      </c>
      <c r="CE71" s="9">
        <v>1.169</v>
      </c>
      <c r="CF71" s="9">
        <v>1.1619999999999999</v>
      </c>
      <c r="CG71" s="9">
        <v>7.0000000000000001E-3</v>
      </c>
      <c r="CH71" s="9">
        <v>2.403</v>
      </c>
      <c r="CI71" s="9">
        <v>0.53800000000000003</v>
      </c>
      <c r="CJ71" s="9">
        <v>1.865</v>
      </c>
      <c r="CK71" s="9">
        <v>23.492999999999999</v>
      </c>
      <c r="CL71" s="9">
        <v>11.789</v>
      </c>
      <c r="CM71" s="9">
        <v>11.704000000000001</v>
      </c>
      <c r="CN71" s="9">
        <v>11.146000000000001</v>
      </c>
      <c r="CO71" s="9">
        <v>7.8739999999999997</v>
      </c>
      <c r="CP71" s="9">
        <v>3.2709999999999999</v>
      </c>
      <c r="CQ71" s="9">
        <v>12.347</v>
      </c>
      <c r="CR71" s="9">
        <v>3.9140000000000001</v>
      </c>
      <c r="CS71" s="9">
        <v>8.4329999999999998</v>
      </c>
      <c r="CT71" s="9">
        <v>12.853</v>
      </c>
      <c r="CU71" s="9">
        <v>9.57</v>
      </c>
      <c r="CV71" s="9">
        <v>3.2829999999999999</v>
      </c>
      <c r="CW71" s="9">
        <v>13.327</v>
      </c>
      <c r="CX71" s="9">
        <v>4.28</v>
      </c>
      <c r="CY71" s="9">
        <v>9.048</v>
      </c>
      <c r="CZ71" s="9">
        <v>13.092000000000001</v>
      </c>
      <c r="DA71" s="9">
        <v>4.657</v>
      </c>
      <c r="DB71" s="9">
        <v>8.4350000000000005</v>
      </c>
    </row>
    <row r="72" spans="1:106">
      <c r="A72" s="10">
        <v>43678</v>
      </c>
      <c r="B72" s="9">
        <v>10.449</v>
      </c>
      <c r="C72" s="9">
        <v>7.1909999999999998</v>
      </c>
      <c r="D72" s="9">
        <v>3.258</v>
      </c>
      <c r="E72" s="9">
        <v>30.14</v>
      </c>
      <c r="F72" s="9">
        <v>11.663</v>
      </c>
      <c r="G72" s="9">
        <v>18.478000000000002</v>
      </c>
      <c r="H72" s="9">
        <v>11.48</v>
      </c>
      <c r="I72" s="9">
        <v>8.0980000000000008</v>
      </c>
      <c r="J72" s="9">
        <v>3.3820000000000001</v>
      </c>
      <c r="K72" s="9">
        <v>33.145000000000003</v>
      </c>
      <c r="L72" s="9">
        <v>12.884</v>
      </c>
      <c r="M72" s="9">
        <v>20.262</v>
      </c>
      <c r="N72" s="9">
        <v>31.094999999999999</v>
      </c>
      <c r="O72" s="9">
        <v>12.246</v>
      </c>
      <c r="P72" s="9">
        <v>18.847999999999999</v>
      </c>
      <c r="Q72" s="9">
        <v>130.41900000000001</v>
      </c>
      <c r="R72" s="9">
        <v>66.819000000000003</v>
      </c>
      <c r="S72" s="9">
        <v>63.600999999999999</v>
      </c>
      <c r="T72" s="9">
        <v>101.658</v>
      </c>
      <c r="U72" s="9">
        <v>56.67</v>
      </c>
      <c r="V72" s="9">
        <v>44.988</v>
      </c>
      <c r="W72" s="9">
        <v>28.760999999999999</v>
      </c>
      <c r="X72" s="9">
        <v>10.148999999999999</v>
      </c>
      <c r="Y72" s="9">
        <v>18.613</v>
      </c>
      <c r="Z72" s="9">
        <v>17.704999999999998</v>
      </c>
      <c r="AA72" s="9">
        <v>10.66</v>
      </c>
      <c r="AB72" s="9">
        <v>7.0460000000000003</v>
      </c>
      <c r="AC72" s="9">
        <v>1.8959999999999999</v>
      </c>
      <c r="AD72" s="9">
        <v>1.478</v>
      </c>
      <c r="AE72" s="9">
        <v>0.41799999999999998</v>
      </c>
      <c r="AF72" s="9">
        <v>1.173</v>
      </c>
      <c r="AG72" s="9">
        <v>1.02</v>
      </c>
      <c r="AH72" s="9">
        <v>0.153</v>
      </c>
      <c r="AI72" s="9">
        <v>0.56100000000000005</v>
      </c>
      <c r="AJ72" s="9">
        <v>0.42299999999999999</v>
      </c>
      <c r="AK72" s="9">
        <v>0.13800000000000001</v>
      </c>
      <c r="AL72" s="9">
        <v>0.61199999999999999</v>
      </c>
      <c r="AM72" s="9">
        <v>0.59699999999999998</v>
      </c>
      <c r="AN72" s="9">
        <v>1.6E-2</v>
      </c>
      <c r="AO72" s="9">
        <v>0.72299999999999998</v>
      </c>
      <c r="AP72" s="9">
        <v>0.45800000000000002</v>
      </c>
      <c r="AQ72" s="9">
        <v>0.26400000000000001</v>
      </c>
      <c r="AR72" s="9">
        <v>16.75</v>
      </c>
      <c r="AS72" s="9">
        <v>10.025</v>
      </c>
      <c r="AT72" s="9">
        <v>6.7249999999999996</v>
      </c>
      <c r="AU72" s="9">
        <v>9.7230000000000008</v>
      </c>
      <c r="AV72" s="9">
        <v>6.7690000000000001</v>
      </c>
      <c r="AW72" s="9">
        <v>2.9540000000000002</v>
      </c>
      <c r="AX72" s="9">
        <v>7.0270000000000001</v>
      </c>
      <c r="AY72" s="9">
        <v>3.2559999999999998</v>
      </c>
      <c r="AZ72" s="9">
        <v>3.7709999999999999</v>
      </c>
      <c r="BA72" s="9">
        <v>10.384</v>
      </c>
      <c r="BB72" s="9">
        <v>7.28</v>
      </c>
      <c r="BC72" s="9">
        <v>3.1040000000000001</v>
      </c>
      <c r="BD72" s="9">
        <v>7.3209999999999997</v>
      </c>
      <c r="BE72" s="9">
        <v>3.38</v>
      </c>
      <c r="BF72" s="9">
        <v>3.9420000000000002</v>
      </c>
      <c r="BG72" s="9">
        <v>7.5880000000000001</v>
      </c>
      <c r="BH72" s="9">
        <v>3.6789999999999998</v>
      </c>
      <c r="BI72" s="9">
        <v>3.9089999999999998</v>
      </c>
      <c r="BJ72" s="9">
        <v>237.31399999999999</v>
      </c>
      <c r="BK72" s="9">
        <v>121.489</v>
      </c>
      <c r="BL72" s="9">
        <v>115.825</v>
      </c>
      <c r="BM72" s="9">
        <v>168.44300000000001</v>
      </c>
      <c r="BN72" s="9">
        <v>97.14</v>
      </c>
      <c r="BO72" s="9">
        <v>71.302999999999997</v>
      </c>
      <c r="BP72" s="9">
        <v>68.870999999999995</v>
      </c>
      <c r="BQ72" s="9">
        <v>24.349</v>
      </c>
      <c r="BR72" s="9">
        <v>44.521999999999998</v>
      </c>
      <c r="BS72" s="9">
        <v>29.238</v>
      </c>
      <c r="BT72" s="9">
        <v>15.512</v>
      </c>
      <c r="BU72" s="9">
        <v>13.726000000000001</v>
      </c>
      <c r="BV72" s="9">
        <v>6.7539999999999996</v>
      </c>
      <c r="BW72" s="9">
        <v>4.5999999999999996</v>
      </c>
      <c r="BX72" s="9">
        <v>2.1549999999999998</v>
      </c>
      <c r="BY72" s="9">
        <v>2.3690000000000002</v>
      </c>
      <c r="BZ72" s="9">
        <v>2.0230000000000001</v>
      </c>
      <c r="CA72" s="9">
        <v>0.34599999999999997</v>
      </c>
      <c r="CB72" s="9">
        <v>1.264</v>
      </c>
      <c r="CC72" s="9">
        <v>1.2609999999999999</v>
      </c>
      <c r="CD72" s="9">
        <v>3.0000000000000001E-3</v>
      </c>
      <c r="CE72" s="9">
        <v>1.1060000000000001</v>
      </c>
      <c r="CF72" s="9">
        <v>0.76300000000000001</v>
      </c>
      <c r="CG72" s="9">
        <v>0.34300000000000003</v>
      </c>
      <c r="CH72" s="9">
        <v>4.3849999999999998</v>
      </c>
      <c r="CI72" s="9">
        <v>2.5760000000000001</v>
      </c>
      <c r="CJ72" s="9">
        <v>1.8089999999999999</v>
      </c>
      <c r="CK72" s="9">
        <v>24.547999999999998</v>
      </c>
      <c r="CL72" s="9">
        <v>12.791</v>
      </c>
      <c r="CM72" s="9">
        <v>11.757</v>
      </c>
      <c r="CN72" s="9">
        <v>7.5670000000000002</v>
      </c>
      <c r="CO72" s="9">
        <v>5.6829999999999998</v>
      </c>
      <c r="CP72" s="9">
        <v>1.8839999999999999</v>
      </c>
      <c r="CQ72" s="9">
        <v>16.98</v>
      </c>
      <c r="CR72" s="9">
        <v>7.1079999999999997</v>
      </c>
      <c r="CS72" s="9">
        <v>9.8729999999999993</v>
      </c>
      <c r="CT72" s="9">
        <v>9.4120000000000008</v>
      </c>
      <c r="CU72" s="9">
        <v>7.181</v>
      </c>
      <c r="CV72" s="9">
        <v>2.2320000000000002</v>
      </c>
      <c r="CW72" s="9">
        <v>19.826000000000001</v>
      </c>
      <c r="CX72" s="9">
        <v>8.3320000000000007</v>
      </c>
      <c r="CY72" s="9">
        <v>11.494</v>
      </c>
      <c r="CZ72" s="9">
        <v>18.244</v>
      </c>
      <c r="DA72" s="9">
        <v>8.3689999999999998</v>
      </c>
      <c r="DB72" s="9">
        <v>9.8759999999999994</v>
      </c>
    </row>
    <row r="73" spans="1:106">
      <c r="A73" s="10">
        <v>43709</v>
      </c>
      <c r="B73" s="9">
        <v>10.945</v>
      </c>
      <c r="C73" s="9">
        <v>7.55</v>
      </c>
      <c r="D73" s="9">
        <v>3.395</v>
      </c>
      <c r="E73" s="9">
        <v>29.111000000000001</v>
      </c>
      <c r="F73" s="9">
        <v>11.420999999999999</v>
      </c>
      <c r="G73" s="9">
        <v>17.690000000000001</v>
      </c>
      <c r="H73" s="9">
        <v>12.388999999999999</v>
      </c>
      <c r="I73" s="9">
        <v>8.8650000000000002</v>
      </c>
      <c r="J73" s="9">
        <v>3.524</v>
      </c>
      <c r="K73" s="9">
        <v>32.023000000000003</v>
      </c>
      <c r="L73" s="9">
        <v>12.808999999999999</v>
      </c>
      <c r="M73" s="9">
        <v>19.213999999999999</v>
      </c>
      <c r="N73" s="9">
        <v>30.658999999999999</v>
      </c>
      <c r="O73" s="9">
        <v>12.759</v>
      </c>
      <c r="P73" s="9">
        <v>17.899999999999999</v>
      </c>
      <c r="Q73" s="9">
        <v>133.137</v>
      </c>
      <c r="R73" s="9">
        <v>67.823999999999998</v>
      </c>
      <c r="S73" s="9">
        <v>65.313999999999993</v>
      </c>
      <c r="T73" s="9">
        <v>104.142</v>
      </c>
      <c r="U73" s="9">
        <v>57.448</v>
      </c>
      <c r="V73" s="9">
        <v>46.694000000000003</v>
      </c>
      <c r="W73" s="9">
        <v>28.995000000000001</v>
      </c>
      <c r="X73" s="9">
        <v>10.375999999999999</v>
      </c>
      <c r="Y73" s="9">
        <v>18.619</v>
      </c>
      <c r="Z73" s="9">
        <v>18.902999999999999</v>
      </c>
      <c r="AA73" s="9">
        <v>10.999000000000001</v>
      </c>
      <c r="AB73" s="9">
        <v>7.9029999999999996</v>
      </c>
      <c r="AC73" s="9">
        <v>1.6819999999999999</v>
      </c>
      <c r="AD73" s="9">
        <v>1.2989999999999999</v>
      </c>
      <c r="AE73" s="9">
        <v>0.38300000000000001</v>
      </c>
      <c r="AF73" s="9">
        <v>1.0549999999999999</v>
      </c>
      <c r="AG73" s="9">
        <v>1.0369999999999999</v>
      </c>
      <c r="AH73" s="9">
        <v>1.7000000000000001E-2</v>
      </c>
      <c r="AI73" s="9">
        <v>0.38700000000000001</v>
      </c>
      <c r="AJ73" s="9">
        <v>0.38600000000000001</v>
      </c>
      <c r="AK73" s="9">
        <v>2E-3</v>
      </c>
      <c r="AL73" s="9">
        <v>0.66700000000000004</v>
      </c>
      <c r="AM73" s="9">
        <v>0.65200000000000002</v>
      </c>
      <c r="AN73" s="9">
        <v>1.6E-2</v>
      </c>
      <c r="AO73" s="9">
        <v>0.628</v>
      </c>
      <c r="AP73" s="9">
        <v>0.26200000000000001</v>
      </c>
      <c r="AQ73" s="9">
        <v>0.36599999999999999</v>
      </c>
      <c r="AR73" s="9">
        <v>17.975000000000001</v>
      </c>
      <c r="AS73" s="9">
        <v>10.189</v>
      </c>
      <c r="AT73" s="9">
        <v>7.7859999999999996</v>
      </c>
      <c r="AU73" s="9">
        <v>9.8460000000000001</v>
      </c>
      <c r="AV73" s="9">
        <v>6.8250000000000002</v>
      </c>
      <c r="AW73" s="9">
        <v>3.0209999999999999</v>
      </c>
      <c r="AX73" s="9">
        <v>8.1280000000000001</v>
      </c>
      <c r="AY73" s="9">
        <v>3.3639999999999999</v>
      </c>
      <c r="AZ73" s="9">
        <v>4.7640000000000002</v>
      </c>
      <c r="BA73" s="9">
        <v>10.461</v>
      </c>
      <c r="BB73" s="9">
        <v>7.4260000000000002</v>
      </c>
      <c r="BC73" s="9">
        <v>3.0350000000000001</v>
      </c>
      <c r="BD73" s="9">
        <v>8.4420000000000002</v>
      </c>
      <c r="BE73" s="9">
        <v>3.573</v>
      </c>
      <c r="BF73" s="9">
        <v>4.8680000000000003</v>
      </c>
      <c r="BG73" s="9">
        <v>8.516</v>
      </c>
      <c r="BH73" s="9">
        <v>3.7490000000000001</v>
      </c>
      <c r="BI73" s="9">
        <v>4.766</v>
      </c>
      <c r="BJ73" s="9">
        <v>242.18199999999999</v>
      </c>
      <c r="BK73" s="9">
        <v>123.69499999999999</v>
      </c>
      <c r="BL73" s="9">
        <v>118.48699999999999</v>
      </c>
      <c r="BM73" s="9">
        <v>174.101</v>
      </c>
      <c r="BN73" s="9">
        <v>100.45399999999999</v>
      </c>
      <c r="BO73" s="9">
        <v>73.647000000000006</v>
      </c>
      <c r="BP73" s="9">
        <v>68.081000000000003</v>
      </c>
      <c r="BQ73" s="9">
        <v>23.241</v>
      </c>
      <c r="BR73" s="9">
        <v>44.84</v>
      </c>
      <c r="BS73" s="9">
        <v>25.983000000000001</v>
      </c>
      <c r="BT73" s="9">
        <v>12.044</v>
      </c>
      <c r="BU73" s="9">
        <v>13.939</v>
      </c>
      <c r="BV73" s="9">
        <v>6.133</v>
      </c>
      <c r="BW73" s="9">
        <v>2.5030000000000001</v>
      </c>
      <c r="BX73" s="9">
        <v>3.63</v>
      </c>
      <c r="BY73" s="9">
        <v>2.4860000000000002</v>
      </c>
      <c r="BZ73" s="9">
        <v>1.6439999999999999</v>
      </c>
      <c r="CA73" s="9">
        <v>0.84099999999999997</v>
      </c>
      <c r="CB73" s="9">
        <v>1.2410000000000001</v>
      </c>
      <c r="CC73" s="9">
        <v>0.63</v>
      </c>
      <c r="CD73" s="9">
        <v>0.61099999999999999</v>
      </c>
      <c r="CE73" s="9">
        <v>1.2450000000000001</v>
      </c>
      <c r="CF73" s="9">
        <v>1.0149999999999999</v>
      </c>
      <c r="CG73" s="9">
        <v>0.23</v>
      </c>
      <c r="CH73" s="9">
        <v>3.6480000000000001</v>
      </c>
      <c r="CI73" s="9">
        <v>0.85899999999999999</v>
      </c>
      <c r="CJ73" s="9">
        <v>2.7890000000000001</v>
      </c>
      <c r="CK73" s="9">
        <v>21.774000000000001</v>
      </c>
      <c r="CL73" s="9">
        <v>10.711</v>
      </c>
      <c r="CM73" s="9">
        <v>11.064</v>
      </c>
      <c r="CN73" s="9">
        <v>10.468999999999999</v>
      </c>
      <c r="CO73" s="9">
        <v>6.88</v>
      </c>
      <c r="CP73" s="9">
        <v>3.589</v>
      </c>
      <c r="CQ73" s="9">
        <v>11.305</v>
      </c>
      <c r="CR73" s="9">
        <v>3.831</v>
      </c>
      <c r="CS73" s="9">
        <v>7.4740000000000002</v>
      </c>
      <c r="CT73" s="9">
        <v>11.776999999999999</v>
      </c>
      <c r="CU73" s="9">
        <v>7.73</v>
      </c>
      <c r="CV73" s="9">
        <v>4.0469999999999997</v>
      </c>
      <c r="CW73" s="9">
        <v>14.206</v>
      </c>
      <c r="CX73" s="9">
        <v>4.3140000000000001</v>
      </c>
      <c r="CY73" s="9">
        <v>9.8919999999999995</v>
      </c>
      <c r="CZ73" s="9">
        <v>12.545999999999999</v>
      </c>
      <c r="DA73" s="9">
        <v>4.4610000000000003</v>
      </c>
      <c r="DB73" s="9">
        <v>8.0850000000000009</v>
      </c>
    </row>
    <row r="74" spans="1:106">
      <c r="A74" s="10">
        <v>43739</v>
      </c>
      <c r="B74" s="9">
        <v>10.647</v>
      </c>
      <c r="C74" s="9">
        <v>7.0759999999999996</v>
      </c>
      <c r="D74" s="9">
        <v>3.5710000000000002</v>
      </c>
      <c r="E74" s="9">
        <v>29.468</v>
      </c>
      <c r="F74" s="9">
        <v>10.831</v>
      </c>
      <c r="G74" s="9">
        <v>18.638000000000002</v>
      </c>
      <c r="H74" s="9">
        <v>12.537000000000001</v>
      </c>
      <c r="I74" s="9">
        <v>8.9510000000000005</v>
      </c>
      <c r="J74" s="9">
        <v>3.5859999999999999</v>
      </c>
      <c r="K74" s="9">
        <v>31.195</v>
      </c>
      <c r="L74" s="9">
        <v>11.701000000000001</v>
      </c>
      <c r="M74" s="9">
        <v>19.494</v>
      </c>
      <c r="N74" s="9">
        <v>30.847000000000001</v>
      </c>
      <c r="O74" s="9">
        <v>12.209</v>
      </c>
      <c r="P74" s="9">
        <v>18.638000000000002</v>
      </c>
      <c r="Q74" s="9">
        <v>130.66800000000001</v>
      </c>
      <c r="R74" s="9">
        <v>66.179000000000002</v>
      </c>
      <c r="S74" s="9">
        <v>64.489000000000004</v>
      </c>
      <c r="T74" s="9">
        <v>101.32</v>
      </c>
      <c r="U74" s="9">
        <v>56.213999999999999</v>
      </c>
      <c r="V74" s="9">
        <v>45.106000000000002</v>
      </c>
      <c r="W74" s="9">
        <v>29.347999999999999</v>
      </c>
      <c r="X74" s="9">
        <v>9.9649999999999999</v>
      </c>
      <c r="Y74" s="9">
        <v>19.382999999999999</v>
      </c>
      <c r="Z74" s="9">
        <v>17.369</v>
      </c>
      <c r="AA74" s="9">
        <v>9.7309999999999999</v>
      </c>
      <c r="AB74" s="9">
        <v>7.6379999999999999</v>
      </c>
      <c r="AC74" s="9">
        <v>1.7589999999999999</v>
      </c>
      <c r="AD74" s="9">
        <v>1.1659999999999999</v>
      </c>
      <c r="AE74" s="9">
        <v>0.59199999999999997</v>
      </c>
      <c r="AF74" s="9">
        <v>1.224</v>
      </c>
      <c r="AG74" s="9">
        <v>0.875</v>
      </c>
      <c r="AH74" s="9">
        <v>0.34899999999999998</v>
      </c>
      <c r="AI74" s="9">
        <v>0.45</v>
      </c>
      <c r="AJ74" s="9">
        <v>0.27100000000000002</v>
      </c>
      <c r="AK74" s="9">
        <v>0.18</v>
      </c>
      <c r="AL74" s="9">
        <v>0.77400000000000002</v>
      </c>
      <c r="AM74" s="9">
        <v>0.60399999999999998</v>
      </c>
      <c r="AN74" s="9">
        <v>0.17</v>
      </c>
      <c r="AO74" s="9">
        <v>0.53400000000000003</v>
      </c>
      <c r="AP74" s="9">
        <v>0.29099999999999998</v>
      </c>
      <c r="AQ74" s="9">
        <v>0.24299999999999999</v>
      </c>
      <c r="AR74" s="9">
        <v>16.227</v>
      </c>
      <c r="AS74" s="9">
        <v>9.0510000000000002</v>
      </c>
      <c r="AT74" s="9">
        <v>7.1760000000000002</v>
      </c>
      <c r="AU74" s="9">
        <v>8.9730000000000008</v>
      </c>
      <c r="AV74" s="9">
        <v>6.3410000000000002</v>
      </c>
      <c r="AW74" s="9">
        <v>2.6320000000000001</v>
      </c>
      <c r="AX74" s="9">
        <v>7.2539999999999996</v>
      </c>
      <c r="AY74" s="9">
        <v>2.71</v>
      </c>
      <c r="AZ74" s="9">
        <v>4.5439999999999996</v>
      </c>
      <c r="BA74" s="9">
        <v>9.76</v>
      </c>
      <c r="BB74" s="9">
        <v>6.782</v>
      </c>
      <c r="BC74" s="9">
        <v>2.9780000000000002</v>
      </c>
      <c r="BD74" s="9">
        <v>7.609</v>
      </c>
      <c r="BE74" s="9">
        <v>2.9489999999999998</v>
      </c>
      <c r="BF74" s="9">
        <v>4.66</v>
      </c>
      <c r="BG74" s="9">
        <v>7.7050000000000001</v>
      </c>
      <c r="BH74" s="9">
        <v>2.9809999999999999</v>
      </c>
      <c r="BI74" s="9">
        <v>4.7240000000000002</v>
      </c>
      <c r="BJ74" s="9">
        <v>238.27799999999999</v>
      </c>
      <c r="BK74" s="9">
        <v>121.789</v>
      </c>
      <c r="BL74" s="9">
        <v>116.489</v>
      </c>
      <c r="BM74" s="9">
        <v>168.351</v>
      </c>
      <c r="BN74" s="9">
        <v>95.835999999999999</v>
      </c>
      <c r="BO74" s="9">
        <v>72.516000000000005</v>
      </c>
      <c r="BP74" s="9">
        <v>69.927000000000007</v>
      </c>
      <c r="BQ74" s="9">
        <v>25.952999999999999</v>
      </c>
      <c r="BR74" s="9">
        <v>43.973999999999997</v>
      </c>
      <c r="BS74" s="9">
        <v>21.558</v>
      </c>
      <c r="BT74" s="9">
        <v>11.221</v>
      </c>
      <c r="BU74" s="9">
        <v>10.337</v>
      </c>
      <c r="BV74" s="9">
        <v>3.5139999999999998</v>
      </c>
      <c r="BW74" s="9">
        <v>2.3069999999999999</v>
      </c>
      <c r="BX74" s="9">
        <v>1.2070000000000001</v>
      </c>
      <c r="BY74" s="9">
        <v>1.464</v>
      </c>
      <c r="BZ74" s="9">
        <v>1.2569999999999999</v>
      </c>
      <c r="CA74" s="9">
        <v>0.20699999999999999</v>
      </c>
      <c r="CB74" s="9">
        <v>1.3740000000000001</v>
      </c>
      <c r="CC74" s="9">
        <v>1.1739999999999999</v>
      </c>
      <c r="CD74" s="9">
        <v>0.2</v>
      </c>
      <c r="CE74" s="9">
        <v>0.09</v>
      </c>
      <c r="CF74" s="9">
        <v>8.3000000000000004E-2</v>
      </c>
      <c r="CG74" s="9">
        <v>7.0000000000000001E-3</v>
      </c>
      <c r="CH74" s="9">
        <v>2.0510000000000002</v>
      </c>
      <c r="CI74" s="9">
        <v>1.05</v>
      </c>
      <c r="CJ74" s="9">
        <v>1</v>
      </c>
      <c r="CK74" s="9">
        <v>19.460999999999999</v>
      </c>
      <c r="CL74" s="9">
        <v>9.5410000000000004</v>
      </c>
      <c r="CM74" s="9">
        <v>9.9190000000000005</v>
      </c>
      <c r="CN74" s="9">
        <v>8.5020000000000007</v>
      </c>
      <c r="CO74" s="9">
        <v>4.9340000000000002</v>
      </c>
      <c r="CP74" s="9">
        <v>3.5680000000000001</v>
      </c>
      <c r="CQ74" s="9">
        <v>10.959</v>
      </c>
      <c r="CR74" s="9">
        <v>4.6079999999999997</v>
      </c>
      <c r="CS74" s="9">
        <v>6.351</v>
      </c>
      <c r="CT74" s="9">
        <v>9.6850000000000005</v>
      </c>
      <c r="CU74" s="9">
        <v>6.1050000000000004</v>
      </c>
      <c r="CV74" s="9">
        <v>3.58</v>
      </c>
      <c r="CW74" s="9">
        <v>11.872999999999999</v>
      </c>
      <c r="CX74" s="9">
        <v>5.117</v>
      </c>
      <c r="CY74" s="9">
        <v>6.7569999999999997</v>
      </c>
      <c r="CZ74" s="9">
        <v>12.332000000000001</v>
      </c>
      <c r="DA74" s="9">
        <v>5.7809999999999997</v>
      </c>
      <c r="DB74" s="9">
        <v>6.5510000000000002</v>
      </c>
    </row>
    <row r="75" spans="1:106">
      <c r="A75" s="10">
        <v>43770</v>
      </c>
      <c r="B75" s="9">
        <v>12.226000000000001</v>
      </c>
      <c r="C75" s="9">
        <v>8.5640000000000001</v>
      </c>
      <c r="D75" s="9">
        <v>3.6619999999999999</v>
      </c>
      <c r="E75" s="9">
        <v>28.507999999999999</v>
      </c>
      <c r="F75" s="9">
        <v>10.977</v>
      </c>
      <c r="G75" s="9">
        <v>17.530999999999999</v>
      </c>
      <c r="H75" s="9">
        <v>14.156000000000001</v>
      </c>
      <c r="I75" s="9">
        <v>10.145</v>
      </c>
      <c r="J75" s="9">
        <v>4.0119999999999996</v>
      </c>
      <c r="K75" s="9">
        <v>30.396000000000001</v>
      </c>
      <c r="L75" s="9">
        <v>11.632999999999999</v>
      </c>
      <c r="M75" s="9">
        <v>18.763000000000002</v>
      </c>
      <c r="N75" s="9">
        <v>30.210999999999999</v>
      </c>
      <c r="O75" s="9">
        <v>12.215</v>
      </c>
      <c r="P75" s="9">
        <v>17.995999999999999</v>
      </c>
      <c r="Q75" s="9">
        <v>132.52099999999999</v>
      </c>
      <c r="R75" s="9">
        <v>67.72</v>
      </c>
      <c r="S75" s="9">
        <v>64.801000000000002</v>
      </c>
      <c r="T75" s="9">
        <v>104.239</v>
      </c>
      <c r="U75" s="9">
        <v>57.997</v>
      </c>
      <c r="V75" s="9">
        <v>46.241999999999997</v>
      </c>
      <c r="W75" s="9">
        <v>28.282</v>
      </c>
      <c r="X75" s="9">
        <v>9.7230000000000008</v>
      </c>
      <c r="Y75" s="9">
        <v>18.558</v>
      </c>
      <c r="Z75" s="9">
        <v>16.183</v>
      </c>
      <c r="AA75" s="9">
        <v>10.031000000000001</v>
      </c>
      <c r="AB75" s="9">
        <v>6.1520000000000001</v>
      </c>
      <c r="AC75" s="9">
        <v>1.9690000000000001</v>
      </c>
      <c r="AD75" s="9">
        <v>1.1890000000000001</v>
      </c>
      <c r="AE75" s="9">
        <v>0.77900000000000003</v>
      </c>
      <c r="AF75" s="9">
        <v>0.96099999999999997</v>
      </c>
      <c r="AG75" s="9">
        <v>0.88300000000000001</v>
      </c>
      <c r="AH75" s="9">
        <v>7.8E-2</v>
      </c>
      <c r="AI75" s="9">
        <v>0.311</v>
      </c>
      <c r="AJ75" s="9">
        <v>0.309</v>
      </c>
      <c r="AK75" s="9">
        <v>2E-3</v>
      </c>
      <c r="AL75" s="9">
        <v>0.65</v>
      </c>
      <c r="AM75" s="9">
        <v>0.57399999999999995</v>
      </c>
      <c r="AN75" s="9">
        <v>7.5999999999999998E-2</v>
      </c>
      <c r="AO75" s="9">
        <v>1.008</v>
      </c>
      <c r="AP75" s="9">
        <v>0.30599999999999999</v>
      </c>
      <c r="AQ75" s="9">
        <v>0.70099999999999996</v>
      </c>
      <c r="AR75" s="9">
        <v>15.321</v>
      </c>
      <c r="AS75" s="9">
        <v>9.5670000000000002</v>
      </c>
      <c r="AT75" s="9">
        <v>5.7539999999999996</v>
      </c>
      <c r="AU75" s="9">
        <v>8.0939999999999994</v>
      </c>
      <c r="AV75" s="9">
        <v>6.43</v>
      </c>
      <c r="AW75" s="9">
        <v>1.663</v>
      </c>
      <c r="AX75" s="9">
        <v>7.2270000000000003</v>
      </c>
      <c r="AY75" s="9">
        <v>3.137</v>
      </c>
      <c r="AZ75" s="9">
        <v>4.09</v>
      </c>
      <c r="BA75" s="9">
        <v>8.6259999999999994</v>
      </c>
      <c r="BB75" s="9">
        <v>6.8890000000000002</v>
      </c>
      <c r="BC75" s="9">
        <v>1.738</v>
      </c>
      <c r="BD75" s="9">
        <v>7.556</v>
      </c>
      <c r="BE75" s="9">
        <v>3.1419999999999999</v>
      </c>
      <c r="BF75" s="9">
        <v>4.4139999999999997</v>
      </c>
      <c r="BG75" s="9">
        <v>7.5380000000000003</v>
      </c>
      <c r="BH75" s="9">
        <v>3.4449999999999998</v>
      </c>
      <c r="BI75" s="9">
        <v>4.0919999999999996</v>
      </c>
      <c r="BJ75" s="9">
        <v>243.99700000000001</v>
      </c>
      <c r="BK75" s="9">
        <v>124.23099999999999</v>
      </c>
      <c r="BL75" s="9">
        <v>119.76600000000001</v>
      </c>
      <c r="BM75" s="9">
        <v>172.53800000000001</v>
      </c>
      <c r="BN75" s="9">
        <v>99.156999999999996</v>
      </c>
      <c r="BO75" s="9">
        <v>73.381</v>
      </c>
      <c r="BP75" s="9">
        <v>71.457999999999998</v>
      </c>
      <c r="BQ75" s="9">
        <v>25.074000000000002</v>
      </c>
      <c r="BR75" s="9">
        <v>46.384999999999998</v>
      </c>
      <c r="BS75" s="9">
        <v>28.024999999999999</v>
      </c>
      <c r="BT75" s="9">
        <v>13.789</v>
      </c>
      <c r="BU75" s="9">
        <v>14.236000000000001</v>
      </c>
      <c r="BV75" s="9">
        <v>5.13</v>
      </c>
      <c r="BW75" s="9">
        <v>2.7650000000000001</v>
      </c>
      <c r="BX75" s="9">
        <v>2.3650000000000002</v>
      </c>
      <c r="BY75" s="9">
        <v>1.1619999999999999</v>
      </c>
      <c r="BZ75" s="9">
        <v>0.95399999999999996</v>
      </c>
      <c r="CA75" s="9">
        <v>0.20799999999999999</v>
      </c>
      <c r="CB75" s="9">
        <v>0.20799999999999999</v>
      </c>
      <c r="CC75" s="9">
        <v>7.0000000000000001E-3</v>
      </c>
      <c r="CD75" s="9">
        <v>0.20100000000000001</v>
      </c>
      <c r="CE75" s="9">
        <v>0.95399999999999996</v>
      </c>
      <c r="CF75" s="9">
        <v>0.94699999999999995</v>
      </c>
      <c r="CG75" s="9">
        <v>7.0000000000000001E-3</v>
      </c>
      <c r="CH75" s="9">
        <v>3.968</v>
      </c>
      <c r="CI75" s="9">
        <v>1.8109999999999999</v>
      </c>
      <c r="CJ75" s="9">
        <v>2.157</v>
      </c>
      <c r="CK75" s="9">
        <v>25.158000000000001</v>
      </c>
      <c r="CL75" s="9">
        <v>11.718999999999999</v>
      </c>
      <c r="CM75" s="9">
        <v>13.439</v>
      </c>
      <c r="CN75" s="9">
        <v>9.2330000000000005</v>
      </c>
      <c r="CO75" s="9">
        <v>6.37</v>
      </c>
      <c r="CP75" s="9">
        <v>2.8639999999999999</v>
      </c>
      <c r="CQ75" s="9">
        <v>15.925000000000001</v>
      </c>
      <c r="CR75" s="9">
        <v>5.3490000000000002</v>
      </c>
      <c r="CS75" s="9">
        <v>10.574999999999999</v>
      </c>
      <c r="CT75" s="9">
        <v>9.9060000000000006</v>
      </c>
      <c r="CU75" s="9">
        <v>7.03</v>
      </c>
      <c r="CV75" s="9">
        <v>2.8759999999999999</v>
      </c>
      <c r="CW75" s="9">
        <v>18.119</v>
      </c>
      <c r="CX75" s="9">
        <v>6.7590000000000003</v>
      </c>
      <c r="CY75" s="9">
        <v>11.36</v>
      </c>
      <c r="CZ75" s="9">
        <v>16.132999999999999</v>
      </c>
      <c r="DA75" s="9">
        <v>5.3570000000000002</v>
      </c>
      <c r="DB75" s="9">
        <v>10.776999999999999</v>
      </c>
    </row>
    <row r="76" spans="1:106">
      <c r="A76" s="10">
        <v>43800</v>
      </c>
      <c r="B76" s="9">
        <v>9.859</v>
      </c>
      <c r="C76" s="9">
        <v>6.3970000000000002</v>
      </c>
      <c r="D76" s="9">
        <v>3.4620000000000002</v>
      </c>
      <c r="E76" s="9">
        <v>31.363</v>
      </c>
      <c r="F76" s="9">
        <v>13.536</v>
      </c>
      <c r="G76" s="9">
        <v>17.827000000000002</v>
      </c>
      <c r="H76" s="9">
        <v>10.962999999999999</v>
      </c>
      <c r="I76" s="9">
        <v>7.2439999999999998</v>
      </c>
      <c r="J76" s="9">
        <v>3.7189999999999999</v>
      </c>
      <c r="K76" s="9">
        <v>33.665999999999997</v>
      </c>
      <c r="L76" s="9">
        <v>14.557</v>
      </c>
      <c r="M76" s="9">
        <v>19.109000000000002</v>
      </c>
      <c r="N76" s="9">
        <v>32.203000000000003</v>
      </c>
      <c r="O76" s="9">
        <v>14.157</v>
      </c>
      <c r="P76" s="9">
        <v>18.045999999999999</v>
      </c>
      <c r="Q76" s="9">
        <v>132.32499999999999</v>
      </c>
      <c r="R76" s="9">
        <v>67.956999999999994</v>
      </c>
      <c r="S76" s="9">
        <v>64.369</v>
      </c>
      <c r="T76" s="9">
        <v>105.00700000000001</v>
      </c>
      <c r="U76" s="9">
        <v>58.142000000000003</v>
      </c>
      <c r="V76" s="9">
        <v>46.865000000000002</v>
      </c>
      <c r="W76" s="9">
        <v>27.318000000000001</v>
      </c>
      <c r="X76" s="9">
        <v>9.8149999999999995</v>
      </c>
      <c r="Y76" s="9">
        <v>17.504000000000001</v>
      </c>
      <c r="Z76" s="9">
        <v>15.99</v>
      </c>
      <c r="AA76" s="9">
        <v>9.25</v>
      </c>
      <c r="AB76" s="9">
        <v>6.74</v>
      </c>
      <c r="AC76" s="9">
        <v>2.1070000000000002</v>
      </c>
      <c r="AD76" s="9">
        <v>1.274</v>
      </c>
      <c r="AE76" s="9">
        <v>0.83299999999999996</v>
      </c>
      <c r="AF76" s="9">
        <v>0.95899999999999996</v>
      </c>
      <c r="AG76" s="9">
        <v>0.70099999999999996</v>
      </c>
      <c r="AH76" s="9">
        <v>0.25800000000000001</v>
      </c>
      <c r="AI76" s="9">
        <v>0.34599999999999997</v>
      </c>
      <c r="AJ76" s="9">
        <v>0.246</v>
      </c>
      <c r="AK76" s="9">
        <v>0.10100000000000001</v>
      </c>
      <c r="AL76" s="9">
        <v>0.61299999999999999</v>
      </c>
      <c r="AM76" s="9">
        <v>0.45500000000000002</v>
      </c>
      <c r="AN76" s="9">
        <v>0.158</v>
      </c>
      <c r="AO76" s="9">
        <v>1.1479999999999999</v>
      </c>
      <c r="AP76" s="9">
        <v>0.57299999999999995</v>
      </c>
      <c r="AQ76" s="9">
        <v>0.57499999999999996</v>
      </c>
      <c r="AR76" s="9">
        <v>14.782</v>
      </c>
      <c r="AS76" s="9">
        <v>8.407</v>
      </c>
      <c r="AT76" s="9">
        <v>6.3760000000000003</v>
      </c>
      <c r="AU76" s="9">
        <v>7.34</v>
      </c>
      <c r="AV76" s="9">
        <v>5.4489999999999998</v>
      </c>
      <c r="AW76" s="9">
        <v>1.891</v>
      </c>
      <c r="AX76" s="9">
        <v>7.4420000000000002</v>
      </c>
      <c r="AY76" s="9">
        <v>2.9580000000000002</v>
      </c>
      <c r="AZ76" s="9">
        <v>4.484</v>
      </c>
      <c r="BA76" s="9">
        <v>7.923</v>
      </c>
      <c r="BB76" s="9">
        <v>5.8339999999999996</v>
      </c>
      <c r="BC76" s="9">
        <v>2.089</v>
      </c>
      <c r="BD76" s="9">
        <v>8.0670000000000002</v>
      </c>
      <c r="BE76" s="9">
        <v>3.4159999999999999</v>
      </c>
      <c r="BF76" s="9">
        <v>4.6500000000000004</v>
      </c>
      <c r="BG76" s="9">
        <v>7.7880000000000003</v>
      </c>
      <c r="BH76" s="9">
        <v>3.2040000000000002</v>
      </c>
      <c r="BI76" s="9">
        <v>4.585</v>
      </c>
      <c r="BJ76" s="9">
        <v>242.44</v>
      </c>
      <c r="BK76" s="9">
        <v>123.637</v>
      </c>
      <c r="BL76" s="9">
        <v>118.803</v>
      </c>
      <c r="BM76" s="9">
        <v>173.22499999999999</v>
      </c>
      <c r="BN76" s="9">
        <v>99.781000000000006</v>
      </c>
      <c r="BO76" s="9">
        <v>73.442999999999998</v>
      </c>
      <c r="BP76" s="9">
        <v>69.215999999999994</v>
      </c>
      <c r="BQ76" s="9">
        <v>23.856000000000002</v>
      </c>
      <c r="BR76" s="9">
        <v>45.36</v>
      </c>
      <c r="BS76" s="9">
        <v>23.803000000000001</v>
      </c>
      <c r="BT76" s="9">
        <v>11.643000000000001</v>
      </c>
      <c r="BU76" s="9">
        <v>12.16</v>
      </c>
      <c r="BV76" s="9">
        <v>4.8659999999999997</v>
      </c>
      <c r="BW76" s="9">
        <v>2.4590000000000001</v>
      </c>
      <c r="BX76" s="9">
        <v>2.407</v>
      </c>
      <c r="BY76" s="9">
        <v>1.677</v>
      </c>
      <c r="BZ76" s="9">
        <v>1.3</v>
      </c>
      <c r="CA76" s="9">
        <v>0.376</v>
      </c>
      <c r="CB76" s="9">
        <v>0.53200000000000003</v>
      </c>
      <c r="CC76" s="9">
        <v>0.33</v>
      </c>
      <c r="CD76" s="9">
        <v>0.20200000000000001</v>
      </c>
      <c r="CE76" s="9">
        <v>1.145</v>
      </c>
      <c r="CF76" s="9">
        <v>0.97</v>
      </c>
      <c r="CG76" s="9">
        <v>0.17499999999999999</v>
      </c>
      <c r="CH76" s="9">
        <v>3.1890000000000001</v>
      </c>
      <c r="CI76" s="9">
        <v>1.159</v>
      </c>
      <c r="CJ76" s="9">
        <v>2.0310000000000001</v>
      </c>
      <c r="CK76" s="9">
        <v>21.192</v>
      </c>
      <c r="CL76" s="9">
        <v>10.329000000000001</v>
      </c>
      <c r="CM76" s="9">
        <v>10.864000000000001</v>
      </c>
      <c r="CN76" s="9">
        <v>7.3369999999999997</v>
      </c>
      <c r="CO76" s="9">
        <v>5.3769999999999998</v>
      </c>
      <c r="CP76" s="9">
        <v>1.96</v>
      </c>
      <c r="CQ76" s="9">
        <v>13.855</v>
      </c>
      <c r="CR76" s="9">
        <v>4.952</v>
      </c>
      <c r="CS76" s="9">
        <v>8.9030000000000005</v>
      </c>
      <c r="CT76" s="9">
        <v>8.4079999999999995</v>
      </c>
      <c r="CU76" s="9">
        <v>6.2679999999999998</v>
      </c>
      <c r="CV76" s="9">
        <v>2.14</v>
      </c>
      <c r="CW76" s="9">
        <v>15.395</v>
      </c>
      <c r="CX76" s="9">
        <v>5.375</v>
      </c>
      <c r="CY76" s="9">
        <v>10.02</v>
      </c>
      <c r="CZ76" s="9">
        <v>14.387</v>
      </c>
      <c r="DA76" s="9">
        <v>5.282</v>
      </c>
      <c r="DB76" s="9">
        <v>9.1050000000000004</v>
      </c>
    </row>
    <row r="77" spans="1:106">
      <c r="A77" s="10">
        <v>43831</v>
      </c>
      <c r="B77" s="9">
        <v>11.172000000000001</v>
      </c>
      <c r="C77" s="9">
        <v>7.5620000000000003</v>
      </c>
      <c r="D77" s="9">
        <v>3.609</v>
      </c>
      <c r="E77" s="9">
        <v>29.648</v>
      </c>
      <c r="F77" s="9">
        <v>12.044</v>
      </c>
      <c r="G77" s="9">
        <v>17.603999999999999</v>
      </c>
      <c r="H77" s="9">
        <v>12.378</v>
      </c>
      <c r="I77" s="9">
        <v>8.4179999999999993</v>
      </c>
      <c r="J77" s="9">
        <v>3.96</v>
      </c>
      <c r="K77" s="9">
        <v>32.174999999999997</v>
      </c>
      <c r="L77" s="9">
        <v>12.83</v>
      </c>
      <c r="M77" s="9">
        <v>19.346</v>
      </c>
      <c r="N77" s="9">
        <v>30.494</v>
      </c>
      <c r="O77" s="9">
        <v>12.651999999999999</v>
      </c>
      <c r="P77" s="9">
        <v>17.841999999999999</v>
      </c>
      <c r="Q77" s="9">
        <v>128.08799999999999</v>
      </c>
      <c r="R77" s="9">
        <v>66.236000000000004</v>
      </c>
      <c r="S77" s="9">
        <v>61.850999999999999</v>
      </c>
      <c r="T77" s="9">
        <v>102.467</v>
      </c>
      <c r="U77" s="9">
        <v>57.064999999999998</v>
      </c>
      <c r="V77" s="9">
        <v>45.402000000000001</v>
      </c>
      <c r="W77" s="9">
        <v>25.620999999999999</v>
      </c>
      <c r="X77" s="9">
        <v>9.1709999999999994</v>
      </c>
      <c r="Y77" s="9">
        <v>16.45</v>
      </c>
      <c r="Z77" s="9">
        <v>18.126999999999999</v>
      </c>
      <c r="AA77" s="9">
        <v>11.426</v>
      </c>
      <c r="AB77" s="9">
        <v>6.7009999999999996</v>
      </c>
      <c r="AC77" s="9">
        <v>2.698</v>
      </c>
      <c r="AD77" s="9">
        <v>1.7170000000000001</v>
      </c>
      <c r="AE77" s="9">
        <v>0.98099999999999998</v>
      </c>
      <c r="AF77" s="9">
        <v>1.383</v>
      </c>
      <c r="AG77" s="9">
        <v>1.206</v>
      </c>
      <c r="AH77" s="9">
        <v>0.17699999999999999</v>
      </c>
      <c r="AI77" s="9">
        <v>0.92100000000000004</v>
      </c>
      <c r="AJ77" s="9">
        <v>0.75900000000000001</v>
      </c>
      <c r="AK77" s="9">
        <v>0.161</v>
      </c>
      <c r="AL77" s="9">
        <v>0.46200000000000002</v>
      </c>
      <c r="AM77" s="9">
        <v>0.44600000000000001</v>
      </c>
      <c r="AN77" s="9">
        <v>1.4999999999999999E-2</v>
      </c>
      <c r="AO77" s="9">
        <v>1.3149999999999999</v>
      </c>
      <c r="AP77" s="9">
        <v>0.51100000000000001</v>
      </c>
      <c r="AQ77" s="9">
        <v>0.80400000000000005</v>
      </c>
      <c r="AR77" s="9">
        <v>16.38</v>
      </c>
      <c r="AS77" s="9">
        <v>10.422000000000001</v>
      </c>
      <c r="AT77" s="9">
        <v>5.9589999999999996</v>
      </c>
      <c r="AU77" s="9">
        <v>9.4290000000000003</v>
      </c>
      <c r="AV77" s="9">
        <v>7.2089999999999996</v>
      </c>
      <c r="AW77" s="9">
        <v>2.2200000000000002</v>
      </c>
      <c r="AX77" s="9">
        <v>6.9509999999999996</v>
      </c>
      <c r="AY77" s="9">
        <v>3.2130000000000001</v>
      </c>
      <c r="AZ77" s="9">
        <v>3.738</v>
      </c>
      <c r="BA77" s="9">
        <v>10.438000000000001</v>
      </c>
      <c r="BB77" s="9">
        <v>8.0440000000000005</v>
      </c>
      <c r="BC77" s="9">
        <v>2.3929999999999998</v>
      </c>
      <c r="BD77" s="9">
        <v>7.6890000000000001</v>
      </c>
      <c r="BE77" s="9">
        <v>3.3820000000000001</v>
      </c>
      <c r="BF77" s="9">
        <v>4.3070000000000004</v>
      </c>
      <c r="BG77" s="9">
        <v>7.8719999999999999</v>
      </c>
      <c r="BH77" s="9">
        <v>3.972</v>
      </c>
      <c r="BI77" s="9">
        <v>3.9</v>
      </c>
      <c r="BJ77" s="9">
        <v>239.81899999999999</v>
      </c>
      <c r="BK77" s="9">
        <v>123.80200000000001</v>
      </c>
      <c r="BL77" s="9">
        <v>116.017</v>
      </c>
      <c r="BM77" s="9">
        <v>176.99600000000001</v>
      </c>
      <c r="BN77" s="9">
        <v>102.21599999999999</v>
      </c>
      <c r="BO77" s="9">
        <v>74.78</v>
      </c>
      <c r="BP77" s="9">
        <v>62.823</v>
      </c>
      <c r="BQ77" s="9">
        <v>21.585999999999999</v>
      </c>
      <c r="BR77" s="9">
        <v>41.238</v>
      </c>
      <c r="BS77" s="9">
        <v>24.837</v>
      </c>
      <c r="BT77" s="9">
        <v>12.269</v>
      </c>
      <c r="BU77" s="9">
        <v>12.569000000000001</v>
      </c>
      <c r="BV77" s="9">
        <v>6.2750000000000004</v>
      </c>
      <c r="BW77" s="9">
        <v>3.6549999999999998</v>
      </c>
      <c r="BX77" s="9">
        <v>2.62</v>
      </c>
      <c r="BY77" s="9">
        <v>3.012</v>
      </c>
      <c r="BZ77" s="9">
        <v>2.0910000000000002</v>
      </c>
      <c r="CA77" s="9">
        <v>0.92</v>
      </c>
      <c r="CB77" s="9">
        <v>2.1150000000000002</v>
      </c>
      <c r="CC77" s="9">
        <v>1.202</v>
      </c>
      <c r="CD77" s="9">
        <v>0.91300000000000003</v>
      </c>
      <c r="CE77" s="9">
        <v>0.89600000000000002</v>
      </c>
      <c r="CF77" s="9">
        <v>0.88900000000000001</v>
      </c>
      <c r="CG77" s="9">
        <v>7.0000000000000001E-3</v>
      </c>
      <c r="CH77" s="9">
        <v>3.2629999999999999</v>
      </c>
      <c r="CI77" s="9">
        <v>1.5640000000000001</v>
      </c>
      <c r="CJ77" s="9">
        <v>1.7</v>
      </c>
      <c r="CK77" s="9">
        <v>20.687999999999999</v>
      </c>
      <c r="CL77" s="9">
        <v>9.7970000000000006</v>
      </c>
      <c r="CM77" s="9">
        <v>10.89</v>
      </c>
      <c r="CN77" s="9">
        <v>6.7779999999999996</v>
      </c>
      <c r="CO77" s="9">
        <v>4.633</v>
      </c>
      <c r="CP77" s="9">
        <v>2.145</v>
      </c>
      <c r="CQ77" s="9">
        <v>13.91</v>
      </c>
      <c r="CR77" s="9">
        <v>5.1639999999999997</v>
      </c>
      <c r="CS77" s="9">
        <v>8.7460000000000004</v>
      </c>
      <c r="CT77" s="9">
        <v>8.7690000000000001</v>
      </c>
      <c r="CU77" s="9">
        <v>6.0739999999999998</v>
      </c>
      <c r="CV77" s="9">
        <v>2.6960000000000002</v>
      </c>
      <c r="CW77" s="9">
        <v>16.068000000000001</v>
      </c>
      <c r="CX77" s="9">
        <v>6.1950000000000003</v>
      </c>
      <c r="CY77" s="9">
        <v>9.8729999999999993</v>
      </c>
      <c r="CZ77" s="9">
        <v>16.024999999999999</v>
      </c>
      <c r="DA77" s="9">
        <v>6.3659999999999997</v>
      </c>
      <c r="DB77" s="9">
        <v>9.6590000000000007</v>
      </c>
    </row>
    <row r="78" spans="1:106">
      <c r="A78" s="10">
        <v>43862</v>
      </c>
      <c r="B78" s="9">
        <v>11.007</v>
      </c>
      <c r="C78" s="9">
        <v>7.5529999999999999</v>
      </c>
      <c r="D78" s="9">
        <v>3.4540000000000002</v>
      </c>
      <c r="E78" s="9">
        <v>27.454999999999998</v>
      </c>
      <c r="F78" s="9">
        <v>10.053000000000001</v>
      </c>
      <c r="G78" s="9">
        <v>17.402000000000001</v>
      </c>
      <c r="H78" s="9">
        <v>13.255000000000001</v>
      </c>
      <c r="I78" s="9">
        <v>9.4930000000000003</v>
      </c>
      <c r="J78" s="9">
        <v>3.7610000000000001</v>
      </c>
      <c r="K78" s="9">
        <v>30.954999999999998</v>
      </c>
      <c r="L78" s="9">
        <v>11.398</v>
      </c>
      <c r="M78" s="9">
        <v>19.556999999999999</v>
      </c>
      <c r="N78" s="9">
        <v>29.311</v>
      </c>
      <c r="O78" s="9">
        <v>11.494</v>
      </c>
      <c r="P78" s="9">
        <v>17.817</v>
      </c>
      <c r="Q78" s="9">
        <v>130.24100000000001</v>
      </c>
      <c r="R78" s="9">
        <v>66.789000000000001</v>
      </c>
      <c r="S78" s="9">
        <v>63.451999999999998</v>
      </c>
      <c r="T78" s="9">
        <v>103.354</v>
      </c>
      <c r="U78" s="9">
        <v>57.616</v>
      </c>
      <c r="V78" s="9">
        <v>45.738</v>
      </c>
      <c r="W78" s="9">
        <v>26.887</v>
      </c>
      <c r="X78" s="9">
        <v>9.1739999999999995</v>
      </c>
      <c r="Y78" s="9">
        <v>17.713999999999999</v>
      </c>
      <c r="Z78" s="9">
        <v>18.291</v>
      </c>
      <c r="AA78" s="9">
        <v>10.45</v>
      </c>
      <c r="AB78" s="9">
        <v>7.84</v>
      </c>
      <c r="AC78" s="9">
        <v>2.3439999999999999</v>
      </c>
      <c r="AD78" s="9">
        <v>1.65</v>
      </c>
      <c r="AE78" s="9">
        <v>0.69399999999999995</v>
      </c>
      <c r="AF78" s="9">
        <v>1.347</v>
      </c>
      <c r="AG78" s="9">
        <v>1.2450000000000001</v>
      </c>
      <c r="AH78" s="9">
        <v>0.10199999999999999</v>
      </c>
      <c r="AI78" s="9">
        <v>0.74</v>
      </c>
      <c r="AJ78" s="9">
        <v>0.65300000000000002</v>
      </c>
      <c r="AK78" s="9">
        <v>8.6999999999999994E-2</v>
      </c>
      <c r="AL78" s="9">
        <v>0.60699999999999998</v>
      </c>
      <c r="AM78" s="9">
        <v>0.59199999999999997</v>
      </c>
      <c r="AN78" s="9">
        <v>1.4999999999999999E-2</v>
      </c>
      <c r="AO78" s="9">
        <v>0.997</v>
      </c>
      <c r="AP78" s="9">
        <v>0.40500000000000003</v>
      </c>
      <c r="AQ78" s="9">
        <v>0.59199999999999997</v>
      </c>
      <c r="AR78" s="9">
        <v>17.114999999999998</v>
      </c>
      <c r="AS78" s="9">
        <v>9.6210000000000004</v>
      </c>
      <c r="AT78" s="9">
        <v>7.4939999999999998</v>
      </c>
      <c r="AU78" s="9">
        <v>9.4930000000000003</v>
      </c>
      <c r="AV78" s="9">
        <v>6.6180000000000003</v>
      </c>
      <c r="AW78" s="9">
        <v>2.8759999999999999</v>
      </c>
      <c r="AX78" s="9">
        <v>7.6210000000000004</v>
      </c>
      <c r="AY78" s="9">
        <v>3.0030000000000001</v>
      </c>
      <c r="AZ78" s="9">
        <v>4.6180000000000003</v>
      </c>
      <c r="BA78" s="9">
        <v>10.218999999999999</v>
      </c>
      <c r="BB78" s="9">
        <v>7.2450000000000001</v>
      </c>
      <c r="BC78" s="9">
        <v>2.9740000000000002</v>
      </c>
      <c r="BD78" s="9">
        <v>8.0719999999999992</v>
      </c>
      <c r="BE78" s="9">
        <v>3.206</v>
      </c>
      <c r="BF78" s="9">
        <v>4.8659999999999997</v>
      </c>
      <c r="BG78" s="9">
        <v>8.3610000000000007</v>
      </c>
      <c r="BH78" s="9">
        <v>3.6560000000000001</v>
      </c>
      <c r="BI78" s="9">
        <v>4.7050000000000001</v>
      </c>
      <c r="BJ78" s="9">
        <v>246.79900000000001</v>
      </c>
      <c r="BK78" s="9">
        <v>124.82299999999999</v>
      </c>
      <c r="BL78" s="9">
        <v>121.97499999999999</v>
      </c>
      <c r="BM78" s="9">
        <v>180.32499999999999</v>
      </c>
      <c r="BN78" s="9">
        <v>105.105</v>
      </c>
      <c r="BO78" s="9">
        <v>75.22</v>
      </c>
      <c r="BP78" s="9">
        <v>66.474000000000004</v>
      </c>
      <c r="BQ78" s="9">
        <v>19.718</v>
      </c>
      <c r="BR78" s="9">
        <v>46.755000000000003</v>
      </c>
      <c r="BS78" s="9">
        <v>21.047000000000001</v>
      </c>
      <c r="BT78" s="9">
        <v>10.534000000000001</v>
      </c>
      <c r="BU78" s="9">
        <v>10.513999999999999</v>
      </c>
      <c r="BV78" s="9">
        <v>4.7889999999999997</v>
      </c>
      <c r="BW78" s="9">
        <v>2.242</v>
      </c>
      <c r="BX78" s="9">
        <v>2.5459999999999998</v>
      </c>
      <c r="BY78" s="9">
        <v>2.012</v>
      </c>
      <c r="BZ78" s="9">
        <v>0.99399999999999999</v>
      </c>
      <c r="CA78" s="9">
        <v>1.018</v>
      </c>
      <c r="CB78" s="9">
        <v>0.78300000000000003</v>
      </c>
      <c r="CC78" s="9">
        <v>0.37</v>
      </c>
      <c r="CD78" s="9">
        <v>0.41299999999999998</v>
      </c>
      <c r="CE78" s="9">
        <v>1.23</v>
      </c>
      <c r="CF78" s="9">
        <v>0.625</v>
      </c>
      <c r="CG78" s="9">
        <v>0.60499999999999998</v>
      </c>
      <c r="CH78" s="9">
        <v>2.7759999999999998</v>
      </c>
      <c r="CI78" s="9">
        <v>1.248</v>
      </c>
      <c r="CJ78" s="9">
        <v>1.5289999999999999</v>
      </c>
      <c r="CK78" s="9">
        <v>18.018000000000001</v>
      </c>
      <c r="CL78" s="9">
        <v>8.99</v>
      </c>
      <c r="CM78" s="9">
        <v>9.0280000000000005</v>
      </c>
      <c r="CN78" s="9">
        <v>7.0540000000000003</v>
      </c>
      <c r="CO78" s="9">
        <v>4.5599999999999996</v>
      </c>
      <c r="CP78" s="9">
        <v>2.4940000000000002</v>
      </c>
      <c r="CQ78" s="9">
        <v>10.964</v>
      </c>
      <c r="CR78" s="9">
        <v>4.43</v>
      </c>
      <c r="CS78" s="9">
        <v>6.5339999999999998</v>
      </c>
      <c r="CT78" s="9">
        <v>8.5719999999999992</v>
      </c>
      <c r="CU78" s="9">
        <v>5.468</v>
      </c>
      <c r="CV78" s="9">
        <v>3.1040000000000001</v>
      </c>
      <c r="CW78" s="9">
        <v>12.475</v>
      </c>
      <c r="CX78" s="9">
        <v>5.0650000000000004</v>
      </c>
      <c r="CY78" s="9">
        <v>7.41</v>
      </c>
      <c r="CZ78" s="9">
        <v>11.747</v>
      </c>
      <c r="DA78" s="9">
        <v>4.7990000000000004</v>
      </c>
      <c r="DB78" s="9">
        <v>6.9470000000000001</v>
      </c>
    </row>
    <row r="79" spans="1:106">
      <c r="A79" s="10">
        <v>43891</v>
      </c>
      <c r="B79" s="9">
        <v>12.24</v>
      </c>
      <c r="C79" s="9">
        <v>8.1170000000000009</v>
      </c>
      <c r="D79" s="9">
        <v>4.1219999999999999</v>
      </c>
      <c r="E79" s="9">
        <v>29.847999999999999</v>
      </c>
      <c r="F79" s="9">
        <v>13.08</v>
      </c>
      <c r="G79" s="9">
        <v>16.768000000000001</v>
      </c>
      <c r="H79" s="9">
        <v>15.074999999999999</v>
      </c>
      <c r="I79" s="9">
        <v>10.077</v>
      </c>
      <c r="J79" s="9">
        <v>4.9980000000000002</v>
      </c>
      <c r="K79" s="9">
        <v>32.24</v>
      </c>
      <c r="L79" s="9">
        <v>14.393000000000001</v>
      </c>
      <c r="M79" s="9">
        <v>17.847000000000001</v>
      </c>
      <c r="N79" s="9">
        <v>31.812999999999999</v>
      </c>
      <c r="O79" s="9">
        <v>14.689</v>
      </c>
      <c r="P79" s="9">
        <v>17.123999999999999</v>
      </c>
      <c r="Q79" s="9">
        <v>131.81</v>
      </c>
      <c r="R79" s="9">
        <v>67.173000000000002</v>
      </c>
      <c r="S79" s="9">
        <v>64.637</v>
      </c>
      <c r="T79" s="9">
        <v>102.905</v>
      </c>
      <c r="U79" s="9">
        <v>57.002000000000002</v>
      </c>
      <c r="V79" s="9">
        <v>45.902999999999999</v>
      </c>
      <c r="W79" s="9">
        <v>28.905000000000001</v>
      </c>
      <c r="X79" s="9">
        <v>10.170999999999999</v>
      </c>
      <c r="Y79" s="9">
        <v>18.734000000000002</v>
      </c>
      <c r="Z79" s="9">
        <v>17.724</v>
      </c>
      <c r="AA79" s="9">
        <v>10.577</v>
      </c>
      <c r="AB79" s="9">
        <v>7.1459999999999999</v>
      </c>
      <c r="AC79" s="9">
        <v>2.93</v>
      </c>
      <c r="AD79" s="9">
        <v>1.8480000000000001</v>
      </c>
      <c r="AE79" s="9">
        <v>1.0820000000000001</v>
      </c>
      <c r="AF79" s="9">
        <v>1.4530000000000001</v>
      </c>
      <c r="AG79" s="9">
        <v>1.079</v>
      </c>
      <c r="AH79" s="9">
        <v>0.374</v>
      </c>
      <c r="AI79" s="9">
        <v>0.59399999999999997</v>
      </c>
      <c r="AJ79" s="9">
        <v>0.45900000000000002</v>
      </c>
      <c r="AK79" s="9">
        <v>0.13400000000000001</v>
      </c>
      <c r="AL79" s="9">
        <v>0.85899999999999999</v>
      </c>
      <c r="AM79" s="9">
        <v>0.61899999999999999</v>
      </c>
      <c r="AN79" s="9">
        <v>0.24</v>
      </c>
      <c r="AO79" s="9">
        <v>1.4770000000000001</v>
      </c>
      <c r="AP79" s="9">
        <v>0.77</v>
      </c>
      <c r="AQ79" s="9">
        <v>0.70799999999999996</v>
      </c>
      <c r="AR79" s="9">
        <v>16.164999999999999</v>
      </c>
      <c r="AS79" s="9">
        <v>9.7080000000000002</v>
      </c>
      <c r="AT79" s="9">
        <v>6.4569999999999999</v>
      </c>
      <c r="AU79" s="9">
        <v>8.2829999999999995</v>
      </c>
      <c r="AV79" s="9">
        <v>5.6340000000000003</v>
      </c>
      <c r="AW79" s="9">
        <v>2.6480000000000001</v>
      </c>
      <c r="AX79" s="9">
        <v>7.883</v>
      </c>
      <c r="AY79" s="9">
        <v>4.0739999999999998</v>
      </c>
      <c r="AZ79" s="9">
        <v>3.8090000000000002</v>
      </c>
      <c r="BA79" s="9">
        <v>9.0630000000000006</v>
      </c>
      <c r="BB79" s="9">
        <v>6.2009999999999996</v>
      </c>
      <c r="BC79" s="9">
        <v>2.8620000000000001</v>
      </c>
      <c r="BD79" s="9">
        <v>8.6609999999999996</v>
      </c>
      <c r="BE79" s="9">
        <v>4.3769999999999998</v>
      </c>
      <c r="BF79" s="9">
        <v>4.2839999999999998</v>
      </c>
      <c r="BG79" s="9">
        <v>8.4770000000000003</v>
      </c>
      <c r="BH79" s="9">
        <v>4.5330000000000004</v>
      </c>
      <c r="BI79" s="9">
        <v>3.9430000000000001</v>
      </c>
      <c r="BJ79" s="9">
        <v>246.583</v>
      </c>
      <c r="BK79" s="9">
        <v>125.265</v>
      </c>
      <c r="BL79" s="9">
        <v>121.319</v>
      </c>
      <c r="BM79" s="9">
        <v>177.845</v>
      </c>
      <c r="BN79" s="9">
        <v>101.753</v>
      </c>
      <c r="BO79" s="9">
        <v>76.091999999999999</v>
      </c>
      <c r="BP79" s="9">
        <v>68.739000000000004</v>
      </c>
      <c r="BQ79" s="9">
        <v>23.512</v>
      </c>
      <c r="BR79" s="9">
        <v>45.226999999999997</v>
      </c>
      <c r="BS79" s="9">
        <v>21.273</v>
      </c>
      <c r="BT79" s="9">
        <v>11.773</v>
      </c>
      <c r="BU79" s="9">
        <v>9.5</v>
      </c>
      <c r="BV79" s="9">
        <v>4.0819999999999999</v>
      </c>
      <c r="BW79" s="9">
        <v>1.5069999999999999</v>
      </c>
      <c r="BX79" s="9">
        <v>2.5750000000000002</v>
      </c>
      <c r="BY79" s="9">
        <v>0.89600000000000002</v>
      </c>
      <c r="BZ79" s="9">
        <v>0.67800000000000005</v>
      </c>
      <c r="CA79" s="9">
        <v>0.218</v>
      </c>
      <c r="CB79" s="9">
        <v>0.42</v>
      </c>
      <c r="CC79" s="9">
        <v>0.20899999999999999</v>
      </c>
      <c r="CD79" s="9">
        <v>0.21099999999999999</v>
      </c>
      <c r="CE79" s="9">
        <v>0.47599999999999998</v>
      </c>
      <c r="CF79" s="9">
        <v>0.46899999999999997</v>
      </c>
      <c r="CG79" s="9">
        <v>7.0000000000000001E-3</v>
      </c>
      <c r="CH79" s="9">
        <v>3.1859999999999999</v>
      </c>
      <c r="CI79" s="9">
        <v>0.83</v>
      </c>
      <c r="CJ79" s="9">
        <v>2.3570000000000002</v>
      </c>
      <c r="CK79" s="9">
        <v>19.106000000000002</v>
      </c>
      <c r="CL79" s="9">
        <v>10.988</v>
      </c>
      <c r="CM79" s="9">
        <v>8.1189999999999998</v>
      </c>
      <c r="CN79" s="9">
        <v>6.9560000000000004</v>
      </c>
      <c r="CO79" s="9">
        <v>5.1929999999999996</v>
      </c>
      <c r="CP79" s="9">
        <v>1.762</v>
      </c>
      <c r="CQ79" s="9">
        <v>12.15</v>
      </c>
      <c r="CR79" s="9">
        <v>5.7939999999999996</v>
      </c>
      <c r="CS79" s="9">
        <v>6.3559999999999999</v>
      </c>
      <c r="CT79" s="9">
        <v>7.7679999999999998</v>
      </c>
      <c r="CU79" s="9">
        <v>5.7850000000000001</v>
      </c>
      <c r="CV79" s="9">
        <v>1.9830000000000001</v>
      </c>
      <c r="CW79" s="9">
        <v>13.505000000000001</v>
      </c>
      <c r="CX79" s="9">
        <v>5.9880000000000004</v>
      </c>
      <c r="CY79" s="9">
        <v>7.5170000000000003</v>
      </c>
      <c r="CZ79" s="9">
        <v>12.571</v>
      </c>
      <c r="DA79" s="9">
        <v>6.0030000000000001</v>
      </c>
      <c r="DB79" s="9">
        <v>6.5679999999999996</v>
      </c>
    </row>
    <row r="80" spans="1:106">
      <c r="A80" s="10">
        <v>43922</v>
      </c>
      <c r="B80" s="9">
        <v>10.734999999999999</v>
      </c>
      <c r="C80" s="9">
        <v>7.9059999999999997</v>
      </c>
      <c r="D80" s="9">
        <v>2.8290000000000002</v>
      </c>
      <c r="E80" s="9">
        <v>29.829000000000001</v>
      </c>
      <c r="F80" s="9">
        <v>12.840999999999999</v>
      </c>
      <c r="G80" s="9">
        <v>16.988</v>
      </c>
      <c r="H80" s="9">
        <v>23.835000000000001</v>
      </c>
      <c r="I80" s="9">
        <v>15.601000000000001</v>
      </c>
      <c r="J80" s="9">
        <v>8.234</v>
      </c>
      <c r="K80" s="9">
        <v>41.332999999999998</v>
      </c>
      <c r="L80" s="9">
        <v>16.170999999999999</v>
      </c>
      <c r="M80" s="9">
        <v>25.163</v>
      </c>
      <c r="N80" s="9">
        <v>43.292999999999999</v>
      </c>
      <c r="O80" s="9">
        <v>20.350999999999999</v>
      </c>
      <c r="P80" s="9">
        <v>22.942</v>
      </c>
      <c r="Q80" s="9">
        <v>128.78800000000001</v>
      </c>
      <c r="R80" s="9">
        <v>65.902000000000001</v>
      </c>
      <c r="S80" s="9">
        <v>62.886000000000003</v>
      </c>
      <c r="T80" s="9">
        <v>101.49299999999999</v>
      </c>
      <c r="U80" s="9">
        <v>55.978000000000002</v>
      </c>
      <c r="V80" s="9">
        <v>45.515999999999998</v>
      </c>
      <c r="W80" s="9">
        <v>27.295000000000002</v>
      </c>
      <c r="X80" s="9">
        <v>9.9239999999999995</v>
      </c>
      <c r="Y80" s="9">
        <v>17.37</v>
      </c>
      <c r="Z80" s="9">
        <v>26.413</v>
      </c>
      <c r="AA80" s="9">
        <v>15.061</v>
      </c>
      <c r="AB80" s="9">
        <v>11.352</v>
      </c>
      <c r="AC80" s="9">
        <v>11.848000000000001</v>
      </c>
      <c r="AD80" s="9">
        <v>6.61</v>
      </c>
      <c r="AE80" s="9">
        <v>5.2370000000000001</v>
      </c>
      <c r="AF80" s="9">
        <v>7.2309999999999999</v>
      </c>
      <c r="AG80" s="9">
        <v>4.9530000000000003</v>
      </c>
      <c r="AH80" s="9">
        <v>2.278</v>
      </c>
      <c r="AI80" s="9">
        <v>5.5380000000000003</v>
      </c>
      <c r="AJ80" s="9">
        <v>3.9609999999999999</v>
      </c>
      <c r="AK80" s="9">
        <v>1.577</v>
      </c>
      <c r="AL80" s="9">
        <v>1.6930000000000001</v>
      </c>
      <c r="AM80" s="9">
        <v>0.99199999999999999</v>
      </c>
      <c r="AN80" s="9">
        <v>0.70099999999999996</v>
      </c>
      <c r="AO80" s="9">
        <v>4.6159999999999997</v>
      </c>
      <c r="AP80" s="9">
        <v>1.657</v>
      </c>
      <c r="AQ80" s="9">
        <v>2.9590000000000001</v>
      </c>
      <c r="AR80" s="9">
        <v>17.457999999999998</v>
      </c>
      <c r="AS80" s="9">
        <v>10.038</v>
      </c>
      <c r="AT80" s="9">
        <v>7.42</v>
      </c>
      <c r="AU80" s="9">
        <v>10.413</v>
      </c>
      <c r="AV80" s="9">
        <v>6.5049999999999999</v>
      </c>
      <c r="AW80" s="9">
        <v>3.9079999999999999</v>
      </c>
      <c r="AX80" s="9">
        <v>7.0460000000000003</v>
      </c>
      <c r="AY80" s="9">
        <v>3.5329999999999999</v>
      </c>
      <c r="AZ80" s="9">
        <v>3.512</v>
      </c>
      <c r="BA80" s="9">
        <v>16.317</v>
      </c>
      <c r="BB80" s="9">
        <v>10.628</v>
      </c>
      <c r="BC80" s="9">
        <v>5.6890000000000001</v>
      </c>
      <c r="BD80" s="9">
        <v>10.096</v>
      </c>
      <c r="BE80" s="9">
        <v>4.4329999999999998</v>
      </c>
      <c r="BF80" s="9">
        <v>5.6630000000000003</v>
      </c>
      <c r="BG80" s="9">
        <v>12.584</v>
      </c>
      <c r="BH80" s="9">
        <v>7.4939999999999998</v>
      </c>
      <c r="BI80" s="9">
        <v>5.0890000000000004</v>
      </c>
      <c r="BJ80" s="9">
        <v>238.94900000000001</v>
      </c>
      <c r="BK80" s="9">
        <v>122.047</v>
      </c>
      <c r="BL80" s="9">
        <v>116.902</v>
      </c>
      <c r="BM80" s="9">
        <v>177.625</v>
      </c>
      <c r="BN80" s="9">
        <v>101.489</v>
      </c>
      <c r="BO80" s="9">
        <v>76.135999999999996</v>
      </c>
      <c r="BP80" s="9">
        <v>61.323999999999998</v>
      </c>
      <c r="BQ80" s="9">
        <v>20.558</v>
      </c>
      <c r="BR80" s="9">
        <v>40.765999999999998</v>
      </c>
      <c r="BS80" s="9">
        <v>36.731999999999999</v>
      </c>
      <c r="BT80" s="9">
        <v>18.277999999999999</v>
      </c>
      <c r="BU80" s="9">
        <v>18.452999999999999</v>
      </c>
      <c r="BV80" s="9">
        <v>22.306000000000001</v>
      </c>
      <c r="BW80" s="9">
        <v>10.747</v>
      </c>
      <c r="BX80" s="9">
        <v>11.558999999999999</v>
      </c>
      <c r="BY80" s="9">
        <v>8.2690000000000001</v>
      </c>
      <c r="BZ80" s="9">
        <v>5.7939999999999996</v>
      </c>
      <c r="CA80" s="9">
        <v>2.476</v>
      </c>
      <c r="CB80" s="9">
        <v>6.41</v>
      </c>
      <c r="CC80" s="9">
        <v>4.4770000000000003</v>
      </c>
      <c r="CD80" s="9">
        <v>1.9330000000000001</v>
      </c>
      <c r="CE80" s="9">
        <v>1.86</v>
      </c>
      <c r="CF80" s="9">
        <v>1.3169999999999999</v>
      </c>
      <c r="CG80" s="9">
        <v>0.54300000000000004</v>
      </c>
      <c r="CH80" s="9">
        <v>14.037000000000001</v>
      </c>
      <c r="CI80" s="9">
        <v>4.9539999999999997</v>
      </c>
      <c r="CJ80" s="9">
        <v>9.0830000000000002</v>
      </c>
      <c r="CK80" s="9">
        <v>21.073</v>
      </c>
      <c r="CL80" s="9">
        <v>10.597</v>
      </c>
      <c r="CM80" s="9">
        <v>10.475</v>
      </c>
      <c r="CN80" s="9">
        <v>5.7450000000000001</v>
      </c>
      <c r="CO80" s="9">
        <v>4.726</v>
      </c>
      <c r="CP80" s="9">
        <v>1.0189999999999999</v>
      </c>
      <c r="CQ80" s="9">
        <v>15.327999999999999</v>
      </c>
      <c r="CR80" s="9">
        <v>5.8710000000000004</v>
      </c>
      <c r="CS80" s="9">
        <v>9.4570000000000007</v>
      </c>
      <c r="CT80" s="9">
        <v>13.208</v>
      </c>
      <c r="CU80" s="9">
        <v>9.7110000000000003</v>
      </c>
      <c r="CV80" s="9">
        <v>3.496</v>
      </c>
      <c r="CW80" s="9">
        <v>23.524000000000001</v>
      </c>
      <c r="CX80" s="9">
        <v>8.5670000000000002</v>
      </c>
      <c r="CY80" s="9">
        <v>14.957000000000001</v>
      </c>
      <c r="CZ80" s="9">
        <v>21.736999999999998</v>
      </c>
      <c r="DA80" s="9">
        <v>10.348000000000001</v>
      </c>
      <c r="DB80" s="9">
        <v>11.388999999999999</v>
      </c>
    </row>
    <row r="81" spans="1:106">
      <c r="A81" s="10">
        <v>43952</v>
      </c>
      <c r="B81" s="9">
        <v>10.667</v>
      </c>
      <c r="C81" s="9">
        <v>8.0609999999999999</v>
      </c>
      <c r="D81" s="9">
        <v>2.6059999999999999</v>
      </c>
      <c r="E81" s="9">
        <v>25.542000000000002</v>
      </c>
      <c r="F81" s="9">
        <v>10.247</v>
      </c>
      <c r="G81" s="9">
        <v>15.295</v>
      </c>
      <c r="H81" s="9">
        <v>23.125</v>
      </c>
      <c r="I81" s="9">
        <v>15.74</v>
      </c>
      <c r="J81" s="9">
        <v>7.3849999999999998</v>
      </c>
      <c r="K81" s="9">
        <v>35.497</v>
      </c>
      <c r="L81" s="9">
        <v>14.02</v>
      </c>
      <c r="M81" s="9">
        <v>21.477</v>
      </c>
      <c r="N81" s="9">
        <v>37.542000000000002</v>
      </c>
      <c r="O81" s="9">
        <v>17.488</v>
      </c>
      <c r="P81" s="9">
        <v>20.053999999999998</v>
      </c>
      <c r="Q81" s="9">
        <v>128.083</v>
      </c>
      <c r="R81" s="9">
        <v>65.066000000000003</v>
      </c>
      <c r="S81" s="9">
        <v>63.015999999999998</v>
      </c>
      <c r="T81" s="9">
        <v>99.384</v>
      </c>
      <c r="U81" s="9">
        <v>54.645000000000003</v>
      </c>
      <c r="V81" s="9">
        <v>44.738999999999997</v>
      </c>
      <c r="W81" s="9">
        <v>28.699000000000002</v>
      </c>
      <c r="X81" s="9">
        <v>10.420999999999999</v>
      </c>
      <c r="Y81" s="9">
        <v>18.277999999999999</v>
      </c>
      <c r="Z81" s="9">
        <v>23.294</v>
      </c>
      <c r="AA81" s="9">
        <v>13.992000000000001</v>
      </c>
      <c r="AB81" s="9">
        <v>9.3019999999999996</v>
      </c>
      <c r="AC81" s="9">
        <v>10.003</v>
      </c>
      <c r="AD81" s="9">
        <v>6.2110000000000003</v>
      </c>
      <c r="AE81" s="9">
        <v>3.7919999999999998</v>
      </c>
      <c r="AF81" s="9">
        <v>6.6970000000000001</v>
      </c>
      <c r="AG81" s="9">
        <v>4.5129999999999999</v>
      </c>
      <c r="AH81" s="9">
        <v>2.1840000000000002</v>
      </c>
      <c r="AI81" s="9">
        <v>5.0999999999999996</v>
      </c>
      <c r="AJ81" s="9">
        <v>3.2330000000000001</v>
      </c>
      <c r="AK81" s="9">
        <v>1.867</v>
      </c>
      <c r="AL81" s="9">
        <v>1.597</v>
      </c>
      <c r="AM81" s="9">
        <v>1.28</v>
      </c>
      <c r="AN81" s="9">
        <v>0.317</v>
      </c>
      <c r="AO81" s="9">
        <v>3.306</v>
      </c>
      <c r="AP81" s="9">
        <v>1.698</v>
      </c>
      <c r="AQ81" s="9">
        <v>1.6080000000000001</v>
      </c>
      <c r="AR81" s="9">
        <v>16.54</v>
      </c>
      <c r="AS81" s="9">
        <v>9.5289999999999999</v>
      </c>
      <c r="AT81" s="9">
        <v>7.0110000000000001</v>
      </c>
      <c r="AU81" s="9">
        <v>8.9469999999999992</v>
      </c>
      <c r="AV81" s="9">
        <v>5.9589999999999996</v>
      </c>
      <c r="AW81" s="9">
        <v>2.988</v>
      </c>
      <c r="AX81" s="9">
        <v>7.593</v>
      </c>
      <c r="AY81" s="9">
        <v>3.57</v>
      </c>
      <c r="AZ81" s="9">
        <v>4.0229999999999997</v>
      </c>
      <c r="BA81" s="9">
        <v>13.997999999999999</v>
      </c>
      <c r="BB81" s="9">
        <v>9.5510000000000002</v>
      </c>
      <c r="BC81" s="9">
        <v>4.4470000000000001</v>
      </c>
      <c r="BD81" s="9">
        <v>9.2959999999999994</v>
      </c>
      <c r="BE81" s="9">
        <v>4.4409999999999998</v>
      </c>
      <c r="BF81" s="9">
        <v>4.8550000000000004</v>
      </c>
      <c r="BG81" s="9">
        <v>12.693</v>
      </c>
      <c r="BH81" s="9">
        <v>6.8029999999999999</v>
      </c>
      <c r="BI81" s="9">
        <v>5.8890000000000002</v>
      </c>
      <c r="BJ81" s="9">
        <v>236.54400000000001</v>
      </c>
      <c r="BK81" s="9">
        <v>121.4</v>
      </c>
      <c r="BL81" s="9">
        <v>115.14400000000001</v>
      </c>
      <c r="BM81" s="9">
        <v>177.21199999999999</v>
      </c>
      <c r="BN81" s="9">
        <v>102.223</v>
      </c>
      <c r="BO81" s="9">
        <v>74.989000000000004</v>
      </c>
      <c r="BP81" s="9">
        <v>59.332000000000001</v>
      </c>
      <c r="BQ81" s="9">
        <v>19.177</v>
      </c>
      <c r="BR81" s="9">
        <v>40.155000000000001</v>
      </c>
      <c r="BS81" s="9">
        <v>29.216000000000001</v>
      </c>
      <c r="BT81" s="9">
        <v>17.555</v>
      </c>
      <c r="BU81" s="9">
        <v>11.661</v>
      </c>
      <c r="BV81" s="9">
        <v>16.088000000000001</v>
      </c>
      <c r="BW81" s="9">
        <v>8.68</v>
      </c>
      <c r="BX81" s="9">
        <v>7.4080000000000004</v>
      </c>
      <c r="BY81" s="9">
        <v>7.9660000000000002</v>
      </c>
      <c r="BZ81" s="9">
        <v>5.641</v>
      </c>
      <c r="CA81" s="9">
        <v>2.3250000000000002</v>
      </c>
      <c r="CB81" s="9">
        <v>5.6020000000000003</v>
      </c>
      <c r="CC81" s="9">
        <v>3.859</v>
      </c>
      <c r="CD81" s="9">
        <v>1.7430000000000001</v>
      </c>
      <c r="CE81" s="9">
        <v>2.3639999999999999</v>
      </c>
      <c r="CF81" s="9">
        <v>1.782</v>
      </c>
      <c r="CG81" s="9">
        <v>0.58199999999999996</v>
      </c>
      <c r="CH81" s="9">
        <v>8.1219999999999999</v>
      </c>
      <c r="CI81" s="9">
        <v>3.0390000000000001</v>
      </c>
      <c r="CJ81" s="9">
        <v>5.0819999999999999</v>
      </c>
      <c r="CK81" s="9">
        <v>17.602</v>
      </c>
      <c r="CL81" s="9">
        <v>11.972</v>
      </c>
      <c r="CM81" s="9">
        <v>5.63</v>
      </c>
      <c r="CN81" s="9">
        <v>9.6609999999999996</v>
      </c>
      <c r="CO81" s="9">
        <v>7.9349999999999996</v>
      </c>
      <c r="CP81" s="9">
        <v>1.726</v>
      </c>
      <c r="CQ81" s="9">
        <v>7.9409999999999998</v>
      </c>
      <c r="CR81" s="9">
        <v>4.0369999999999999</v>
      </c>
      <c r="CS81" s="9">
        <v>3.9039999999999999</v>
      </c>
      <c r="CT81" s="9">
        <v>16.099</v>
      </c>
      <c r="CU81" s="9">
        <v>12.247</v>
      </c>
      <c r="CV81" s="9">
        <v>3.8519999999999999</v>
      </c>
      <c r="CW81" s="9">
        <v>13.117000000000001</v>
      </c>
      <c r="CX81" s="9">
        <v>5.3079999999999998</v>
      </c>
      <c r="CY81" s="9">
        <v>7.8090000000000002</v>
      </c>
      <c r="CZ81" s="9">
        <v>13.542999999999999</v>
      </c>
      <c r="DA81" s="9">
        <v>7.8959999999999999</v>
      </c>
      <c r="DB81" s="9">
        <v>5.6470000000000002</v>
      </c>
    </row>
    <row r="82" spans="1:106">
      <c r="A82" s="10">
        <v>43983</v>
      </c>
      <c r="B82" s="9">
        <v>10.898999999999999</v>
      </c>
      <c r="C82" s="9">
        <v>8.218</v>
      </c>
      <c r="D82" s="9">
        <v>2.681</v>
      </c>
      <c r="E82" s="9">
        <v>26.222999999999999</v>
      </c>
      <c r="F82" s="9">
        <v>11.79</v>
      </c>
      <c r="G82" s="9">
        <v>14.433</v>
      </c>
      <c r="H82" s="9">
        <v>19.247</v>
      </c>
      <c r="I82" s="9">
        <v>12.96</v>
      </c>
      <c r="J82" s="9">
        <v>6.2880000000000003</v>
      </c>
      <c r="K82" s="9">
        <v>34.899000000000001</v>
      </c>
      <c r="L82" s="9">
        <v>14.97</v>
      </c>
      <c r="M82" s="9">
        <v>19.928999999999998</v>
      </c>
      <c r="N82" s="9">
        <v>34.375999999999998</v>
      </c>
      <c r="O82" s="9">
        <v>16.254000000000001</v>
      </c>
      <c r="P82" s="9">
        <v>18.122</v>
      </c>
      <c r="Q82" s="9">
        <v>130.34399999999999</v>
      </c>
      <c r="R82" s="9">
        <v>66.569999999999993</v>
      </c>
      <c r="S82" s="9">
        <v>63.774000000000001</v>
      </c>
      <c r="T82" s="9">
        <v>100.114</v>
      </c>
      <c r="U82" s="9">
        <v>55.445999999999998</v>
      </c>
      <c r="V82" s="9">
        <v>44.667999999999999</v>
      </c>
      <c r="W82" s="9">
        <v>30.23</v>
      </c>
      <c r="X82" s="9">
        <v>11.124000000000001</v>
      </c>
      <c r="Y82" s="9">
        <v>19.106000000000002</v>
      </c>
      <c r="Z82" s="9">
        <v>23.555</v>
      </c>
      <c r="AA82" s="9">
        <v>15.211</v>
      </c>
      <c r="AB82" s="9">
        <v>8.3439999999999994</v>
      </c>
      <c r="AC82" s="9">
        <v>7.5049999999999999</v>
      </c>
      <c r="AD82" s="9">
        <v>5.3220000000000001</v>
      </c>
      <c r="AE82" s="9">
        <v>2.1829999999999998</v>
      </c>
      <c r="AF82" s="9">
        <v>4.9219999999999997</v>
      </c>
      <c r="AG82" s="9">
        <v>3.8319999999999999</v>
      </c>
      <c r="AH82" s="9">
        <v>1.0900000000000001</v>
      </c>
      <c r="AI82" s="9">
        <v>4.1459999999999999</v>
      </c>
      <c r="AJ82" s="9">
        <v>3.137</v>
      </c>
      <c r="AK82" s="9">
        <v>1.0089999999999999</v>
      </c>
      <c r="AL82" s="9">
        <v>0.77600000000000002</v>
      </c>
      <c r="AM82" s="9">
        <v>0.69599999999999995</v>
      </c>
      <c r="AN82" s="9">
        <v>8.1000000000000003E-2</v>
      </c>
      <c r="AO82" s="9">
        <v>2.5830000000000002</v>
      </c>
      <c r="AP82" s="9">
        <v>1.49</v>
      </c>
      <c r="AQ82" s="9">
        <v>1.093</v>
      </c>
      <c r="AR82" s="9">
        <v>18.82</v>
      </c>
      <c r="AS82" s="9">
        <v>11.606999999999999</v>
      </c>
      <c r="AT82" s="9">
        <v>7.2130000000000001</v>
      </c>
      <c r="AU82" s="9">
        <v>9.4329999999999998</v>
      </c>
      <c r="AV82" s="9">
        <v>6.8010000000000002</v>
      </c>
      <c r="AW82" s="9">
        <v>2.6309999999999998</v>
      </c>
      <c r="AX82" s="9">
        <v>9.3879999999999999</v>
      </c>
      <c r="AY82" s="9">
        <v>4.806</v>
      </c>
      <c r="AZ82" s="9">
        <v>4.5810000000000004</v>
      </c>
      <c r="BA82" s="9">
        <v>12.638</v>
      </c>
      <c r="BB82" s="9">
        <v>9.5719999999999992</v>
      </c>
      <c r="BC82" s="9">
        <v>3.0659999999999998</v>
      </c>
      <c r="BD82" s="9">
        <v>10.917</v>
      </c>
      <c r="BE82" s="9">
        <v>5.6390000000000002</v>
      </c>
      <c r="BF82" s="9">
        <v>5.2779999999999996</v>
      </c>
      <c r="BG82" s="9">
        <v>13.532999999999999</v>
      </c>
      <c r="BH82" s="9">
        <v>7.9429999999999996</v>
      </c>
      <c r="BI82" s="9">
        <v>5.5910000000000002</v>
      </c>
      <c r="BJ82" s="9">
        <v>242.655</v>
      </c>
      <c r="BK82" s="9">
        <v>122.742</v>
      </c>
      <c r="BL82" s="9">
        <v>119.913</v>
      </c>
      <c r="BM82" s="9">
        <v>178.19800000000001</v>
      </c>
      <c r="BN82" s="9">
        <v>102.13200000000001</v>
      </c>
      <c r="BO82" s="9">
        <v>76.066000000000003</v>
      </c>
      <c r="BP82" s="9">
        <v>64.456999999999994</v>
      </c>
      <c r="BQ82" s="9">
        <v>20.61</v>
      </c>
      <c r="BR82" s="9">
        <v>43.847000000000001</v>
      </c>
      <c r="BS82" s="9">
        <v>28.298999999999999</v>
      </c>
      <c r="BT82" s="9">
        <v>16.622</v>
      </c>
      <c r="BU82" s="9">
        <v>11.677</v>
      </c>
      <c r="BV82" s="9">
        <v>10.346</v>
      </c>
      <c r="BW82" s="9">
        <v>5.1959999999999997</v>
      </c>
      <c r="BX82" s="9">
        <v>5.15</v>
      </c>
      <c r="BY82" s="9">
        <v>4.359</v>
      </c>
      <c r="BZ82" s="9">
        <v>3.62</v>
      </c>
      <c r="CA82" s="9">
        <v>0.73899999999999999</v>
      </c>
      <c r="CB82" s="9">
        <v>3.8090000000000002</v>
      </c>
      <c r="CC82" s="9">
        <v>3.0760000000000001</v>
      </c>
      <c r="CD82" s="9">
        <v>0.73199999999999998</v>
      </c>
      <c r="CE82" s="9">
        <v>0.55100000000000005</v>
      </c>
      <c r="CF82" s="9">
        <v>0.54400000000000004</v>
      </c>
      <c r="CG82" s="9">
        <v>7.0000000000000001E-3</v>
      </c>
      <c r="CH82" s="9">
        <v>5.9870000000000001</v>
      </c>
      <c r="CI82" s="9">
        <v>1.5760000000000001</v>
      </c>
      <c r="CJ82" s="9">
        <v>4.4109999999999996</v>
      </c>
      <c r="CK82" s="9">
        <v>21.835999999999999</v>
      </c>
      <c r="CL82" s="9">
        <v>13.347</v>
      </c>
      <c r="CM82" s="9">
        <v>8.4890000000000008</v>
      </c>
      <c r="CN82" s="9">
        <v>8.7680000000000007</v>
      </c>
      <c r="CO82" s="9">
        <v>7.7649999999999997</v>
      </c>
      <c r="CP82" s="9">
        <v>1.002</v>
      </c>
      <c r="CQ82" s="9">
        <v>13.068</v>
      </c>
      <c r="CR82" s="9">
        <v>5.5819999999999999</v>
      </c>
      <c r="CS82" s="9">
        <v>7.4859999999999998</v>
      </c>
      <c r="CT82" s="9">
        <v>12.547000000000001</v>
      </c>
      <c r="CU82" s="9">
        <v>10.803000000000001</v>
      </c>
      <c r="CV82" s="9">
        <v>1.744</v>
      </c>
      <c r="CW82" s="9">
        <v>15.752000000000001</v>
      </c>
      <c r="CX82" s="9">
        <v>5.819</v>
      </c>
      <c r="CY82" s="9">
        <v>9.9329999999999998</v>
      </c>
      <c r="CZ82" s="9">
        <v>16.876999999999999</v>
      </c>
      <c r="DA82" s="9">
        <v>8.6590000000000007</v>
      </c>
      <c r="DB82" s="9">
        <v>8.2189999999999994</v>
      </c>
    </row>
    <row r="83" spans="1:106">
      <c r="A83" s="10">
        <v>44013</v>
      </c>
      <c r="B83" s="9">
        <v>10.792</v>
      </c>
      <c r="C83" s="9">
        <v>6.8280000000000003</v>
      </c>
      <c r="D83" s="9">
        <v>3.9630000000000001</v>
      </c>
      <c r="E83" s="9">
        <v>27.684000000000001</v>
      </c>
      <c r="F83" s="9">
        <v>11.038</v>
      </c>
      <c r="G83" s="9">
        <v>16.646000000000001</v>
      </c>
      <c r="H83" s="9">
        <v>18.783999999999999</v>
      </c>
      <c r="I83" s="9">
        <v>12.054</v>
      </c>
      <c r="J83" s="9">
        <v>6.73</v>
      </c>
      <c r="K83" s="9">
        <v>33.945</v>
      </c>
      <c r="L83" s="9">
        <v>13.593</v>
      </c>
      <c r="M83" s="9">
        <v>20.352</v>
      </c>
      <c r="N83" s="9">
        <v>34.792000000000002</v>
      </c>
      <c r="O83" s="9">
        <v>15.362</v>
      </c>
      <c r="P83" s="9">
        <v>19.431000000000001</v>
      </c>
      <c r="Q83" s="9">
        <v>129.25</v>
      </c>
      <c r="R83" s="9">
        <v>65.533000000000001</v>
      </c>
      <c r="S83" s="9">
        <v>63.716000000000001</v>
      </c>
      <c r="T83" s="9">
        <v>100.77800000000001</v>
      </c>
      <c r="U83" s="9">
        <v>55.648000000000003</v>
      </c>
      <c r="V83" s="9">
        <v>45.13</v>
      </c>
      <c r="W83" s="9">
        <v>28.471</v>
      </c>
      <c r="X83" s="9">
        <v>9.8849999999999998</v>
      </c>
      <c r="Y83" s="9">
        <v>18.585999999999999</v>
      </c>
      <c r="Z83" s="9">
        <v>19.457000000000001</v>
      </c>
      <c r="AA83" s="9">
        <v>11.147</v>
      </c>
      <c r="AB83" s="9">
        <v>8.31</v>
      </c>
      <c r="AC83" s="9">
        <v>4.9359999999999999</v>
      </c>
      <c r="AD83" s="9">
        <v>3.2679999999999998</v>
      </c>
      <c r="AE83" s="9">
        <v>1.6679999999999999</v>
      </c>
      <c r="AF83" s="9">
        <v>2.9159999999999999</v>
      </c>
      <c r="AG83" s="9">
        <v>2.1629999999999998</v>
      </c>
      <c r="AH83" s="9">
        <v>0.753</v>
      </c>
      <c r="AI83" s="9">
        <v>1.5720000000000001</v>
      </c>
      <c r="AJ83" s="9">
        <v>1.2450000000000001</v>
      </c>
      <c r="AK83" s="9">
        <v>0.32700000000000001</v>
      </c>
      <c r="AL83" s="9">
        <v>1.3440000000000001</v>
      </c>
      <c r="AM83" s="9">
        <v>0.91800000000000004</v>
      </c>
      <c r="AN83" s="9">
        <v>0.42599999999999999</v>
      </c>
      <c r="AO83" s="9">
        <v>2.02</v>
      </c>
      <c r="AP83" s="9">
        <v>1.1040000000000001</v>
      </c>
      <c r="AQ83" s="9">
        <v>0.91600000000000004</v>
      </c>
      <c r="AR83" s="9">
        <v>16.802</v>
      </c>
      <c r="AS83" s="9">
        <v>9.5630000000000006</v>
      </c>
      <c r="AT83" s="9">
        <v>7.2389999999999999</v>
      </c>
      <c r="AU83" s="9">
        <v>8.5549999999999997</v>
      </c>
      <c r="AV83" s="9">
        <v>5.6310000000000002</v>
      </c>
      <c r="AW83" s="9">
        <v>2.9239999999999999</v>
      </c>
      <c r="AX83" s="9">
        <v>8.2469999999999999</v>
      </c>
      <c r="AY83" s="9">
        <v>3.9319999999999999</v>
      </c>
      <c r="AZ83" s="9">
        <v>4.3150000000000004</v>
      </c>
      <c r="BA83" s="9">
        <v>10.648</v>
      </c>
      <c r="BB83" s="9">
        <v>7.0419999999999998</v>
      </c>
      <c r="BC83" s="9">
        <v>3.6059999999999999</v>
      </c>
      <c r="BD83" s="9">
        <v>8.8089999999999993</v>
      </c>
      <c r="BE83" s="9">
        <v>4.1050000000000004</v>
      </c>
      <c r="BF83" s="9">
        <v>4.7039999999999997</v>
      </c>
      <c r="BG83" s="9">
        <v>9.8190000000000008</v>
      </c>
      <c r="BH83" s="9">
        <v>5.1769999999999996</v>
      </c>
      <c r="BI83" s="9">
        <v>4.6420000000000003</v>
      </c>
      <c r="BJ83" s="9">
        <v>242.87200000000001</v>
      </c>
      <c r="BK83" s="9">
        <v>123.205</v>
      </c>
      <c r="BL83" s="9">
        <v>119.667</v>
      </c>
      <c r="BM83" s="9">
        <v>181.38300000000001</v>
      </c>
      <c r="BN83" s="9">
        <v>104.239</v>
      </c>
      <c r="BO83" s="9">
        <v>77.144999999999996</v>
      </c>
      <c r="BP83" s="9">
        <v>61.488</v>
      </c>
      <c r="BQ83" s="9">
        <v>18.966000000000001</v>
      </c>
      <c r="BR83" s="9">
        <v>42.521999999999998</v>
      </c>
      <c r="BS83" s="9">
        <v>29.626999999999999</v>
      </c>
      <c r="BT83" s="9">
        <v>17.687999999999999</v>
      </c>
      <c r="BU83" s="9">
        <v>11.939</v>
      </c>
      <c r="BV83" s="9">
        <v>10.234999999999999</v>
      </c>
      <c r="BW83" s="9">
        <v>6.6269999999999998</v>
      </c>
      <c r="BX83" s="9">
        <v>3.6080000000000001</v>
      </c>
      <c r="BY83" s="9">
        <v>5.5679999999999996</v>
      </c>
      <c r="BZ83" s="9">
        <v>3.7320000000000002</v>
      </c>
      <c r="CA83" s="9">
        <v>1.8360000000000001</v>
      </c>
      <c r="CB83" s="9">
        <v>3.2970000000000002</v>
      </c>
      <c r="CC83" s="9">
        <v>2.0910000000000002</v>
      </c>
      <c r="CD83" s="9">
        <v>1.206</v>
      </c>
      <c r="CE83" s="9">
        <v>2.2709999999999999</v>
      </c>
      <c r="CF83" s="9">
        <v>1.641</v>
      </c>
      <c r="CG83" s="9">
        <v>0.63</v>
      </c>
      <c r="CH83" s="9">
        <v>4.6680000000000001</v>
      </c>
      <c r="CI83" s="9">
        <v>2.895</v>
      </c>
      <c r="CJ83" s="9">
        <v>1.7729999999999999</v>
      </c>
      <c r="CK83" s="9">
        <v>22.18</v>
      </c>
      <c r="CL83" s="9">
        <v>13.247</v>
      </c>
      <c r="CM83" s="9">
        <v>8.9329999999999998</v>
      </c>
      <c r="CN83" s="9">
        <v>8.74</v>
      </c>
      <c r="CO83" s="9">
        <v>7.3490000000000002</v>
      </c>
      <c r="CP83" s="9">
        <v>1.391</v>
      </c>
      <c r="CQ83" s="9">
        <v>13.44</v>
      </c>
      <c r="CR83" s="9">
        <v>5.899</v>
      </c>
      <c r="CS83" s="9">
        <v>7.5419999999999998</v>
      </c>
      <c r="CT83" s="9">
        <v>13.391999999999999</v>
      </c>
      <c r="CU83" s="9">
        <v>10.163</v>
      </c>
      <c r="CV83" s="9">
        <v>3.2290000000000001</v>
      </c>
      <c r="CW83" s="9">
        <v>16.234999999999999</v>
      </c>
      <c r="CX83" s="9">
        <v>7.5250000000000004</v>
      </c>
      <c r="CY83" s="9">
        <v>8.7100000000000009</v>
      </c>
      <c r="CZ83" s="9">
        <v>16.736999999999998</v>
      </c>
      <c r="DA83" s="9">
        <v>7.99</v>
      </c>
      <c r="DB83" s="9">
        <v>8.7479999999999993</v>
      </c>
    </row>
    <row r="84" spans="1:106">
      <c r="A84" s="10">
        <v>44044</v>
      </c>
      <c r="B84" s="9">
        <v>9.8569999999999993</v>
      </c>
      <c r="C84" s="9">
        <v>6.9749999999999996</v>
      </c>
      <c r="D84" s="9">
        <v>2.8820000000000001</v>
      </c>
      <c r="E84" s="9">
        <v>31.01</v>
      </c>
      <c r="F84" s="9">
        <v>13.016</v>
      </c>
      <c r="G84" s="9">
        <v>17.994</v>
      </c>
      <c r="H84" s="9">
        <v>14.741</v>
      </c>
      <c r="I84" s="9">
        <v>9.83</v>
      </c>
      <c r="J84" s="9">
        <v>4.9109999999999996</v>
      </c>
      <c r="K84" s="9">
        <v>35.283999999999999</v>
      </c>
      <c r="L84" s="9">
        <v>15.143000000000001</v>
      </c>
      <c r="M84" s="9">
        <v>20.14</v>
      </c>
      <c r="N84" s="9">
        <v>35.857999999999997</v>
      </c>
      <c r="O84" s="9">
        <v>15.85</v>
      </c>
      <c r="P84" s="9">
        <v>20.007999999999999</v>
      </c>
      <c r="Q84" s="9">
        <v>132.11000000000001</v>
      </c>
      <c r="R84" s="9">
        <v>66.811999999999998</v>
      </c>
      <c r="S84" s="9">
        <v>65.298000000000002</v>
      </c>
      <c r="T84" s="9">
        <v>101.59699999999999</v>
      </c>
      <c r="U84" s="9">
        <v>55.957000000000001</v>
      </c>
      <c r="V84" s="9">
        <v>45.64</v>
      </c>
      <c r="W84" s="9">
        <v>30.513000000000002</v>
      </c>
      <c r="X84" s="9">
        <v>10.855</v>
      </c>
      <c r="Y84" s="9">
        <v>19.658000000000001</v>
      </c>
      <c r="Z84" s="9">
        <v>18.864000000000001</v>
      </c>
      <c r="AA84" s="9">
        <v>11.342000000000001</v>
      </c>
      <c r="AB84" s="9">
        <v>7.5209999999999999</v>
      </c>
      <c r="AC84" s="9">
        <v>3.5979999999999999</v>
      </c>
      <c r="AD84" s="9">
        <v>2.6949999999999998</v>
      </c>
      <c r="AE84" s="9">
        <v>0.90200000000000002</v>
      </c>
      <c r="AF84" s="9">
        <v>2.1970000000000001</v>
      </c>
      <c r="AG84" s="9">
        <v>1.734</v>
      </c>
      <c r="AH84" s="9">
        <v>0.46200000000000002</v>
      </c>
      <c r="AI84" s="9">
        <v>1.4319999999999999</v>
      </c>
      <c r="AJ84" s="9">
        <v>1.0860000000000001</v>
      </c>
      <c r="AK84" s="9">
        <v>0.34599999999999997</v>
      </c>
      <c r="AL84" s="9">
        <v>0.76500000000000001</v>
      </c>
      <c r="AM84" s="9">
        <v>0.64900000000000002</v>
      </c>
      <c r="AN84" s="9">
        <v>0.11600000000000001</v>
      </c>
      <c r="AO84" s="9">
        <v>1.401</v>
      </c>
      <c r="AP84" s="9">
        <v>0.96099999999999997</v>
      </c>
      <c r="AQ84" s="9">
        <v>0.44</v>
      </c>
      <c r="AR84" s="9">
        <v>16.670999999999999</v>
      </c>
      <c r="AS84" s="9">
        <v>9.8130000000000006</v>
      </c>
      <c r="AT84" s="9">
        <v>6.8579999999999997</v>
      </c>
      <c r="AU84" s="9">
        <v>8.5619999999999994</v>
      </c>
      <c r="AV84" s="9">
        <v>5.6319999999999997</v>
      </c>
      <c r="AW84" s="9">
        <v>2.9289999999999998</v>
      </c>
      <c r="AX84" s="9">
        <v>8.109</v>
      </c>
      <c r="AY84" s="9">
        <v>4.181</v>
      </c>
      <c r="AZ84" s="9">
        <v>3.9279999999999999</v>
      </c>
      <c r="BA84" s="9">
        <v>9.9979999999999993</v>
      </c>
      <c r="BB84" s="9">
        <v>6.782</v>
      </c>
      <c r="BC84" s="9">
        <v>3.2160000000000002</v>
      </c>
      <c r="BD84" s="9">
        <v>8.8659999999999997</v>
      </c>
      <c r="BE84" s="9">
        <v>4.5599999999999996</v>
      </c>
      <c r="BF84" s="9">
        <v>4.3049999999999997</v>
      </c>
      <c r="BG84" s="9">
        <v>9.5410000000000004</v>
      </c>
      <c r="BH84" s="9">
        <v>5.2670000000000003</v>
      </c>
      <c r="BI84" s="9">
        <v>4.2750000000000004</v>
      </c>
      <c r="BJ84" s="9">
        <v>246.34</v>
      </c>
      <c r="BK84" s="9">
        <v>122.66500000000001</v>
      </c>
      <c r="BL84" s="9">
        <v>123.675</v>
      </c>
      <c r="BM84" s="9">
        <v>181.643</v>
      </c>
      <c r="BN84" s="9">
        <v>101.907</v>
      </c>
      <c r="BO84" s="9">
        <v>79.736000000000004</v>
      </c>
      <c r="BP84" s="9">
        <v>64.695999999999998</v>
      </c>
      <c r="BQ84" s="9">
        <v>20.757999999999999</v>
      </c>
      <c r="BR84" s="9">
        <v>43.938000000000002</v>
      </c>
      <c r="BS84" s="9">
        <v>22.041</v>
      </c>
      <c r="BT84" s="9">
        <v>13.292</v>
      </c>
      <c r="BU84" s="9">
        <v>8.7490000000000006</v>
      </c>
      <c r="BV84" s="9">
        <v>5.8959999999999999</v>
      </c>
      <c r="BW84" s="9">
        <v>3.6739999999999999</v>
      </c>
      <c r="BX84" s="9">
        <v>2.222</v>
      </c>
      <c r="BY84" s="9">
        <v>1.851</v>
      </c>
      <c r="BZ84" s="9">
        <v>1.841</v>
      </c>
      <c r="CA84" s="9">
        <v>0.01</v>
      </c>
      <c r="CB84" s="9">
        <v>1.5069999999999999</v>
      </c>
      <c r="CC84" s="9">
        <v>1.504</v>
      </c>
      <c r="CD84" s="9">
        <v>3.0000000000000001E-3</v>
      </c>
      <c r="CE84" s="9">
        <v>0.34399999999999997</v>
      </c>
      <c r="CF84" s="9">
        <v>0.33700000000000002</v>
      </c>
      <c r="CG84" s="9">
        <v>7.0000000000000001E-3</v>
      </c>
      <c r="CH84" s="9">
        <v>4.0449999999999999</v>
      </c>
      <c r="CI84" s="9">
        <v>1.833</v>
      </c>
      <c r="CJ84" s="9">
        <v>2.2120000000000002</v>
      </c>
      <c r="CK84" s="9">
        <v>19.231000000000002</v>
      </c>
      <c r="CL84" s="9">
        <v>11.042999999999999</v>
      </c>
      <c r="CM84" s="9">
        <v>8.1880000000000006</v>
      </c>
      <c r="CN84" s="9">
        <v>7.024</v>
      </c>
      <c r="CO84" s="9">
        <v>5</v>
      </c>
      <c r="CP84" s="9">
        <v>2.024</v>
      </c>
      <c r="CQ84" s="9">
        <v>12.207000000000001</v>
      </c>
      <c r="CR84" s="9">
        <v>6.0430000000000001</v>
      </c>
      <c r="CS84" s="9">
        <v>6.1639999999999997</v>
      </c>
      <c r="CT84" s="9">
        <v>8.3859999999999992</v>
      </c>
      <c r="CU84" s="9">
        <v>6.35</v>
      </c>
      <c r="CV84" s="9">
        <v>2.036</v>
      </c>
      <c r="CW84" s="9">
        <v>13.654999999999999</v>
      </c>
      <c r="CX84" s="9">
        <v>6.9420000000000002</v>
      </c>
      <c r="CY84" s="9">
        <v>6.7130000000000001</v>
      </c>
      <c r="CZ84" s="9">
        <v>13.714</v>
      </c>
      <c r="DA84" s="9">
        <v>7.548</v>
      </c>
      <c r="DB84" s="9">
        <v>6.1669999999999998</v>
      </c>
    </row>
    <row r="85" spans="1:106">
      <c r="A85" s="10">
        <v>44075</v>
      </c>
      <c r="B85" s="9">
        <v>10.539</v>
      </c>
      <c r="C85" s="9">
        <v>8.2330000000000005</v>
      </c>
      <c r="D85" s="9">
        <v>2.306</v>
      </c>
      <c r="E85" s="9">
        <v>27.4</v>
      </c>
      <c r="F85" s="9">
        <v>12.101000000000001</v>
      </c>
      <c r="G85" s="9">
        <v>15.298999999999999</v>
      </c>
      <c r="H85" s="9">
        <v>14.676</v>
      </c>
      <c r="I85" s="9">
        <v>10.952</v>
      </c>
      <c r="J85" s="9">
        <v>3.7240000000000002</v>
      </c>
      <c r="K85" s="9">
        <v>30.812999999999999</v>
      </c>
      <c r="L85" s="9">
        <v>13.496</v>
      </c>
      <c r="M85" s="9">
        <v>17.317</v>
      </c>
      <c r="N85" s="9">
        <v>31.25</v>
      </c>
      <c r="O85" s="9">
        <v>14.747999999999999</v>
      </c>
      <c r="P85" s="9">
        <v>16.501999999999999</v>
      </c>
      <c r="Q85" s="9">
        <v>131.32</v>
      </c>
      <c r="R85" s="9">
        <v>66.647000000000006</v>
      </c>
      <c r="S85" s="9">
        <v>64.673000000000002</v>
      </c>
      <c r="T85" s="9">
        <v>100.327</v>
      </c>
      <c r="U85" s="9">
        <v>56.03</v>
      </c>
      <c r="V85" s="9">
        <v>44.295999999999999</v>
      </c>
      <c r="W85" s="9">
        <v>30.992999999999999</v>
      </c>
      <c r="X85" s="9">
        <v>10.617000000000001</v>
      </c>
      <c r="Y85" s="9">
        <v>20.376000000000001</v>
      </c>
      <c r="Z85" s="9">
        <v>17.143000000000001</v>
      </c>
      <c r="AA85" s="9">
        <v>10.122999999999999</v>
      </c>
      <c r="AB85" s="9">
        <v>7.0190000000000001</v>
      </c>
      <c r="AC85" s="9">
        <v>2.7789999999999999</v>
      </c>
      <c r="AD85" s="9">
        <v>1.615</v>
      </c>
      <c r="AE85" s="9">
        <v>1.1639999999999999</v>
      </c>
      <c r="AF85" s="9">
        <v>1.5649999999999999</v>
      </c>
      <c r="AG85" s="9">
        <v>1.099</v>
      </c>
      <c r="AH85" s="9">
        <v>0.46600000000000003</v>
      </c>
      <c r="AI85" s="9">
        <v>0.66500000000000004</v>
      </c>
      <c r="AJ85" s="9">
        <v>0.30399999999999999</v>
      </c>
      <c r="AK85" s="9">
        <v>0.36099999999999999</v>
      </c>
      <c r="AL85" s="9">
        <v>0.9</v>
      </c>
      <c r="AM85" s="9">
        <v>0.79500000000000004</v>
      </c>
      <c r="AN85" s="9">
        <v>0.105</v>
      </c>
      <c r="AO85" s="9">
        <v>1.214</v>
      </c>
      <c r="AP85" s="9">
        <v>0.51600000000000001</v>
      </c>
      <c r="AQ85" s="9">
        <v>0.69799999999999995</v>
      </c>
      <c r="AR85" s="9">
        <v>15.939</v>
      </c>
      <c r="AS85" s="9">
        <v>9.5180000000000007</v>
      </c>
      <c r="AT85" s="9">
        <v>6.4210000000000003</v>
      </c>
      <c r="AU85" s="9">
        <v>8.18</v>
      </c>
      <c r="AV85" s="9">
        <v>5.6040000000000001</v>
      </c>
      <c r="AW85" s="9">
        <v>2.5760000000000001</v>
      </c>
      <c r="AX85" s="9">
        <v>7.7590000000000003</v>
      </c>
      <c r="AY85" s="9">
        <v>3.9129999999999998</v>
      </c>
      <c r="AZ85" s="9">
        <v>3.8450000000000002</v>
      </c>
      <c r="BA85" s="9">
        <v>8.9610000000000003</v>
      </c>
      <c r="BB85" s="9">
        <v>6.0720000000000001</v>
      </c>
      <c r="BC85" s="9">
        <v>2.8889999999999998</v>
      </c>
      <c r="BD85" s="9">
        <v>8.1820000000000004</v>
      </c>
      <c r="BE85" s="9">
        <v>4.0519999999999996</v>
      </c>
      <c r="BF85" s="9">
        <v>4.13</v>
      </c>
      <c r="BG85" s="9">
        <v>8.4239999999999995</v>
      </c>
      <c r="BH85" s="9">
        <v>4.2169999999999996</v>
      </c>
      <c r="BI85" s="9">
        <v>4.2069999999999999</v>
      </c>
      <c r="BJ85" s="9">
        <v>247.226</v>
      </c>
      <c r="BK85" s="9">
        <v>124.309</v>
      </c>
      <c r="BL85" s="9">
        <v>122.917</v>
      </c>
      <c r="BM85" s="9">
        <v>175.38800000000001</v>
      </c>
      <c r="BN85" s="9">
        <v>99.793999999999997</v>
      </c>
      <c r="BO85" s="9">
        <v>75.593999999999994</v>
      </c>
      <c r="BP85" s="9">
        <v>71.837000000000003</v>
      </c>
      <c r="BQ85" s="9">
        <v>24.515000000000001</v>
      </c>
      <c r="BR85" s="9">
        <v>47.322000000000003</v>
      </c>
      <c r="BS85" s="9">
        <v>24.07</v>
      </c>
      <c r="BT85" s="9">
        <v>13.718999999999999</v>
      </c>
      <c r="BU85" s="9">
        <v>10.351000000000001</v>
      </c>
      <c r="BV85" s="9">
        <v>5.4649999999999999</v>
      </c>
      <c r="BW85" s="9">
        <v>4.0010000000000003</v>
      </c>
      <c r="BX85" s="9">
        <v>1.4650000000000001</v>
      </c>
      <c r="BY85" s="9">
        <v>2.0539999999999998</v>
      </c>
      <c r="BZ85" s="9">
        <v>1.5049999999999999</v>
      </c>
      <c r="CA85" s="9">
        <v>0.54900000000000004</v>
      </c>
      <c r="CB85" s="9">
        <v>1.5720000000000001</v>
      </c>
      <c r="CC85" s="9">
        <v>1.19</v>
      </c>
      <c r="CD85" s="9">
        <v>0.38200000000000001</v>
      </c>
      <c r="CE85" s="9">
        <v>0.48199999999999998</v>
      </c>
      <c r="CF85" s="9">
        <v>0.314</v>
      </c>
      <c r="CG85" s="9">
        <v>0.16800000000000001</v>
      </c>
      <c r="CH85" s="9">
        <v>3.411</v>
      </c>
      <c r="CI85" s="9">
        <v>2.496</v>
      </c>
      <c r="CJ85" s="9">
        <v>0.91500000000000004</v>
      </c>
      <c r="CK85" s="9">
        <v>21.152999999999999</v>
      </c>
      <c r="CL85" s="9">
        <v>11.917999999999999</v>
      </c>
      <c r="CM85" s="9">
        <v>9.2349999999999994</v>
      </c>
      <c r="CN85" s="9">
        <v>7.09</v>
      </c>
      <c r="CO85" s="9">
        <v>5.2469999999999999</v>
      </c>
      <c r="CP85" s="9">
        <v>1.843</v>
      </c>
      <c r="CQ85" s="9">
        <v>14.063000000000001</v>
      </c>
      <c r="CR85" s="9">
        <v>6.67</v>
      </c>
      <c r="CS85" s="9">
        <v>7.3920000000000003</v>
      </c>
      <c r="CT85" s="9">
        <v>8.42</v>
      </c>
      <c r="CU85" s="9">
        <v>6.0259999999999998</v>
      </c>
      <c r="CV85" s="9">
        <v>2.3940000000000001</v>
      </c>
      <c r="CW85" s="9">
        <v>15.65</v>
      </c>
      <c r="CX85" s="9">
        <v>7.6929999999999996</v>
      </c>
      <c r="CY85" s="9">
        <v>7.9569999999999999</v>
      </c>
      <c r="CZ85" s="9">
        <v>15.635</v>
      </c>
      <c r="DA85" s="9">
        <v>7.8609999999999998</v>
      </c>
      <c r="DB85" s="9">
        <v>7.774</v>
      </c>
    </row>
    <row r="86" spans="1:106">
      <c r="A86" s="10">
        <v>44105</v>
      </c>
      <c r="B86" s="9">
        <v>11.202</v>
      </c>
      <c r="C86" s="9">
        <v>7.8579999999999997</v>
      </c>
      <c r="D86" s="9">
        <v>3.3439999999999999</v>
      </c>
      <c r="E86" s="9">
        <v>26.9</v>
      </c>
      <c r="F86" s="9">
        <v>12.016</v>
      </c>
      <c r="G86" s="9">
        <v>14.884</v>
      </c>
      <c r="H86" s="9">
        <v>13.882</v>
      </c>
      <c r="I86" s="9">
        <v>9.5660000000000007</v>
      </c>
      <c r="J86" s="9">
        <v>4.3159999999999998</v>
      </c>
      <c r="K86" s="9">
        <v>29.878</v>
      </c>
      <c r="L86" s="9">
        <v>13.465999999999999</v>
      </c>
      <c r="M86" s="9">
        <v>16.413</v>
      </c>
      <c r="N86" s="9">
        <v>29.65</v>
      </c>
      <c r="O86" s="9">
        <v>13.776</v>
      </c>
      <c r="P86" s="9">
        <v>15.874000000000001</v>
      </c>
      <c r="Q86" s="9">
        <v>131.87</v>
      </c>
      <c r="R86" s="9">
        <v>66.616</v>
      </c>
      <c r="S86" s="9">
        <v>65.254999999999995</v>
      </c>
      <c r="T86" s="9">
        <v>100.607</v>
      </c>
      <c r="U86" s="9">
        <v>55.31</v>
      </c>
      <c r="V86" s="9">
        <v>45.296999999999997</v>
      </c>
      <c r="W86" s="9">
        <v>31.263999999999999</v>
      </c>
      <c r="X86" s="9">
        <v>11.305999999999999</v>
      </c>
      <c r="Y86" s="9">
        <v>19.957999999999998</v>
      </c>
      <c r="Z86" s="9">
        <v>20.178000000000001</v>
      </c>
      <c r="AA86" s="9">
        <v>11.098000000000001</v>
      </c>
      <c r="AB86" s="9">
        <v>9.08</v>
      </c>
      <c r="AC86" s="9">
        <v>3.734</v>
      </c>
      <c r="AD86" s="9">
        <v>2.141</v>
      </c>
      <c r="AE86" s="9">
        <v>1.593</v>
      </c>
      <c r="AF86" s="9">
        <v>2.6360000000000001</v>
      </c>
      <c r="AG86" s="9">
        <v>1.617</v>
      </c>
      <c r="AH86" s="9">
        <v>1.02</v>
      </c>
      <c r="AI86" s="9">
        <v>1.5129999999999999</v>
      </c>
      <c r="AJ86" s="9">
        <v>0.65500000000000003</v>
      </c>
      <c r="AK86" s="9">
        <v>0.85799999999999998</v>
      </c>
      <c r="AL86" s="9">
        <v>1.123</v>
      </c>
      <c r="AM86" s="9">
        <v>0.96099999999999997</v>
      </c>
      <c r="AN86" s="9">
        <v>0.16200000000000001</v>
      </c>
      <c r="AO86" s="9">
        <v>1.0980000000000001</v>
      </c>
      <c r="AP86" s="9">
        <v>0.52500000000000002</v>
      </c>
      <c r="AQ86" s="9">
        <v>0.57299999999999995</v>
      </c>
      <c r="AR86" s="9">
        <v>18.077000000000002</v>
      </c>
      <c r="AS86" s="9">
        <v>9.8989999999999991</v>
      </c>
      <c r="AT86" s="9">
        <v>8.1780000000000008</v>
      </c>
      <c r="AU86" s="9">
        <v>8.9350000000000005</v>
      </c>
      <c r="AV86" s="9">
        <v>5.9249999999999998</v>
      </c>
      <c r="AW86" s="9">
        <v>3.0089999999999999</v>
      </c>
      <c r="AX86" s="9">
        <v>9.1430000000000007</v>
      </c>
      <c r="AY86" s="9">
        <v>3.9740000000000002</v>
      </c>
      <c r="AZ86" s="9">
        <v>5.1689999999999996</v>
      </c>
      <c r="BA86" s="9">
        <v>10.339</v>
      </c>
      <c r="BB86" s="9">
        <v>6.8680000000000003</v>
      </c>
      <c r="BC86" s="9">
        <v>3.4710000000000001</v>
      </c>
      <c r="BD86" s="9">
        <v>9.8390000000000004</v>
      </c>
      <c r="BE86" s="9">
        <v>4.2300000000000004</v>
      </c>
      <c r="BF86" s="9">
        <v>5.609</v>
      </c>
      <c r="BG86" s="9">
        <v>10.656000000000001</v>
      </c>
      <c r="BH86" s="9">
        <v>4.6289999999999996</v>
      </c>
      <c r="BI86" s="9">
        <v>6.0270000000000001</v>
      </c>
      <c r="BJ86" s="9">
        <v>254.02699999999999</v>
      </c>
      <c r="BK86" s="9">
        <v>127.1</v>
      </c>
      <c r="BL86" s="9">
        <v>126.926</v>
      </c>
      <c r="BM86" s="9">
        <v>183.33199999999999</v>
      </c>
      <c r="BN86" s="9">
        <v>104.002</v>
      </c>
      <c r="BO86" s="9">
        <v>79.33</v>
      </c>
      <c r="BP86" s="9">
        <v>70.694999999999993</v>
      </c>
      <c r="BQ86" s="9">
        <v>23.097999999999999</v>
      </c>
      <c r="BR86" s="9">
        <v>47.595999999999997</v>
      </c>
      <c r="BS86" s="9">
        <v>27.120999999999999</v>
      </c>
      <c r="BT86" s="9">
        <v>14.683</v>
      </c>
      <c r="BU86" s="9">
        <v>12.438000000000001</v>
      </c>
      <c r="BV86" s="9">
        <v>7.08</v>
      </c>
      <c r="BW86" s="9">
        <v>3.7570000000000001</v>
      </c>
      <c r="BX86" s="9">
        <v>3.3239999999999998</v>
      </c>
      <c r="BY86" s="9">
        <v>2.8250000000000002</v>
      </c>
      <c r="BZ86" s="9">
        <v>1.4670000000000001</v>
      </c>
      <c r="CA86" s="9">
        <v>1.3580000000000001</v>
      </c>
      <c r="CB86" s="9">
        <v>2.367</v>
      </c>
      <c r="CC86" s="9">
        <v>1.1759999999999999</v>
      </c>
      <c r="CD86" s="9">
        <v>1.1910000000000001</v>
      </c>
      <c r="CE86" s="9">
        <v>0.45800000000000002</v>
      </c>
      <c r="CF86" s="9">
        <v>0.29099999999999998</v>
      </c>
      <c r="CG86" s="9">
        <v>0.16700000000000001</v>
      </c>
      <c r="CH86" s="9">
        <v>4.2549999999999999</v>
      </c>
      <c r="CI86" s="9">
        <v>2.29</v>
      </c>
      <c r="CJ86" s="9">
        <v>1.966</v>
      </c>
      <c r="CK86" s="9">
        <v>23.474</v>
      </c>
      <c r="CL86" s="9">
        <v>12.987</v>
      </c>
      <c r="CM86" s="9">
        <v>10.487</v>
      </c>
      <c r="CN86" s="9">
        <v>6.6029999999999998</v>
      </c>
      <c r="CO86" s="9">
        <v>4.6970000000000001</v>
      </c>
      <c r="CP86" s="9">
        <v>1.9059999999999999</v>
      </c>
      <c r="CQ86" s="9">
        <v>16.870999999999999</v>
      </c>
      <c r="CR86" s="9">
        <v>8.2899999999999991</v>
      </c>
      <c r="CS86" s="9">
        <v>8.5820000000000007</v>
      </c>
      <c r="CT86" s="9">
        <v>7.4169999999999998</v>
      </c>
      <c r="CU86" s="9">
        <v>5.1589999999999998</v>
      </c>
      <c r="CV86" s="9">
        <v>2.258</v>
      </c>
      <c r="CW86" s="9">
        <v>19.704000000000001</v>
      </c>
      <c r="CX86" s="9">
        <v>9.5250000000000004</v>
      </c>
      <c r="CY86" s="9">
        <v>10.18</v>
      </c>
      <c r="CZ86" s="9">
        <v>19.239000000000001</v>
      </c>
      <c r="DA86" s="9">
        <v>9.4659999999999993</v>
      </c>
      <c r="DB86" s="9">
        <v>9.7729999999999997</v>
      </c>
    </row>
    <row r="87" spans="1:106">
      <c r="A87" s="10">
        <v>44136</v>
      </c>
      <c r="B87" s="9">
        <v>12.288</v>
      </c>
      <c r="C87" s="9">
        <v>8.4710000000000001</v>
      </c>
      <c r="D87" s="9">
        <v>3.8170000000000002</v>
      </c>
      <c r="E87" s="9">
        <v>26.957000000000001</v>
      </c>
      <c r="F87" s="9">
        <v>12.27</v>
      </c>
      <c r="G87" s="9">
        <v>14.686</v>
      </c>
      <c r="H87" s="9">
        <v>14.554</v>
      </c>
      <c r="I87" s="9">
        <v>10.178000000000001</v>
      </c>
      <c r="J87" s="9">
        <v>4.3760000000000003</v>
      </c>
      <c r="K87" s="9">
        <v>29.722999999999999</v>
      </c>
      <c r="L87" s="9">
        <v>13.39</v>
      </c>
      <c r="M87" s="9">
        <v>16.332999999999998</v>
      </c>
      <c r="N87" s="9">
        <v>29.611000000000001</v>
      </c>
      <c r="O87" s="9">
        <v>14.002000000000001</v>
      </c>
      <c r="P87" s="9">
        <v>15.61</v>
      </c>
      <c r="Q87" s="9">
        <v>131.989</v>
      </c>
      <c r="R87" s="9">
        <v>67.549000000000007</v>
      </c>
      <c r="S87" s="9">
        <v>64.44</v>
      </c>
      <c r="T87" s="9">
        <v>102.38200000000001</v>
      </c>
      <c r="U87" s="9">
        <v>57.75</v>
      </c>
      <c r="V87" s="9">
        <v>44.631999999999998</v>
      </c>
      <c r="W87" s="9">
        <v>29.606999999999999</v>
      </c>
      <c r="X87" s="9">
        <v>9.7989999999999995</v>
      </c>
      <c r="Y87" s="9">
        <v>19.808</v>
      </c>
      <c r="Z87" s="9">
        <v>15.425000000000001</v>
      </c>
      <c r="AA87" s="9">
        <v>7.99</v>
      </c>
      <c r="AB87" s="9">
        <v>7.4349999999999996</v>
      </c>
      <c r="AC87" s="9">
        <v>2.6659999999999999</v>
      </c>
      <c r="AD87" s="9">
        <v>1.306</v>
      </c>
      <c r="AE87" s="9">
        <v>1.36</v>
      </c>
      <c r="AF87" s="9">
        <v>1.3919999999999999</v>
      </c>
      <c r="AG87" s="9">
        <v>1.0069999999999999</v>
      </c>
      <c r="AH87" s="9">
        <v>0.38500000000000001</v>
      </c>
      <c r="AI87" s="9">
        <v>0.499</v>
      </c>
      <c r="AJ87" s="9">
        <v>0.193</v>
      </c>
      <c r="AK87" s="9">
        <v>0.30499999999999999</v>
      </c>
      <c r="AL87" s="9">
        <v>0.89400000000000002</v>
      </c>
      <c r="AM87" s="9">
        <v>0.81399999999999995</v>
      </c>
      <c r="AN87" s="9">
        <v>0.08</v>
      </c>
      <c r="AO87" s="9">
        <v>1.274</v>
      </c>
      <c r="AP87" s="9">
        <v>0.29899999999999999</v>
      </c>
      <c r="AQ87" s="9">
        <v>0.97499999999999998</v>
      </c>
      <c r="AR87" s="9">
        <v>14.243</v>
      </c>
      <c r="AS87" s="9">
        <v>7.5119999999999996</v>
      </c>
      <c r="AT87" s="9">
        <v>6.7320000000000002</v>
      </c>
      <c r="AU87" s="9">
        <v>6.4029999999999996</v>
      </c>
      <c r="AV87" s="9">
        <v>4.4939999999999998</v>
      </c>
      <c r="AW87" s="9">
        <v>1.909</v>
      </c>
      <c r="AX87" s="9">
        <v>7.84</v>
      </c>
      <c r="AY87" s="9">
        <v>3.0179999999999998</v>
      </c>
      <c r="AZ87" s="9">
        <v>4.8220000000000001</v>
      </c>
      <c r="BA87" s="9">
        <v>7.0709999999999997</v>
      </c>
      <c r="BB87" s="9">
        <v>4.9669999999999996</v>
      </c>
      <c r="BC87" s="9">
        <v>2.1040000000000001</v>
      </c>
      <c r="BD87" s="9">
        <v>8.3539999999999992</v>
      </c>
      <c r="BE87" s="9">
        <v>3.0230000000000001</v>
      </c>
      <c r="BF87" s="9">
        <v>5.3310000000000004</v>
      </c>
      <c r="BG87" s="9">
        <v>8.3390000000000004</v>
      </c>
      <c r="BH87" s="9">
        <v>3.2109999999999999</v>
      </c>
      <c r="BI87" s="9">
        <v>5.1280000000000001</v>
      </c>
      <c r="BJ87" s="9">
        <v>253.922</v>
      </c>
      <c r="BK87" s="9">
        <v>127.49299999999999</v>
      </c>
      <c r="BL87" s="9">
        <v>126.429</v>
      </c>
      <c r="BM87" s="9">
        <v>184.73099999999999</v>
      </c>
      <c r="BN87" s="9">
        <v>104.67400000000001</v>
      </c>
      <c r="BO87" s="9">
        <v>80.057000000000002</v>
      </c>
      <c r="BP87" s="9">
        <v>69.191000000000003</v>
      </c>
      <c r="BQ87" s="9">
        <v>22.818999999999999</v>
      </c>
      <c r="BR87" s="9">
        <v>46.372</v>
      </c>
      <c r="BS87" s="9">
        <v>22.64</v>
      </c>
      <c r="BT87" s="9">
        <v>11.962</v>
      </c>
      <c r="BU87" s="9">
        <v>10.678000000000001</v>
      </c>
      <c r="BV87" s="9">
        <v>5.5609999999999999</v>
      </c>
      <c r="BW87" s="9">
        <v>3.3809999999999998</v>
      </c>
      <c r="BX87" s="9">
        <v>2.1800000000000002</v>
      </c>
      <c r="BY87" s="9">
        <v>2.5190000000000001</v>
      </c>
      <c r="BZ87" s="9">
        <v>1.875</v>
      </c>
      <c r="CA87" s="9">
        <v>0.64400000000000002</v>
      </c>
      <c r="CB87" s="9">
        <v>1.8919999999999999</v>
      </c>
      <c r="CC87" s="9">
        <v>1.454</v>
      </c>
      <c r="CD87" s="9">
        <v>0.439</v>
      </c>
      <c r="CE87" s="9">
        <v>0.626</v>
      </c>
      <c r="CF87" s="9">
        <v>0.42099999999999999</v>
      </c>
      <c r="CG87" s="9">
        <v>0.20499999999999999</v>
      </c>
      <c r="CH87" s="9">
        <v>3.0419999999999998</v>
      </c>
      <c r="CI87" s="9">
        <v>1.506</v>
      </c>
      <c r="CJ87" s="9">
        <v>1.536</v>
      </c>
      <c r="CK87" s="9">
        <v>18.526</v>
      </c>
      <c r="CL87" s="9">
        <v>9.7469999999999999</v>
      </c>
      <c r="CM87" s="9">
        <v>8.7789999999999999</v>
      </c>
      <c r="CN87" s="9">
        <v>4.923</v>
      </c>
      <c r="CO87" s="9">
        <v>3.9180000000000001</v>
      </c>
      <c r="CP87" s="9">
        <v>1.0049999999999999</v>
      </c>
      <c r="CQ87" s="9">
        <v>13.603</v>
      </c>
      <c r="CR87" s="9">
        <v>5.83</v>
      </c>
      <c r="CS87" s="9">
        <v>7.774</v>
      </c>
      <c r="CT87" s="9">
        <v>7.0640000000000001</v>
      </c>
      <c r="CU87" s="9">
        <v>5.4119999999999999</v>
      </c>
      <c r="CV87" s="9">
        <v>1.6519999999999999</v>
      </c>
      <c r="CW87" s="9">
        <v>15.577</v>
      </c>
      <c r="CX87" s="9">
        <v>6.55</v>
      </c>
      <c r="CY87" s="9">
        <v>9.0269999999999992</v>
      </c>
      <c r="CZ87" s="9">
        <v>15.494999999999999</v>
      </c>
      <c r="DA87" s="9">
        <v>7.2830000000000004</v>
      </c>
      <c r="DB87" s="9">
        <v>8.2119999999999997</v>
      </c>
    </row>
    <row r="88" spans="1:106">
      <c r="A88" s="10">
        <v>44166</v>
      </c>
      <c r="B88" s="9">
        <v>11.613</v>
      </c>
      <c r="C88" s="9">
        <v>7.9669999999999996</v>
      </c>
      <c r="D88" s="9">
        <v>3.6459999999999999</v>
      </c>
      <c r="E88" s="9">
        <v>26.96</v>
      </c>
      <c r="F88" s="9">
        <v>12.865</v>
      </c>
      <c r="G88" s="9">
        <v>14.095000000000001</v>
      </c>
      <c r="H88" s="9">
        <v>14.249000000000001</v>
      </c>
      <c r="I88" s="9">
        <v>9.1869999999999994</v>
      </c>
      <c r="J88" s="9">
        <v>5.0629999999999997</v>
      </c>
      <c r="K88" s="9">
        <v>29.259</v>
      </c>
      <c r="L88" s="9">
        <v>14.016</v>
      </c>
      <c r="M88" s="9">
        <v>15.243</v>
      </c>
      <c r="N88" s="9">
        <v>28.777000000000001</v>
      </c>
      <c r="O88" s="9">
        <v>13.615</v>
      </c>
      <c r="P88" s="9">
        <v>15.162000000000001</v>
      </c>
      <c r="Q88" s="9">
        <v>132.708</v>
      </c>
      <c r="R88" s="9">
        <v>68.427000000000007</v>
      </c>
      <c r="S88" s="9">
        <v>64.281999999999996</v>
      </c>
      <c r="T88" s="9">
        <v>102.431</v>
      </c>
      <c r="U88" s="9">
        <v>57.786999999999999</v>
      </c>
      <c r="V88" s="9">
        <v>44.643000000000001</v>
      </c>
      <c r="W88" s="9">
        <v>30.277999999999999</v>
      </c>
      <c r="X88" s="9">
        <v>10.638999999999999</v>
      </c>
      <c r="Y88" s="9">
        <v>19.638000000000002</v>
      </c>
      <c r="Z88" s="9">
        <v>17.193000000000001</v>
      </c>
      <c r="AA88" s="9">
        <v>10.544</v>
      </c>
      <c r="AB88" s="9">
        <v>6.649</v>
      </c>
      <c r="AC88" s="9">
        <v>2.11</v>
      </c>
      <c r="AD88" s="9">
        <v>1.4359999999999999</v>
      </c>
      <c r="AE88" s="9">
        <v>0.67400000000000004</v>
      </c>
      <c r="AF88" s="9">
        <v>1.117</v>
      </c>
      <c r="AG88" s="9">
        <v>0.88900000000000001</v>
      </c>
      <c r="AH88" s="9">
        <v>0.22800000000000001</v>
      </c>
      <c r="AI88" s="9">
        <v>0.28199999999999997</v>
      </c>
      <c r="AJ88" s="9">
        <v>0.19600000000000001</v>
      </c>
      <c r="AK88" s="9">
        <v>8.5999999999999993E-2</v>
      </c>
      <c r="AL88" s="9">
        <v>0.83499999999999996</v>
      </c>
      <c r="AM88" s="9">
        <v>0.69299999999999995</v>
      </c>
      <c r="AN88" s="9">
        <v>0.14199999999999999</v>
      </c>
      <c r="AO88" s="9">
        <v>0.99299999999999999</v>
      </c>
      <c r="AP88" s="9">
        <v>0.54700000000000004</v>
      </c>
      <c r="AQ88" s="9">
        <v>0.44600000000000001</v>
      </c>
      <c r="AR88" s="9">
        <v>16.181000000000001</v>
      </c>
      <c r="AS88" s="9">
        <v>9.8279999999999994</v>
      </c>
      <c r="AT88" s="9">
        <v>6.3529999999999998</v>
      </c>
      <c r="AU88" s="9">
        <v>7.3220000000000001</v>
      </c>
      <c r="AV88" s="9">
        <v>5.3550000000000004</v>
      </c>
      <c r="AW88" s="9">
        <v>1.968</v>
      </c>
      <c r="AX88" s="9">
        <v>8.8580000000000005</v>
      </c>
      <c r="AY88" s="9">
        <v>4.4740000000000002</v>
      </c>
      <c r="AZ88" s="9">
        <v>4.3849999999999998</v>
      </c>
      <c r="BA88" s="9">
        <v>7.9340000000000002</v>
      </c>
      <c r="BB88" s="9">
        <v>5.8259999999999996</v>
      </c>
      <c r="BC88" s="9">
        <v>2.1080000000000001</v>
      </c>
      <c r="BD88" s="9">
        <v>9.2590000000000003</v>
      </c>
      <c r="BE88" s="9">
        <v>4.718</v>
      </c>
      <c r="BF88" s="9">
        <v>4.5410000000000004</v>
      </c>
      <c r="BG88" s="9">
        <v>9.14</v>
      </c>
      <c r="BH88" s="9">
        <v>4.67</v>
      </c>
      <c r="BI88" s="9">
        <v>4.4710000000000001</v>
      </c>
      <c r="BJ88" s="9">
        <v>252.07300000000001</v>
      </c>
      <c r="BK88" s="9">
        <v>125.176</v>
      </c>
      <c r="BL88" s="9">
        <v>126.89700000000001</v>
      </c>
      <c r="BM88" s="9">
        <v>187.929</v>
      </c>
      <c r="BN88" s="9">
        <v>106.202</v>
      </c>
      <c r="BO88" s="9">
        <v>81.727999999999994</v>
      </c>
      <c r="BP88" s="9">
        <v>64.144000000000005</v>
      </c>
      <c r="BQ88" s="9">
        <v>18.974</v>
      </c>
      <c r="BR88" s="9">
        <v>45.168999999999997</v>
      </c>
      <c r="BS88" s="9">
        <v>24.698</v>
      </c>
      <c r="BT88" s="9">
        <v>13.289</v>
      </c>
      <c r="BU88" s="9">
        <v>11.407999999999999</v>
      </c>
      <c r="BV88" s="9">
        <v>6.0839999999999996</v>
      </c>
      <c r="BW88" s="9">
        <v>3.83</v>
      </c>
      <c r="BX88" s="9">
        <v>2.254</v>
      </c>
      <c r="BY88" s="9">
        <v>2.8660000000000001</v>
      </c>
      <c r="BZ88" s="9">
        <v>2.3119999999999998</v>
      </c>
      <c r="CA88" s="9">
        <v>0.55500000000000005</v>
      </c>
      <c r="CB88" s="9">
        <v>1.343</v>
      </c>
      <c r="CC88" s="9">
        <v>1.165</v>
      </c>
      <c r="CD88" s="9">
        <v>0.17799999999999999</v>
      </c>
      <c r="CE88" s="9">
        <v>1.5229999999999999</v>
      </c>
      <c r="CF88" s="9">
        <v>1.147</v>
      </c>
      <c r="CG88" s="9">
        <v>0.376</v>
      </c>
      <c r="CH88" s="9">
        <v>3.218</v>
      </c>
      <c r="CI88" s="9">
        <v>1.5189999999999999</v>
      </c>
      <c r="CJ88" s="9">
        <v>1.6990000000000001</v>
      </c>
      <c r="CK88" s="9">
        <v>20.832999999999998</v>
      </c>
      <c r="CL88" s="9">
        <v>11.334</v>
      </c>
      <c r="CM88" s="9">
        <v>9.4990000000000006</v>
      </c>
      <c r="CN88" s="9">
        <v>5.9210000000000003</v>
      </c>
      <c r="CO88" s="9">
        <v>4.7329999999999997</v>
      </c>
      <c r="CP88" s="9">
        <v>1.1879999999999999</v>
      </c>
      <c r="CQ88" s="9">
        <v>14.912000000000001</v>
      </c>
      <c r="CR88" s="9">
        <v>6.601</v>
      </c>
      <c r="CS88" s="9">
        <v>8.31</v>
      </c>
      <c r="CT88" s="9">
        <v>8.2449999999999992</v>
      </c>
      <c r="CU88" s="9">
        <v>6.5</v>
      </c>
      <c r="CV88" s="9">
        <v>1.7450000000000001</v>
      </c>
      <c r="CW88" s="9">
        <v>16.452000000000002</v>
      </c>
      <c r="CX88" s="9">
        <v>6.7889999999999997</v>
      </c>
      <c r="CY88" s="9">
        <v>9.6630000000000003</v>
      </c>
      <c r="CZ88" s="9">
        <v>16.254999999999999</v>
      </c>
      <c r="DA88" s="9">
        <v>7.766</v>
      </c>
      <c r="DB88" s="9">
        <v>8.4890000000000008</v>
      </c>
    </row>
    <row r="89" spans="1:106">
      <c r="A89" s="10">
        <v>44197</v>
      </c>
      <c r="B89" s="9">
        <v>12.194000000000001</v>
      </c>
      <c r="C89" s="9">
        <v>7.99</v>
      </c>
      <c r="D89" s="9">
        <v>4.2050000000000001</v>
      </c>
      <c r="E89" s="9">
        <v>22.72</v>
      </c>
      <c r="F89" s="9">
        <v>10.263999999999999</v>
      </c>
      <c r="G89" s="9">
        <v>12.456</v>
      </c>
      <c r="H89" s="9">
        <v>14.263999999999999</v>
      </c>
      <c r="I89" s="9">
        <v>9.5370000000000008</v>
      </c>
      <c r="J89" s="9">
        <v>4.7270000000000003</v>
      </c>
      <c r="K89" s="9">
        <v>24.577000000000002</v>
      </c>
      <c r="L89" s="9">
        <v>11.034000000000001</v>
      </c>
      <c r="M89" s="9">
        <v>13.542</v>
      </c>
      <c r="N89" s="9">
        <v>24.684999999999999</v>
      </c>
      <c r="O89" s="9">
        <v>11.263999999999999</v>
      </c>
      <c r="P89" s="9">
        <v>13.420999999999999</v>
      </c>
      <c r="Q89" s="9">
        <v>131.79400000000001</v>
      </c>
      <c r="R89" s="9">
        <v>68.17</v>
      </c>
      <c r="S89" s="9">
        <v>63.624000000000002</v>
      </c>
      <c r="T89" s="9">
        <v>104.48</v>
      </c>
      <c r="U89" s="9">
        <v>58.039000000000001</v>
      </c>
      <c r="V89" s="9">
        <v>46.441000000000003</v>
      </c>
      <c r="W89" s="9">
        <v>27.312999999999999</v>
      </c>
      <c r="X89" s="9">
        <v>10.131</v>
      </c>
      <c r="Y89" s="9">
        <v>17.183</v>
      </c>
      <c r="Z89" s="9">
        <v>18.131</v>
      </c>
      <c r="AA89" s="9">
        <v>10.882</v>
      </c>
      <c r="AB89" s="9">
        <v>7.2489999999999997</v>
      </c>
      <c r="AC89" s="9">
        <v>3.044</v>
      </c>
      <c r="AD89" s="9">
        <v>1.9590000000000001</v>
      </c>
      <c r="AE89" s="9">
        <v>1.085</v>
      </c>
      <c r="AF89" s="9">
        <v>1.7989999999999999</v>
      </c>
      <c r="AG89" s="9">
        <v>1.181</v>
      </c>
      <c r="AH89" s="9">
        <v>0.61799999999999999</v>
      </c>
      <c r="AI89" s="9">
        <v>1.004</v>
      </c>
      <c r="AJ89" s="9">
        <v>0.60599999999999998</v>
      </c>
      <c r="AK89" s="9">
        <v>0.39800000000000002</v>
      </c>
      <c r="AL89" s="9">
        <v>0.79500000000000004</v>
      </c>
      <c r="AM89" s="9">
        <v>0.57499999999999996</v>
      </c>
      <c r="AN89" s="9">
        <v>0.22</v>
      </c>
      <c r="AO89" s="9">
        <v>1.244</v>
      </c>
      <c r="AP89" s="9">
        <v>0.77800000000000002</v>
      </c>
      <c r="AQ89" s="9">
        <v>0.46700000000000003</v>
      </c>
      <c r="AR89" s="9">
        <v>16.411999999999999</v>
      </c>
      <c r="AS89" s="9">
        <v>9.7880000000000003</v>
      </c>
      <c r="AT89" s="9">
        <v>6.6239999999999997</v>
      </c>
      <c r="AU89" s="9">
        <v>8.2620000000000005</v>
      </c>
      <c r="AV89" s="9">
        <v>5.657</v>
      </c>
      <c r="AW89" s="9">
        <v>2.6059999999999999</v>
      </c>
      <c r="AX89" s="9">
        <v>8.1489999999999991</v>
      </c>
      <c r="AY89" s="9">
        <v>4.1310000000000002</v>
      </c>
      <c r="AZ89" s="9">
        <v>4.0179999999999998</v>
      </c>
      <c r="BA89" s="9">
        <v>9.2799999999999994</v>
      </c>
      <c r="BB89" s="9">
        <v>6.3079999999999998</v>
      </c>
      <c r="BC89" s="9">
        <v>2.972</v>
      </c>
      <c r="BD89" s="9">
        <v>8.8520000000000003</v>
      </c>
      <c r="BE89" s="9">
        <v>4.5739999999999998</v>
      </c>
      <c r="BF89" s="9">
        <v>4.2770000000000001</v>
      </c>
      <c r="BG89" s="9">
        <v>9.1530000000000005</v>
      </c>
      <c r="BH89" s="9">
        <v>4.7370000000000001</v>
      </c>
      <c r="BI89" s="9">
        <v>4.4160000000000004</v>
      </c>
      <c r="BJ89" s="9">
        <v>244.13800000000001</v>
      </c>
      <c r="BK89" s="9">
        <v>123.313</v>
      </c>
      <c r="BL89" s="9">
        <v>120.825</v>
      </c>
      <c r="BM89" s="9">
        <v>183.66800000000001</v>
      </c>
      <c r="BN89" s="9">
        <v>104.02500000000001</v>
      </c>
      <c r="BO89" s="9">
        <v>79.644000000000005</v>
      </c>
      <c r="BP89" s="9">
        <v>60.47</v>
      </c>
      <c r="BQ89" s="9">
        <v>19.289000000000001</v>
      </c>
      <c r="BR89" s="9">
        <v>41.182000000000002</v>
      </c>
      <c r="BS89" s="9">
        <v>25.710999999999999</v>
      </c>
      <c r="BT89" s="9">
        <v>15.053000000000001</v>
      </c>
      <c r="BU89" s="9">
        <v>10.657999999999999</v>
      </c>
      <c r="BV89" s="9">
        <v>7.6</v>
      </c>
      <c r="BW89" s="9">
        <v>5.2460000000000004</v>
      </c>
      <c r="BX89" s="9">
        <v>2.3540000000000001</v>
      </c>
      <c r="BY89" s="9">
        <v>4.05</v>
      </c>
      <c r="BZ89" s="9">
        <v>2.6859999999999999</v>
      </c>
      <c r="CA89" s="9">
        <v>1.3640000000000001</v>
      </c>
      <c r="CB89" s="9">
        <v>2.4569999999999999</v>
      </c>
      <c r="CC89" s="9">
        <v>1.835</v>
      </c>
      <c r="CD89" s="9">
        <v>0.622</v>
      </c>
      <c r="CE89" s="9">
        <v>1.593</v>
      </c>
      <c r="CF89" s="9">
        <v>0.85099999999999998</v>
      </c>
      <c r="CG89" s="9">
        <v>0.74199999999999999</v>
      </c>
      <c r="CH89" s="9">
        <v>3.55</v>
      </c>
      <c r="CI89" s="9">
        <v>2.56</v>
      </c>
      <c r="CJ89" s="9">
        <v>0.99</v>
      </c>
      <c r="CK89" s="9">
        <v>20.558</v>
      </c>
      <c r="CL89" s="9">
        <v>11.912000000000001</v>
      </c>
      <c r="CM89" s="9">
        <v>8.6460000000000008</v>
      </c>
      <c r="CN89" s="9">
        <v>6.7050000000000001</v>
      </c>
      <c r="CO89" s="9">
        <v>5.0890000000000004</v>
      </c>
      <c r="CP89" s="9">
        <v>1.6160000000000001</v>
      </c>
      <c r="CQ89" s="9">
        <v>13.853</v>
      </c>
      <c r="CR89" s="9">
        <v>6.8230000000000004</v>
      </c>
      <c r="CS89" s="9">
        <v>7.03</v>
      </c>
      <c r="CT89" s="9">
        <v>9.8930000000000007</v>
      </c>
      <c r="CU89" s="9">
        <v>7.1210000000000004</v>
      </c>
      <c r="CV89" s="9">
        <v>2.7719999999999998</v>
      </c>
      <c r="CW89" s="9">
        <v>15.818</v>
      </c>
      <c r="CX89" s="9">
        <v>7.9320000000000004</v>
      </c>
      <c r="CY89" s="9">
        <v>7.8860000000000001</v>
      </c>
      <c r="CZ89" s="9">
        <v>16.309999999999999</v>
      </c>
      <c r="DA89" s="9">
        <v>8.6579999999999995</v>
      </c>
      <c r="DB89" s="9">
        <v>7.6520000000000001</v>
      </c>
    </row>
    <row r="90" spans="1:106">
      <c r="A90" s="10">
        <v>44228</v>
      </c>
      <c r="B90" s="9">
        <v>12.018000000000001</v>
      </c>
      <c r="C90" s="9">
        <v>8.0649999999999995</v>
      </c>
      <c r="D90" s="9">
        <v>3.9540000000000002</v>
      </c>
      <c r="E90" s="9">
        <v>22.227</v>
      </c>
      <c r="F90" s="9">
        <v>10.018000000000001</v>
      </c>
      <c r="G90" s="9">
        <v>12.209</v>
      </c>
      <c r="H90" s="9">
        <v>14.041</v>
      </c>
      <c r="I90" s="9">
        <v>9.5380000000000003</v>
      </c>
      <c r="J90" s="9">
        <v>4.5030000000000001</v>
      </c>
      <c r="K90" s="9">
        <v>25.225999999999999</v>
      </c>
      <c r="L90" s="9">
        <v>11.717000000000001</v>
      </c>
      <c r="M90" s="9">
        <v>13.509</v>
      </c>
      <c r="N90" s="9">
        <v>23.745000000000001</v>
      </c>
      <c r="O90" s="9">
        <v>11.081</v>
      </c>
      <c r="P90" s="9">
        <v>12.664</v>
      </c>
      <c r="Q90" s="9">
        <v>132.98599999999999</v>
      </c>
      <c r="R90" s="9">
        <v>68.918999999999997</v>
      </c>
      <c r="S90" s="9">
        <v>64.066999999999993</v>
      </c>
      <c r="T90" s="9">
        <v>104.699</v>
      </c>
      <c r="U90" s="9">
        <v>58.837000000000003</v>
      </c>
      <c r="V90" s="9">
        <v>45.862000000000002</v>
      </c>
      <c r="W90" s="9">
        <v>28.286999999999999</v>
      </c>
      <c r="X90" s="9">
        <v>10.082000000000001</v>
      </c>
      <c r="Y90" s="9">
        <v>18.204000000000001</v>
      </c>
      <c r="Z90" s="9">
        <v>15.975</v>
      </c>
      <c r="AA90" s="9">
        <v>10.08</v>
      </c>
      <c r="AB90" s="9">
        <v>5.8949999999999996</v>
      </c>
      <c r="AC90" s="9">
        <v>2.1619999999999999</v>
      </c>
      <c r="AD90" s="9">
        <v>1.153</v>
      </c>
      <c r="AE90" s="9">
        <v>1.0089999999999999</v>
      </c>
      <c r="AF90" s="9">
        <v>1.2170000000000001</v>
      </c>
      <c r="AG90" s="9">
        <v>0.82499999999999996</v>
      </c>
      <c r="AH90" s="9">
        <v>0.39300000000000002</v>
      </c>
      <c r="AI90" s="9">
        <v>0.63100000000000001</v>
      </c>
      <c r="AJ90" s="9">
        <v>0.253</v>
      </c>
      <c r="AK90" s="9">
        <v>0.377</v>
      </c>
      <c r="AL90" s="9">
        <v>0.58699999999999997</v>
      </c>
      <c r="AM90" s="9">
        <v>0.57099999999999995</v>
      </c>
      <c r="AN90" s="9">
        <v>1.6E-2</v>
      </c>
      <c r="AO90" s="9">
        <v>0.94399999999999995</v>
      </c>
      <c r="AP90" s="9">
        <v>0.32800000000000001</v>
      </c>
      <c r="AQ90" s="9">
        <v>0.61599999999999999</v>
      </c>
      <c r="AR90" s="9">
        <v>14.85</v>
      </c>
      <c r="AS90" s="9">
        <v>9.484</v>
      </c>
      <c r="AT90" s="9">
        <v>5.3659999999999997</v>
      </c>
      <c r="AU90" s="9">
        <v>8.4480000000000004</v>
      </c>
      <c r="AV90" s="9">
        <v>6.3410000000000002</v>
      </c>
      <c r="AW90" s="9">
        <v>2.1070000000000002</v>
      </c>
      <c r="AX90" s="9">
        <v>6.4020000000000001</v>
      </c>
      <c r="AY90" s="9">
        <v>3.1429999999999998</v>
      </c>
      <c r="AZ90" s="9">
        <v>3.2589999999999999</v>
      </c>
      <c r="BA90" s="9">
        <v>9.0370000000000008</v>
      </c>
      <c r="BB90" s="9">
        <v>6.819</v>
      </c>
      <c r="BC90" s="9">
        <v>2.218</v>
      </c>
      <c r="BD90" s="9">
        <v>6.9379999999999997</v>
      </c>
      <c r="BE90" s="9">
        <v>3.2610000000000001</v>
      </c>
      <c r="BF90" s="9">
        <v>3.677</v>
      </c>
      <c r="BG90" s="9">
        <v>7.0330000000000004</v>
      </c>
      <c r="BH90" s="9">
        <v>3.3969999999999998</v>
      </c>
      <c r="BI90" s="9">
        <v>3.6360000000000001</v>
      </c>
      <c r="BJ90" s="9">
        <v>247.608</v>
      </c>
      <c r="BK90" s="9">
        <v>125.39700000000001</v>
      </c>
      <c r="BL90" s="9">
        <v>122.212</v>
      </c>
      <c r="BM90" s="9">
        <v>184.96600000000001</v>
      </c>
      <c r="BN90" s="9">
        <v>103.792</v>
      </c>
      <c r="BO90" s="9">
        <v>81.174999999999997</v>
      </c>
      <c r="BP90" s="9">
        <v>62.642000000000003</v>
      </c>
      <c r="BQ90" s="9">
        <v>21.605</v>
      </c>
      <c r="BR90" s="9">
        <v>41.036999999999999</v>
      </c>
      <c r="BS90" s="9">
        <v>20.863</v>
      </c>
      <c r="BT90" s="9">
        <v>12.055</v>
      </c>
      <c r="BU90" s="9">
        <v>8.8079999999999998</v>
      </c>
      <c r="BV90" s="9">
        <v>5.5570000000000004</v>
      </c>
      <c r="BW90" s="9">
        <v>2.6469999999999998</v>
      </c>
      <c r="BX90" s="9">
        <v>2.9089999999999998</v>
      </c>
      <c r="BY90" s="9">
        <v>2.1440000000000001</v>
      </c>
      <c r="BZ90" s="9">
        <v>1.369</v>
      </c>
      <c r="CA90" s="9">
        <v>0.77400000000000002</v>
      </c>
      <c r="CB90" s="9">
        <v>1.2749999999999999</v>
      </c>
      <c r="CC90" s="9">
        <v>0.68</v>
      </c>
      <c r="CD90" s="9">
        <v>0.59499999999999997</v>
      </c>
      <c r="CE90" s="9">
        <v>0.86899999999999999</v>
      </c>
      <c r="CF90" s="9">
        <v>0.68899999999999995</v>
      </c>
      <c r="CG90" s="9">
        <v>0.17899999999999999</v>
      </c>
      <c r="CH90" s="9">
        <v>3.4129999999999998</v>
      </c>
      <c r="CI90" s="9">
        <v>1.278</v>
      </c>
      <c r="CJ90" s="9">
        <v>2.1349999999999998</v>
      </c>
      <c r="CK90" s="9">
        <v>17.277000000000001</v>
      </c>
      <c r="CL90" s="9">
        <v>10.622</v>
      </c>
      <c r="CM90" s="9">
        <v>6.6550000000000002</v>
      </c>
      <c r="CN90" s="9">
        <v>6.6260000000000003</v>
      </c>
      <c r="CO90" s="9">
        <v>4.6859999999999999</v>
      </c>
      <c r="CP90" s="9">
        <v>1.94</v>
      </c>
      <c r="CQ90" s="9">
        <v>10.651</v>
      </c>
      <c r="CR90" s="9">
        <v>5.9359999999999999</v>
      </c>
      <c r="CS90" s="9">
        <v>4.7149999999999999</v>
      </c>
      <c r="CT90" s="9">
        <v>8.157</v>
      </c>
      <c r="CU90" s="9">
        <v>5.5919999999999996</v>
      </c>
      <c r="CV90" s="9">
        <v>2.5649999999999999</v>
      </c>
      <c r="CW90" s="9">
        <v>12.706</v>
      </c>
      <c r="CX90" s="9">
        <v>6.4630000000000001</v>
      </c>
      <c r="CY90" s="9">
        <v>6.2430000000000003</v>
      </c>
      <c r="CZ90" s="9">
        <v>11.926</v>
      </c>
      <c r="DA90" s="9">
        <v>6.617</v>
      </c>
      <c r="DB90" s="9">
        <v>5.3090000000000002</v>
      </c>
    </row>
    <row r="91" spans="1:106">
      <c r="A91" s="10">
        <v>44256</v>
      </c>
      <c r="B91" s="9">
        <v>12.147</v>
      </c>
      <c r="C91" s="9">
        <v>8.2140000000000004</v>
      </c>
      <c r="D91" s="9">
        <v>3.9329999999999998</v>
      </c>
      <c r="E91" s="9">
        <v>25.498000000000001</v>
      </c>
      <c r="F91" s="9">
        <v>10.907</v>
      </c>
      <c r="G91" s="9">
        <v>14.590999999999999</v>
      </c>
      <c r="H91" s="9">
        <v>13.074999999999999</v>
      </c>
      <c r="I91" s="9">
        <v>9.1280000000000001</v>
      </c>
      <c r="J91" s="9">
        <v>3.948</v>
      </c>
      <c r="K91" s="9">
        <v>27.870999999999999</v>
      </c>
      <c r="L91" s="9">
        <v>12.068</v>
      </c>
      <c r="M91" s="9">
        <v>15.803000000000001</v>
      </c>
      <c r="N91" s="9">
        <v>26.030999999999999</v>
      </c>
      <c r="O91" s="9">
        <v>11.44</v>
      </c>
      <c r="P91" s="9">
        <v>14.590999999999999</v>
      </c>
      <c r="Q91" s="9">
        <v>131.893</v>
      </c>
      <c r="R91" s="9">
        <v>67.251999999999995</v>
      </c>
      <c r="S91" s="9">
        <v>64.641000000000005</v>
      </c>
      <c r="T91" s="9">
        <v>102.295</v>
      </c>
      <c r="U91" s="9">
        <v>57.423999999999999</v>
      </c>
      <c r="V91" s="9">
        <v>44.872</v>
      </c>
      <c r="W91" s="9">
        <v>29.597999999999999</v>
      </c>
      <c r="X91" s="9">
        <v>9.8279999999999994</v>
      </c>
      <c r="Y91" s="9">
        <v>19.77</v>
      </c>
      <c r="Z91" s="9">
        <v>16.082999999999998</v>
      </c>
      <c r="AA91" s="9">
        <v>9.6579999999999995</v>
      </c>
      <c r="AB91" s="9">
        <v>6.4240000000000004</v>
      </c>
      <c r="AC91" s="9">
        <v>2.782</v>
      </c>
      <c r="AD91" s="9">
        <v>1.583</v>
      </c>
      <c r="AE91" s="9">
        <v>1.1990000000000001</v>
      </c>
      <c r="AF91" s="9">
        <v>1.2869999999999999</v>
      </c>
      <c r="AG91" s="9">
        <v>1.0289999999999999</v>
      </c>
      <c r="AH91" s="9">
        <v>0.25800000000000001</v>
      </c>
      <c r="AI91" s="9">
        <v>0.57099999999999995</v>
      </c>
      <c r="AJ91" s="9">
        <v>0.443</v>
      </c>
      <c r="AK91" s="9">
        <v>0.128</v>
      </c>
      <c r="AL91" s="9">
        <v>0.71599999999999997</v>
      </c>
      <c r="AM91" s="9">
        <v>0.58599999999999997</v>
      </c>
      <c r="AN91" s="9">
        <v>0.13</v>
      </c>
      <c r="AO91" s="9">
        <v>1.4950000000000001</v>
      </c>
      <c r="AP91" s="9">
        <v>0.55400000000000005</v>
      </c>
      <c r="AQ91" s="9">
        <v>0.94099999999999995</v>
      </c>
      <c r="AR91" s="9">
        <v>14.662000000000001</v>
      </c>
      <c r="AS91" s="9">
        <v>8.9339999999999993</v>
      </c>
      <c r="AT91" s="9">
        <v>5.7279999999999998</v>
      </c>
      <c r="AU91" s="9">
        <v>7.3079999999999998</v>
      </c>
      <c r="AV91" s="9">
        <v>5.3659999999999997</v>
      </c>
      <c r="AW91" s="9">
        <v>1.9419999999999999</v>
      </c>
      <c r="AX91" s="9">
        <v>7.3540000000000001</v>
      </c>
      <c r="AY91" s="9">
        <v>3.5680000000000001</v>
      </c>
      <c r="AZ91" s="9">
        <v>3.786</v>
      </c>
      <c r="BA91" s="9">
        <v>8.048</v>
      </c>
      <c r="BB91" s="9">
        <v>5.8520000000000003</v>
      </c>
      <c r="BC91" s="9">
        <v>2.1960000000000002</v>
      </c>
      <c r="BD91" s="9">
        <v>8.0340000000000007</v>
      </c>
      <c r="BE91" s="9">
        <v>3.806</v>
      </c>
      <c r="BF91" s="9">
        <v>4.2279999999999998</v>
      </c>
      <c r="BG91" s="9">
        <v>7.9249999999999998</v>
      </c>
      <c r="BH91" s="9">
        <v>4.0110000000000001</v>
      </c>
      <c r="BI91" s="9">
        <v>3.9140000000000001</v>
      </c>
      <c r="BJ91" s="9">
        <v>245.78399999999999</v>
      </c>
      <c r="BK91" s="9">
        <v>125.31399999999999</v>
      </c>
      <c r="BL91" s="9">
        <v>120.47</v>
      </c>
      <c r="BM91" s="9">
        <v>180.83</v>
      </c>
      <c r="BN91" s="9">
        <v>101.374</v>
      </c>
      <c r="BO91" s="9">
        <v>79.456000000000003</v>
      </c>
      <c r="BP91" s="9">
        <v>64.954999999999998</v>
      </c>
      <c r="BQ91" s="9">
        <v>23.94</v>
      </c>
      <c r="BR91" s="9">
        <v>41.014000000000003</v>
      </c>
      <c r="BS91" s="9">
        <v>23.870999999999999</v>
      </c>
      <c r="BT91" s="9">
        <v>15.223000000000001</v>
      </c>
      <c r="BU91" s="9">
        <v>8.6479999999999997</v>
      </c>
      <c r="BV91" s="9">
        <v>6.181</v>
      </c>
      <c r="BW91" s="9">
        <v>4.0220000000000002</v>
      </c>
      <c r="BX91" s="9">
        <v>2.1589999999999998</v>
      </c>
      <c r="BY91" s="9">
        <v>3.3170000000000002</v>
      </c>
      <c r="BZ91" s="9">
        <v>2.2349999999999999</v>
      </c>
      <c r="CA91" s="9">
        <v>1.0820000000000001</v>
      </c>
      <c r="CB91" s="9">
        <v>2.0379999999999998</v>
      </c>
      <c r="CC91" s="9">
        <v>1.139</v>
      </c>
      <c r="CD91" s="9">
        <v>0.89900000000000002</v>
      </c>
      <c r="CE91" s="9">
        <v>1.28</v>
      </c>
      <c r="CF91" s="9">
        <v>1.0960000000000001</v>
      </c>
      <c r="CG91" s="9">
        <v>0.184</v>
      </c>
      <c r="CH91" s="9">
        <v>2.8639999999999999</v>
      </c>
      <c r="CI91" s="9">
        <v>1.7869999999999999</v>
      </c>
      <c r="CJ91" s="9">
        <v>1.077</v>
      </c>
      <c r="CK91" s="9">
        <v>19.71</v>
      </c>
      <c r="CL91" s="9">
        <v>12.846</v>
      </c>
      <c r="CM91" s="9">
        <v>6.8639999999999999</v>
      </c>
      <c r="CN91" s="9">
        <v>9.09</v>
      </c>
      <c r="CO91" s="9">
        <v>6.8410000000000002</v>
      </c>
      <c r="CP91" s="9">
        <v>2.25</v>
      </c>
      <c r="CQ91" s="9">
        <v>10.62</v>
      </c>
      <c r="CR91" s="9">
        <v>6.0049999999999999</v>
      </c>
      <c r="CS91" s="9">
        <v>4.6150000000000002</v>
      </c>
      <c r="CT91" s="9">
        <v>11.843999999999999</v>
      </c>
      <c r="CU91" s="9">
        <v>8.51</v>
      </c>
      <c r="CV91" s="9">
        <v>3.3340000000000001</v>
      </c>
      <c r="CW91" s="9">
        <v>12.026</v>
      </c>
      <c r="CX91" s="9">
        <v>6.7130000000000001</v>
      </c>
      <c r="CY91" s="9">
        <v>5.3140000000000001</v>
      </c>
      <c r="CZ91" s="9">
        <v>12.657</v>
      </c>
      <c r="DA91" s="9">
        <v>7.1440000000000001</v>
      </c>
      <c r="DB91" s="9">
        <v>5.5129999999999999</v>
      </c>
    </row>
    <row r="92" spans="1:106">
      <c r="A92" s="10">
        <v>44287</v>
      </c>
      <c r="B92" s="9">
        <v>10.987</v>
      </c>
      <c r="C92" s="9">
        <v>7.53</v>
      </c>
      <c r="D92" s="9">
        <v>3.456</v>
      </c>
      <c r="E92" s="9">
        <v>23.16</v>
      </c>
      <c r="F92" s="9">
        <v>10.776</v>
      </c>
      <c r="G92" s="9">
        <v>12.384</v>
      </c>
      <c r="H92" s="9">
        <v>11.917</v>
      </c>
      <c r="I92" s="9">
        <v>7.9740000000000002</v>
      </c>
      <c r="J92" s="9">
        <v>3.9430000000000001</v>
      </c>
      <c r="K92" s="9">
        <v>25.683</v>
      </c>
      <c r="L92" s="9">
        <v>11.948</v>
      </c>
      <c r="M92" s="9">
        <v>13.736000000000001</v>
      </c>
      <c r="N92" s="9">
        <v>24.047000000000001</v>
      </c>
      <c r="O92" s="9">
        <v>11.191000000000001</v>
      </c>
      <c r="P92" s="9">
        <v>12.856</v>
      </c>
      <c r="Q92" s="9">
        <v>132.99</v>
      </c>
      <c r="R92" s="9">
        <v>68.471999999999994</v>
      </c>
      <c r="S92" s="9">
        <v>64.519000000000005</v>
      </c>
      <c r="T92" s="9">
        <v>103.10599999999999</v>
      </c>
      <c r="U92" s="9">
        <v>57.768999999999998</v>
      </c>
      <c r="V92" s="9">
        <v>45.338000000000001</v>
      </c>
      <c r="W92" s="9">
        <v>29.884</v>
      </c>
      <c r="X92" s="9">
        <v>10.702999999999999</v>
      </c>
      <c r="Y92" s="9">
        <v>19.181000000000001</v>
      </c>
      <c r="Z92" s="9">
        <v>15.529</v>
      </c>
      <c r="AA92" s="9">
        <v>9.2490000000000006</v>
      </c>
      <c r="AB92" s="9">
        <v>6.28</v>
      </c>
      <c r="AC92" s="9">
        <v>3.1389999999999998</v>
      </c>
      <c r="AD92" s="9">
        <v>1.577</v>
      </c>
      <c r="AE92" s="9">
        <v>1.5620000000000001</v>
      </c>
      <c r="AF92" s="9">
        <v>1.401</v>
      </c>
      <c r="AG92" s="9">
        <v>1.0129999999999999</v>
      </c>
      <c r="AH92" s="9">
        <v>0.38700000000000001</v>
      </c>
      <c r="AI92" s="9">
        <v>0.82</v>
      </c>
      <c r="AJ92" s="9">
        <v>0.51400000000000001</v>
      </c>
      <c r="AK92" s="9">
        <v>0.30499999999999999</v>
      </c>
      <c r="AL92" s="9">
        <v>0.58099999999999996</v>
      </c>
      <c r="AM92" s="9">
        <v>0.499</v>
      </c>
      <c r="AN92" s="9">
        <v>8.2000000000000003E-2</v>
      </c>
      <c r="AO92" s="9">
        <v>1.738</v>
      </c>
      <c r="AP92" s="9">
        <v>0.56399999999999995</v>
      </c>
      <c r="AQ92" s="9">
        <v>1.1739999999999999</v>
      </c>
      <c r="AR92" s="9">
        <v>14.141</v>
      </c>
      <c r="AS92" s="9">
        <v>8.5879999999999992</v>
      </c>
      <c r="AT92" s="9">
        <v>5.5540000000000003</v>
      </c>
      <c r="AU92" s="9">
        <v>7.218</v>
      </c>
      <c r="AV92" s="9">
        <v>5.1379999999999999</v>
      </c>
      <c r="AW92" s="9">
        <v>2.081</v>
      </c>
      <c r="AX92" s="9">
        <v>6.923</v>
      </c>
      <c r="AY92" s="9">
        <v>3.45</v>
      </c>
      <c r="AZ92" s="9">
        <v>3.4729999999999999</v>
      </c>
      <c r="BA92" s="9">
        <v>7.9130000000000003</v>
      </c>
      <c r="BB92" s="9">
        <v>5.5279999999999996</v>
      </c>
      <c r="BC92" s="9">
        <v>2.3849999999999998</v>
      </c>
      <c r="BD92" s="9">
        <v>7.6159999999999997</v>
      </c>
      <c r="BE92" s="9">
        <v>3.7210000000000001</v>
      </c>
      <c r="BF92" s="9">
        <v>3.895</v>
      </c>
      <c r="BG92" s="9">
        <v>7.7430000000000003</v>
      </c>
      <c r="BH92" s="9">
        <v>3.964</v>
      </c>
      <c r="BI92" s="9">
        <v>3.778</v>
      </c>
      <c r="BJ92" s="9">
        <v>248.339</v>
      </c>
      <c r="BK92" s="9">
        <v>127.10599999999999</v>
      </c>
      <c r="BL92" s="9">
        <v>121.23399999999999</v>
      </c>
      <c r="BM92" s="9">
        <v>180.352</v>
      </c>
      <c r="BN92" s="9">
        <v>102.124</v>
      </c>
      <c r="BO92" s="9">
        <v>78.227999999999994</v>
      </c>
      <c r="BP92" s="9">
        <v>67.986999999999995</v>
      </c>
      <c r="BQ92" s="9">
        <v>24.981999999999999</v>
      </c>
      <c r="BR92" s="9">
        <v>43.005000000000003</v>
      </c>
      <c r="BS92" s="9">
        <v>20.911000000000001</v>
      </c>
      <c r="BT92" s="9">
        <v>12.355</v>
      </c>
      <c r="BU92" s="9">
        <v>8.5549999999999997</v>
      </c>
      <c r="BV92" s="9">
        <v>3.7320000000000002</v>
      </c>
      <c r="BW92" s="9">
        <v>2.121</v>
      </c>
      <c r="BX92" s="9">
        <v>1.611</v>
      </c>
      <c r="BY92" s="9">
        <v>1.867</v>
      </c>
      <c r="BZ92" s="9">
        <v>0.95299999999999996</v>
      </c>
      <c r="CA92" s="9">
        <v>0.91400000000000003</v>
      </c>
      <c r="CB92" s="9">
        <v>1.379</v>
      </c>
      <c r="CC92" s="9">
        <v>0.47199999999999998</v>
      </c>
      <c r="CD92" s="9">
        <v>0.90700000000000003</v>
      </c>
      <c r="CE92" s="9">
        <v>0.48799999999999999</v>
      </c>
      <c r="CF92" s="9">
        <v>0.48099999999999998</v>
      </c>
      <c r="CG92" s="9">
        <v>7.0000000000000001E-3</v>
      </c>
      <c r="CH92" s="9">
        <v>1.865</v>
      </c>
      <c r="CI92" s="9">
        <v>1.1679999999999999</v>
      </c>
      <c r="CJ92" s="9">
        <v>0.69699999999999995</v>
      </c>
      <c r="CK92" s="9">
        <v>18.513999999999999</v>
      </c>
      <c r="CL92" s="9">
        <v>11.412000000000001</v>
      </c>
      <c r="CM92" s="9">
        <v>7.101</v>
      </c>
      <c r="CN92" s="9">
        <v>6.1929999999999996</v>
      </c>
      <c r="CO92" s="9">
        <v>4.7590000000000003</v>
      </c>
      <c r="CP92" s="9">
        <v>1.4339999999999999</v>
      </c>
      <c r="CQ92" s="9">
        <v>12.321</v>
      </c>
      <c r="CR92" s="9">
        <v>6.6529999999999996</v>
      </c>
      <c r="CS92" s="9">
        <v>5.6680000000000001</v>
      </c>
      <c r="CT92" s="9">
        <v>7.5170000000000003</v>
      </c>
      <c r="CU92" s="9">
        <v>5.3220000000000001</v>
      </c>
      <c r="CV92" s="9">
        <v>2.1949999999999998</v>
      </c>
      <c r="CW92" s="9">
        <v>13.394</v>
      </c>
      <c r="CX92" s="9">
        <v>7.0330000000000004</v>
      </c>
      <c r="CY92" s="9">
        <v>6.3609999999999998</v>
      </c>
      <c r="CZ92" s="9">
        <v>13.7</v>
      </c>
      <c r="DA92" s="9">
        <v>7.125</v>
      </c>
      <c r="DB92" s="9">
        <v>6.5739999999999998</v>
      </c>
    </row>
    <row r="93" spans="1:106">
      <c r="A93" s="10">
        <v>44317</v>
      </c>
      <c r="B93" s="9">
        <v>9.7409999999999997</v>
      </c>
      <c r="C93" s="9">
        <v>7.1509999999999998</v>
      </c>
      <c r="D93" s="9">
        <v>2.589</v>
      </c>
      <c r="E93" s="9">
        <v>24.65</v>
      </c>
      <c r="F93" s="9">
        <v>11.976000000000001</v>
      </c>
      <c r="G93" s="9">
        <v>12.673999999999999</v>
      </c>
      <c r="H93" s="9">
        <v>11.238</v>
      </c>
      <c r="I93" s="9">
        <v>8.0370000000000008</v>
      </c>
      <c r="J93" s="9">
        <v>3.2</v>
      </c>
      <c r="K93" s="9">
        <v>27.210999999999999</v>
      </c>
      <c r="L93" s="9">
        <v>13.061999999999999</v>
      </c>
      <c r="M93" s="9">
        <v>14.148999999999999</v>
      </c>
      <c r="N93" s="9">
        <v>25.978000000000002</v>
      </c>
      <c r="O93" s="9">
        <v>12.824</v>
      </c>
      <c r="P93" s="9">
        <v>13.154</v>
      </c>
      <c r="Q93" s="9">
        <v>133.72800000000001</v>
      </c>
      <c r="R93" s="9">
        <v>68.55</v>
      </c>
      <c r="S93" s="9">
        <v>65.177999999999997</v>
      </c>
      <c r="T93" s="9">
        <v>104.56399999999999</v>
      </c>
      <c r="U93" s="9">
        <v>58.752000000000002</v>
      </c>
      <c r="V93" s="9">
        <v>45.813000000000002</v>
      </c>
      <c r="W93" s="9">
        <v>29.164000000000001</v>
      </c>
      <c r="X93" s="9">
        <v>9.798</v>
      </c>
      <c r="Y93" s="9">
        <v>19.366</v>
      </c>
      <c r="Z93" s="9">
        <v>13.858000000000001</v>
      </c>
      <c r="AA93" s="9">
        <v>8.0419999999999998</v>
      </c>
      <c r="AB93" s="9">
        <v>5.8159999999999998</v>
      </c>
      <c r="AC93" s="9">
        <v>2.165</v>
      </c>
      <c r="AD93" s="9">
        <v>1.321</v>
      </c>
      <c r="AE93" s="9">
        <v>0.84399999999999997</v>
      </c>
      <c r="AF93" s="9">
        <v>1.2529999999999999</v>
      </c>
      <c r="AG93" s="9">
        <v>1.006</v>
      </c>
      <c r="AH93" s="9">
        <v>0.248</v>
      </c>
      <c r="AI93" s="9">
        <v>0.58699999999999997</v>
      </c>
      <c r="AJ93" s="9">
        <v>0.35499999999999998</v>
      </c>
      <c r="AK93" s="9">
        <v>0.23200000000000001</v>
      </c>
      <c r="AL93" s="9">
        <v>0.66700000000000004</v>
      </c>
      <c r="AM93" s="9">
        <v>0.65100000000000002</v>
      </c>
      <c r="AN93" s="9">
        <v>1.6E-2</v>
      </c>
      <c r="AO93" s="9">
        <v>0.91200000000000003</v>
      </c>
      <c r="AP93" s="9">
        <v>0.315</v>
      </c>
      <c r="AQ93" s="9">
        <v>0.59599999999999997</v>
      </c>
      <c r="AR93" s="9">
        <v>12.637</v>
      </c>
      <c r="AS93" s="9">
        <v>7.2670000000000003</v>
      </c>
      <c r="AT93" s="9">
        <v>5.3710000000000004</v>
      </c>
      <c r="AU93" s="9">
        <v>6.6609999999999996</v>
      </c>
      <c r="AV93" s="9">
        <v>4.7690000000000001</v>
      </c>
      <c r="AW93" s="9">
        <v>1.8919999999999999</v>
      </c>
      <c r="AX93" s="9">
        <v>5.976</v>
      </c>
      <c r="AY93" s="9">
        <v>2.4969999999999999</v>
      </c>
      <c r="AZ93" s="9">
        <v>3.4790000000000001</v>
      </c>
      <c r="BA93" s="9">
        <v>7.4770000000000003</v>
      </c>
      <c r="BB93" s="9">
        <v>5.4050000000000002</v>
      </c>
      <c r="BC93" s="9">
        <v>2.0720000000000001</v>
      </c>
      <c r="BD93" s="9">
        <v>6.3810000000000002</v>
      </c>
      <c r="BE93" s="9">
        <v>2.637</v>
      </c>
      <c r="BF93" s="9">
        <v>3.7440000000000002</v>
      </c>
      <c r="BG93" s="9">
        <v>6.5629999999999997</v>
      </c>
      <c r="BH93" s="9">
        <v>2.8519999999999999</v>
      </c>
      <c r="BI93" s="9">
        <v>3.7109999999999999</v>
      </c>
      <c r="BJ93" s="9">
        <v>249.46799999999999</v>
      </c>
      <c r="BK93" s="9">
        <v>127.744</v>
      </c>
      <c r="BL93" s="9">
        <v>121.724</v>
      </c>
      <c r="BM93" s="9">
        <v>181.20099999999999</v>
      </c>
      <c r="BN93" s="9">
        <v>102.68600000000001</v>
      </c>
      <c r="BO93" s="9">
        <v>78.515000000000001</v>
      </c>
      <c r="BP93" s="9">
        <v>68.266999999999996</v>
      </c>
      <c r="BQ93" s="9">
        <v>25.059000000000001</v>
      </c>
      <c r="BR93" s="9">
        <v>43.209000000000003</v>
      </c>
      <c r="BS93" s="9">
        <v>21.358000000000001</v>
      </c>
      <c r="BT93" s="9">
        <v>10.882</v>
      </c>
      <c r="BU93" s="9">
        <v>10.476000000000001</v>
      </c>
      <c r="BV93" s="9">
        <v>4.2729999999999997</v>
      </c>
      <c r="BW93" s="9">
        <v>2.6080000000000001</v>
      </c>
      <c r="BX93" s="9">
        <v>1.665</v>
      </c>
      <c r="BY93" s="9">
        <v>1.246</v>
      </c>
      <c r="BZ93" s="9">
        <v>1.077</v>
      </c>
      <c r="CA93" s="9">
        <v>0.16900000000000001</v>
      </c>
      <c r="CB93" s="9">
        <v>0.85099999999999998</v>
      </c>
      <c r="CC93" s="9">
        <v>0.68799999999999994</v>
      </c>
      <c r="CD93" s="9">
        <v>0.16200000000000001</v>
      </c>
      <c r="CE93" s="9">
        <v>0.39600000000000002</v>
      </c>
      <c r="CF93" s="9">
        <v>0.38800000000000001</v>
      </c>
      <c r="CG93" s="9">
        <v>7.0000000000000001E-3</v>
      </c>
      <c r="CH93" s="9">
        <v>3.0270000000000001</v>
      </c>
      <c r="CI93" s="9">
        <v>1.532</v>
      </c>
      <c r="CJ93" s="9">
        <v>1.4950000000000001</v>
      </c>
      <c r="CK93" s="9">
        <v>19.239000000000001</v>
      </c>
      <c r="CL93" s="9">
        <v>9.4969999999999999</v>
      </c>
      <c r="CM93" s="9">
        <v>9.7409999999999997</v>
      </c>
      <c r="CN93" s="9">
        <v>5.7309999999999999</v>
      </c>
      <c r="CO93" s="9">
        <v>4.7249999999999996</v>
      </c>
      <c r="CP93" s="9">
        <v>1.006</v>
      </c>
      <c r="CQ93" s="9">
        <v>13.507999999999999</v>
      </c>
      <c r="CR93" s="9">
        <v>4.7729999999999997</v>
      </c>
      <c r="CS93" s="9">
        <v>8.7349999999999994</v>
      </c>
      <c r="CT93" s="9">
        <v>6.3170000000000002</v>
      </c>
      <c r="CU93" s="9">
        <v>5.14</v>
      </c>
      <c r="CV93" s="9">
        <v>1.177</v>
      </c>
      <c r="CW93" s="9">
        <v>15.041</v>
      </c>
      <c r="CX93" s="9">
        <v>5.742</v>
      </c>
      <c r="CY93" s="9">
        <v>9.298</v>
      </c>
      <c r="CZ93" s="9">
        <v>14.358000000000001</v>
      </c>
      <c r="DA93" s="9">
        <v>5.4610000000000003</v>
      </c>
      <c r="DB93" s="9">
        <v>8.8979999999999997</v>
      </c>
    </row>
    <row r="94" spans="1:106">
      <c r="A94" s="10">
        <v>44348</v>
      </c>
      <c r="B94" s="9">
        <v>8.7240000000000002</v>
      </c>
      <c r="C94" s="9">
        <v>6.9320000000000004</v>
      </c>
      <c r="D94" s="9">
        <v>1.792</v>
      </c>
      <c r="E94" s="9">
        <v>23.84</v>
      </c>
      <c r="F94" s="9">
        <v>11.016</v>
      </c>
      <c r="G94" s="9">
        <v>12.824</v>
      </c>
      <c r="H94" s="9">
        <v>11.925000000000001</v>
      </c>
      <c r="I94" s="9">
        <v>9.1340000000000003</v>
      </c>
      <c r="J94" s="9">
        <v>2.7909999999999999</v>
      </c>
      <c r="K94" s="9">
        <v>26.594000000000001</v>
      </c>
      <c r="L94" s="9">
        <v>12.353999999999999</v>
      </c>
      <c r="M94" s="9">
        <v>14.239000000000001</v>
      </c>
      <c r="N94" s="9">
        <v>25.657</v>
      </c>
      <c r="O94" s="9">
        <v>11.954000000000001</v>
      </c>
      <c r="P94" s="9">
        <v>13.704000000000001</v>
      </c>
      <c r="Q94" s="9">
        <v>131.31899999999999</v>
      </c>
      <c r="R94" s="9">
        <v>67.591999999999999</v>
      </c>
      <c r="S94" s="9">
        <v>63.726999999999997</v>
      </c>
      <c r="T94" s="9">
        <v>101.745</v>
      </c>
      <c r="U94" s="9">
        <v>56.765000000000001</v>
      </c>
      <c r="V94" s="9">
        <v>44.98</v>
      </c>
      <c r="W94" s="9">
        <v>29.574000000000002</v>
      </c>
      <c r="X94" s="9">
        <v>10.826000000000001</v>
      </c>
      <c r="Y94" s="9">
        <v>18.747</v>
      </c>
      <c r="Z94" s="9">
        <v>15.231</v>
      </c>
      <c r="AA94" s="9">
        <v>8.8949999999999996</v>
      </c>
      <c r="AB94" s="9">
        <v>6.3360000000000003</v>
      </c>
      <c r="AC94" s="9">
        <v>1.86</v>
      </c>
      <c r="AD94" s="9">
        <v>0.95499999999999996</v>
      </c>
      <c r="AE94" s="9">
        <v>0.90500000000000003</v>
      </c>
      <c r="AF94" s="9">
        <v>0.80300000000000005</v>
      </c>
      <c r="AG94" s="9">
        <v>0.67200000000000004</v>
      </c>
      <c r="AH94" s="9">
        <v>0.13100000000000001</v>
      </c>
      <c r="AI94" s="9">
        <v>0.28100000000000003</v>
      </c>
      <c r="AJ94" s="9">
        <v>0.16600000000000001</v>
      </c>
      <c r="AK94" s="9">
        <v>0.11600000000000001</v>
      </c>
      <c r="AL94" s="9">
        <v>0.52200000000000002</v>
      </c>
      <c r="AM94" s="9">
        <v>0.50600000000000001</v>
      </c>
      <c r="AN94" s="9">
        <v>1.6E-2</v>
      </c>
      <c r="AO94" s="9">
        <v>1.0569999999999999</v>
      </c>
      <c r="AP94" s="9">
        <v>0.28399999999999997</v>
      </c>
      <c r="AQ94" s="9">
        <v>0.77300000000000002</v>
      </c>
      <c r="AR94" s="9">
        <v>14.305</v>
      </c>
      <c r="AS94" s="9">
        <v>8.6539999999999999</v>
      </c>
      <c r="AT94" s="9">
        <v>5.6509999999999998</v>
      </c>
      <c r="AU94" s="9">
        <v>6.6360000000000001</v>
      </c>
      <c r="AV94" s="9">
        <v>4.7670000000000003</v>
      </c>
      <c r="AW94" s="9">
        <v>1.87</v>
      </c>
      <c r="AX94" s="9">
        <v>7.6680000000000001</v>
      </c>
      <c r="AY94" s="9">
        <v>3.887</v>
      </c>
      <c r="AZ94" s="9">
        <v>3.7810000000000001</v>
      </c>
      <c r="BA94" s="9">
        <v>7</v>
      </c>
      <c r="BB94" s="9">
        <v>5.0030000000000001</v>
      </c>
      <c r="BC94" s="9">
        <v>1.9970000000000001</v>
      </c>
      <c r="BD94" s="9">
        <v>8.2309999999999999</v>
      </c>
      <c r="BE94" s="9">
        <v>3.8919999999999999</v>
      </c>
      <c r="BF94" s="9">
        <v>4.3380000000000001</v>
      </c>
      <c r="BG94" s="9">
        <v>7.9489999999999998</v>
      </c>
      <c r="BH94" s="9">
        <v>4.0519999999999996</v>
      </c>
      <c r="BI94" s="9">
        <v>3.8969999999999998</v>
      </c>
      <c r="BJ94" s="9">
        <v>245.87200000000001</v>
      </c>
      <c r="BK94" s="9">
        <v>126.78400000000001</v>
      </c>
      <c r="BL94" s="9">
        <v>119.087</v>
      </c>
      <c r="BM94" s="9">
        <v>180.02500000000001</v>
      </c>
      <c r="BN94" s="9">
        <v>102.102</v>
      </c>
      <c r="BO94" s="9">
        <v>77.923000000000002</v>
      </c>
      <c r="BP94" s="9">
        <v>65.846999999999994</v>
      </c>
      <c r="BQ94" s="9">
        <v>24.683</v>
      </c>
      <c r="BR94" s="9">
        <v>41.164000000000001</v>
      </c>
      <c r="BS94" s="9">
        <v>24.594999999999999</v>
      </c>
      <c r="BT94" s="9">
        <v>13.608000000000001</v>
      </c>
      <c r="BU94" s="9">
        <v>10.987</v>
      </c>
      <c r="BV94" s="9">
        <v>4.2270000000000003</v>
      </c>
      <c r="BW94" s="9">
        <v>1.8440000000000001</v>
      </c>
      <c r="BX94" s="9">
        <v>2.383</v>
      </c>
      <c r="BY94" s="9">
        <v>1.931</v>
      </c>
      <c r="BZ94" s="9">
        <v>0.94399999999999995</v>
      </c>
      <c r="CA94" s="9">
        <v>0.98699999999999999</v>
      </c>
      <c r="CB94" s="9">
        <v>1.137</v>
      </c>
      <c r="CC94" s="9">
        <v>0.68700000000000006</v>
      </c>
      <c r="CD94" s="9">
        <v>0.45</v>
      </c>
      <c r="CE94" s="9">
        <v>0.79400000000000004</v>
      </c>
      <c r="CF94" s="9">
        <v>0.25600000000000001</v>
      </c>
      <c r="CG94" s="9">
        <v>0.53800000000000003</v>
      </c>
      <c r="CH94" s="9">
        <v>2.2959999999999998</v>
      </c>
      <c r="CI94" s="9">
        <v>0.90100000000000002</v>
      </c>
      <c r="CJ94" s="9">
        <v>1.3959999999999999</v>
      </c>
      <c r="CK94" s="9">
        <v>22.402999999999999</v>
      </c>
      <c r="CL94" s="9">
        <v>12.7</v>
      </c>
      <c r="CM94" s="9">
        <v>9.702</v>
      </c>
      <c r="CN94" s="9">
        <v>9.4760000000000009</v>
      </c>
      <c r="CO94" s="9">
        <v>7.431</v>
      </c>
      <c r="CP94" s="9">
        <v>2.0449999999999999</v>
      </c>
      <c r="CQ94" s="9">
        <v>12.926</v>
      </c>
      <c r="CR94" s="9">
        <v>5.2690000000000001</v>
      </c>
      <c r="CS94" s="9">
        <v>7.657</v>
      </c>
      <c r="CT94" s="9">
        <v>10.977</v>
      </c>
      <c r="CU94" s="9">
        <v>7.9429999999999996</v>
      </c>
      <c r="CV94" s="9">
        <v>3.0350000000000001</v>
      </c>
      <c r="CW94" s="9">
        <v>13.617000000000001</v>
      </c>
      <c r="CX94" s="9">
        <v>5.665</v>
      </c>
      <c r="CY94" s="9">
        <v>7.952</v>
      </c>
      <c r="CZ94" s="9">
        <v>14.063000000000001</v>
      </c>
      <c r="DA94" s="9">
        <v>5.9560000000000004</v>
      </c>
      <c r="DB94" s="9">
        <v>8.1069999999999993</v>
      </c>
    </row>
    <row r="95" spans="1:106">
      <c r="A95" s="10">
        <v>44378</v>
      </c>
      <c r="B95" s="9">
        <v>8.2789999999999999</v>
      </c>
      <c r="C95" s="9">
        <v>6.0659999999999998</v>
      </c>
      <c r="D95" s="9">
        <v>2.2130000000000001</v>
      </c>
      <c r="E95" s="9">
        <v>21.925000000000001</v>
      </c>
      <c r="F95" s="9">
        <v>11.105</v>
      </c>
      <c r="G95" s="9">
        <v>10.821</v>
      </c>
      <c r="H95" s="9">
        <v>11.159000000000001</v>
      </c>
      <c r="I95" s="9">
        <v>7.9710000000000001</v>
      </c>
      <c r="J95" s="9">
        <v>3.1869999999999998</v>
      </c>
      <c r="K95" s="9">
        <v>24.876000000000001</v>
      </c>
      <c r="L95" s="9">
        <v>12.454000000000001</v>
      </c>
      <c r="M95" s="9">
        <v>12.423</v>
      </c>
      <c r="N95" s="9">
        <v>23.972999999999999</v>
      </c>
      <c r="O95" s="9">
        <v>12.481999999999999</v>
      </c>
      <c r="P95" s="9">
        <v>11.491</v>
      </c>
      <c r="Q95" s="9">
        <v>130.251</v>
      </c>
      <c r="R95" s="9">
        <v>66.128</v>
      </c>
      <c r="S95" s="9">
        <v>64.123000000000005</v>
      </c>
      <c r="T95" s="9">
        <v>99.876999999999995</v>
      </c>
      <c r="U95" s="9">
        <v>55.246000000000002</v>
      </c>
      <c r="V95" s="9">
        <v>44.631</v>
      </c>
      <c r="W95" s="9">
        <v>30.373999999999999</v>
      </c>
      <c r="X95" s="9">
        <v>10.882999999999999</v>
      </c>
      <c r="Y95" s="9">
        <v>19.492000000000001</v>
      </c>
      <c r="Z95" s="9">
        <v>16.919</v>
      </c>
      <c r="AA95" s="9">
        <v>10.457000000000001</v>
      </c>
      <c r="AB95" s="9">
        <v>6.4610000000000003</v>
      </c>
      <c r="AC95" s="9">
        <v>2.9159999999999999</v>
      </c>
      <c r="AD95" s="9">
        <v>1.8360000000000001</v>
      </c>
      <c r="AE95" s="9">
        <v>1.08</v>
      </c>
      <c r="AF95" s="9">
        <v>1.5549999999999999</v>
      </c>
      <c r="AG95" s="9">
        <v>1.236</v>
      </c>
      <c r="AH95" s="9">
        <v>0.31900000000000001</v>
      </c>
      <c r="AI95" s="9">
        <v>0.58899999999999997</v>
      </c>
      <c r="AJ95" s="9">
        <v>0.441</v>
      </c>
      <c r="AK95" s="9">
        <v>0.14699999999999999</v>
      </c>
      <c r="AL95" s="9">
        <v>0.96599999999999997</v>
      </c>
      <c r="AM95" s="9">
        <v>0.79500000000000004</v>
      </c>
      <c r="AN95" s="9">
        <v>0.17199999999999999</v>
      </c>
      <c r="AO95" s="9">
        <v>1.361</v>
      </c>
      <c r="AP95" s="9">
        <v>0.6</v>
      </c>
      <c r="AQ95" s="9">
        <v>0.76100000000000001</v>
      </c>
      <c r="AR95" s="9">
        <v>15.206</v>
      </c>
      <c r="AS95" s="9">
        <v>9.3819999999999997</v>
      </c>
      <c r="AT95" s="9">
        <v>5.8239999999999998</v>
      </c>
      <c r="AU95" s="9">
        <v>7.923</v>
      </c>
      <c r="AV95" s="9">
        <v>5.9850000000000003</v>
      </c>
      <c r="AW95" s="9">
        <v>1.9390000000000001</v>
      </c>
      <c r="AX95" s="9">
        <v>7.2830000000000004</v>
      </c>
      <c r="AY95" s="9">
        <v>3.3969999999999998</v>
      </c>
      <c r="AZ95" s="9">
        <v>3.8860000000000001</v>
      </c>
      <c r="BA95" s="9">
        <v>8.84</v>
      </c>
      <c r="BB95" s="9">
        <v>6.6680000000000001</v>
      </c>
      <c r="BC95" s="9">
        <v>2.1709999999999998</v>
      </c>
      <c r="BD95" s="9">
        <v>8.0790000000000006</v>
      </c>
      <c r="BE95" s="9">
        <v>3.7890000000000001</v>
      </c>
      <c r="BF95" s="9">
        <v>4.29</v>
      </c>
      <c r="BG95" s="9">
        <v>7.8719999999999999</v>
      </c>
      <c r="BH95" s="9">
        <v>3.839</v>
      </c>
      <c r="BI95" s="9">
        <v>4.0330000000000004</v>
      </c>
      <c r="BJ95" s="9">
        <v>245.72200000000001</v>
      </c>
      <c r="BK95" s="9">
        <v>125.855</v>
      </c>
      <c r="BL95" s="9">
        <v>119.867</v>
      </c>
      <c r="BM95" s="9">
        <v>179.85</v>
      </c>
      <c r="BN95" s="9">
        <v>100.85</v>
      </c>
      <c r="BO95" s="9">
        <v>79</v>
      </c>
      <c r="BP95" s="9">
        <v>65.872</v>
      </c>
      <c r="BQ95" s="9">
        <v>25.006</v>
      </c>
      <c r="BR95" s="9">
        <v>40.866999999999997</v>
      </c>
      <c r="BS95" s="9">
        <v>27.123000000000001</v>
      </c>
      <c r="BT95" s="9">
        <v>15.127000000000001</v>
      </c>
      <c r="BU95" s="9">
        <v>11.996</v>
      </c>
      <c r="BV95" s="9">
        <v>5.6689999999999996</v>
      </c>
      <c r="BW95" s="9">
        <v>3.3740000000000001</v>
      </c>
      <c r="BX95" s="9">
        <v>2.2949999999999999</v>
      </c>
      <c r="BY95" s="9">
        <v>1.1659999999999999</v>
      </c>
      <c r="BZ95" s="9">
        <v>0.41899999999999998</v>
      </c>
      <c r="CA95" s="9">
        <v>0.747</v>
      </c>
      <c r="CB95" s="9">
        <v>0.747</v>
      </c>
      <c r="CC95" s="9">
        <v>7.0000000000000001E-3</v>
      </c>
      <c r="CD95" s="9">
        <v>0.74</v>
      </c>
      <c r="CE95" s="9">
        <v>0.41899999999999998</v>
      </c>
      <c r="CF95" s="9">
        <v>0.41199999999999998</v>
      </c>
      <c r="CG95" s="9">
        <v>7.0000000000000001E-3</v>
      </c>
      <c r="CH95" s="9">
        <v>4.5030000000000001</v>
      </c>
      <c r="CI95" s="9">
        <v>2.9550000000000001</v>
      </c>
      <c r="CJ95" s="9">
        <v>1.548</v>
      </c>
      <c r="CK95" s="9">
        <v>24.280999999999999</v>
      </c>
      <c r="CL95" s="9">
        <v>13.465999999999999</v>
      </c>
      <c r="CM95" s="9">
        <v>10.815</v>
      </c>
      <c r="CN95" s="9">
        <v>8.8000000000000007</v>
      </c>
      <c r="CO95" s="9">
        <v>7.0469999999999997</v>
      </c>
      <c r="CP95" s="9">
        <v>1.7529999999999999</v>
      </c>
      <c r="CQ95" s="9">
        <v>15.481</v>
      </c>
      <c r="CR95" s="9">
        <v>6.4189999999999996</v>
      </c>
      <c r="CS95" s="9">
        <v>9.0619999999999994</v>
      </c>
      <c r="CT95" s="9">
        <v>9.3010000000000002</v>
      </c>
      <c r="CU95" s="9">
        <v>7.2110000000000003</v>
      </c>
      <c r="CV95" s="9">
        <v>2.09</v>
      </c>
      <c r="CW95" s="9">
        <v>17.821999999999999</v>
      </c>
      <c r="CX95" s="9">
        <v>7.9160000000000004</v>
      </c>
      <c r="CY95" s="9">
        <v>9.9049999999999994</v>
      </c>
      <c r="CZ95" s="9">
        <v>16.228000000000002</v>
      </c>
      <c r="DA95" s="9">
        <v>6.4260000000000002</v>
      </c>
      <c r="DB95" s="9">
        <v>9.8019999999999996</v>
      </c>
    </row>
    <row r="96" spans="1:106">
      <c r="A96" s="10">
        <v>44409</v>
      </c>
      <c r="B96" s="9">
        <v>9.2050000000000001</v>
      </c>
      <c r="C96" s="9">
        <v>6.202</v>
      </c>
      <c r="D96" s="9">
        <v>3.0030000000000001</v>
      </c>
      <c r="E96" s="9">
        <v>23.891999999999999</v>
      </c>
      <c r="F96" s="9">
        <v>10.315</v>
      </c>
      <c r="G96" s="9">
        <v>13.577</v>
      </c>
      <c r="H96" s="9">
        <v>11.067</v>
      </c>
      <c r="I96" s="9">
        <v>7.1070000000000002</v>
      </c>
      <c r="J96" s="9">
        <v>3.96</v>
      </c>
      <c r="K96" s="9">
        <v>26.268000000000001</v>
      </c>
      <c r="L96" s="9">
        <v>10.925000000000001</v>
      </c>
      <c r="M96" s="9">
        <v>15.343</v>
      </c>
      <c r="N96" s="9">
        <v>25.416</v>
      </c>
      <c r="O96" s="9">
        <v>10.917999999999999</v>
      </c>
      <c r="P96" s="9">
        <v>14.497999999999999</v>
      </c>
      <c r="Q96" s="9">
        <v>131.76599999999999</v>
      </c>
      <c r="R96" s="9">
        <v>67.037999999999997</v>
      </c>
      <c r="S96" s="9">
        <v>64.727000000000004</v>
      </c>
      <c r="T96" s="9">
        <v>100.82299999999999</v>
      </c>
      <c r="U96" s="9">
        <v>56.088999999999999</v>
      </c>
      <c r="V96" s="9">
        <v>44.734000000000002</v>
      </c>
      <c r="W96" s="9">
        <v>30.943000000000001</v>
      </c>
      <c r="X96" s="9">
        <v>10.949</v>
      </c>
      <c r="Y96" s="9">
        <v>19.992999999999999</v>
      </c>
      <c r="Z96" s="9">
        <v>17.209</v>
      </c>
      <c r="AA96" s="9">
        <v>9.8919999999999995</v>
      </c>
      <c r="AB96" s="9">
        <v>7.3170000000000002</v>
      </c>
      <c r="AC96" s="9">
        <v>4.7039999999999997</v>
      </c>
      <c r="AD96" s="9">
        <v>2.944</v>
      </c>
      <c r="AE96" s="9">
        <v>1.76</v>
      </c>
      <c r="AF96" s="9">
        <v>2.3410000000000002</v>
      </c>
      <c r="AG96" s="9">
        <v>1.647</v>
      </c>
      <c r="AH96" s="9">
        <v>0.69399999999999995</v>
      </c>
      <c r="AI96" s="9">
        <v>1.2210000000000001</v>
      </c>
      <c r="AJ96" s="9">
        <v>0.76300000000000001</v>
      </c>
      <c r="AK96" s="9">
        <v>0.45800000000000002</v>
      </c>
      <c r="AL96" s="9">
        <v>1.1200000000000001</v>
      </c>
      <c r="AM96" s="9">
        <v>0.88400000000000001</v>
      </c>
      <c r="AN96" s="9">
        <v>0.23599999999999999</v>
      </c>
      <c r="AO96" s="9">
        <v>2.363</v>
      </c>
      <c r="AP96" s="9">
        <v>1.2969999999999999</v>
      </c>
      <c r="AQ96" s="9">
        <v>1.0660000000000001</v>
      </c>
      <c r="AR96" s="9">
        <v>13.75</v>
      </c>
      <c r="AS96" s="9">
        <v>7.8540000000000001</v>
      </c>
      <c r="AT96" s="9">
        <v>5.8959999999999999</v>
      </c>
      <c r="AU96" s="9">
        <v>6.65</v>
      </c>
      <c r="AV96" s="9">
        <v>4.6909999999999998</v>
      </c>
      <c r="AW96" s="9">
        <v>1.9590000000000001</v>
      </c>
      <c r="AX96" s="9">
        <v>7.1</v>
      </c>
      <c r="AY96" s="9">
        <v>3.1629999999999998</v>
      </c>
      <c r="AZ96" s="9">
        <v>3.9369999999999998</v>
      </c>
      <c r="BA96" s="9">
        <v>8.4250000000000007</v>
      </c>
      <c r="BB96" s="9">
        <v>5.867</v>
      </c>
      <c r="BC96" s="9">
        <v>2.5579999999999998</v>
      </c>
      <c r="BD96" s="9">
        <v>8.7840000000000007</v>
      </c>
      <c r="BE96" s="9">
        <v>4.0250000000000004</v>
      </c>
      <c r="BF96" s="9">
        <v>4.7590000000000003</v>
      </c>
      <c r="BG96" s="9">
        <v>8.3219999999999992</v>
      </c>
      <c r="BH96" s="9">
        <v>3.9260000000000002</v>
      </c>
      <c r="BI96" s="9">
        <v>4.3949999999999996</v>
      </c>
      <c r="BJ96" s="9">
        <v>244.81399999999999</v>
      </c>
      <c r="BK96" s="9">
        <v>124.57599999999999</v>
      </c>
      <c r="BL96" s="9">
        <v>120.239</v>
      </c>
      <c r="BM96" s="9">
        <v>182.21</v>
      </c>
      <c r="BN96" s="9">
        <v>101.399</v>
      </c>
      <c r="BO96" s="9">
        <v>80.811000000000007</v>
      </c>
      <c r="BP96" s="9">
        <v>62.603999999999999</v>
      </c>
      <c r="BQ96" s="9">
        <v>23.177</v>
      </c>
      <c r="BR96" s="9">
        <v>39.427</v>
      </c>
      <c r="BS96" s="9">
        <v>34.640999999999998</v>
      </c>
      <c r="BT96" s="9">
        <v>20.504999999999999</v>
      </c>
      <c r="BU96" s="9">
        <v>14.135999999999999</v>
      </c>
      <c r="BV96" s="9">
        <v>9.0879999999999992</v>
      </c>
      <c r="BW96" s="9">
        <v>5.0119999999999996</v>
      </c>
      <c r="BX96" s="9">
        <v>4.0759999999999996</v>
      </c>
      <c r="BY96" s="9">
        <v>4.069</v>
      </c>
      <c r="BZ96" s="9">
        <v>2.423</v>
      </c>
      <c r="CA96" s="9">
        <v>1.6459999999999999</v>
      </c>
      <c r="CB96" s="9">
        <v>3.0339999999999998</v>
      </c>
      <c r="CC96" s="9">
        <v>1.7450000000000001</v>
      </c>
      <c r="CD96" s="9">
        <v>1.2889999999999999</v>
      </c>
      <c r="CE96" s="9">
        <v>1.0349999999999999</v>
      </c>
      <c r="CF96" s="9">
        <v>0.67800000000000005</v>
      </c>
      <c r="CG96" s="9">
        <v>0.35599999999999998</v>
      </c>
      <c r="CH96" s="9">
        <v>5.0190000000000001</v>
      </c>
      <c r="CI96" s="9">
        <v>2.589</v>
      </c>
      <c r="CJ96" s="9">
        <v>2.4300000000000002</v>
      </c>
      <c r="CK96" s="9">
        <v>29.428999999999998</v>
      </c>
      <c r="CL96" s="9">
        <v>17.757000000000001</v>
      </c>
      <c r="CM96" s="9">
        <v>11.672000000000001</v>
      </c>
      <c r="CN96" s="9">
        <v>12.943</v>
      </c>
      <c r="CO96" s="9">
        <v>10.385999999999999</v>
      </c>
      <c r="CP96" s="9">
        <v>2.5569999999999999</v>
      </c>
      <c r="CQ96" s="9">
        <v>16.486000000000001</v>
      </c>
      <c r="CR96" s="9">
        <v>7.3710000000000004</v>
      </c>
      <c r="CS96" s="9">
        <v>9.1150000000000002</v>
      </c>
      <c r="CT96" s="9">
        <v>15.499000000000001</v>
      </c>
      <c r="CU96" s="9">
        <v>11.928000000000001</v>
      </c>
      <c r="CV96" s="9">
        <v>3.5710000000000002</v>
      </c>
      <c r="CW96" s="9">
        <v>19.140999999999998</v>
      </c>
      <c r="CX96" s="9">
        <v>8.5760000000000005</v>
      </c>
      <c r="CY96" s="9">
        <v>10.565</v>
      </c>
      <c r="CZ96" s="9">
        <v>19.52</v>
      </c>
      <c r="DA96" s="9">
        <v>9.1159999999999997</v>
      </c>
      <c r="DB96" s="9">
        <v>10.404</v>
      </c>
    </row>
    <row r="97" spans="1:106">
      <c r="A97" s="10">
        <v>44440</v>
      </c>
      <c r="B97" s="9">
        <v>10.66</v>
      </c>
      <c r="C97" s="9">
        <v>7.5279999999999996</v>
      </c>
      <c r="D97" s="9">
        <v>3.133</v>
      </c>
      <c r="E97" s="9">
        <v>23.683</v>
      </c>
      <c r="F97" s="9">
        <v>10.271000000000001</v>
      </c>
      <c r="G97" s="9">
        <v>13.412000000000001</v>
      </c>
      <c r="H97" s="9">
        <v>12.315</v>
      </c>
      <c r="I97" s="9">
        <v>8.6609999999999996</v>
      </c>
      <c r="J97" s="9">
        <v>3.653</v>
      </c>
      <c r="K97" s="9">
        <v>26.138999999999999</v>
      </c>
      <c r="L97" s="9">
        <v>11.257999999999999</v>
      </c>
      <c r="M97" s="9">
        <v>14.88</v>
      </c>
      <c r="N97" s="9">
        <v>24.821999999999999</v>
      </c>
      <c r="O97" s="9">
        <v>10.92</v>
      </c>
      <c r="P97" s="9">
        <v>13.901999999999999</v>
      </c>
      <c r="Q97" s="9">
        <v>133.99100000000001</v>
      </c>
      <c r="R97" s="9">
        <v>68.346000000000004</v>
      </c>
      <c r="S97" s="9">
        <v>65.644999999999996</v>
      </c>
      <c r="T97" s="9">
        <v>102.95699999999999</v>
      </c>
      <c r="U97" s="9">
        <v>57.768000000000001</v>
      </c>
      <c r="V97" s="9">
        <v>45.189</v>
      </c>
      <c r="W97" s="9">
        <v>31.033999999999999</v>
      </c>
      <c r="X97" s="9">
        <v>10.577999999999999</v>
      </c>
      <c r="Y97" s="9">
        <v>20.456</v>
      </c>
      <c r="Z97" s="9">
        <v>15.544</v>
      </c>
      <c r="AA97" s="9">
        <v>8.5180000000000007</v>
      </c>
      <c r="AB97" s="9">
        <v>7.0270000000000001</v>
      </c>
      <c r="AC97" s="9">
        <v>2.512</v>
      </c>
      <c r="AD97" s="9">
        <v>1.23</v>
      </c>
      <c r="AE97" s="9">
        <v>1.282</v>
      </c>
      <c r="AF97" s="9">
        <v>0.97099999999999997</v>
      </c>
      <c r="AG97" s="9">
        <v>0.61099999999999999</v>
      </c>
      <c r="AH97" s="9">
        <v>0.36099999999999999</v>
      </c>
      <c r="AI97" s="9">
        <v>0.16500000000000001</v>
      </c>
      <c r="AJ97" s="9">
        <v>0.16300000000000001</v>
      </c>
      <c r="AK97" s="9">
        <v>2E-3</v>
      </c>
      <c r="AL97" s="9">
        <v>0.80600000000000005</v>
      </c>
      <c r="AM97" s="9">
        <v>0.44800000000000001</v>
      </c>
      <c r="AN97" s="9">
        <v>0.35899999999999999</v>
      </c>
      <c r="AO97" s="9">
        <v>1.5409999999999999</v>
      </c>
      <c r="AP97" s="9">
        <v>0.62</v>
      </c>
      <c r="AQ97" s="9">
        <v>0.92100000000000004</v>
      </c>
      <c r="AR97" s="9">
        <v>14.026</v>
      </c>
      <c r="AS97" s="9">
        <v>7.984</v>
      </c>
      <c r="AT97" s="9">
        <v>6.0419999999999998</v>
      </c>
      <c r="AU97" s="9">
        <v>7.6769999999999996</v>
      </c>
      <c r="AV97" s="9">
        <v>5.0679999999999996</v>
      </c>
      <c r="AW97" s="9">
        <v>2.609</v>
      </c>
      <c r="AX97" s="9">
        <v>6.3490000000000002</v>
      </c>
      <c r="AY97" s="9">
        <v>2.9159999999999999</v>
      </c>
      <c r="AZ97" s="9">
        <v>3.4329999999999998</v>
      </c>
      <c r="BA97" s="9">
        <v>8.2530000000000001</v>
      </c>
      <c r="BB97" s="9">
        <v>5.2949999999999999</v>
      </c>
      <c r="BC97" s="9">
        <v>2.9569999999999999</v>
      </c>
      <c r="BD97" s="9">
        <v>7.2919999999999998</v>
      </c>
      <c r="BE97" s="9">
        <v>3.222</v>
      </c>
      <c r="BF97" s="9">
        <v>4.07</v>
      </c>
      <c r="BG97" s="9">
        <v>6.5140000000000002</v>
      </c>
      <c r="BH97" s="9">
        <v>3.0790000000000002</v>
      </c>
      <c r="BI97" s="9">
        <v>3.4350000000000001</v>
      </c>
      <c r="BJ97" s="9">
        <v>239.42500000000001</v>
      </c>
      <c r="BK97" s="9">
        <v>122.349</v>
      </c>
      <c r="BL97" s="9">
        <v>117.07599999999999</v>
      </c>
      <c r="BM97" s="9">
        <v>180.303</v>
      </c>
      <c r="BN97" s="9">
        <v>99.25</v>
      </c>
      <c r="BO97" s="9">
        <v>81.052999999999997</v>
      </c>
      <c r="BP97" s="9">
        <v>59.122</v>
      </c>
      <c r="BQ97" s="9">
        <v>23.097999999999999</v>
      </c>
      <c r="BR97" s="9">
        <v>36.023000000000003</v>
      </c>
      <c r="BS97" s="9">
        <v>36.906999999999996</v>
      </c>
      <c r="BT97" s="9">
        <v>23.588000000000001</v>
      </c>
      <c r="BU97" s="9">
        <v>13.319000000000001</v>
      </c>
      <c r="BV97" s="9">
        <v>16.719000000000001</v>
      </c>
      <c r="BW97" s="9">
        <v>10.811</v>
      </c>
      <c r="BX97" s="9">
        <v>5.9080000000000004</v>
      </c>
      <c r="BY97" s="9">
        <v>8.3680000000000003</v>
      </c>
      <c r="BZ97" s="9">
        <v>5.9169999999999998</v>
      </c>
      <c r="CA97" s="9">
        <v>2.4510000000000001</v>
      </c>
      <c r="CB97" s="9">
        <v>6.593</v>
      </c>
      <c r="CC97" s="9">
        <v>4.6840000000000002</v>
      </c>
      <c r="CD97" s="9">
        <v>1.909</v>
      </c>
      <c r="CE97" s="9">
        <v>1.774</v>
      </c>
      <c r="CF97" s="9">
        <v>1.2330000000000001</v>
      </c>
      <c r="CG97" s="9">
        <v>0.54200000000000004</v>
      </c>
      <c r="CH97" s="9">
        <v>8.3520000000000003</v>
      </c>
      <c r="CI97" s="9">
        <v>4.8949999999999996</v>
      </c>
      <c r="CJ97" s="9">
        <v>3.4569999999999999</v>
      </c>
      <c r="CK97" s="9">
        <v>25.573</v>
      </c>
      <c r="CL97" s="9">
        <v>16.327000000000002</v>
      </c>
      <c r="CM97" s="9">
        <v>9.2469999999999999</v>
      </c>
      <c r="CN97" s="9">
        <v>11.744999999999999</v>
      </c>
      <c r="CO97" s="9">
        <v>8.9130000000000003</v>
      </c>
      <c r="CP97" s="9">
        <v>2.8330000000000002</v>
      </c>
      <c r="CQ97" s="9">
        <v>13.827999999999999</v>
      </c>
      <c r="CR97" s="9">
        <v>7.4139999999999997</v>
      </c>
      <c r="CS97" s="9">
        <v>6.4139999999999997</v>
      </c>
      <c r="CT97" s="9">
        <v>18.353000000000002</v>
      </c>
      <c r="CU97" s="9">
        <v>13.305</v>
      </c>
      <c r="CV97" s="9">
        <v>5.048</v>
      </c>
      <c r="CW97" s="9">
        <v>18.553000000000001</v>
      </c>
      <c r="CX97" s="9">
        <v>10.282</v>
      </c>
      <c r="CY97" s="9">
        <v>8.2710000000000008</v>
      </c>
      <c r="CZ97" s="9">
        <v>20.420999999999999</v>
      </c>
      <c r="DA97" s="9">
        <v>12.099</v>
      </c>
      <c r="DB97" s="9">
        <v>8.3230000000000004</v>
      </c>
    </row>
    <row r="98" spans="1:106">
      <c r="A98" s="10">
        <v>44470</v>
      </c>
      <c r="B98" s="9">
        <v>9.3469999999999995</v>
      </c>
      <c r="C98" s="9">
        <v>6.593</v>
      </c>
      <c r="D98" s="9">
        <v>2.754</v>
      </c>
      <c r="E98" s="9">
        <v>22.466000000000001</v>
      </c>
      <c r="F98" s="9">
        <v>9.0079999999999991</v>
      </c>
      <c r="G98" s="9">
        <v>13.458</v>
      </c>
      <c r="H98" s="9">
        <v>10.609</v>
      </c>
      <c r="I98" s="9">
        <v>7.5129999999999999</v>
      </c>
      <c r="J98" s="9">
        <v>3.0950000000000002</v>
      </c>
      <c r="K98" s="9">
        <v>24.728999999999999</v>
      </c>
      <c r="L98" s="9">
        <v>9.6270000000000007</v>
      </c>
      <c r="M98" s="9">
        <v>15.102</v>
      </c>
      <c r="N98" s="9">
        <v>23.552</v>
      </c>
      <c r="O98" s="9">
        <v>9.7279999999999998</v>
      </c>
      <c r="P98" s="9">
        <v>13.824</v>
      </c>
      <c r="Q98" s="9">
        <v>134.221</v>
      </c>
      <c r="R98" s="9">
        <v>67.554000000000002</v>
      </c>
      <c r="S98" s="9">
        <v>66.667000000000002</v>
      </c>
      <c r="T98" s="9">
        <v>103.764</v>
      </c>
      <c r="U98" s="9">
        <v>56.921999999999997</v>
      </c>
      <c r="V98" s="9">
        <v>46.841999999999999</v>
      </c>
      <c r="W98" s="9">
        <v>30.457000000000001</v>
      </c>
      <c r="X98" s="9">
        <v>10.632</v>
      </c>
      <c r="Y98" s="9">
        <v>19.824999999999999</v>
      </c>
      <c r="Z98" s="9">
        <v>16.684999999999999</v>
      </c>
      <c r="AA98" s="9">
        <v>9.9939999999999998</v>
      </c>
      <c r="AB98" s="9">
        <v>6.6909999999999998</v>
      </c>
      <c r="AC98" s="9">
        <v>2.7440000000000002</v>
      </c>
      <c r="AD98" s="9">
        <v>1.782</v>
      </c>
      <c r="AE98" s="9">
        <v>0.96199999999999997</v>
      </c>
      <c r="AF98" s="9">
        <v>1.363</v>
      </c>
      <c r="AG98" s="9">
        <v>1.089</v>
      </c>
      <c r="AH98" s="9">
        <v>0.27300000000000002</v>
      </c>
      <c r="AI98" s="9">
        <v>0.58499999999999996</v>
      </c>
      <c r="AJ98" s="9">
        <v>0.58299999999999996</v>
      </c>
      <c r="AK98" s="9">
        <v>2E-3</v>
      </c>
      <c r="AL98" s="9">
        <v>0.77700000000000002</v>
      </c>
      <c r="AM98" s="9">
        <v>0.50700000000000001</v>
      </c>
      <c r="AN98" s="9">
        <v>0.27100000000000002</v>
      </c>
      <c r="AO98" s="9">
        <v>1.381</v>
      </c>
      <c r="AP98" s="9">
        <v>0.69299999999999995</v>
      </c>
      <c r="AQ98" s="9">
        <v>0.68799999999999994</v>
      </c>
      <c r="AR98" s="9">
        <v>15.108000000000001</v>
      </c>
      <c r="AS98" s="9">
        <v>8.9320000000000004</v>
      </c>
      <c r="AT98" s="9">
        <v>6.1760000000000002</v>
      </c>
      <c r="AU98" s="9">
        <v>7.577</v>
      </c>
      <c r="AV98" s="9">
        <v>5.4290000000000003</v>
      </c>
      <c r="AW98" s="9">
        <v>2.1480000000000001</v>
      </c>
      <c r="AX98" s="9">
        <v>7.5309999999999997</v>
      </c>
      <c r="AY98" s="9">
        <v>3.5019999999999998</v>
      </c>
      <c r="AZ98" s="9">
        <v>4.0289999999999999</v>
      </c>
      <c r="BA98" s="9">
        <v>8.5229999999999997</v>
      </c>
      <c r="BB98" s="9">
        <v>6.1929999999999996</v>
      </c>
      <c r="BC98" s="9">
        <v>2.33</v>
      </c>
      <c r="BD98" s="9">
        <v>8.1620000000000008</v>
      </c>
      <c r="BE98" s="9">
        <v>3.8010000000000002</v>
      </c>
      <c r="BF98" s="9">
        <v>4.3620000000000001</v>
      </c>
      <c r="BG98" s="9">
        <v>8.1170000000000009</v>
      </c>
      <c r="BH98" s="9">
        <v>4.085</v>
      </c>
      <c r="BI98" s="9">
        <v>4.0309999999999997</v>
      </c>
      <c r="BJ98" s="9">
        <v>232.47399999999999</v>
      </c>
      <c r="BK98" s="9">
        <v>117.917</v>
      </c>
      <c r="BL98" s="9">
        <v>114.557</v>
      </c>
      <c r="BM98" s="9">
        <v>177.821</v>
      </c>
      <c r="BN98" s="9">
        <v>98.152000000000001</v>
      </c>
      <c r="BO98" s="9">
        <v>79.668999999999997</v>
      </c>
      <c r="BP98" s="9">
        <v>54.654000000000003</v>
      </c>
      <c r="BQ98" s="9">
        <v>19.765000000000001</v>
      </c>
      <c r="BR98" s="9">
        <v>34.887999999999998</v>
      </c>
      <c r="BS98" s="9">
        <v>30.902999999999999</v>
      </c>
      <c r="BT98" s="9">
        <v>18.391999999999999</v>
      </c>
      <c r="BU98" s="9">
        <v>12.510999999999999</v>
      </c>
      <c r="BV98" s="9">
        <v>14.597</v>
      </c>
      <c r="BW98" s="9">
        <v>8.4610000000000003</v>
      </c>
      <c r="BX98" s="9">
        <v>6.1360000000000001</v>
      </c>
      <c r="BY98" s="9">
        <v>8.1579999999999995</v>
      </c>
      <c r="BZ98" s="9">
        <v>4.8860000000000001</v>
      </c>
      <c r="CA98" s="9">
        <v>3.2719999999999998</v>
      </c>
      <c r="CB98" s="9">
        <v>7.4889999999999999</v>
      </c>
      <c r="CC98" s="9">
        <v>4.577</v>
      </c>
      <c r="CD98" s="9">
        <v>2.9119999999999999</v>
      </c>
      <c r="CE98" s="9">
        <v>0.66900000000000004</v>
      </c>
      <c r="CF98" s="9">
        <v>0.309</v>
      </c>
      <c r="CG98" s="9">
        <v>0.36</v>
      </c>
      <c r="CH98" s="9">
        <v>6.4379999999999997</v>
      </c>
      <c r="CI98" s="9">
        <v>3.5750000000000002</v>
      </c>
      <c r="CJ98" s="9">
        <v>2.863</v>
      </c>
      <c r="CK98" s="9">
        <v>20.588999999999999</v>
      </c>
      <c r="CL98" s="9">
        <v>12.911</v>
      </c>
      <c r="CM98" s="9">
        <v>7.6779999999999999</v>
      </c>
      <c r="CN98" s="9">
        <v>8.2669999999999995</v>
      </c>
      <c r="CO98" s="9">
        <v>6.6189999999999998</v>
      </c>
      <c r="CP98" s="9">
        <v>1.6479999999999999</v>
      </c>
      <c r="CQ98" s="9">
        <v>12.321999999999999</v>
      </c>
      <c r="CR98" s="9">
        <v>6.2919999999999998</v>
      </c>
      <c r="CS98" s="9">
        <v>6.03</v>
      </c>
      <c r="CT98" s="9">
        <v>14.663</v>
      </c>
      <c r="CU98" s="9">
        <v>10.105</v>
      </c>
      <c r="CV98" s="9">
        <v>4.5590000000000002</v>
      </c>
      <c r="CW98" s="9">
        <v>16.239000000000001</v>
      </c>
      <c r="CX98" s="9">
        <v>8.2870000000000008</v>
      </c>
      <c r="CY98" s="9">
        <v>7.952</v>
      </c>
      <c r="CZ98" s="9">
        <v>19.811</v>
      </c>
      <c r="DA98" s="9">
        <v>10.868</v>
      </c>
      <c r="DB98" s="9">
        <v>8.9420000000000002</v>
      </c>
    </row>
    <row r="99" spans="1:106">
      <c r="A99" s="10">
        <v>44501</v>
      </c>
      <c r="B99" s="9">
        <v>10.436999999999999</v>
      </c>
      <c r="C99" s="9">
        <v>8.0860000000000003</v>
      </c>
      <c r="D99" s="9">
        <v>2.3519999999999999</v>
      </c>
      <c r="E99" s="9">
        <v>23.577000000000002</v>
      </c>
      <c r="F99" s="9">
        <v>9.2379999999999995</v>
      </c>
      <c r="G99" s="9">
        <v>14.339</v>
      </c>
      <c r="H99" s="9">
        <v>11.327</v>
      </c>
      <c r="I99" s="9">
        <v>8.5850000000000009</v>
      </c>
      <c r="J99" s="9">
        <v>2.742</v>
      </c>
      <c r="K99" s="9">
        <v>24.91</v>
      </c>
      <c r="L99" s="9">
        <v>10.085000000000001</v>
      </c>
      <c r="M99" s="9">
        <v>14.824999999999999</v>
      </c>
      <c r="N99" s="9">
        <v>24.85</v>
      </c>
      <c r="O99" s="9">
        <v>10.029</v>
      </c>
      <c r="P99" s="9">
        <v>14.821</v>
      </c>
      <c r="Q99" s="9">
        <v>134.655</v>
      </c>
      <c r="R99" s="9">
        <v>68.661000000000001</v>
      </c>
      <c r="S99" s="9">
        <v>65.994</v>
      </c>
      <c r="T99" s="9">
        <v>104.76300000000001</v>
      </c>
      <c r="U99" s="9">
        <v>57.887</v>
      </c>
      <c r="V99" s="9">
        <v>46.875</v>
      </c>
      <c r="W99" s="9">
        <v>29.891999999999999</v>
      </c>
      <c r="X99" s="9">
        <v>10.773999999999999</v>
      </c>
      <c r="Y99" s="9">
        <v>19.119</v>
      </c>
      <c r="Z99" s="9">
        <v>15.63</v>
      </c>
      <c r="AA99" s="9">
        <v>8.5470000000000006</v>
      </c>
      <c r="AB99" s="9">
        <v>7.0830000000000002</v>
      </c>
      <c r="AC99" s="9">
        <v>3.5680000000000001</v>
      </c>
      <c r="AD99" s="9">
        <v>1.7709999999999999</v>
      </c>
      <c r="AE99" s="9">
        <v>1.7969999999999999</v>
      </c>
      <c r="AF99" s="9">
        <v>2.3820000000000001</v>
      </c>
      <c r="AG99" s="9">
        <v>1.39</v>
      </c>
      <c r="AH99" s="9">
        <v>0.99199999999999999</v>
      </c>
      <c r="AI99" s="9">
        <v>1.6020000000000001</v>
      </c>
      <c r="AJ99" s="9">
        <v>0.86299999999999999</v>
      </c>
      <c r="AK99" s="9">
        <v>0.73899999999999999</v>
      </c>
      <c r="AL99" s="9">
        <v>0.78</v>
      </c>
      <c r="AM99" s="9">
        <v>0.52800000000000002</v>
      </c>
      <c r="AN99" s="9">
        <v>0.253</v>
      </c>
      <c r="AO99" s="9">
        <v>1.1859999999999999</v>
      </c>
      <c r="AP99" s="9">
        <v>0.38100000000000001</v>
      </c>
      <c r="AQ99" s="9">
        <v>0.80500000000000005</v>
      </c>
      <c r="AR99" s="9">
        <v>12.94</v>
      </c>
      <c r="AS99" s="9">
        <v>7.2380000000000004</v>
      </c>
      <c r="AT99" s="9">
        <v>5.7009999999999996</v>
      </c>
      <c r="AU99" s="9">
        <v>6.8140000000000001</v>
      </c>
      <c r="AV99" s="9">
        <v>4.43</v>
      </c>
      <c r="AW99" s="9">
        <v>2.383</v>
      </c>
      <c r="AX99" s="9">
        <v>6.1260000000000003</v>
      </c>
      <c r="AY99" s="9">
        <v>2.8079999999999998</v>
      </c>
      <c r="AZ99" s="9">
        <v>3.3180000000000001</v>
      </c>
      <c r="BA99" s="9">
        <v>8.8170000000000002</v>
      </c>
      <c r="BB99" s="9">
        <v>5.6210000000000004</v>
      </c>
      <c r="BC99" s="9">
        <v>3.1960000000000002</v>
      </c>
      <c r="BD99" s="9">
        <v>6.8129999999999997</v>
      </c>
      <c r="BE99" s="9">
        <v>2.9260000000000002</v>
      </c>
      <c r="BF99" s="9">
        <v>3.887</v>
      </c>
      <c r="BG99" s="9">
        <v>7.7279999999999998</v>
      </c>
      <c r="BH99" s="9">
        <v>3.6709999999999998</v>
      </c>
      <c r="BI99" s="9">
        <v>4.0570000000000004</v>
      </c>
      <c r="BJ99" s="9">
        <v>246.32900000000001</v>
      </c>
      <c r="BK99" s="9">
        <v>125.65</v>
      </c>
      <c r="BL99" s="9">
        <v>120.68</v>
      </c>
      <c r="BM99" s="9">
        <v>184.94499999999999</v>
      </c>
      <c r="BN99" s="9">
        <v>102.54600000000001</v>
      </c>
      <c r="BO99" s="9">
        <v>82.397999999999996</v>
      </c>
      <c r="BP99" s="9">
        <v>61.384999999999998</v>
      </c>
      <c r="BQ99" s="9">
        <v>23.103000000000002</v>
      </c>
      <c r="BR99" s="9">
        <v>38.281999999999996</v>
      </c>
      <c r="BS99" s="9">
        <v>31.574000000000002</v>
      </c>
      <c r="BT99" s="9">
        <v>17.512</v>
      </c>
      <c r="BU99" s="9">
        <v>14.063000000000001</v>
      </c>
      <c r="BV99" s="9">
        <v>7.2930000000000001</v>
      </c>
      <c r="BW99" s="9">
        <v>3.3479999999999999</v>
      </c>
      <c r="BX99" s="9">
        <v>3.9449999999999998</v>
      </c>
      <c r="BY99" s="9">
        <v>2.8420000000000001</v>
      </c>
      <c r="BZ99" s="9">
        <v>1.1120000000000001</v>
      </c>
      <c r="CA99" s="9">
        <v>1.7290000000000001</v>
      </c>
      <c r="CB99" s="9">
        <v>1.9930000000000001</v>
      </c>
      <c r="CC99" s="9">
        <v>1.0629999999999999</v>
      </c>
      <c r="CD99" s="9">
        <v>0.93</v>
      </c>
      <c r="CE99" s="9">
        <v>0.84899999999999998</v>
      </c>
      <c r="CF99" s="9">
        <v>0.05</v>
      </c>
      <c r="CG99" s="9">
        <v>0.8</v>
      </c>
      <c r="CH99" s="9">
        <v>4.4509999999999996</v>
      </c>
      <c r="CI99" s="9">
        <v>2.2349999999999999</v>
      </c>
      <c r="CJ99" s="9">
        <v>2.2160000000000002</v>
      </c>
      <c r="CK99" s="9">
        <v>26.995999999999999</v>
      </c>
      <c r="CL99" s="9">
        <v>15.76</v>
      </c>
      <c r="CM99" s="9">
        <v>11.236000000000001</v>
      </c>
      <c r="CN99" s="9">
        <v>9.6669999999999998</v>
      </c>
      <c r="CO99" s="9">
        <v>7.5119999999999996</v>
      </c>
      <c r="CP99" s="9">
        <v>2.1560000000000001</v>
      </c>
      <c r="CQ99" s="9">
        <v>17.329000000000001</v>
      </c>
      <c r="CR99" s="9">
        <v>8.2490000000000006</v>
      </c>
      <c r="CS99" s="9">
        <v>9.08</v>
      </c>
      <c r="CT99" s="9">
        <v>11.821</v>
      </c>
      <c r="CU99" s="9">
        <v>8.2430000000000003</v>
      </c>
      <c r="CV99" s="9">
        <v>3.5779999999999998</v>
      </c>
      <c r="CW99" s="9">
        <v>19.753</v>
      </c>
      <c r="CX99" s="9">
        <v>9.2690000000000001</v>
      </c>
      <c r="CY99" s="9">
        <v>10.484</v>
      </c>
      <c r="CZ99" s="9">
        <v>19.321000000000002</v>
      </c>
      <c r="DA99" s="9">
        <v>9.3109999999999999</v>
      </c>
      <c r="DB99" s="9">
        <v>10.01</v>
      </c>
    </row>
    <row r="100" spans="1:106">
      <c r="A100" s="10">
        <v>44531</v>
      </c>
      <c r="B100" s="9">
        <v>10.238</v>
      </c>
      <c r="C100" s="9">
        <v>6.4580000000000002</v>
      </c>
      <c r="D100" s="9">
        <v>3.78</v>
      </c>
      <c r="E100" s="9">
        <v>22.448</v>
      </c>
      <c r="F100" s="9">
        <v>9.3870000000000005</v>
      </c>
      <c r="G100" s="9">
        <v>13.061</v>
      </c>
      <c r="H100" s="9">
        <v>11.718999999999999</v>
      </c>
      <c r="I100" s="9">
        <v>7.423</v>
      </c>
      <c r="J100" s="9">
        <v>4.2960000000000003</v>
      </c>
      <c r="K100" s="9">
        <v>24.681000000000001</v>
      </c>
      <c r="L100" s="9">
        <v>10.247</v>
      </c>
      <c r="M100" s="9">
        <v>14.433999999999999</v>
      </c>
      <c r="N100" s="9">
        <v>23.606000000000002</v>
      </c>
      <c r="O100" s="9">
        <v>9.9220000000000006</v>
      </c>
      <c r="P100" s="9">
        <v>13.683999999999999</v>
      </c>
      <c r="Q100" s="9">
        <v>133.90899999999999</v>
      </c>
      <c r="R100" s="9">
        <v>68.88</v>
      </c>
      <c r="S100" s="9">
        <v>65.028999999999996</v>
      </c>
      <c r="T100" s="9">
        <v>103.496</v>
      </c>
      <c r="U100" s="9">
        <v>57.347999999999999</v>
      </c>
      <c r="V100" s="9">
        <v>46.148000000000003</v>
      </c>
      <c r="W100" s="9">
        <v>30.414000000000001</v>
      </c>
      <c r="X100" s="9">
        <v>11.532</v>
      </c>
      <c r="Y100" s="9">
        <v>18.881</v>
      </c>
      <c r="Z100" s="9">
        <v>16.129000000000001</v>
      </c>
      <c r="AA100" s="9">
        <v>8.484</v>
      </c>
      <c r="AB100" s="9">
        <v>7.6449999999999996</v>
      </c>
      <c r="AC100" s="9">
        <v>3.173</v>
      </c>
      <c r="AD100" s="9">
        <v>1.3280000000000001</v>
      </c>
      <c r="AE100" s="9">
        <v>1.845</v>
      </c>
      <c r="AF100" s="9">
        <v>1.508</v>
      </c>
      <c r="AG100" s="9">
        <v>0.95499999999999996</v>
      </c>
      <c r="AH100" s="9">
        <v>0.55400000000000005</v>
      </c>
      <c r="AI100" s="9">
        <v>0.47</v>
      </c>
      <c r="AJ100" s="9">
        <v>0.26200000000000001</v>
      </c>
      <c r="AK100" s="9">
        <v>0.20899999999999999</v>
      </c>
      <c r="AL100" s="9">
        <v>1.038</v>
      </c>
      <c r="AM100" s="9">
        <v>0.69299999999999995</v>
      </c>
      <c r="AN100" s="9">
        <v>0.34499999999999997</v>
      </c>
      <c r="AO100" s="9">
        <v>1.6639999999999999</v>
      </c>
      <c r="AP100" s="9">
        <v>0.373</v>
      </c>
      <c r="AQ100" s="9">
        <v>1.2909999999999999</v>
      </c>
      <c r="AR100" s="9">
        <v>13.975</v>
      </c>
      <c r="AS100" s="9">
        <v>7.5720000000000001</v>
      </c>
      <c r="AT100" s="9">
        <v>6.4029999999999996</v>
      </c>
      <c r="AU100" s="9">
        <v>6.77</v>
      </c>
      <c r="AV100" s="9">
        <v>4.4560000000000004</v>
      </c>
      <c r="AW100" s="9">
        <v>2.3140000000000001</v>
      </c>
      <c r="AX100" s="9">
        <v>7.2050000000000001</v>
      </c>
      <c r="AY100" s="9">
        <v>3.1160000000000001</v>
      </c>
      <c r="AZ100" s="9">
        <v>4.0890000000000004</v>
      </c>
      <c r="BA100" s="9">
        <v>7.923</v>
      </c>
      <c r="BB100" s="9">
        <v>5.1719999999999997</v>
      </c>
      <c r="BC100" s="9">
        <v>2.7519999999999998</v>
      </c>
      <c r="BD100" s="9">
        <v>8.2050000000000001</v>
      </c>
      <c r="BE100" s="9">
        <v>3.3119999999999998</v>
      </c>
      <c r="BF100" s="9">
        <v>4.8929999999999998</v>
      </c>
      <c r="BG100" s="9">
        <v>7.6749999999999998</v>
      </c>
      <c r="BH100" s="9">
        <v>3.3780000000000001</v>
      </c>
      <c r="BI100" s="9">
        <v>4.2969999999999997</v>
      </c>
      <c r="BJ100" s="9">
        <v>247.18600000000001</v>
      </c>
      <c r="BK100" s="9">
        <v>126.858</v>
      </c>
      <c r="BL100" s="9">
        <v>120.328</v>
      </c>
      <c r="BM100" s="9">
        <v>184.51300000000001</v>
      </c>
      <c r="BN100" s="9">
        <v>103.069</v>
      </c>
      <c r="BO100" s="9">
        <v>81.444000000000003</v>
      </c>
      <c r="BP100" s="9">
        <v>62.673999999999999</v>
      </c>
      <c r="BQ100" s="9">
        <v>23.789000000000001</v>
      </c>
      <c r="BR100" s="9">
        <v>38.884999999999998</v>
      </c>
      <c r="BS100" s="9">
        <v>25.459</v>
      </c>
      <c r="BT100" s="9">
        <v>16.085999999999999</v>
      </c>
      <c r="BU100" s="9">
        <v>9.3729999999999993</v>
      </c>
      <c r="BV100" s="9">
        <v>3.456</v>
      </c>
      <c r="BW100" s="9">
        <v>1.776</v>
      </c>
      <c r="BX100" s="9">
        <v>1.68</v>
      </c>
      <c r="BY100" s="9">
        <v>1.512</v>
      </c>
      <c r="BZ100" s="9">
        <v>1.07</v>
      </c>
      <c r="CA100" s="9">
        <v>0.442</v>
      </c>
      <c r="CB100" s="9">
        <v>0.89600000000000002</v>
      </c>
      <c r="CC100" s="9">
        <v>0.65800000000000003</v>
      </c>
      <c r="CD100" s="9">
        <v>0.23799999999999999</v>
      </c>
      <c r="CE100" s="9">
        <v>0.61599999999999999</v>
      </c>
      <c r="CF100" s="9">
        <v>0.41199999999999998</v>
      </c>
      <c r="CG100" s="9">
        <v>0.20399999999999999</v>
      </c>
      <c r="CH100" s="9">
        <v>1.9430000000000001</v>
      </c>
      <c r="CI100" s="9">
        <v>0.70599999999999996</v>
      </c>
      <c r="CJ100" s="9">
        <v>1.2370000000000001</v>
      </c>
      <c r="CK100" s="9">
        <v>22.75</v>
      </c>
      <c r="CL100" s="9">
        <v>14.686</v>
      </c>
      <c r="CM100" s="9">
        <v>8.0640000000000001</v>
      </c>
      <c r="CN100" s="9">
        <v>9.56</v>
      </c>
      <c r="CO100" s="9">
        <v>7.2779999999999996</v>
      </c>
      <c r="CP100" s="9">
        <v>2.2810000000000001</v>
      </c>
      <c r="CQ100" s="9">
        <v>13.191000000000001</v>
      </c>
      <c r="CR100" s="9">
        <v>7.4080000000000004</v>
      </c>
      <c r="CS100" s="9">
        <v>5.7830000000000004</v>
      </c>
      <c r="CT100" s="9">
        <v>10.864000000000001</v>
      </c>
      <c r="CU100" s="9">
        <v>8.15</v>
      </c>
      <c r="CV100" s="9">
        <v>2.7149999999999999</v>
      </c>
      <c r="CW100" s="9">
        <v>14.593999999999999</v>
      </c>
      <c r="CX100" s="9">
        <v>7.9359999999999999</v>
      </c>
      <c r="CY100" s="9">
        <v>6.6580000000000004</v>
      </c>
      <c r="CZ100" s="9">
        <v>14.087</v>
      </c>
      <c r="DA100" s="9">
        <v>8.0649999999999995</v>
      </c>
      <c r="DB100" s="9">
        <v>6.0209999999999999</v>
      </c>
    </row>
    <row r="101" spans="1:106">
      <c r="A101" s="10">
        <v>44562</v>
      </c>
      <c r="B101" s="9">
        <v>9.9740000000000002</v>
      </c>
      <c r="C101" s="9">
        <v>6.2249999999999996</v>
      </c>
      <c r="D101" s="9">
        <v>3.7480000000000002</v>
      </c>
      <c r="E101" s="9">
        <v>19.161000000000001</v>
      </c>
      <c r="F101" s="9">
        <v>7.9720000000000004</v>
      </c>
      <c r="G101" s="9">
        <v>11.189</v>
      </c>
      <c r="H101" s="9">
        <v>12.238</v>
      </c>
      <c r="I101" s="9">
        <v>7.4340000000000002</v>
      </c>
      <c r="J101" s="9">
        <v>4.8040000000000003</v>
      </c>
      <c r="K101" s="9">
        <v>22.055</v>
      </c>
      <c r="L101" s="9">
        <v>9.3729999999999993</v>
      </c>
      <c r="M101" s="9">
        <v>12.682</v>
      </c>
      <c r="N101" s="9">
        <v>21.356000000000002</v>
      </c>
      <c r="O101" s="9">
        <v>9.0150000000000006</v>
      </c>
      <c r="P101" s="9">
        <v>12.340999999999999</v>
      </c>
      <c r="Q101" s="9">
        <v>130.53100000000001</v>
      </c>
      <c r="R101" s="9">
        <v>66.552999999999997</v>
      </c>
      <c r="S101" s="9">
        <v>63.978000000000002</v>
      </c>
      <c r="T101" s="9">
        <v>103.36499999999999</v>
      </c>
      <c r="U101" s="9">
        <v>56.027000000000001</v>
      </c>
      <c r="V101" s="9">
        <v>47.338000000000001</v>
      </c>
      <c r="W101" s="9">
        <v>27.166</v>
      </c>
      <c r="X101" s="9">
        <v>10.526</v>
      </c>
      <c r="Y101" s="9">
        <v>16.64</v>
      </c>
      <c r="Z101" s="9">
        <v>13.416</v>
      </c>
      <c r="AA101" s="9">
        <v>7.3019999999999996</v>
      </c>
      <c r="AB101" s="9">
        <v>6.1139999999999999</v>
      </c>
      <c r="AC101" s="9">
        <v>3.0409999999999999</v>
      </c>
      <c r="AD101" s="9">
        <v>1.82</v>
      </c>
      <c r="AE101" s="9">
        <v>1.2210000000000001</v>
      </c>
      <c r="AF101" s="9">
        <v>2.032</v>
      </c>
      <c r="AG101" s="9">
        <v>1.2709999999999999</v>
      </c>
      <c r="AH101" s="9">
        <v>0.76</v>
      </c>
      <c r="AI101" s="9">
        <v>1.3069999999999999</v>
      </c>
      <c r="AJ101" s="9">
        <v>0.86899999999999999</v>
      </c>
      <c r="AK101" s="9">
        <v>0.438</v>
      </c>
      <c r="AL101" s="9">
        <v>0.72499999999999998</v>
      </c>
      <c r="AM101" s="9">
        <v>0.40200000000000002</v>
      </c>
      <c r="AN101" s="9">
        <v>0.32300000000000001</v>
      </c>
      <c r="AO101" s="9">
        <v>1.0089999999999999</v>
      </c>
      <c r="AP101" s="9">
        <v>0.54900000000000004</v>
      </c>
      <c r="AQ101" s="9">
        <v>0.46</v>
      </c>
      <c r="AR101" s="9">
        <v>11.375</v>
      </c>
      <c r="AS101" s="9">
        <v>6.0129999999999999</v>
      </c>
      <c r="AT101" s="9">
        <v>5.3620000000000001</v>
      </c>
      <c r="AU101" s="9">
        <v>5.4459999999999997</v>
      </c>
      <c r="AV101" s="9">
        <v>3.5640000000000001</v>
      </c>
      <c r="AW101" s="9">
        <v>1.8819999999999999</v>
      </c>
      <c r="AX101" s="9">
        <v>5.9290000000000003</v>
      </c>
      <c r="AY101" s="9">
        <v>2.4489999999999998</v>
      </c>
      <c r="AZ101" s="9">
        <v>3.48</v>
      </c>
      <c r="BA101" s="9">
        <v>7.1520000000000001</v>
      </c>
      <c r="BB101" s="9">
        <v>4.6230000000000002</v>
      </c>
      <c r="BC101" s="9">
        <v>2.5289999999999999</v>
      </c>
      <c r="BD101" s="9">
        <v>6.2640000000000002</v>
      </c>
      <c r="BE101" s="9">
        <v>2.6789999999999998</v>
      </c>
      <c r="BF101" s="9">
        <v>3.585</v>
      </c>
      <c r="BG101" s="9">
        <v>7.2350000000000003</v>
      </c>
      <c r="BH101" s="9">
        <v>3.3180000000000001</v>
      </c>
      <c r="BI101" s="9">
        <v>3.9169999999999998</v>
      </c>
      <c r="BJ101" s="9">
        <v>247.99799999999999</v>
      </c>
      <c r="BK101" s="9">
        <v>126.268</v>
      </c>
      <c r="BL101" s="9">
        <v>121.73</v>
      </c>
      <c r="BM101" s="9">
        <v>183.37100000000001</v>
      </c>
      <c r="BN101" s="9">
        <v>103.11</v>
      </c>
      <c r="BO101" s="9">
        <v>80.260999999999996</v>
      </c>
      <c r="BP101" s="9">
        <v>64.626999999999995</v>
      </c>
      <c r="BQ101" s="9">
        <v>23.158000000000001</v>
      </c>
      <c r="BR101" s="9">
        <v>41.469000000000001</v>
      </c>
      <c r="BS101" s="9">
        <v>22.997</v>
      </c>
      <c r="BT101" s="9">
        <v>14.741</v>
      </c>
      <c r="BU101" s="9">
        <v>8.2560000000000002</v>
      </c>
      <c r="BV101" s="9">
        <v>5.0439999999999996</v>
      </c>
      <c r="BW101" s="9">
        <v>3.4</v>
      </c>
      <c r="BX101" s="9">
        <v>1.6439999999999999</v>
      </c>
      <c r="BY101" s="9">
        <v>2.0099999999999998</v>
      </c>
      <c r="BZ101" s="9">
        <v>1.627</v>
      </c>
      <c r="CA101" s="9">
        <v>0.38300000000000001</v>
      </c>
      <c r="CB101" s="9">
        <v>1.252</v>
      </c>
      <c r="CC101" s="9">
        <v>0.88100000000000001</v>
      </c>
      <c r="CD101" s="9">
        <v>0.37</v>
      </c>
      <c r="CE101" s="9">
        <v>0.75900000000000001</v>
      </c>
      <c r="CF101" s="9">
        <v>0.746</v>
      </c>
      <c r="CG101" s="9">
        <v>1.2999999999999999E-2</v>
      </c>
      <c r="CH101" s="9">
        <v>3.0329999999999999</v>
      </c>
      <c r="CI101" s="9">
        <v>1.7729999999999999</v>
      </c>
      <c r="CJ101" s="9">
        <v>1.2609999999999999</v>
      </c>
      <c r="CK101" s="9">
        <v>20.478999999999999</v>
      </c>
      <c r="CL101" s="9">
        <v>13.407</v>
      </c>
      <c r="CM101" s="9">
        <v>7.0730000000000004</v>
      </c>
      <c r="CN101" s="9">
        <v>7.3490000000000002</v>
      </c>
      <c r="CO101" s="9">
        <v>6.0049999999999999</v>
      </c>
      <c r="CP101" s="9">
        <v>1.3440000000000001</v>
      </c>
      <c r="CQ101" s="9">
        <v>13.13</v>
      </c>
      <c r="CR101" s="9">
        <v>7.4020000000000001</v>
      </c>
      <c r="CS101" s="9">
        <v>5.7290000000000001</v>
      </c>
      <c r="CT101" s="9">
        <v>8.8829999999999991</v>
      </c>
      <c r="CU101" s="9">
        <v>7.1669999999999998</v>
      </c>
      <c r="CV101" s="9">
        <v>1.716</v>
      </c>
      <c r="CW101" s="9">
        <v>14.114000000000001</v>
      </c>
      <c r="CX101" s="9">
        <v>7.5739999999999998</v>
      </c>
      <c r="CY101" s="9">
        <v>6.54</v>
      </c>
      <c r="CZ101" s="9">
        <v>14.382</v>
      </c>
      <c r="DA101" s="9">
        <v>8.2829999999999995</v>
      </c>
      <c r="DB101" s="9">
        <v>6.0990000000000002</v>
      </c>
    </row>
    <row r="102" spans="1:106">
      <c r="A102" s="10">
        <v>44593</v>
      </c>
      <c r="B102" s="9">
        <v>10.141</v>
      </c>
      <c r="C102" s="9">
        <v>6.9379999999999997</v>
      </c>
      <c r="D102" s="9">
        <v>3.2029999999999998</v>
      </c>
      <c r="E102" s="9">
        <v>20.571000000000002</v>
      </c>
      <c r="F102" s="9">
        <v>9.1370000000000005</v>
      </c>
      <c r="G102" s="9">
        <v>11.433999999999999</v>
      </c>
      <c r="H102" s="9">
        <v>12.548999999999999</v>
      </c>
      <c r="I102" s="9">
        <v>9.1959999999999997</v>
      </c>
      <c r="J102" s="9">
        <v>3.3530000000000002</v>
      </c>
      <c r="K102" s="9">
        <v>23.795000000000002</v>
      </c>
      <c r="L102" s="9">
        <v>10.548999999999999</v>
      </c>
      <c r="M102" s="9">
        <v>13.246</v>
      </c>
      <c r="N102" s="9">
        <v>21.856999999999999</v>
      </c>
      <c r="O102" s="9">
        <v>10.297000000000001</v>
      </c>
      <c r="P102" s="9">
        <v>11.56</v>
      </c>
      <c r="Q102" s="9">
        <v>133.24199999999999</v>
      </c>
      <c r="R102" s="9">
        <v>68.031000000000006</v>
      </c>
      <c r="S102" s="9">
        <v>65.210999999999999</v>
      </c>
      <c r="T102" s="9">
        <v>105.399</v>
      </c>
      <c r="U102" s="9">
        <v>58.220999999999997</v>
      </c>
      <c r="V102" s="9">
        <v>47.177999999999997</v>
      </c>
      <c r="W102" s="9">
        <v>27.843</v>
      </c>
      <c r="X102" s="9">
        <v>9.81</v>
      </c>
      <c r="Y102" s="9">
        <v>18.033000000000001</v>
      </c>
      <c r="Z102" s="9">
        <v>18.388000000000002</v>
      </c>
      <c r="AA102" s="9">
        <v>10.281000000000001</v>
      </c>
      <c r="AB102" s="9">
        <v>8.1080000000000005</v>
      </c>
      <c r="AC102" s="9">
        <v>4.25</v>
      </c>
      <c r="AD102" s="9">
        <v>2.3420000000000001</v>
      </c>
      <c r="AE102" s="9">
        <v>1.9079999999999999</v>
      </c>
      <c r="AF102" s="9">
        <v>2.3410000000000002</v>
      </c>
      <c r="AG102" s="9">
        <v>1.4039999999999999</v>
      </c>
      <c r="AH102" s="9">
        <v>0.93700000000000006</v>
      </c>
      <c r="AI102" s="9">
        <v>0.92200000000000004</v>
      </c>
      <c r="AJ102" s="9">
        <v>0.49099999999999999</v>
      </c>
      <c r="AK102" s="9">
        <v>0.432</v>
      </c>
      <c r="AL102" s="9">
        <v>1.419</v>
      </c>
      <c r="AM102" s="9">
        <v>0.91400000000000003</v>
      </c>
      <c r="AN102" s="9">
        <v>0.505</v>
      </c>
      <c r="AO102" s="9">
        <v>1.909</v>
      </c>
      <c r="AP102" s="9">
        <v>0.93799999999999994</v>
      </c>
      <c r="AQ102" s="9">
        <v>0.97099999999999997</v>
      </c>
      <c r="AR102" s="9">
        <v>15.738</v>
      </c>
      <c r="AS102" s="9">
        <v>8.75</v>
      </c>
      <c r="AT102" s="9">
        <v>6.9880000000000004</v>
      </c>
      <c r="AU102" s="9">
        <v>8.8800000000000008</v>
      </c>
      <c r="AV102" s="9">
        <v>5.5880000000000001</v>
      </c>
      <c r="AW102" s="9">
        <v>3.2909999999999999</v>
      </c>
      <c r="AX102" s="9">
        <v>6.859</v>
      </c>
      <c r="AY102" s="9">
        <v>3.1619999999999999</v>
      </c>
      <c r="AZ102" s="9">
        <v>3.6970000000000001</v>
      </c>
      <c r="BA102" s="9">
        <v>10.643000000000001</v>
      </c>
      <c r="BB102" s="9">
        <v>6.8840000000000003</v>
      </c>
      <c r="BC102" s="9">
        <v>3.7589999999999999</v>
      </c>
      <c r="BD102" s="9">
        <v>7.7460000000000004</v>
      </c>
      <c r="BE102" s="9">
        <v>3.3969999999999998</v>
      </c>
      <c r="BF102" s="9">
        <v>4.3490000000000002</v>
      </c>
      <c r="BG102" s="9">
        <v>7.7809999999999997</v>
      </c>
      <c r="BH102" s="9">
        <v>3.653</v>
      </c>
      <c r="BI102" s="9">
        <v>4.1280000000000001</v>
      </c>
      <c r="BJ102" s="9">
        <v>254.90899999999999</v>
      </c>
      <c r="BK102" s="9">
        <v>128.86099999999999</v>
      </c>
      <c r="BL102" s="9">
        <v>126.048</v>
      </c>
      <c r="BM102" s="9">
        <v>193.23500000000001</v>
      </c>
      <c r="BN102" s="9">
        <v>105.479</v>
      </c>
      <c r="BO102" s="9">
        <v>87.756</v>
      </c>
      <c r="BP102" s="9">
        <v>61.673999999999999</v>
      </c>
      <c r="BQ102" s="9">
        <v>23.382000000000001</v>
      </c>
      <c r="BR102" s="9">
        <v>38.292000000000002</v>
      </c>
      <c r="BS102" s="9">
        <v>25.216999999999999</v>
      </c>
      <c r="BT102" s="9">
        <v>14.91</v>
      </c>
      <c r="BU102" s="9">
        <v>10.307</v>
      </c>
      <c r="BV102" s="9">
        <v>5.1440000000000001</v>
      </c>
      <c r="BW102" s="9">
        <v>2.3069999999999999</v>
      </c>
      <c r="BX102" s="9">
        <v>2.8370000000000002</v>
      </c>
      <c r="BY102" s="9">
        <v>1.2749999999999999</v>
      </c>
      <c r="BZ102" s="9">
        <v>0.90800000000000003</v>
      </c>
      <c r="CA102" s="9">
        <v>0.36699999999999999</v>
      </c>
      <c r="CB102" s="9">
        <v>0.39300000000000002</v>
      </c>
      <c r="CC102" s="9">
        <v>0.38400000000000001</v>
      </c>
      <c r="CD102" s="9">
        <v>8.9999999999999993E-3</v>
      </c>
      <c r="CE102" s="9">
        <v>0.88200000000000001</v>
      </c>
      <c r="CF102" s="9">
        <v>0.52400000000000002</v>
      </c>
      <c r="CG102" s="9">
        <v>0.35799999999999998</v>
      </c>
      <c r="CH102" s="9">
        <v>3.87</v>
      </c>
      <c r="CI102" s="9">
        <v>1.399</v>
      </c>
      <c r="CJ102" s="9">
        <v>2.4700000000000002</v>
      </c>
      <c r="CK102" s="9">
        <v>21.702999999999999</v>
      </c>
      <c r="CL102" s="9">
        <v>13.548999999999999</v>
      </c>
      <c r="CM102" s="9">
        <v>8.1539999999999999</v>
      </c>
      <c r="CN102" s="9">
        <v>9.3670000000000009</v>
      </c>
      <c r="CO102" s="9">
        <v>6.2830000000000004</v>
      </c>
      <c r="CP102" s="9">
        <v>3.0840000000000001</v>
      </c>
      <c r="CQ102" s="9">
        <v>12.336</v>
      </c>
      <c r="CR102" s="9">
        <v>7.2649999999999997</v>
      </c>
      <c r="CS102" s="9">
        <v>5.07</v>
      </c>
      <c r="CT102" s="9">
        <v>10.189</v>
      </c>
      <c r="CU102" s="9">
        <v>6.7519999999999998</v>
      </c>
      <c r="CV102" s="9">
        <v>3.4369999999999998</v>
      </c>
      <c r="CW102" s="9">
        <v>15.029</v>
      </c>
      <c r="CX102" s="9">
        <v>8.1579999999999995</v>
      </c>
      <c r="CY102" s="9">
        <v>6.87</v>
      </c>
      <c r="CZ102" s="9">
        <v>12.728999999999999</v>
      </c>
      <c r="DA102" s="9">
        <v>7.649</v>
      </c>
      <c r="DB102" s="9">
        <v>5.08</v>
      </c>
    </row>
    <row r="103" spans="1:106">
      <c r="A103" s="10">
        <v>44621</v>
      </c>
      <c r="B103" s="9">
        <v>8.4260000000000002</v>
      </c>
      <c r="C103" s="9">
        <v>6.7069999999999999</v>
      </c>
      <c r="D103" s="9">
        <v>1.7190000000000001</v>
      </c>
      <c r="E103" s="9">
        <v>17.891999999999999</v>
      </c>
      <c r="F103" s="9">
        <v>6.3860000000000001</v>
      </c>
      <c r="G103" s="9">
        <v>11.506</v>
      </c>
      <c r="H103" s="9">
        <v>9.9849999999999994</v>
      </c>
      <c r="I103" s="9">
        <v>7.8810000000000002</v>
      </c>
      <c r="J103" s="9">
        <v>2.1040000000000001</v>
      </c>
      <c r="K103" s="9">
        <v>19.690000000000001</v>
      </c>
      <c r="L103" s="9">
        <v>7.2030000000000003</v>
      </c>
      <c r="M103" s="9">
        <v>12.487</v>
      </c>
      <c r="N103" s="9">
        <v>19.247</v>
      </c>
      <c r="O103" s="9">
        <v>7.5019999999999998</v>
      </c>
      <c r="P103" s="9">
        <v>11.744999999999999</v>
      </c>
      <c r="Q103" s="9">
        <v>132.71799999999999</v>
      </c>
      <c r="R103" s="9">
        <v>67.323999999999998</v>
      </c>
      <c r="S103" s="9">
        <v>65.394000000000005</v>
      </c>
      <c r="T103" s="9">
        <v>104.84399999999999</v>
      </c>
      <c r="U103" s="9">
        <v>57.119</v>
      </c>
      <c r="V103" s="9">
        <v>47.723999999999997</v>
      </c>
      <c r="W103" s="9">
        <v>27.873999999999999</v>
      </c>
      <c r="X103" s="9">
        <v>10.204000000000001</v>
      </c>
      <c r="Y103" s="9">
        <v>17.670000000000002</v>
      </c>
      <c r="Z103" s="9">
        <v>16.783000000000001</v>
      </c>
      <c r="AA103" s="9">
        <v>9.0850000000000009</v>
      </c>
      <c r="AB103" s="9">
        <v>7.6980000000000004</v>
      </c>
      <c r="AC103" s="9">
        <v>3.2949999999999999</v>
      </c>
      <c r="AD103" s="9">
        <v>1.623</v>
      </c>
      <c r="AE103" s="9">
        <v>1.671</v>
      </c>
      <c r="AF103" s="9">
        <v>1.52</v>
      </c>
      <c r="AG103" s="9">
        <v>0.89700000000000002</v>
      </c>
      <c r="AH103" s="9">
        <v>0.623</v>
      </c>
      <c r="AI103" s="9">
        <v>0.53800000000000003</v>
      </c>
      <c r="AJ103" s="9">
        <v>0.16700000000000001</v>
      </c>
      <c r="AK103" s="9">
        <v>0.37</v>
      </c>
      <c r="AL103" s="9">
        <v>0.98199999999999998</v>
      </c>
      <c r="AM103" s="9">
        <v>0.73</v>
      </c>
      <c r="AN103" s="9">
        <v>0.253</v>
      </c>
      <c r="AO103" s="9">
        <v>1.7749999999999999</v>
      </c>
      <c r="AP103" s="9">
        <v>0.72599999999999998</v>
      </c>
      <c r="AQ103" s="9">
        <v>1.048</v>
      </c>
      <c r="AR103" s="9">
        <v>14.817</v>
      </c>
      <c r="AS103" s="9">
        <v>7.9340000000000002</v>
      </c>
      <c r="AT103" s="9">
        <v>6.8819999999999997</v>
      </c>
      <c r="AU103" s="9">
        <v>8.7729999999999997</v>
      </c>
      <c r="AV103" s="9">
        <v>5.6059999999999999</v>
      </c>
      <c r="AW103" s="9">
        <v>3.1669999999999998</v>
      </c>
      <c r="AX103" s="9">
        <v>6.0430000000000001</v>
      </c>
      <c r="AY103" s="9">
        <v>2.3279999999999998</v>
      </c>
      <c r="AZ103" s="9">
        <v>3.7160000000000002</v>
      </c>
      <c r="BA103" s="9">
        <v>10.125</v>
      </c>
      <c r="BB103" s="9">
        <v>6.4859999999999998</v>
      </c>
      <c r="BC103" s="9">
        <v>3.6389999999999998</v>
      </c>
      <c r="BD103" s="9">
        <v>6.6580000000000004</v>
      </c>
      <c r="BE103" s="9">
        <v>2.5990000000000002</v>
      </c>
      <c r="BF103" s="9">
        <v>4.0590000000000002</v>
      </c>
      <c r="BG103" s="9">
        <v>6.5810000000000004</v>
      </c>
      <c r="BH103" s="9">
        <v>2.4950000000000001</v>
      </c>
      <c r="BI103" s="9">
        <v>4.0860000000000003</v>
      </c>
      <c r="BJ103" s="9">
        <v>255.774</v>
      </c>
      <c r="BK103" s="9">
        <v>130.66200000000001</v>
      </c>
      <c r="BL103" s="9">
        <v>125.11199999999999</v>
      </c>
      <c r="BM103" s="9">
        <v>187.73699999999999</v>
      </c>
      <c r="BN103" s="9">
        <v>104.264</v>
      </c>
      <c r="BO103" s="9">
        <v>83.472999999999999</v>
      </c>
      <c r="BP103" s="9">
        <v>68.037000000000006</v>
      </c>
      <c r="BQ103" s="9">
        <v>26.398</v>
      </c>
      <c r="BR103" s="9">
        <v>41.64</v>
      </c>
      <c r="BS103" s="9">
        <v>21.719000000000001</v>
      </c>
      <c r="BT103" s="9">
        <v>13.057</v>
      </c>
      <c r="BU103" s="9">
        <v>8.6609999999999996</v>
      </c>
      <c r="BV103" s="9">
        <v>3.8130000000000002</v>
      </c>
      <c r="BW103" s="9">
        <v>2.0960000000000001</v>
      </c>
      <c r="BX103" s="9">
        <v>1.7170000000000001</v>
      </c>
      <c r="BY103" s="9">
        <v>1.2270000000000001</v>
      </c>
      <c r="BZ103" s="9">
        <v>0.98499999999999999</v>
      </c>
      <c r="CA103" s="9">
        <v>0.24199999999999999</v>
      </c>
      <c r="CB103" s="9">
        <v>0.80100000000000005</v>
      </c>
      <c r="CC103" s="9">
        <v>0.57399999999999995</v>
      </c>
      <c r="CD103" s="9">
        <v>0.22700000000000001</v>
      </c>
      <c r="CE103" s="9">
        <v>0.42599999999999999</v>
      </c>
      <c r="CF103" s="9">
        <v>0.41099999999999998</v>
      </c>
      <c r="CG103" s="9">
        <v>1.4999999999999999E-2</v>
      </c>
      <c r="CH103" s="9">
        <v>2.5870000000000002</v>
      </c>
      <c r="CI103" s="9">
        <v>1.111</v>
      </c>
      <c r="CJ103" s="9">
        <v>1.4750000000000001</v>
      </c>
      <c r="CK103" s="9">
        <v>19.483000000000001</v>
      </c>
      <c r="CL103" s="9">
        <v>12.06</v>
      </c>
      <c r="CM103" s="9">
        <v>7.423</v>
      </c>
      <c r="CN103" s="9">
        <v>7.3040000000000003</v>
      </c>
      <c r="CO103" s="9">
        <v>5.0750000000000002</v>
      </c>
      <c r="CP103" s="9">
        <v>2.2290000000000001</v>
      </c>
      <c r="CQ103" s="9">
        <v>12.179</v>
      </c>
      <c r="CR103" s="9">
        <v>6.9850000000000003</v>
      </c>
      <c r="CS103" s="9">
        <v>5.194</v>
      </c>
      <c r="CT103" s="9">
        <v>8.1159999999999997</v>
      </c>
      <c r="CU103" s="9">
        <v>5.6609999999999996</v>
      </c>
      <c r="CV103" s="9">
        <v>2.4550000000000001</v>
      </c>
      <c r="CW103" s="9">
        <v>13.602</v>
      </c>
      <c r="CX103" s="9">
        <v>7.3959999999999999</v>
      </c>
      <c r="CY103" s="9">
        <v>6.2060000000000004</v>
      </c>
      <c r="CZ103" s="9">
        <v>12.978999999999999</v>
      </c>
      <c r="DA103" s="9">
        <v>7.5590000000000002</v>
      </c>
      <c r="DB103" s="9">
        <v>5.42</v>
      </c>
    </row>
    <row r="104" spans="1:106">
      <c r="A104" s="10">
        <v>44652</v>
      </c>
      <c r="B104" s="9">
        <v>9.9109999999999996</v>
      </c>
      <c r="C104" s="9">
        <v>7.1029999999999998</v>
      </c>
      <c r="D104" s="9">
        <v>2.8079999999999998</v>
      </c>
      <c r="E104" s="9">
        <v>18.134</v>
      </c>
      <c r="F104" s="9">
        <v>7.5030000000000001</v>
      </c>
      <c r="G104" s="9">
        <v>10.631</v>
      </c>
      <c r="H104" s="9">
        <v>10.699</v>
      </c>
      <c r="I104" s="9">
        <v>7.4859999999999998</v>
      </c>
      <c r="J104" s="9">
        <v>3.2130000000000001</v>
      </c>
      <c r="K104" s="9">
        <v>19.832999999999998</v>
      </c>
      <c r="L104" s="9">
        <v>8.298</v>
      </c>
      <c r="M104" s="9">
        <v>11.535</v>
      </c>
      <c r="N104" s="9">
        <v>19.137</v>
      </c>
      <c r="O104" s="9">
        <v>8.1259999999999994</v>
      </c>
      <c r="P104" s="9">
        <v>11.010999999999999</v>
      </c>
      <c r="Q104" s="9">
        <v>134.24600000000001</v>
      </c>
      <c r="R104" s="9">
        <v>67.766000000000005</v>
      </c>
      <c r="S104" s="9">
        <v>66.48</v>
      </c>
      <c r="T104" s="9">
        <v>106.035</v>
      </c>
      <c r="U104" s="9">
        <v>57.137</v>
      </c>
      <c r="V104" s="9">
        <v>48.896999999999998</v>
      </c>
      <c r="W104" s="9">
        <v>28.210999999999999</v>
      </c>
      <c r="X104" s="9">
        <v>10.629</v>
      </c>
      <c r="Y104" s="9">
        <v>17.582000000000001</v>
      </c>
      <c r="Z104" s="9">
        <v>17.306999999999999</v>
      </c>
      <c r="AA104" s="9">
        <v>10.208</v>
      </c>
      <c r="AB104" s="9">
        <v>7.0990000000000002</v>
      </c>
      <c r="AC104" s="9">
        <v>1.8580000000000001</v>
      </c>
      <c r="AD104" s="9">
        <v>0.995</v>
      </c>
      <c r="AE104" s="9">
        <v>0.86299999999999999</v>
      </c>
      <c r="AF104" s="9">
        <v>0.69299999999999995</v>
      </c>
      <c r="AG104" s="9">
        <v>0.45</v>
      </c>
      <c r="AH104" s="9">
        <v>0.24299999999999999</v>
      </c>
      <c r="AI104" s="9">
        <v>0.29099999999999998</v>
      </c>
      <c r="AJ104" s="9">
        <v>0.19400000000000001</v>
      </c>
      <c r="AK104" s="9">
        <v>9.7000000000000003E-2</v>
      </c>
      <c r="AL104" s="9">
        <v>0.40200000000000002</v>
      </c>
      <c r="AM104" s="9">
        <v>0.255</v>
      </c>
      <c r="AN104" s="9">
        <v>0.14599999999999999</v>
      </c>
      <c r="AO104" s="9">
        <v>1.165</v>
      </c>
      <c r="AP104" s="9">
        <v>0.54500000000000004</v>
      </c>
      <c r="AQ104" s="9">
        <v>0.62</v>
      </c>
      <c r="AR104" s="9">
        <v>16.32</v>
      </c>
      <c r="AS104" s="9">
        <v>9.7140000000000004</v>
      </c>
      <c r="AT104" s="9">
        <v>6.6059999999999999</v>
      </c>
      <c r="AU104" s="9">
        <v>8.0329999999999995</v>
      </c>
      <c r="AV104" s="9">
        <v>5.8289999999999997</v>
      </c>
      <c r="AW104" s="9">
        <v>2.2040000000000002</v>
      </c>
      <c r="AX104" s="9">
        <v>8.2870000000000008</v>
      </c>
      <c r="AY104" s="9">
        <v>3.8849999999999998</v>
      </c>
      <c r="AZ104" s="9">
        <v>4.4020000000000001</v>
      </c>
      <c r="BA104" s="9">
        <v>8.5839999999999996</v>
      </c>
      <c r="BB104" s="9">
        <v>6.1769999999999996</v>
      </c>
      <c r="BC104" s="9">
        <v>2.407</v>
      </c>
      <c r="BD104" s="9">
        <v>8.7240000000000002</v>
      </c>
      <c r="BE104" s="9">
        <v>4.0309999999999997</v>
      </c>
      <c r="BF104" s="9">
        <v>4.6929999999999996</v>
      </c>
      <c r="BG104" s="9">
        <v>8.5779999999999994</v>
      </c>
      <c r="BH104" s="9">
        <v>4.0789999999999997</v>
      </c>
      <c r="BI104" s="9">
        <v>4.4980000000000002</v>
      </c>
      <c r="BJ104" s="9">
        <v>255.8</v>
      </c>
      <c r="BK104" s="9">
        <v>129.197</v>
      </c>
      <c r="BL104" s="9">
        <v>126.60299999999999</v>
      </c>
      <c r="BM104" s="9">
        <v>188.078</v>
      </c>
      <c r="BN104" s="9">
        <v>104.70699999999999</v>
      </c>
      <c r="BO104" s="9">
        <v>83.37</v>
      </c>
      <c r="BP104" s="9">
        <v>67.721999999999994</v>
      </c>
      <c r="BQ104" s="9">
        <v>24.49</v>
      </c>
      <c r="BR104" s="9">
        <v>43.231999999999999</v>
      </c>
      <c r="BS104" s="9">
        <v>22.920999999999999</v>
      </c>
      <c r="BT104" s="9">
        <v>14.302</v>
      </c>
      <c r="BU104" s="9">
        <v>8.6189999999999998</v>
      </c>
      <c r="BV104" s="9">
        <v>3.9860000000000002</v>
      </c>
      <c r="BW104" s="9">
        <v>2.9420000000000002</v>
      </c>
      <c r="BX104" s="9">
        <v>1.044</v>
      </c>
      <c r="BY104" s="9">
        <v>1.734</v>
      </c>
      <c r="BZ104" s="9">
        <v>1.27</v>
      </c>
      <c r="CA104" s="9">
        <v>0.46400000000000002</v>
      </c>
      <c r="CB104" s="9">
        <v>0.78400000000000003</v>
      </c>
      <c r="CC104" s="9">
        <v>0.77300000000000002</v>
      </c>
      <c r="CD104" s="9">
        <v>0.01</v>
      </c>
      <c r="CE104" s="9">
        <v>0.95</v>
      </c>
      <c r="CF104" s="9">
        <v>0.497</v>
      </c>
      <c r="CG104" s="9">
        <v>0.45400000000000001</v>
      </c>
      <c r="CH104" s="9">
        <v>2.2519999999999998</v>
      </c>
      <c r="CI104" s="9">
        <v>1.6719999999999999</v>
      </c>
      <c r="CJ104" s="9">
        <v>0.57899999999999996</v>
      </c>
      <c r="CK104" s="9">
        <v>19.943999999999999</v>
      </c>
      <c r="CL104" s="9">
        <v>11.984999999999999</v>
      </c>
      <c r="CM104" s="9">
        <v>7.9580000000000002</v>
      </c>
      <c r="CN104" s="9">
        <v>8.4870000000000001</v>
      </c>
      <c r="CO104" s="9">
        <v>6.875</v>
      </c>
      <c r="CP104" s="9">
        <v>1.6120000000000001</v>
      </c>
      <c r="CQ104" s="9">
        <v>11.457000000000001</v>
      </c>
      <c r="CR104" s="9">
        <v>5.1100000000000003</v>
      </c>
      <c r="CS104" s="9">
        <v>6.3470000000000004</v>
      </c>
      <c r="CT104" s="9">
        <v>9.67</v>
      </c>
      <c r="CU104" s="9">
        <v>7.8250000000000002</v>
      </c>
      <c r="CV104" s="9">
        <v>1.845</v>
      </c>
      <c r="CW104" s="9">
        <v>13.25</v>
      </c>
      <c r="CX104" s="9">
        <v>6.4770000000000003</v>
      </c>
      <c r="CY104" s="9">
        <v>6.774</v>
      </c>
      <c r="CZ104" s="9">
        <v>12.241</v>
      </c>
      <c r="DA104" s="9">
        <v>5.883</v>
      </c>
      <c r="DB104" s="9">
        <v>6.3570000000000002</v>
      </c>
    </row>
    <row r="105" spans="1:106">
      <c r="A105" s="10">
        <v>44682</v>
      </c>
      <c r="B105" s="9">
        <v>8.5459999999999994</v>
      </c>
      <c r="C105" s="9">
        <v>6.3109999999999999</v>
      </c>
      <c r="D105" s="9">
        <v>2.2349999999999999</v>
      </c>
      <c r="E105" s="9">
        <v>17.768000000000001</v>
      </c>
      <c r="F105" s="9">
        <v>6.819</v>
      </c>
      <c r="G105" s="9">
        <v>10.948</v>
      </c>
      <c r="H105" s="9">
        <v>10.605</v>
      </c>
      <c r="I105" s="9">
        <v>7.8920000000000003</v>
      </c>
      <c r="J105" s="9">
        <v>2.714</v>
      </c>
      <c r="K105" s="9">
        <v>20.504000000000001</v>
      </c>
      <c r="L105" s="9">
        <v>8.1890000000000001</v>
      </c>
      <c r="M105" s="9">
        <v>12.315</v>
      </c>
      <c r="N105" s="9">
        <v>19.059999999999999</v>
      </c>
      <c r="O105" s="9">
        <v>7.5919999999999996</v>
      </c>
      <c r="P105" s="9">
        <v>11.468</v>
      </c>
      <c r="Q105" s="9">
        <v>137.304</v>
      </c>
      <c r="R105" s="9">
        <v>69.009</v>
      </c>
      <c r="S105" s="9">
        <v>68.293999999999997</v>
      </c>
      <c r="T105" s="9">
        <v>107.28400000000001</v>
      </c>
      <c r="U105" s="9">
        <v>58.564</v>
      </c>
      <c r="V105" s="9">
        <v>48.72</v>
      </c>
      <c r="W105" s="9">
        <v>30.02</v>
      </c>
      <c r="X105" s="9">
        <v>10.446</v>
      </c>
      <c r="Y105" s="9">
        <v>19.574000000000002</v>
      </c>
      <c r="Z105" s="9">
        <v>16.422999999999998</v>
      </c>
      <c r="AA105" s="9">
        <v>9.0749999999999993</v>
      </c>
      <c r="AB105" s="9">
        <v>7.3479999999999999</v>
      </c>
      <c r="AC105" s="9">
        <v>2.4420000000000002</v>
      </c>
      <c r="AD105" s="9">
        <v>1.65</v>
      </c>
      <c r="AE105" s="9">
        <v>0.79200000000000004</v>
      </c>
      <c r="AF105" s="9">
        <v>1.22</v>
      </c>
      <c r="AG105" s="9">
        <v>0.873</v>
      </c>
      <c r="AH105" s="9">
        <v>0.34699999999999998</v>
      </c>
      <c r="AI105" s="9">
        <v>0.27100000000000002</v>
      </c>
      <c r="AJ105" s="9">
        <v>0.16900000000000001</v>
      </c>
      <c r="AK105" s="9">
        <v>0.10199999999999999</v>
      </c>
      <c r="AL105" s="9">
        <v>0.94899999999999995</v>
      </c>
      <c r="AM105" s="9">
        <v>0.70499999999999996</v>
      </c>
      <c r="AN105" s="9">
        <v>0.245</v>
      </c>
      <c r="AO105" s="9">
        <v>1.2210000000000001</v>
      </c>
      <c r="AP105" s="9">
        <v>0.77600000000000002</v>
      </c>
      <c r="AQ105" s="9">
        <v>0.44500000000000001</v>
      </c>
      <c r="AR105" s="9">
        <v>14.997999999999999</v>
      </c>
      <c r="AS105" s="9">
        <v>8.0869999999999997</v>
      </c>
      <c r="AT105" s="9">
        <v>6.9109999999999996</v>
      </c>
      <c r="AU105" s="9">
        <v>7.9409999999999998</v>
      </c>
      <c r="AV105" s="9">
        <v>4.9260000000000002</v>
      </c>
      <c r="AW105" s="9">
        <v>3.0150000000000001</v>
      </c>
      <c r="AX105" s="9">
        <v>7.0570000000000004</v>
      </c>
      <c r="AY105" s="9">
        <v>3.161</v>
      </c>
      <c r="AZ105" s="9">
        <v>3.8959999999999999</v>
      </c>
      <c r="BA105" s="9">
        <v>9.0129999999999999</v>
      </c>
      <c r="BB105" s="9">
        <v>5.6920000000000002</v>
      </c>
      <c r="BC105" s="9">
        <v>3.3220000000000001</v>
      </c>
      <c r="BD105" s="9">
        <v>7.41</v>
      </c>
      <c r="BE105" s="9">
        <v>3.3839999999999999</v>
      </c>
      <c r="BF105" s="9">
        <v>4.0259999999999998</v>
      </c>
      <c r="BG105" s="9">
        <v>7.3280000000000003</v>
      </c>
      <c r="BH105" s="9">
        <v>3.33</v>
      </c>
      <c r="BI105" s="9">
        <v>3.9980000000000002</v>
      </c>
      <c r="BJ105" s="9">
        <v>256.04500000000002</v>
      </c>
      <c r="BK105" s="9">
        <v>131.834</v>
      </c>
      <c r="BL105" s="9">
        <v>124.211</v>
      </c>
      <c r="BM105" s="9">
        <v>191.023</v>
      </c>
      <c r="BN105" s="9">
        <v>108.623</v>
      </c>
      <c r="BO105" s="9">
        <v>82.399000000000001</v>
      </c>
      <c r="BP105" s="9">
        <v>65.022000000000006</v>
      </c>
      <c r="BQ105" s="9">
        <v>23.21</v>
      </c>
      <c r="BR105" s="9">
        <v>41.811999999999998</v>
      </c>
      <c r="BS105" s="9">
        <v>20.811</v>
      </c>
      <c r="BT105" s="9">
        <v>12.686</v>
      </c>
      <c r="BU105" s="9">
        <v>8.125</v>
      </c>
      <c r="BV105" s="9">
        <v>4.5890000000000004</v>
      </c>
      <c r="BW105" s="9">
        <v>2.677</v>
      </c>
      <c r="BX105" s="9">
        <v>1.9119999999999999</v>
      </c>
      <c r="BY105" s="9">
        <v>1.4950000000000001</v>
      </c>
      <c r="BZ105" s="9">
        <v>0.77</v>
      </c>
      <c r="CA105" s="9">
        <v>0.72399999999999998</v>
      </c>
      <c r="CB105" s="9">
        <v>0.23200000000000001</v>
      </c>
      <c r="CC105" s="9">
        <v>0.222</v>
      </c>
      <c r="CD105" s="9">
        <v>0.01</v>
      </c>
      <c r="CE105" s="9">
        <v>1.2629999999999999</v>
      </c>
      <c r="CF105" s="9">
        <v>0.54900000000000004</v>
      </c>
      <c r="CG105" s="9">
        <v>0.71399999999999997</v>
      </c>
      <c r="CH105" s="9">
        <v>3.0939999999999999</v>
      </c>
      <c r="CI105" s="9">
        <v>1.9059999999999999</v>
      </c>
      <c r="CJ105" s="9">
        <v>1.1879999999999999</v>
      </c>
      <c r="CK105" s="9">
        <v>17.648</v>
      </c>
      <c r="CL105" s="9">
        <v>10.961</v>
      </c>
      <c r="CM105" s="9">
        <v>6.6879999999999997</v>
      </c>
      <c r="CN105" s="9">
        <v>6.665</v>
      </c>
      <c r="CO105" s="9">
        <v>5.0510000000000002</v>
      </c>
      <c r="CP105" s="9">
        <v>1.6140000000000001</v>
      </c>
      <c r="CQ105" s="9">
        <v>10.983000000000001</v>
      </c>
      <c r="CR105" s="9">
        <v>5.9089999999999998</v>
      </c>
      <c r="CS105" s="9">
        <v>5.0739999999999998</v>
      </c>
      <c r="CT105" s="9">
        <v>7.8659999999999997</v>
      </c>
      <c r="CU105" s="9">
        <v>5.5439999999999996</v>
      </c>
      <c r="CV105" s="9">
        <v>2.3220000000000001</v>
      </c>
      <c r="CW105" s="9">
        <v>12.945</v>
      </c>
      <c r="CX105" s="9">
        <v>7.1420000000000003</v>
      </c>
      <c r="CY105" s="9">
        <v>5.8019999999999996</v>
      </c>
      <c r="CZ105" s="9">
        <v>11.215</v>
      </c>
      <c r="DA105" s="9">
        <v>6.1310000000000002</v>
      </c>
      <c r="DB105" s="9">
        <v>5.0839999999999996</v>
      </c>
    </row>
    <row r="106" spans="1:106">
      <c r="A106" s="10">
        <v>44713</v>
      </c>
      <c r="B106" s="9">
        <v>8.3800000000000008</v>
      </c>
      <c r="C106" s="9">
        <v>6.343</v>
      </c>
      <c r="D106" s="9">
        <v>2.0379999999999998</v>
      </c>
      <c r="E106" s="9">
        <v>21.83</v>
      </c>
      <c r="F106" s="9">
        <v>7.1340000000000003</v>
      </c>
      <c r="G106" s="9">
        <v>14.696</v>
      </c>
      <c r="H106" s="9">
        <v>10.712</v>
      </c>
      <c r="I106" s="9">
        <v>7.85</v>
      </c>
      <c r="J106" s="9">
        <v>2.8620000000000001</v>
      </c>
      <c r="K106" s="9">
        <v>24.295999999999999</v>
      </c>
      <c r="L106" s="9">
        <v>7.7779999999999996</v>
      </c>
      <c r="M106" s="9">
        <v>16.518000000000001</v>
      </c>
      <c r="N106" s="9">
        <v>23.184999999999999</v>
      </c>
      <c r="O106" s="9">
        <v>7.8170000000000002</v>
      </c>
      <c r="P106" s="9">
        <v>15.368</v>
      </c>
      <c r="Q106" s="9">
        <v>135.37200000000001</v>
      </c>
      <c r="R106" s="9">
        <v>70.010999999999996</v>
      </c>
      <c r="S106" s="9">
        <v>65.36</v>
      </c>
      <c r="T106" s="9">
        <v>106.44499999999999</v>
      </c>
      <c r="U106" s="9">
        <v>58.542000000000002</v>
      </c>
      <c r="V106" s="9">
        <v>47.902999999999999</v>
      </c>
      <c r="W106" s="9">
        <v>28.925999999999998</v>
      </c>
      <c r="X106" s="9">
        <v>11.468999999999999</v>
      </c>
      <c r="Y106" s="9">
        <v>17.457000000000001</v>
      </c>
      <c r="Z106" s="9">
        <v>16.492999999999999</v>
      </c>
      <c r="AA106" s="9">
        <v>9.4939999999999998</v>
      </c>
      <c r="AB106" s="9">
        <v>6.9989999999999997</v>
      </c>
      <c r="AC106" s="9">
        <v>1.776</v>
      </c>
      <c r="AD106" s="9">
        <v>0.72099999999999997</v>
      </c>
      <c r="AE106" s="9">
        <v>1.054</v>
      </c>
      <c r="AF106" s="9">
        <v>0.54600000000000004</v>
      </c>
      <c r="AG106" s="9">
        <v>0.193</v>
      </c>
      <c r="AH106" s="9">
        <v>0.35199999999999998</v>
      </c>
      <c r="AI106" s="9">
        <v>9.6000000000000002E-2</v>
      </c>
      <c r="AJ106" s="9">
        <v>1.2E-2</v>
      </c>
      <c r="AK106" s="9">
        <v>8.4000000000000005E-2</v>
      </c>
      <c r="AL106" s="9">
        <v>0.45</v>
      </c>
      <c r="AM106" s="9">
        <v>0.18099999999999999</v>
      </c>
      <c r="AN106" s="9">
        <v>0.26900000000000002</v>
      </c>
      <c r="AO106" s="9">
        <v>1.23</v>
      </c>
      <c r="AP106" s="9">
        <v>0.52800000000000002</v>
      </c>
      <c r="AQ106" s="9">
        <v>0.70199999999999996</v>
      </c>
      <c r="AR106" s="9">
        <v>15.486000000000001</v>
      </c>
      <c r="AS106" s="9">
        <v>9.2560000000000002</v>
      </c>
      <c r="AT106" s="9">
        <v>6.2309999999999999</v>
      </c>
      <c r="AU106" s="9">
        <v>7.2859999999999996</v>
      </c>
      <c r="AV106" s="9">
        <v>4.4089999999999998</v>
      </c>
      <c r="AW106" s="9">
        <v>2.8769999999999998</v>
      </c>
      <c r="AX106" s="9">
        <v>8.1999999999999993</v>
      </c>
      <c r="AY106" s="9">
        <v>4.8460000000000001</v>
      </c>
      <c r="AZ106" s="9">
        <v>3.3540000000000001</v>
      </c>
      <c r="BA106" s="9">
        <v>7.6929999999999996</v>
      </c>
      <c r="BB106" s="9">
        <v>4.585</v>
      </c>
      <c r="BC106" s="9">
        <v>3.1080000000000001</v>
      </c>
      <c r="BD106" s="9">
        <v>8.8000000000000007</v>
      </c>
      <c r="BE106" s="9">
        <v>4.9080000000000004</v>
      </c>
      <c r="BF106" s="9">
        <v>3.891</v>
      </c>
      <c r="BG106" s="9">
        <v>8.2970000000000006</v>
      </c>
      <c r="BH106" s="9">
        <v>4.859</v>
      </c>
      <c r="BI106" s="9">
        <v>3.4380000000000002</v>
      </c>
      <c r="BJ106" s="9">
        <v>258.34100000000001</v>
      </c>
      <c r="BK106" s="9">
        <v>132.113</v>
      </c>
      <c r="BL106" s="9">
        <v>126.22799999999999</v>
      </c>
      <c r="BM106" s="9">
        <v>191.94300000000001</v>
      </c>
      <c r="BN106" s="9">
        <v>109.67700000000001</v>
      </c>
      <c r="BO106" s="9">
        <v>82.265000000000001</v>
      </c>
      <c r="BP106" s="9">
        <v>66.397999999999996</v>
      </c>
      <c r="BQ106" s="9">
        <v>22.436</v>
      </c>
      <c r="BR106" s="9">
        <v>43.962000000000003</v>
      </c>
      <c r="BS106" s="9">
        <v>21.533999999999999</v>
      </c>
      <c r="BT106" s="9">
        <v>13.42</v>
      </c>
      <c r="BU106" s="9">
        <v>8.1140000000000008</v>
      </c>
      <c r="BV106" s="9">
        <v>3.5169999999999999</v>
      </c>
      <c r="BW106" s="9">
        <v>1.635</v>
      </c>
      <c r="BX106" s="9">
        <v>1.8819999999999999</v>
      </c>
      <c r="BY106" s="9">
        <v>1.1060000000000001</v>
      </c>
      <c r="BZ106" s="9">
        <v>0.65900000000000003</v>
      </c>
      <c r="CA106" s="9">
        <v>0.44700000000000001</v>
      </c>
      <c r="CB106" s="9">
        <v>0.47199999999999998</v>
      </c>
      <c r="CC106" s="9">
        <v>0.46200000000000002</v>
      </c>
      <c r="CD106" s="9">
        <v>0.01</v>
      </c>
      <c r="CE106" s="9">
        <v>0.63400000000000001</v>
      </c>
      <c r="CF106" s="9">
        <v>0.19800000000000001</v>
      </c>
      <c r="CG106" s="9">
        <v>0.436</v>
      </c>
      <c r="CH106" s="9">
        <v>2.411</v>
      </c>
      <c r="CI106" s="9">
        <v>0.97599999999999998</v>
      </c>
      <c r="CJ106" s="9">
        <v>1.4350000000000001</v>
      </c>
      <c r="CK106" s="9">
        <v>19.309000000000001</v>
      </c>
      <c r="CL106" s="9">
        <v>12.425000000000001</v>
      </c>
      <c r="CM106" s="9">
        <v>6.8840000000000003</v>
      </c>
      <c r="CN106" s="9">
        <v>7.6280000000000001</v>
      </c>
      <c r="CO106" s="9">
        <v>5.7510000000000003</v>
      </c>
      <c r="CP106" s="9">
        <v>1.877</v>
      </c>
      <c r="CQ106" s="9">
        <v>11.680999999999999</v>
      </c>
      <c r="CR106" s="9">
        <v>6.6740000000000004</v>
      </c>
      <c r="CS106" s="9">
        <v>5.0069999999999997</v>
      </c>
      <c r="CT106" s="9">
        <v>8.7140000000000004</v>
      </c>
      <c r="CU106" s="9">
        <v>6.4059999999999997</v>
      </c>
      <c r="CV106" s="9">
        <v>2.3079999999999998</v>
      </c>
      <c r="CW106" s="9">
        <v>12.82</v>
      </c>
      <c r="CX106" s="9">
        <v>7.0140000000000002</v>
      </c>
      <c r="CY106" s="9">
        <v>5.806</v>
      </c>
      <c r="CZ106" s="9">
        <v>12.153</v>
      </c>
      <c r="DA106" s="9">
        <v>7.1349999999999998</v>
      </c>
      <c r="DB106" s="9">
        <v>5.0170000000000003</v>
      </c>
    </row>
    <row r="107" spans="1:106">
      <c r="A107" s="10">
        <v>44743</v>
      </c>
      <c r="B107" s="9">
        <v>11.493</v>
      </c>
      <c r="C107" s="9">
        <v>9.0280000000000005</v>
      </c>
      <c r="D107" s="9">
        <v>2.4660000000000002</v>
      </c>
      <c r="E107" s="9">
        <v>17.815999999999999</v>
      </c>
      <c r="F107" s="9">
        <v>6.2130000000000001</v>
      </c>
      <c r="G107" s="9">
        <v>11.603</v>
      </c>
      <c r="H107" s="9">
        <v>12.6</v>
      </c>
      <c r="I107" s="9">
        <v>9.8520000000000003</v>
      </c>
      <c r="J107" s="9">
        <v>2.7480000000000002</v>
      </c>
      <c r="K107" s="9">
        <v>20.608000000000001</v>
      </c>
      <c r="L107" s="9">
        <v>7.2380000000000004</v>
      </c>
      <c r="M107" s="9">
        <v>13.37</v>
      </c>
      <c r="N107" s="9">
        <v>18.509</v>
      </c>
      <c r="O107" s="9">
        <v>6.7939999999999996</v>
      </c>
      <c r="P107" s="9">
        <v>11.715</v>
      </c>
      <c r="Q107" s="9">
        <v>135.739</v>
      </c>
      <c r="R107" s="9">
        <v>70.078000000000003</v>
      </c>
      <c r="S107" s="9">
        <v>65.661000000000001</v>
      </c>
      <c r="T107" s="9">
        <v>106.49</v>
      </c>
      <c r="U107" s="9">
        <v>58.588999999999999</v>
      </c>
      <c r="V107" s="9">
        <v>47.901000000000003</v>
      </c>
      <c r="W107" s="9">
        <v>29.248999999999999</v>
      </c>
      <c r="X107" s="9">
        <v>11.489000000000001</v>
      </c>
      <c r="Y107" s="9">
        <v>17.760000000000002</v>
      </c>
      <c r="Z107" s="9">
        <v>15.512</v>
      </c>
      <c r="AA107" s="9">
        <v>8.6880000000000006</v>
      </c>
      <c r="AB107" s="9">
        <v>6.8239999999999998</v>
      </c>
      <c r="AC107" s="9">
        <v>2.1640000000000001</v>
      </c>
      <c r="AD107" s="9">
        <v>1.2569999999999999</v>
      </c>
      <c r="AE107" s="9">
        <v>0.90700000000000003</v>
      </c>
      <c r="AF107" s="9">
        <v>1.119</v>
      </c>
      <c r="AG107" s="9">
        <v>0.65500000000000003</v>
      </c>
      <c r="AH107" s="9">
        <v>0.46400000000000002</v>
      </c>
      <c r="AI107" s="9">
        <v>0.499</v>
      </c>
      <c r="AJ107" s="9">
        <v>0.27900000000000003</v>
      </c>
      <c r="AK107" s="9">
        <v>0.221</v>
      </c>
      <c r="AL107" s="9">
        <v>0.62</v>
      </c>
      <c r="AM107" s="9">
        <v>0.376</v>
      </c>
      <c r="AN107" s="9">
        <v>0.24399999999999999</v>
      </c>
      <c r="AO107" s="9">
        <v>1.0449999999999999</v>
      </c>
      <c r="AP107" s="9">
        <v>0.60199999999999998</v>
      </c>
      <c r="AQ107" s="9">
        <v>0.442</v>
      </c>
      <c r="AR107" s="9">
        <v>14.102</v>
      </c>
      <c r="AS107" s="9">
        <v>7.8330000000000002</v>
      </c>
      <c r="AT107" s="9">
        <v>6.2690000000000001</v>
      </c>
      <c r="AU107" s="9">
        <v>7.5439999999999996</v>
      </c>
      <c r="AV107" s="9">
        <v>4.4829999999999997</v>
      </c>
      <c r="AW107" s="9">
        <v>3.0609999999999999</v>
      </c>
      <c r="AX107" s="9">
        <v>6.5590000000000002</v>
      </c>
      <c r="AY107" s="9">
        <v>3.35</v>
      </c>
      <c r="AZ107" s="9">
        <v>3.2080000000000002</v>
      </c>
      <c r="BA107" s="9">
        <v>8.6050000000000004</v>
      </c>
      <c r="BB107" s="9">
        <v>5.12</v>
      </c>
      <c r="BC107" s="9">
        <v>3.4849999999999999</v>
      </c>
      <c r="BD107" s="9">
        <v>6.907</v>
      </c>
      <c r="BE107" s="9">
        <v>3.5680000000000001</v>
      </c>
      <c r="BF107" s="9">
        <v>3.339</v>
      </c>
      <c r="BG107" s="9">
        <v>7.0579999999999998</v>
      </c>
      <c r="BH107" s="9">
        <v>3.629</v>
      </c>
      <c r="BI107" s="9">
        <v>3.4289999999999998</v>
      </c>
      <c r="BJ107" s="9">
        <v>255.94399999999999</v>
      </c>
      <c r="BK107" s="9">
        <v>130.16200000000001</v>
      </c>
      <c r="BL107" s="9">
        <v>125.782</v>
      </c>
      <c r="BM107" s="9">
        <v>193.87100000000001</v>
      </c>
      <c r="BN107" s="9">
        <v>109.91</v>
      </c>
      <c r="BO107" s="9">
        <v>83.960999999999999</v>
      </c>
      <c r="BP107" s="9">
        <v>62.072000000000003</v>
      </c>
      <c r="BQ107" s="9">
        <v>20.251000000000001</v>
      </c>
      <c r="BR107" s="9">
        <v>41.820999999999998</v>
      </c>
      <c r="BS107" s="9">
        <v>20.454000000000001</v>
      </c>
      <c r="BT107" s="9">
        <v>12.77</v>
      </c>
      <c r="BU107" s="9">
        <v>7.6840000000000002</v>
      </c>
      <c r="BV107" s="9">
        <v>3.08</v>
      </c>
      <c r="BW107" s="9">
        <v>2.4169999999999998</v>
      </c>
      <c r="BX107" s="9">
        <v>0.66300000000000003</v>
      </c>
      <c r="BY107" s="9">
        <v>1.1020000000000001</v>
      </c>
      <c r="BZ107" s="9">
        <v>0.879</v>
      </c>
      <c r="CA107" s="9">
        <v>0.223</v>
      </c>
      <c r="CB107" s="9">
        <v>0.433</v>
      </c>
      <c r="CC107" s="9">
        <v>0.22500000000000001</v>
      </c>
      <c r="CD107" s="9">
        <v>0.20799999999999999</v>
      </c>
      <c r="CE107" s="9">
        <v>0.66900000000000004</v>
      </c>
      <c r="CF107" s="9">
        <v>0.65500000000000003</v>
      </c>
      <c r="CG107" s="9">
        <v>1.4999999999999999E-2</v>
      </c>
      <c r="CH107" s="9">
        <v>1.978</v>
      </c>
      <c r="CI107" s="9">
        <v>1.5369999999999999</v>
      </c>
      <c r="CJ107" s="9">
        <v>0.441</v>
      </c>
      <c r="CK107" s="9">
        <v>18.262</v>
      </c>
      <c r="CL107" s="9">
        <v>11.2</v>
      </c>
      <c r="CM107" s="9">
        <v>7.0620000000000003</v>
      </c>
      <c r="CN107" s="9">
        <v>8.4450000000000003</v>
      </c>
      <c r="CO107" s="9">
        <v>6.319</v>
      </c>
      <c r="CP107" s="9">
        <v>2.1259999999999999</v>
      </c>
      <c r="CQ107" s="9">
        <v>9.8170000000000002</v>
      </c>
      <c r="CR107" s="9">
        <v>4.8810000000000002</v>
      </c>
      <c r="CS107" s="9">
        <v>4.9349999999999996</v>
      </c>
      <c r="CT107" s="9">
        <v>9.5269999999999992</v>
      </c>
      <c r="CU107" s="9">
        <v>7.194</v>
      </c>
      <c r="CV107" s="9">
        <v>2.3330000000000002</v>
      </c>
      <c r="CW107" s="9">
        <v>10.927</v>
      </c>
      <c r="CX107" s="9">
        <v>5.5759999999999996</v>
      </c>
      <c r="CY107" s="9">
        <v>5.351</v>
      </c>
      <c r="CZ107" s="9">
        <v>10.249000000000001</v>
      </c>
      <c r="DA107" s="9">
        <v>5.1059999999999999</v>
      </c>
      <c r="DB107" s="9">
        <v>5.1429999999999998</v>
      </c>
    </row>
    <row r="108" spans="1:106">
      <c r="A108" s="10">
        <v>44774</v>
      </c>
      <c r="B108" s="9">
        <v>11.33</v>
      </c>
      <c r="C108" s="9">
        <v>8.5190000000000001</v>
      </c>
      <c r="D108" s="9">
        <v>2.8109999999999999</v>
      </c>
      <c r="E108" s="9">
        <v>21.146999999999998</v>
      </c>
      <c r="F108" s="9">
        <v>7.4980000000000002</v>
      </c>
      <c r="G108" s="9">
        <v>13.648</v>
      </c>
      <c r="H108" s="9">
        <v>11.972</v>
      </c>
      <c r="I108" s="9">
        <v>8.7029999999999994</v>
      </c>
      <c r="J108" s="9">
        <v>3.2690000000000001</v>
      </c>
      <c r="K108" s="9">
        <v>23.428000000000001</v>
      </c>
      <c r="L108" s="9">
        <v>8.5969999999999995</v>
      </c>
      <c r="M108" s="9">
        <v>14.83</v>
      </c>
      <c r="N108" s="9">
        <v>22.21</v>
      </c>
      <c r="O108" s="9">
        <v>7.6449999999999996</v>
      </c>
      <c r="P108" s="9">
        <v>14.566000000000001</v>
      </c>
      <c r="Q108" s="9">
        <v>138.22499999999999</v>
      </c>
      <c r="R108" s="9">
        <v>71.165000000000006</v>
      </c>
      <c r="S108" s="9">
        <v>67.061000000000007</v>
      </c>
      <c r="T108" s="9">
        <v>108.923</v>
      </c>
      <c r="U108" s="9">
        <v>60.886000000000003</v>
      </c>
      <c r="V108" s="9">
        <v>48.036999999999999</v>
      </c>
      <c r="W108" s="9">
        <v>29.302</v>
      </c>
      <c r="X108" s="9">
        <v>10.278</v>
      </c>
      <c r="Y108" s="9">
        <v>19.024000000000001</v>
      </c>
      <c r="Z108" s="9">
        <v>14.709</v>
      </c>
      <c r="AA108" s="9">
        <v>8.3390000000000004</v>
      </c>
      <c r="AB108" s="9">
        <v>6.3710000000000004</v>
      </c>
      <c r="AC108" s="9">
        <v>2.0529999999999999</v>
      </c>
      <c r="AD108" s="9">
        <v>1.01</v>
      </c>
      <c r="AE108" s="9">
        <v>1.042</v>
      </c>
      <c r="AF108" s="9">
        <v>0.90600000000000003</v>
      </c>
      <c r="AG108" s="9">
        <v>0.62</v>
      </c>
      <c r="AH108" s="9">
        <v>0.28599999999999998</v>
      </c>
      <c r="AI108" s="9">
        <v>9.2999999999999999E-2</v>
      </c>
      <c r="AJ108" s="9">
        <v>8.8999999999999996E-2</v>
      </c>
      <c r="AK108" s="9">
        <v>3.0000000000000001E-3</v>
      </c>
      <c r="AL108" s="9">
        <v>0.81299999999999994</v>
      </c>
      <c r="AM108" s="9">
        <v>0.53100000000000003</v>
      </c>
      <c r="AN108" s="9">
        <v>0.28199999999999997</v>
      </c>
      <c r="AO108" s="9">
        <v>1.147</v>
      </c>
      <c r="AP108" s="9">
        <v>0.39</v>
      </c>
      <c r="AQ108" s="9">
        <v>0.75700000000000001</v>
      </c>
      <c r="AR108" s="9">
        <v>14.025</v>
      </c>
      <c r="AS108" s="9">
        <v>7.8940000000000001</v>
      </c>
      <c r="AT108" s="9">
        <v>6.13</v>
      </c>
      <c r="AU108" s="9">
        <v>7.4390000000000001</v>
      </c>
      <c r="AV108" s="9">
        <v>4.7110000000000003</v>
      </c>
      <c r="AW108" s="9">
        <v>2.7280000000000002</v>
      </c>
      <c r="AX108" s="9">
        <v>6.585</v>
      </c>
      <c r="AY108" s="9">
        <v>3.1829999999999998</v>
      </c>
      <c r="AZ108" s="9">
        <v>3.4020000000000001</v>
      </c>
      <c r="BA108" s="9">
        <v>7.82</v>
      </c>
      <c r="BB108" s="9">
        <v>4.9829999999999997</v>
      </c>
      <c r="BC108" s="9">
        <v>2.8380000000000001</v>
      </c>
      <c r="BD108" s="9">
        <v>6.8890000000000002</v>
      </c>
      <c r="BE108" s="9">
        <v>3.3559999999999999</v>
      </c>
      <c r="BF108" s="9">
        <v>3.5329999999999999</v>
      </c>
      <c r="BG108" s="9">
        <v>6.6779999999999999</v>
      </c>
      <c r="BH108" s="9">
        <v>3.2719999999999998</v>
      </c>
      <c r="BI108" s="9">
        <v>3.4060000000000001</v>
      </c>
      <c r="BJ108" s="9">
        <v>258.61200000000002</v>
      </c>
      <c r="BK108" s="9">
        <v>132.602</v>
      </c>
      <c r="BL108" s="9">
        <v>126.01</v>
      </c>
      <c r="BM108" s="9">
        <v>191.92599999999999</v>
      </c>
      <c r="BN108" s="9">
        <v>109.64400000000001</v>
      </c>
      <c r="BO108" s="9">
        <v>82.281999999999996</v>
      </c>
      <c r="BP108" s="9">
        <v>66.686000000000007</v>
      </c>
      <c r="BQ108" s="9">
        <v>22.957999999999998</v>
      </c>
      <c r="BR108" s="9">
        <v>43.728000000000002</v>
      </c>
      <c r="BS108" s="9">
        <v>25.120999999999999</v>
      </c>
      <c r="BT108" s="9">
        <v>14.901</v>
      </c>
      <c r="BU108" s="9">
        <v>10.220000000000001</v>
      </c>
      <c r="BV108" s="9">
        <v>3.1230000000000002</v>
      </c>
      <c r="BW108" s="9">
        <v>2.0619999999999998</v>
      </c>
      <c r="BX108" s="9">
        <v>1.06</v>
      </c>
      <c r="BY108" s="9">
        <v>1.3779999999999999</v>
      </c>
      <c r="BZ108" s="9">
        <v>0.98199999999999998</v>
      </c>
      <c r="CA108" s="9">
        <v>0.39600000000000002</v>
      </c>
      <c r="CB108" s="9">
        <v>0.55800000000000005</v>
      </c>
      <c r="CC108" s="9">
        <v>0.54800000000000004</v>
      </c>
      <c r="CD108" s="9">
        <v>0.01</v>
      </c>
      <c r="CE108" s="9">
        <v>0.82</v>
      </c>
      <c r="CF108" s="9">
        <v>0.434</v>
      </c>
      <c r="CG108" s="9">
        <v>0.38600000000000001</v>
      </c>
      <c r="CH108" s="9">
        <v>1.7450000000000001</v>
      </c>
      <c r="CI108" s="9">
        <v>1.081</v>
      </c>
      <c r="CJ108" s="9">
        <v>0.66400000000000003</v>
      </c>
      <c r="CK108" s="9">
        <v>23.896999999999998</v>
      </c>
      <c r="CL108" s="9">
        <v>14.316000000000001</v>
      </c>
      <c r="CM108" s="9">
        <v>9.58</v>
      </c>
      <c r="CN108" s="9">
        <v>11.423</v>
      </c>
      <c r="CO108" s="9">
        <v>8.4670000000000005</v>
      </c>
      <c r="CP108" s="9">
        <v>2.9550000000000001</v>
      </c>
      <c r="CQ108" s="9">
        <v>12.474</v>
      </c>
      <c r="CR108" s="9">
        <v>5.8490000000000002</v>
      </c>
      <c r="CS108" s="9">
        <v>6.625</v>
      </c>
      <c r="CT108" s="9">
        <v>12.372999999999999</v>
      </c>
      <c r="CU108" s="9">
        <v>9.0380000000000003</v>
      </c>
      <c r="CV108" s="9">
        <v>3.3359999999999999</v>
      </c>
      <c r="CW108" s="9">
        <v>12.747</v>
      </c>
      <c r="CX108" s="9">
        <v>5.8630000000000004</v>
      </c>
      <c r="CY108" s="9">
        <v>6.8840000000000003</v>
      </c>
      <c r="CZ108" s="9">
        <v>13.032</v>
      </c>
      <c r="DA108" s="9">
        <v>6.3970000000000002</v>
      </c>
      <c r="DB108" s="9">
        <v>6.6349999999999998</v>
      </c>
    </row>
    <row r="109" spans="1:106">
      <c r="A109" s="10">
        <v>44805</v>
      </c>
      <c r="B109" s="9">
        <v>9.1140000000000008</v>
      </c>
      <c r="C109" s="9">
        <v>6.6970000000000001</v>
      </c>
      <c r="D109" s="9">
        <v>2.4169999999999998</v>
      </c>
      <c r="E109" s="9">
        <v>18.425000000000001</v>
      </c>
      <c r="F109" s="9">
        <v>6.9859999999999998</v>
      </c>
      <c r="G109" s="9">
        <v>11.439</v>
      </c>
      <c r="H109" s="9">
        <v>11.022</v>
      </c>
      <c r="I109" s="9">
        <v>7.7009999999999996</v>
      </c>
      <c r="J109" s="9">
        <v>3.3220000000000001</v>
      </c>
      <c r="K109" s="9">
        <v>20.404</v>
      </c>
      <c r="L109" s="9">
        <v>8.0950000000000006</v>
      </c>
      <c r="M109" s="9">
        <v>12.308999999999999</v>
      </c>
      <c r="N109" s="9">
        <v>19.632999999999999</v>
      </c>
      <c r="O109" s="9">
        <v>7.5670000000000002</v>
      </c>
      <c r="P109" s="9">
        <v>12.066000000000001</v>
      </c>
      <c r="Q109" s="9">
        <v>137.68299999999999</v>
      </c>
      <c r="R109" s="9">
        <v>71.048000000000002</v>
      </c>
      <c r="S109" s="9">
        <v>66.635000000000005</v>
      </c>
      <c r="T109" s="9">
        <v>106.726</v>
      </c>
      <c r="U109" s="9">
        <v>59.805</v>
      </c>
      <c r="V109" s="9">
        <v>46.920999999999999</v>
      </c>
      <c r="W109" s="9">
        <v>30.957000000000001</v>
      </c>
      <c r="X109" s="9">
        <v>11.243</v>
      </c>
      <c r="Y109" s="9">
        <v>19.713999999999999</v>
      </c>
      <c r="Z109" s="9">
        <v>13.523</v>
      </c>
      <c r="AA109" s="9">
        <v>7.694</v>
      </c>
      <c r="AB109" s="9">
        <v>5.8289999999999997</v>
      </c>
      <c r="AC109" s="9">
        <v>1.982</v>
      </c>
      <c r="AD109" s="9">
        <v>1.292</v>
      </c>
      <c r="AE109" s="9">
        <v>0.69</v>
      </c>
      <c r="AF109" s="9">
        <v>1.0289999999999999</v>
      </c>
      <c r="AG109" s="9">
        <v>0.70699999999999996</v>
      </c>
      <c r="AH109" s="9">
        <v>0.32200000000000001</v>
      </c>
      <c r="AI109" s="9">
        <v>0.22</v>
      </c>
      <c r="AJ109" s="9">
        <v>0.217</v>
      </c>
      <c r="AK109" s="9">
        <v>3.0000000000000001E-3</v>
      </c>
      <c r="AL109" s="9">
        <v>0.80800000000000005</v>
      </c>
      <c r="AM109" s="9">
        <v>0.49</v>
      </c>
      <c r="AN109" s="9">
        <v>0.318</v>
      </c>
      <c r="AO109" s="9">
        <v>0.95299999999999996</v>
      </c>
      <c r="AP109" s="9">
        <v>0.58499999999999996</v>
      </c>
      <c r="AQ109" s="9">
        <v>0.36799999999999999</v>
      </c>
      <c r="AR109" s="9">
        <v>12.090999999999999</v>
      </c>
      <c r="AS109" s="9">
        <v>6.6740000000000004</v>
      </c>
      <c r="AT109" s="9">
        <v>5.4180000000000001</v>
      </c>
      <c r="AU109" s="9">
        <v>5.218</v>
      </c>
      <c r="AV109" s="9">
        <v>3.1539999999999999</v>
      </c>
      <c r="AW109" s="9">
        <v>2.0640000000000001</v>
      </c>
      <c r="AX109" s="9">
        <v>6.8730000000000002</v>
      </c>
      <c r="AY109" s="9">
        <v>3.5190000000000001</v>
      </c>
      <c r="AZ109" s="9">
        <v>3.3540000000000001</v>
      </c>
      <c r="BA109" s="9">
        <v>6.0960000000000001</v>
      </c>
      <c r="BB109" s="9">
        <v>3.8439999999999999</v>
      </c>
      <c r="BC109" s="9">
        <v>2.2509999999999999</v>
      </c>
      <c r="BD109" s="9">
        <v>7.4269999999999996</v>
      </c>
      <c r="BE109" s="9">
        <v>3.85</v>
      </c>
      <c r="BF109" s="9">
        <v>3.577</v>
      </c>
      <c r="BG109" s="9">
        <v>7.0940000000000003</v>
      </c>
      <c r="BH109" s="9">
        <v>3.7360000000000002</v>
      </c>
      <c r="BI109" s="9">
        <v>3.3570000000000002</v>
      </c>
      <c r="BJ109" s="9">
        <v>259.279</v>
      </c>
      <c r="BK109" s="9">
        <v>132.30799999999999</v>
      </c>
      <c r="BL109" s="9">
        <v>126.971</v>
      </c>
      <c r="BM109" s="9">
        <v>193.91</v>
      </c>
      <c r="BN109" s="9">
        <v>108.166</v>
      </c>
      <c r="BO109" s="9">
        <v>85.744</v>
      </c>
      <c r="BP109" s="9">
        <v>65.369</v>
      </c>
      <c r="BQ109" s="9">
        <v>24.141999999999999</v>
      </c>
      <c r="BR109" s="9">
        <v>41.226999999999997</v>
      </c>
      <c r="BS109" s="9">
        <v>25.632999999999999</v>
      </c>
      <c r="BT109" s="9">
        <v>14.926</v>
      </c>
      <c r="BU109" s="9">
        <v>10.707000000000001</v>
      </c>
      <c r="BV109" s="9">
        <v>3.2149999999999999</v>
      </c>
      <c r="BW109" s="9">
        <v>2.077</v>
      </c>
      <c r="BX109" s="9">
        <v>1.1379999999999999</v>
      </c>
      <c r="BY109" s="9">
        <v>1.2370000000000001</v>
      </c>
      <c r="BZ109" s="9">
        <v>1.03</v>
      </c>
      <c r="CA109" s="9">
        <v>0.20699999999999999</v>
      </c>
      <c r="CB109" s="9">
        <v>0.66500000000000004</v>
      </c>
      <c r="CC109" s="9">
        <v>0.65500000000000003</v>
      </c>
      <c r="CD109" s="9">
        <v>0.01</v>
      </c>
      <c r="CE109" s="9">
        <v>0.57199999999999995</v>
      </c>
      <c r="CF109" s="9">
        <v>0.375</v>
      </c>
      <c r="CG109" s="9">
        <v>0.19600000000000001</v>
      </c>
      <c r="CH109" s="9">
        <v>1.978</v>
      </c>
      <c r="CI109" s="9">
        <v>1.046</v>
      </c>
      <c r="CJ109" s="9">
        <v>0.93100000000000005</v>
      </c>
      <c r="CK109" s="9">
        <v>23.530999999999999</v>
      </c>
      <c r="CL109" s="9">
        <v>13.696999999999999</v>
      </c>
      <c r="CM109" s="9">
        <v>9.8339999999999996</v>
      </c>
      <c r="CN109" s="9">
        <v>11.105</v>
      </c>
      <c r="CO109" s="9">
        <v>7.3330000000000002</v>
      </c>
      <c r="CP109" s="9">
        <v>3.7719999999999998</v>
      </c>
      <c r="CQ109" s="9">
        <v>12.426</v>
      </c>
      <c r="CR109" s="9">
        <v>6.3639999999999999</v>
      </c>
      <c r="CS109" s="9">
        <v>6.0620000000000003</v>
      </c>
      <c r="CT109" s="9">
        <v>11.89</v>
      </c>
      <c r="CU109" s="9">
        <v>7.9269999999999996</v>
      </c>
      <c r="CV109" s="9">
        <v>3.9630000000000001</v>
      </c>
      <c r="CW109" s="9">
        <v>13.743</v>
      </c>
      <c r="CX109" s="9">
        <v>6.9989999999999997</v>
      </c>
      <c r="CY109" s="9">
        <v>6.7439999999999998</v>
      </c>
      <c r="CZ109" s="9">
        <v>13.090999999999999</v>
      </c>
      <c r="DA109" s="9">
        <v>7.0190000000000001</v>
      </c>
      <c r="DB109" s="9">
        <v>6.0720000000000001</v>
      </c>
    </row>
    <row r="110" spans="1:106">
      <c r="A110" s="10">
        <v>44835</v>
      </c>
      <c r="B110" s="9">
        <v>10.541</v>
      </c>
      <c r="C110" s="9">
        <v>8.15</v>
      </c>
      <c r="D110" s="9">
        <v>2.3919999999999999</v>
      </c>
      <c r="E110" s="9">
        <v>19.977</v>
      </c>
      <c r="F110" s="9">
        <v>6.7489999999999997</v>
      </c>
      <c r="G110" s="9">
        <v>13.228</v>
      </c>
      <c r="H110" s="9">
        <v>11.747999999999999</v>
      </c>
      <c r="I110" s="9">
        <v>9.0830000000000002</v>
      </c>
      <c r="J110" s="9">
        <v>2.665</v>
      </c>
      <c r="K110" s="9">
        <v>22.225999999999999</v>
      </c>
      <c r="L110" s="9">
        <v>7.6349999999999998</v>
      </c>
      <c r="M110" s="9">
        <v>14.590999999999999</v>
      </c>
      <c r="N110" s="9">
        <v>20.440999999999999</v>
      </c>
      <c r="O110" s="9">
        <v>7.0039999999999996</v>
      </c>
      <c r="P110" s="9">
        <v>13.436999999999999</v>
      </c>
      <c r="Q110" s="9">
        <v>138.16999999999999</v>
      </c>
      <c r="R110" s="9">
        <v>71.105999999999995</v>
      </c>
      <c r="S110" s="9">
        <v>67.063999999999993</v>
      </c>
      <c r="T110" s="9">
        <v>107.334</v>
      </c>
      <c r="U110" s="9">
        <v>59.35</v>
      </c>
      <c r="V110" s="9">
        <v>47.984000000000002</v>
      </c>
      <c r="W110" s="9">
        <v>30.835999999999999</v>
      </c>
      <c r="X110" s="9">
        <v>11.756</v>
      </c>
      <c r="Y110" s="9">
        <v>19.079999999999998</v>
      </c>
      <c r="Z110" s="9">
        <v>15.015000000000001</v>
      </c>
      <c r="AA110" s="9">
        <v>8.2110000000000003</v>
      </c>
      <c r="AB110" s="9">
        <v>6.8049999999999997</v>
      </c>
      <c r="AC110" s="9">
        <v>2.33</v>
      </c>
      <c r="AD110" s="9">
        <v>1.3169999999999999</v>
      </c>
      <c r="AE110" s="9">
        <v>1.012</v>
      </c>
      <c r="AF110" s="9">
        <v>1.494</v>
      </c>
      <c r="AG110" s="9">
        <v>1.0209999999999999</v>
      </c>
      <c r="AH110" s="9">
        <v>0.47299999999999998</v>
      </c>
      <c r="AI110" s="9">
        <v>0.621</v>
      </c>
      <c r="AJ110" s="9">
        <v>0.29499999999999998</v>
      </c>
      <c r="AK110" s="9">
        <v>0.32600000000000001</v>
      </c>
      <c r="AL110" s="9">
        <v>0.873</v>
      </c>
      <c r="AM110" s="9">
        <v>0.72599999999999998</v>
      </c>
      <c r="AN110" s="9">
        <v>0.14699999999999999</v>
      </c>
      <c r="AO110" s="9">
        <v>0.83499999999999996</v>
      </c>
      <c r="AP110" s="9">
        <v>0.29599999999999999</v>
      </c>
      <c r="AQ110" s="9">
        <v>0.53900000000000003</v>
      </c>
      <c r="AR110" s="9">
        <v>13.492000000000001</v>
      </c>
      <c r="AS110" s="9">
        <v>7.343</v>
      </c>
      <c r="AT110" s="9">
        <v>6.149</v>
      </c>
      <c r="AU110" s="9">
        <v>7.0880000000000001</v>
      </c>
      <c r="AV110" s="9">
        <v>4.3319999999999999</v>
      </c>
      <c r="AW110" s="9">
        <v>2.7559999999999998</v>
      </c>
      <c r="AX110" s="9">
        <v>6.4039999999999999</v>
      </c>
      <c r="AY110" s="9">
        <v>3.0110000000000001</v>
      </c>
      <c r="AZ110" s="9">
        <v>3.3929999999999998</v>
      </c>
      <c r="BA110" s="9">
        <v>8.3249999999999993</v>
      </c>
      <c r="BB110" s="9">
        <v>5.1369999999999996</v>
      </c>
      <c r="BC110" s="9">
        <v>3.1880000000000002</v>
      </c>
      <c r="BD110" s="9">
        <v>6.69</v>
      </c>
      <c r="BE110" s="9">
        <v>3.0739999999999998</v>
      </c>
      <c r="BF110" s="9">
        <v>3.6160000000000001</v>
      </c>
      <c r="BG110" s="9">
        <v>7.0250000000000004</v>
      </c>
      <c r="BH110" s="9">
        <v>3.306</v>
      </c>
      <c r="BI110" s="9">
        <v>3.7189999999999999</v>
      </c>
      <c r="BJ110" s="9">
        <v>262.92399999999998</v>
      </c>
      <c r="BK110" s="9">
        <v>132.703</v>
      </c>
      <c r="BL110" s="9">
        <v>130.221</v>
      </c>
      <c r="BM110" s="9">
        <v>193.97900000000001</v>
      </c>
      <c r="BN110" s="9">
        <v>106.782</v>
      </c>
      <c r="BO110" s="9">
        <v>87.197000000000003</v>
      </c>
      <c r="BP110" s="9">
        <v>68.944999999999993</v>
      </c>
      <c r="BQ110" s="9">
        <v>25.920999999999999</v>
      </c>
      <c r="BR110" s="9">
        <v>43.024000000000001</v>
      </c>
      <c r="BS110" s="9">
        <v>25.686</v>
      </c>
      <c r="BT110" s="9">
        <v>15.776</v>
      </c>
      <c r="BU110" s="9">
        <v>9.91</v>
      </c>
      <c r="BV110" s="9">
        <v>4.7460000000000004</v>
      </c>
      <c r="BW110" s="9">
        <v>2.9660000000000002</v>
      </c>
      <c r="BX110" s="9">
        <v>1.78</v>
      </c>
      <c r="BY110" s="9">
        <v>2.468</v>
      </c>
      <c r="BZ110" s="9">
        <v>2.0710000000000002</v>
      </c>
      <c r="CA110" s="9">
        <v>0.39700000000000002</v>
      </c>
      <c r="CB110" s="9">
        <v>1.054</v>
      </c>
      <c r="CC110" s="9">
        <v>0.86599999999999999</v>
      </c>
      <c r="CD110" s="9">
        <v>0.188</v>
      </c>
      <c r="CE110" s="9">
        <v>1.4139999999999999</v>
      </c>
      <c r="CF110" s="9">
        <v>1.206</v>
      </c>
      <c r="CG110" s="9">
        <v>0.20899999999999999</v>
      </c>
      <c r="CH110" s="9">
        <v>2.278</v>
      </c>
      <c r="CI110" s="9">
        <v>0.89500000000000002</v>
      </c>
      <c r="CJ110" s="9">
        <v>1.383</v>
      </c>
      <c r="CK110" s="9">
        <v>23.614999999999998</v>
      </c>
      <c r="CL110" s="9">
        <v>14.587999999999999</v>
      </c>
      <c r="CM110" s="9">
        <v>9.0269999999999992</v>
      </c>
      <c r="CN110" s="9">
        <v>12.365</v>
      </c>
      <c r="CO110" s="9">
        <v>8.1460000000000008</v>
      </c>
      <c r="CP110" s="9">
        <v>4.2190000000000003</v>
      </c>
      <c r="CQ110" s="9">
        <v>11.25</v>
      </c>
      <c r="CR110" s="9">
        <v>6.4420000000000002</v>
      </c>
      <c r="CS110" s="9">
        <v>4.8079999999999998</v>
      </c>
      <c r="CT110" s="9">
        <v>13.587999999999999</v>
      </c>
      <c r="CU110" s="9">
        <v>9.1660000000000004</v>
      </c>
      <c r="CV110" s="9">
        <v>4.4219999999999997</v>
      </c>
      <c r="CW110" s="9">
        <v>12.098000000000001</v>
      </c>
      <c r="CX110" s="9">
        <v>6.61</v>
      </c>
      <c r="CY110" s="9">
        <v>5.4880000000000004</v>
      </c>
      <c r="CZ110" s="9">
        <v>12.304</v>
      </c>
      <c r="DA110" s="9">
        <v>7.3079999999999998</v>
      </c>
      <c r="DB110" s="9">
        <v>4.9969999999999999</v>
      </c>
    </row>
    <row r="111" spans="1:106">
      <c r="A111" s="10">
        <v>44866</v>
      </c>
      <c r="B111" s="9">
        <v>11.792</v>
      </c>
      <c r="C111" s="9">
        <v>7.9</v>
      </c>
      <c r="D111" s="9">
        <v>3.8919999999999999</v>
      </c>
      <c r="E111" s="9">
        <v>20.516999999999999</v>
      </c>
      <c r="F111" s="9">
        <v>8.2810000000000006</v>
      </c>
      <c r="G111" s="9">
        <v>12.234999999999999</v>
      </c>
      <c r="H111" s="9">
        <v>12.618</v>
      </c>
      <c r="I111" s="9">
        <v>8.5310000000000006</v>
      </c>
      <c r="J111" s="9">
        <v>4.0869999999999997</v>
      </c>
      <c r="K111" s="9">
        <v>23.088000000000001</v>
      </c>
      <c r="L111" s="9">
        <v>9.0980000000000008</v>
      </c>
      <c r="M111" s="9">
        <v>13.99</v>
      </c>
      <c r="N111" s="9">
        <v>21.184999999999999</v>
      </c>
      <c r="O111" s="9">
        <v>8.7799999999999994</v>
      </c>
      <c r="P111" s="9">
        <v>12.404999999999999</v>
      </c>
      <c r="Q111" s="9">
        <v>138.57499999999999</v>
      </c>
      <c r="R111" s="9">
        <v>71.757000000000005</v>
      </c>
      <c r="S111" s="9">
        <v>66.817999999999998</v>
      </c>
      <c r="T111" s="9">
        <v>108.059</v>
      </c>
      <c r="U111" s="9">
        <v>59.667999999999999</v>
      </c>
      <c r="V111" s="9">
        <v>48.390999999999998</v>
      </c>
      <c r="W111" s="9">
        <v>30.515999999999998</v>
      </c>
      <c r="X111" s="9">
        <v>12.09</v>
      </c>
      <c r="Y111" s="9">
        <v>18.427</v>
      </c>
      <c r="Z111" s="9">
        <v>12.74</v>
      </c>
      <c r="AA111" s="9">
        <v>7.335</v>
      </c>
      <c r="AB111" s="9">
        <v>5.4050000000000002</v>
      </c>
      <c r="AC111" s="9">
        <v>1.9350000000000001</v>
      </c>
      <c r="AD111" s="9">
        <v>1.1859999999999999</v>
      </c>
      <c r="AE111" s="9">
        <v>0.749</v>
      </c>
      <c r="AF111" s="9">
        <v>0.96899999999999997</v>
      </c>
      <c r="AG111" s="9">
        <v>0.71</v>
      </c>
      <c r="AH111" s="9">
        <v>0.25900000000000001</v>
      </c>
      <c r="AI111" s="9">
        <v>0.434</v>
      </c>
      <c r="AJ111" s="9">
        <v>0.43</v>
      </c>
      <c r="AK111" s="9">
        <v>3.0000000000000001E-3</v>
      </c>
      <c r="AL111" s="9">
        <v>0.53500000000000003</v>
      </c>
      <c r="AM111" s="9">
        <v>0.27900000000000003</v>
      </c>
      <c r="AN111" s="9">
        <v>0.25600000000000001</v>
      </c>
      <c r="AO111" s="9">
        <v>0.96599999999999997</v>
      </c>
      <c r="AP111" s="9">
        <v>0.47699999999999998</v>
      </c>
      <c r="AQ111" s="9">
        <v>0.49</v>
      </c>
      <c r="AR111" s="9">
        <v>11.571</v>
      </c>
      <c r="AS111" s="9">
        <v>6.6280000000000001</v>
      </c>
      <c r="AT111" s="9">
        <v>4.9429999999999996</v>
      </c>
      <c r="AU111" s="9">
        <v>5.8010000000000002</v>
      </c>
      <c r="AV111" s="9">
        <v>3.4910000000000001</v>
      </c>
      <c r="AW111" s="9">
        <v>2.3109999999999999</v>
      </c>
      <c r="AX111" s="9">
        <v>5.7690000000000001</v>
      </c>
      <c r="AY111" s="9">
        <v>3.137</v>
      </c>
      <c r="AZ111" s="9">
        <v>2.6320000000000001</v>
      </c>
      <c r="BA111" s="9">
        <v>6.601</v>
      </c>
      <c r="BB111" s="9">
        <v>4.0720000000000001</v>
      </c>
      <c r="BC111" s="9">
        <v>2.5289999999999999</v>
      </c>
      <c r="BD111" s="9">
        <v>6.1390000000000002</v>
      </c>
      <c r="BE111" s="9">
        <v>3.2629999999999999</v>
      </c>
      <c r="BF111" s="9">
        <v>2.8759999999999999</v>
      </c>
      <c r="BG111" s="9">
        <v>6.2030000000000003</v>
      </c>
      <c r="BH111" s="9">
        <v>3.5670000000000002</v>
      </c>
      <c r="BI111" s="9">
        <v>2.6349999999999998</v>
      </c>
      <c r="BJ111" s="9">
        <v>264.08300000000003</v>
      </c>
      <c r="BK111" s="9">
        <v>134.69</v>
      </c>
      <c r="BL111" s="9">
        <v>129.393</v>
      </c>
      <c r="BM111" s="9">
        <v>199.596</v>
      </c>
      <c r="BN111" s="9">
        <v>113.254</v>
      </c>
      <c r="BO111" s="9">
        <v>86.341999999999999</v>
      </c>
      <c r="BP111" s="9">
        <v>64.486999999999995</v>
      </c>
      <c r="BQ111" s="9">
        <v>21.436</v>
      </c>
      <c r="BR111" s="9">
        <v>43.05</v>
      </c>
      <c r="BS111" s="9">
        <v>25.527999999999999</v>
      </c>
      <c r="BT111" s="9">
        <v>13.853</v>
      </c>
      <c r="BU111" s="9">
        <v>11.675000000000001</v>
      </c>
      <c r="BV111" s="9">
        <v>2.1459999999999999</v>
      </c>
      <c r="BW111" s="9">
        <v>1.843</v>
      </c>
      <c r="BX111" s="9">
        <v>0.30399999999999999</v>
      </c>
      <c r="BY111" s="9">
        <v>1.2410000000000001</v>
      </c>
      <c r="BZ111" s="9">
        <v>1.216</v>
      </c>
      <c r="CA111" s="9">
        <v>2.5000000000000001E-2</v>
      </c>
      <c r="CB111" s="9">
        <v>1.0429999999999999</v>
      </c>
      <c r="CC111" s="9">
        <v>1.0329999999999999</v>
      </c>
      <c r="CD111" s="9">
        <v>0.01</v>
      </c>
      <c r="CE111" s="9">
        <v>0.19800000000000001</v>
      </c>
      <c r="CF111" s="9">
        <v>0.183</v>
      </c>
      <c r="CG111" s="9">
        <v>1.4999999999999999E-2</v>
      </c>
      <c r="CH111" s="9">
        <v>0.90500000000000003</v>
      </c>
      <c r="CI111" s="9">
        <v>0.627</v>
      </c>
      <c r="CJ111" s="9">
        <v>0.27800000000000002</v>
      </c>
      <c r="CK111" s="9">
        <v>24.102</v>
      </c>
      <c r="CL111" s="9">
        <v>12.478</v>
      </c>
      <c r="CM111" s="9">
        <v>11.625</v>
      </c>
      <c r="CN111" s="9">
        <v>11.909000000000001</v>
      </c>
      <c r="CO111" s="9">
        <v>7.2930000000000001</v>
      </c>
      <c r="CP111" s="9">
        <v>4.6159999999999997</v>
      </c>
      <c r="CQ111" s="9">
        <v>12.193</v>
      </c>
      <c r="CR111" s="9">
        <v>5.1840000000000002</v>
      </c>
      <c r="CS111" s="9">
        <v>7.008</v>
      </c>
      <c r="CT111" s="9">
        <v>13.13</v>
      </c>
      <c r="CU111" s="9">
        <v>8.5039999999999996</v>
      </c>
      <c r="CV111" s="9">
        <v>4.6260000000000003</v>
      </c>
      <c r="CW111" s="9">
        <v>12.398</v>
      </c>
      <c r="CX111" s="9">
        <v>5.3490000000000002</v>
      </c>
      <c r="CY111" s="9">
        <v>7.0490000000000004</v>
      </c>
      <c r="CZ111" s="9">
        <v>13.236000000000001</v>
      </c>
      <c r="DA111" s="9">
        <v>6.2169999999999996</v>
      </c>
      <c r="DB111" s="9">
        <v>7.0190000000000001</v>
      </c>
    </row>
    <row r="112" spans="1:106">
      <c r="A112" s="10">
        <v>44896</v>
      </c>
      <c r="B112" s="9">
        <v>12.756</v>
      </c>
      <c r="C112" s="9">
        <v>8.3610000000000007</v>
      </c>
      <c r="D112" s="9">
        <v>4.3949999999999996</v>
      </c>
      <c r="E112" s="9">
        <v>21.994</v>
      </c>
      <c r="F112" s="9">
        <v>8.1989999999999998</v>
      </c>
      <c r="G112" s="9">
        <v>13.795</v>
      </c>
      <c r="H112" s="9">
        <v>14.164999999999999</v>
      </c>
      <c r="I112" s="9">
        <v>9.2479999999999993</v>
      </c>
      <c r="J112" s="9">
        <v>4.9169999999999998</v>
      </c>
      <c r="K112" s="9">
        <v>23.681999999999999</v>
      </c>
      <c r="L112" s="9">
        <v>8.9390000000000001</v>
      </c>
      <c r="M112" s="9">
        <v>14.743</v>
      </c>
      <c r="N112" s="9">
        <v>23.241</v>
      </c>
      <c r="O112" s="9">
        <v>9.1980000000000004</v>
      </c>
      <c r="P112" s="9">
        <v>14.042999999999999</v>
      </c>
      <c r="Q112" s="9">
        <v>137.864</v>
      </c>
      <c r="R112" s="9">
        <v>70.433000000000007</v>
      </c>
      <c r="S112" s="9">
        <v>67.430000000000007</v>
      </c>
      <c r="T112" s="9">
        <v>109.236</v>
      </c>
      <c r="U112" s="9">
        <v>60.33</v>
      </c>
      <c r="V112" s="9">
        <v>48.905999999999999</v>
      </c>
      <c r="W112" s="9">
        <v>28.628</v>
      </c>
      <c r="X112" s="9">
        <v>10.103999999999999</v>
      </c>
      <c r="Y112" s="9">
        <v>18.524000000000001</v>
      </c>
      <c r="Z112" s="9">
        <v>12.505000000000001</v>
      </c>
      <c r="AA112" s="9">
        <v>6.859</v>
      </c>
      <c r="AB112" s="9">
        <v>5.6459999999999999</v>
      </c>
      <c r="AC112" s="9">
        <v>3.073</v>
      </c>
      <c r="AD112" s="9">
        <v>1.8109999999999999</v>
      </c>
      <c r="AE112" s="9">
        <v>1.2609999999999999</v>
      </c>
      <c r="AF112" s="9">
        <v>1.804</v>
      </c>
      <c r="AG112" s="9">
        <v>1.1379999999999999</v>
      </c>
      <c r="AH112" s="9">
        <v>0.66600000000000004</v>
      </c>
      <c r="AI112" s="9">
        <v>0.94699999999999995</v>
      </c>
      <c r="AJ112" s="9">
        <v>0.65100000000000002</v>
      </c>
      <c r="AK112" s="9">
        <v>0.29599999999999999</v>
      </c>
      <c r="AL112" s="9">
        <v>0.85599999999999998</v>
      </c>
      <c r="AM112" s="9">
        <v>0.48599999999999999</v>
      </c>
      <c r="AN112" s="9">
        <v>0.37</v>
      </c>
      <c r="AO112" s="9">
        <v>1.2689999999999999</v>
      </c>
      <c r="AP112" s="9">
        <v>0.67400000000000004</v>
      </c>
      <c r="AQ112" s="9">
        <v>0.59499999999999997</v>
      </c>
      <c r="AR112" s="9">
        <v>10.67</v>
      </c>
      <c r="AS112" s="9">
        <v>5.8810000000000002</v>
      </c>
      <c r="AT112" s="9">
        <v>4.7889999999999997</v>
      </c>
      <c r="AU112" s="9">
        <v>4.3380000000000001</v>
      </c>
      <c r="AV112" s="9">
        <v>2.8090000000000002</v>
      </c>
      <c r="AW112" s="9">
        <v>1.5289999999999999</v>
      </c>
      <c r="AX112" s="9">
        <v>6.3319999999999999</v>
      </c>
      <c r="AY112" s="9">
        <v>3.0720000000000001</v>
      </c>
      <c r="AZ112" s="9">
        <v>3.26</v>
      </c>
      <c r="BA112" s="9">
        <v>5.8780000000000001</v>
      </c>
      <c r="BB112" s="9">
        <v>3.7229999999999999</v>
      </c>
      <c r="BC112" s="9">
        <v>2.1549999999999998</v>
      </c>
      <c r="BD112" s="9">
        <v>6.6269999999999998</v>
      </c>
      <c r="BE112" s="9">
        <v>3.1349999999999998</v>
      </c>
      <c r="BF112" s="9">
        <v>3.4910000000000001</v>
      </c>
      <c r="BG112" s="9">
        <v>7.28</v>
      </c>
      <c r="BH112" s="9">
        <v>3.7240000000000002</v>
      </c>
      <c r="BI112" s="9">
        <v>3.556</v>
      </c>
      <c r="BJ112" s="9">
        <v>268.262</v>
      </c>
      <c r="BK112" s="9">
        <v>138.018</v>
      </c>
      <c r="BL112" s="9">
        <v>130.245</v>
      </c>
      <c r="BM112" s="9">
        <v>206.61600000000001</v>
      </c>
      <c r="BN112" s="9">
        <v>116.229</v>
      </c>
      <c r="BO112" s="9">
        <v>90.387</v>
      </c>
      <c r="BP112" s="9">
        <v>61.646000000000001</v>
      </c>
      <c r="BQ112" s="9">
        <v>21.788</v>
      </c>
      <c r="BR112" s="9">
        <v>39.857999999999997</v>
      </c>
      <c r="BS112" s="9">
        <v>26.244</v>
      </c>
      <c r="BT112" s="9">
        <v>15.068</v>
      </c>
      <c r="BU112" s="9">
        <v>11.176</v>
      </c>
      <c r="BV112" s="9">
        <v>2.4500000000000002</v>
      </c>
      <c r="BW112" s="9">
        <v>1.9750000000000001</v>
      </c>
      <c r="BX112" s="9">
        <v>0.47499999999999998</v>
      </c>
      <c r="BY112" s="9">
        <v>1.0309999999999999</v>
      </c>
      <c r="BZ112" s="9">
        <v>1.006</v>
      </c>
      <c r="CA112" s="9">
        <v>2.5000000000000001E-2</v>
      </c>
      <c r="CB112" s="9">
        <v>0.435</v>
      </c>
      <c r="CC112" s="9">
        <v>0.42499999999999999</v>
      </c>
      <c r="CD112" s="9">
        <v>0.01</v>
      </c>
      <c r="CE112" s="9">
        <v>0.59599999999999997</v>
      </c>
      <c r="CF112" s="9">
        <v>0.58099999999999996</v>
      </c>
      <c r="CG112" s="9">
        <v>1.4999999999999999E-2</v>
      </c>
      <c r="CH112" s="9">
        <v>1.419</v>
      </c>
      <c r="CI112" s="9">
        <v>0.96899999999999997</v>
      </c>
      <c r="CJ112" s="9">
        <v>0.45</v>
      </c>
      <c r="CK112" s="9">
        <v>24.716000000000001</v>
      </c>
      <c r="CL112" s="9">
        <v>13.975</v>
      </c>
      <c r="CM112" s="9">
        <v>10.742000000000001</v>
      </c>
      <c r="CN112" s="9">
        <v>11.426</v>
      </c>
      <c r="CO112" s="9">
        <v>7.05</v>
      </c>
      <c r="CP112" s="9">
        <v>4.3760000000000003</v>
      </c>
      <c r="CQ112" s="9">
        <v>13.29</v>
      </c>
      <c r="CR112" s="9">
        <v>6.9249999999999998</v>
      </c>
      <c r="CS112" s="9">
        <v>6.3650000000000002</v>
      </c>
      <c r="CT112" s="9">
        <v>12.106999999999999</v>
      </c>
      <c r="CU112" s="9">
        <v>7.7210000000000001</v>
      </c>
      <c r="CV112" s="9">
        <v>4.3860000000000001</v>
      </c>
      <c r="CW112" s="9">
        <v>14.138</v>
      </c>
      <c r="CX112" s="9">
        <v>7.3470000000000004</v>
      </c>
      <c r="CY112" s="9">
        <v>6.79</v>
      </c>
      <c r="CZ112" s="9">
        <v>13.726000000000001</v>
      </c>
      <c r="DA112" s="9">
        <v>7.35</v>
      </c>
      <c r="DB112" s="9">
        <v>6.3760000000000003</v>
      </c>
    </row>
    <row r="113" spans="1:106">
      <c r="A113" s="10">
        <v>44927</v>
      </c>
      <c r="B113" s="9">
        <v>10.798</v>
      </c>
      <c r="C113" s="9">
        <v>7.8620000000000001</v>
      </c>
      <c r="D113" s="9">
        <v>2.9350000000000001</v>
      </c>
      <c r="E113" s="9">
        <v>24.687999999999999</v>
      </c>
      <c r="F113" s="9">
        <v>9.7170000000000005</v>
      </c>
      <c r="G113" s="9">
        <v>14.971</v>
      </c>
      <c r="H113" s="9">
        <v>12.081</v>
      </c>
      <c r="I113" s="9">
        <v>8.9369999999999994</v>
      </c>
      <c r="J113" s="9">
        <v>3.1440000000000001</v>
      </c>
      <c r="K113" s="9">
        <v>26.548999999999999</v>
      </c>
      <c r="L113" s="9">
        <v>10.314</v>
      </c>
      <c r="M113" s="9">
        <v>16.234999999999999</v>
      </c>
      <c r="N113" s="9">
        <v>25.803999999999998</v>
      </c>
      <c r="O113" s="9">
        <v>10.54</v>
      </c>
      <c r="P113" s="9">
        <v>15.263999999999999</v>
      </c>
      <c r="Q113" s="9">
        <v>136.18700000000001</v>
      </c>
      <c r="R113" s="9">
        <v>69.320999999999998</v>
      </c>
      <c r="S113" s="9">
        <v>66.866</v>
      </c>
      <c r="T113" s="9">
        <v>107.94799999999999</v>
      </c>
      <c r="U113" s="9">
        <v>59.121000000000002</v>
      </c>
      <c r="V113" s="9">
        <v>48.826999999999998</v>
      </c>
      <c r="W113" s="9">
        <v>28.239000000000001</v>
      </c>
      <c r="X113" s="9">
        <v>10.199999999999999</v>
      </c>
      <c r="Y113" s="9">
        <v>18.04</v>
      </c>
      <c r="Z113" s="9">
        <v>12.981</v>
      </c>
      <c r="AA113" s="9">
        <v>7.3949999999999996</v>
      </c>
      <c r="AB113" s="9">
        <v>5.5860000000000003</v>
      </c>
      <c r="AC113" s="9">
        <v>2.7789999999999999</v>
      </c>
      <c r="AD113" s="9">
        <v>1.534</v>
      </c>
      <c r="AE113" s="9">
        <v>1.244</v>
      </c>
      <c r="AF113" s="9">
        <v>1.3160000000000001</v>
      </c>
      <c r="AG113" s="9">
        <v>0.78900000000000003</v>
      </c>
      <c r="AH113" s="9">
        <v>0.52700000000000002</v>
      </c>
      <c r="AI113" s="9">
        <v>0.879</v>
      </c>
      <c r="AJ113" s="9">
        <v>0.60699999999999998</v>
      </c>
      <c r="AK113" s="9">
        <v>0.27200000000000002</v>
      </c>
      <c r="AL113" s="9">
        <v>0.437</v>
      </c>
      <c r="AM113" s="9">
        <v>0.182</v>
      </c>
      <c r="AN113" s="9">
        <v>0.255</v>
      </c>
      <c r="AO113" s="9">
        <v>1.4630000000000001</v>
      </c>
      <c r="AP113" s="9">
        <v>0.745</v>
      </c>
      <c r="AQ113" s="9">
        <v>0.71799999999999997</v>
      </c>
      <c r="AR113" s="9">
        <v>11.313000000000001</v>
      </c>
      <c r="AS113" s="9">
        <v>6.3449999999999998</v>
      </c>
      <c r="AT113" s="9">
        <v>4.9690000000000003</v>
      </c>
      <c r="AU113" s="9">
        <v>5.7089999999999996</v>
      </c>
      <c r="AV113" s="9">
        <v>3.532</v>
      </c>
      <c r="AW113" s="9">
        <v>2.177</v>
      </c>
      <c r="AX113" s="9">
        <v>5.6050000000000004</v>
      </c>
      <c r="AY113" s="9">
        <v>2.8130000000000002</v>
      </c>
      <c r="AZ113" s="9">
        <v>2.7919999999999998</v>
      </c>
      <c r="BA113" s="9">
        <v>6.867</v>
      </c>
      <c r="BB113" s="9">
        <v>4.2039999999999997</v>
      </c>
      <c r="BC113" s="9">
        <v>2.6629999999999998</v>
      </c>
      <c r="BD113" s="9">
        <v>6.1150000000000002</v>
      </c>
      <c r="BE113" s="9">
        <v>3.1920000000000002</v>
      </c>
      <c r="BF113" s="9">
        <v>2.923</v>
      </c>
      <c r="BG113" s="9">
        <v>6.4829999999999997</v>
      </c>
      <c r="BH113" s="9">
        <v>3.42</v>
      </c>
      <c r="BI113" s="9">
        <v>3.0630000000000002</v>
      </c>
      <c r="BJ113" s="9">
        <v>260.59500000000003</v>
      </c>
      <c r="BK113" s="9">
        <v>134.548</v>
      </c>
      <c r="BL113" s="9">
        <v>126.04600000000001</v>
      </c>
      <c r="BM113" s="9">
        <v>195.166</v>
      </c>
      <c r="BN113" s="9">
        <v>111.06699999999999</v>
      </c>
      <c r="BO113" s="9">
        <v>84.099000000000004</v>
      </c>
      <c r="BP113" s="9">
        <v>65.429000000000002</v>
      </c>
      <c r="BQ113" s="9">
        <v>23.481000000000002</v>
      </c>
      <c r="BR113" s="9">
        <v>41.948</v>
      </c>
      <c r="BS113" s="9">
        <v>31.259</v>
      </c>
      <c r="BT113" s="9">
        <v>16.449000000000002</v>
      </c>
      <c r="BU113" s="9">
        <v>14.81</v>
      </c>
      <c r="BV113" s="9">
        <v>5.4669999999999996</v>
      </c>
      <c r="BW113" s="9">
        <v>2.75</v>
      </c>
      <c r="BX113" s="9">
        <v>2.7170000000000001</v>
      </c>
      <c r="BY113" s="9">
        <v>2.093</v>
      </c>
      <c r="BZ113" s="9">
        <v>0.80700000000000005</v>
      </c>
      <c r="CA113" s="9">
        <v>1.286</v>
      </c>
      <c r="CB113" s="9">
        <v>1.24</v>
      </c>
      <c r="CC113" s="9">
        <v>0.58099999999999996</v>
      </c>
      <c r="CD113" s="9">
        <v>0.66</v>
      </c>
      <c r="CE113" s="9">
        <v>0.85199999999999998</v>
      </c>
      <c r="CF113" s="9">
        <v>0.22600000000000001</v>
      </c>
      <c r="CG113" s="9">
        <v>0.626</v>
      </c>
      <c r="CH113" s="9">
        <v>3.375</v>
      </c>
      <c r="CI113" s="9">
        <v>1.9430000000000001</v>
      </c>
      <c r="CJ113" s="9">
        <v>1.4319999999999999</v>
      </c>
      <c r="CK113" s="9">
        <v>27.625</v>
      </c>
      <c r="CL113" s="9">
        <v>14.64</v>
      </c>
      <c r="CM113" s="9">
        <v>12.984999999999999</v>
      </c>
      <c r="CN113" s="9">
        <v>12.792</v>
      </c>
      <c r="CO113" s="9">
        <v>7.798</v>
      </c>
      <c r="CP113" s="9">
        <v>4.9939999999999998</v>
      </c>
      <c r="CQ113" s="9">
        <v>14.833</v>
      </c>
      <c r="CR113" s="9">
        <v>6.8419999999999996</v>
      </c>
      <c r="CS113" s="9">
        <v>7.9909999999999997</v>
      </c>
      <c r="CT113" s="9">
        <v>14.407</v>
      </c>
      <c r="CU113" s="9">
        <v>8.6010000000000009</v>
      </c>
      <c r="CV113" s="9">
        <v>5.806</v>
      </c>
      <c r="CW113" s="9">
        <v>16.852</v>
      </c>
      <c r="CX113" s="9">
        <v>7.8479999999999999</v>
      </c>
      <c r="CY113" s="9">
        <v>9.0039999999999996</v>
      </c>
      <c r="CZ113" s="9">
        <v>16.073</v>
      </c>
      <c r="DA113" s="9">
        <v>7.423</v>
      </c>
      <c r="DB113" s="9">
        <v>8.65</v>
      </c>
    </row>
    <row r="114" spans="1:106">
      <c r="A114" s="10">
        <v>44958</v>
      </c>
      <c r="B114" s="9">
        <v>10.738</v>
      </c>
      <c r="C114" s="9">
        <v>7.2709999999999999</v>
      </c>
      <c r="D114" s="9">
        <v>3.4660000000000002</v>
      </c>
      <c r="E114" s="9">
        <v>19.425000000000001</v>
      </c>
      <c r="F114" s="9">
        <v>8.5069999999999997</v>
      </c>
      <c r="G114" s="9">
        <v>10.919</v>
      </c>
      <c r="H114" s="9">
        <v>12.272</v>
      </c>
      <c r="I114" s="9">
        <v>8.5269999999999992</v>
      </c>
      <c r="J114" s="9">
        <v>3.7440000000000002</v>
      </c>
      <c r="K114" s="9">
        <v>21.651</v>
      </c>
      <c r="L114" s="9">
        <v>9.6780000000000008</v>
      </c>
      <c r="M114" s="9">
        <v>11.973000000000001</v>
      </c>
      <c r="N114" s="9">
        <v>20.396999999999998</v>
      </c>
      <c r="O114" s="9">
        <v>9.3379999999999992</v>
      </c>
      <c r="P114" s="9">
        <v>11.058999999999999</v>
      </c>
      <c r="Q114" s="9">
        <v>138.834</v>
      </c>
      <c r="R114" s="9">
        <v>71.125</v>
      </c>
      <c r="S114" s="9">
        <v>67.709000000000003</v>
      </c>
      <c r="T114" s="9">
        <v>110.36199999999999</v>
      </c>
      <c r="U114" s="9">
        <v>60.951000000000001</v>
      </c>
      <c r="V114" s="9">
        <v>49.41</v>
      </c>
      <c r="W114" s="9">
        <v>28.472000000000001</v>
      </c>
      <c r="X114" s="9">
        <v>10.173999999999999</v>
      </c>
      <c r="Y114" s="9">
        <v>18.297999999999998</v>
      </c>
      <c r="Z114" s="9">
        <v>12.587</v>
      </c>
      <c r="AA114" s="9">
        <v>6.7939999999999996</v>
      </c>
      <c r="AB114" s="9">
        <v>5.7930000000000001</v>
      </c>
      <c r="AC114" s="9">
        <v>2.742</v>
      </c>
      <c r="AD114" s="9">
        <v>1.7829999999999999</v>
      </c>
      <c r="AE114" s="9">
        <v>0.95899999999999996</v>
      </c>
      <c r="AF114" s="9">
        <v>1.351</v>
      </c>
      <c r="AG114" s="9">
        <v>0.79500000000000004</v>
      </c>
      <c r="AH114" s="9">
        <v>0.55600000000000005</v>
      </c>
      <c r="AI114" s="9">
        <v>0.69</v>
      </c>
      <c r="AJ114" s="9">
        <v>0.42899999999999999</v>
      </c>
      <c r="AK114" s="9">
        <v>0.26</v>
      </c>
      <c r="AL114" s="9">
        <v>0.66200000000000003</v>
      </c>
      <c r="AM114" s="9">
        <v>0.36599999999999999</v>
      </c>
      <c r="AN114" s="9">
        <v>0.29599999999999999</v>
      </c>
      <c r="AO114" s="9">
        <v>1.391</v>
      </c>
      <c r="AP114" s="9">
        <v>0.98799999999999999</v>
      </c>
      <c r="AQ114" s="9">
        <v>0.40300000000000002</v>
      </c>
      <c r="AR114" s="9">
        <v>10.66</v>
      </c>
      <c r="AS114" s="9">
        <v>5.6479999999999997</v>
      </c>
      <c r="AT114" s="9">
        <v>5.0119999999999996</v>
      </c>
      <c r="AU114" s="9">
        <v>5.524</v>
      </c>
      <c r="AV114" s="9">
        <v>4.069</v>
      </c>
      <c r="AW114" s="9">
        <v>1.4550000000000001</v>
      </c>
      <c r="AX114" s="9">
        <v>5.1369999999999996</v>
      </c>
      <c r="AY114" s="9">
        <v>1.579</v>
      </c>
      <c r="AZ114" s="9">
        <v>3.5569999999999999</v>
      </c>
      <c r="BA114" s="9">
        <v>6.3449999999999998</v>
      </c>
      <c r="BB114" s="9">
        <v>4.4509999999999996</v>
      </c>
      <c r="BC114" s="9">
        <v>1.8939999999999999</v>
      </c>
      <c r="BD114" s="9">
        <v>6.242</v>
      </c>
      <c r="BE114" s="9">
        <v>2.3420000000000001</v>
      </c>
      <c r="BF114" s="9">
        <v>3.9</v>
      </c>
      <c r="BG114" s="9">
        <v>5.8259999999999996</v>
      </c>
      <c r="BH114" s="9">
        <v>2.0089999999999999</v>
      </c>
      <c r="BI114" s="9">
        <v>3.8170000000000002</v>
      </c>
      <c r="BJ114" s="9">
        <v>270.87900000000002</v>
      </c>
      <c r="BK114" s="9">
        <v>138.27000000000001</v>
      </c>
      <c r="BL114" s="9">
        <v>132.608</v>
      </c>
      <c r="BM114" s="9">
        <v>205.68299999999999</v>
      </c>
      <c r="BN114" s="9">
        <v>112.511</v>
      </c>
      <c r="BO114" s="9">
        <v>93.171999999999997</v>
      </c>
      <c r="BP114" s="9">
        <v>65.195999999999998</v>
      </c>
      <c r="BQ114" s="9">
        <v>25.759</v>
      </c>
      <c r="BR114" s="9">
        <v>39.436999999999998</v>
      </c>
      <c r="BS114" s="9">
        <v>26.931999999999999</v>
      </c>
      <c r="BT114" s="9">
        <v>14.427</v>
      </c>
      <c r="BU114" s="9">
        <v>12.504</v>
      </c>
      <c r="BV114" s="9">
        <v>4.3</v>
      </c>
      <c r="BW114" s="9">
        <v>2.0209999999999999</v>
      </c>
      <c r="BX114" s="9">
        <v>2.278</v>
      </c>
      <c r="BY114" s="9">
        <v>1.5920000000000001</v>
      </c>
      <c r="BZ114" s="9">
        <v>0.38700000000000001</v>
      </c>
      <c r="CA114" s="9">
        <v>1.2050000000000001</v>
      </c>
      <c r="CB114" s="9">
        <v>0.996</v>
      </c>
      <c r="CC114" s="9">
        <v>0.19800000000000001</v>
      </c>
      <c r="CD114" s="9">
        <v>0.79800000000000004</v>
      </c>
      <c r="CE114" s="9">
        <v>0.59599999999999997</v>
      </c>
      <c r="CF114" s="9">
        <v>0.189</v>
      </c>
      <c r="CG114" s="9">
        <v>0.40600000000000003</v>
      </c>
      <c r="CH114" s="9">
        <v>2.7080000000000002</v>
      </c>
      <c r="CI114" s="9">
        <v>1.635</v>
      </c>
      <c r="CJ114" s="9">
        <v>1.073</v>
      </c>
      <c r="CK114" s="9">
        <v>24.405999999999999</v>
      </c>
      <c r="CL114" s="9">
        <v>13.544</v>
      </c>
      <c r="CM114" s="9">
        <v>10.862</v>
      </c>
      <c r="CN114" s="9">
        <v>9.1999999999999993</v>
      </c>
      <c r="CO114" s="9">
        <v>5.9829999999999997</v>
      </c>
      <c r="CP114" s="9">
        <v>3.2170000000000001</v>
      </c>
      <c r="CQ114" s="9">
        <v>15.207000000000001</v>
      </c>
      <c r="CR114" s="9">
        <v>7.5620000000000003</v>
      </c>
      <c r="CS114" s="9">
        <v>7.6449999999999996</v>
      </c>
      <c r="CT114" s="9">
        <v>10.584</v>
      </c>
      <c r="CU114" s="9">
        <v>6.3650000000000002</v>
      </c>
      <c r="CV114" s="9">
        <v>4.2190000000000003</v>
      </c>
      <c r="CW114" s="9">
        <v>16.347999999999999</v>
      </c>
      <c r="CX114" s="9">
        <v>8.0619999999999994</v>
      </c>
      <c r="CY114" s="9">
        <v>8.2859999999999996</v>
      </c>
      <c r="CZ114" s="9">
        <v>16.202999999999999</v>
      </c>
      <c r="DA114" s="9">
        <v>7.7590000000000003</v>
      </c>
      <c r="DB114" s="9">
        <v>8.4429999999999996</v>
      </c>
    </row>
    <row r="115" spans="1:106">
      <c r="A115" s="10">
        <v>44986</v>
      </c>
      <c r="B115" s="9">
        <v>9.5389999999999997</v>
      </c>
      <c r="C115" s="9">
        <v>7.5380000000000003</v>
      </c>
      <c r="D115" s="9">
        <v>2.0009999999999999</v>
      </c>
      <c r="E115" s="9">
        <v>20.202999999999999</v>
      </c>
      <c r="F115" s="9">
        <v>8.4510000000000005</v>
      </c>
      <c r="G115" s="9">
        <v>11.752000000000001</v>
      </c>
      <c r="H115" s="9">
        <v>11.09</v>
      </c>
      <c r="I115" s="9">
        <v>8.359</v>
      </c>
      <c r="J115" s="9">
        <v>2.7309999999999999</v>
      </c>
      <c r="K115" s="9">
        <v>22.666</v>
      </c>
      <c r="L115" s="9">
        <v>9.6129999999999995</v>
      </c>
      <c r="M115" s="9">
        <v>13.053000000000001</v>
      </c>
      <c r="N115" s="9">
        <v>21.332999999999998</v>
      </c>
      <c r="O115" s="9">
        <v>9.1189999999999998</v>
      </c>
      <c r="P115" s="9">
        <v>12.214</v>
      </c>
      <c r="Q115" s="9">
        <v>139.46199999999999</v>
      </c>
      <c r="R115" s="9">
        <v>71.040999999999997</v>
      </c>
      <c r="S115" s="9">
        <v>68.421999999999997</v>
      </c>
      <c r="T115" s="9">
        <v>108.70699999999999</v>
      </c>
      <c r="U115" s="9">
        <v>59.915999999999997</v>
      </c>
      <c r="V115" s="9">
        <v>48.79</v>
      </c>
      <c r="W115" s="9">
        <v>30.756</v>
      </c>
      <c r="X115" s="9">
        <v>11.124000000000001</v>
      </c>
      <c r="Y115" s="9">
        <v>19.631</v>
      </c>
      <c r="Z115" s="9">
        <v>14.346</v>
      </c>
      <c r="AA115" s="9">
        <v>7.5949999999999998</v>
      </c>
      <c r="AB115" s="9">
        <v>6.7510000000000003</v>
      </c>
      <c r="AC115" s="9">
        <v>2.722</v>
      </c>
      <c r="AD115" s="9">
        <v>1.488</v>
      </c>
      <c r="AE115" s="9">
        <v>1.234</v>
      </c>
      <c r="AF115" s="9">
        <v>1.5129999999999999</v>
      </c>
      <c r="AG115" s="9">
        <v>0.93300000000000005</v>
      </c>
      <c r="AH115" s="9">
        <v>0.57999999999999996</v>
      </c>
      <c r="AI115" s="9">
        <v>0.625</v>
      </c>
      <c r="AJ115" s="9">
        <v>0.36</v>
      </c>
      <c r="AK115" s="9">
        <v>0.26500000000000001</v>
      </c>
      <c r="AL115" s="9">
        <v>0.88800000000000001</v>
      </c>
      <c r="AM115" s="9">
        <v>0.57299999999999995</v>
      </c>
      <c r="AN115" s="9">
        <v>0.315</v>
      </c>
      <c r="AO115" s="9">
        <v>1.2090000000000001</v>
      </c>
      <c r="AP115" s="9">
        <v>0.55500000000000005</v>
      </c>
      <c r="AQ115" s="9">
        <v>0.65400000000000003</v>
      </c>
      <c r="AR115" s="9">
        <v>12.659000000000001</v>
      </c>
      <c r="AS115" s="9">
        <v>6.6559999999999997</v>
      </c>
      <c r="AT115" s="9">
        <v>6.0030000000000001</v>
      </c>
      <c r="AU115" s="9">
        <v>8.0510000000000002</v>
      </c>
      <c r="AV115" s="9">
        <v>4.8559999999999999</v>
      </c>
      <c r="AW115" s="9">
        <v>3.1960000000000002</v>
      </c>
      <c r="AX115" s="9">
        <v>4.6079999999999997</v>
      </c>
      <c r="AY115" s="9">
        <v>1.8009999999999999</v>
      </c>
      <c r="AZ115" s="9">
        <v>2.8069999999999999</v>
      </c>
      <c r="BA115" s="9">
        <v>9.2159999999999993</v>
      </c>
      <c r="BB115" s="9">
        <v>5.5659999999999998</v>
      </c>
      <c r="BC115" s="9">
        <v>3.65</v>
      </c>
      <c r="BD115" s="9">
        <v>5.13</v>
      </c>
      <c r="BE115" s="9">
        <v>2.0289999999999999</v>
      </c>
      <c r="BF115" s="9">
        <v>3.101</v>
      </c>
      <c r="BG115" s="9">
        <v>5.2320000000000002</v>
      </c>
      <c r="BH115" s="9">
        <v>2.16</v>
      </c>
      <c r="BI115" s="9">
        <v>3.0720000000000001</v>
      </c>
      <c r="BJ115" s="9">
        <v>267.14800000000002</v>
      </c>
      <c r="BK115" s="9">
        <v>136.00299999999999</v>
      </c>
      <c r="BL115" s="9">
        <v>131.14500000000001</v>
      </c>
      <c r="BM115" s="9">
        <v>202.68600000000001</v>
      </c>
      <c r="BN115" s="9">
        <v>111.206</v>
      </c>
      <c r="BO115" s="9">
        <v>91.478999999999999</v>
      </c>
      <c r="BP115" s="9">
        <v>64.462000000000003</v>
      </c>
      <c r="BQ115" s="9">
        <v>24.795999999999999</v>
      </c>
      <c r="BR115" s="9">
        <v>39.665999999999997</v>
      </c>
      <c r="BS115" s="9">
        <v>23.655999999999999</v>
      </c>
      <c r="BT115" s="9">
        <v>13.73</v>
      </c>
      <c r="BU115" s="9">
        <v>9.9260000000000002</v>
      </c>
      <c r="BV115" s="9">
        <v>3.3239999999999998</v>
      </c>
      <c r="BW115" s="9">
        <v>1.748</v>
      </c>
      <c r="BX115" s="9">
        <v>1.5760000000000001</v>
      </c>
      <c r="BY115" s="9">
        <v>1.4339999999999999</v>
      </c>
      <c r="BZ115" s="9">
        <v>0.82099999999999995</v>
      </c>
      <c r="CA115" s="9">
        <v>0.61299999999999999</v>
      </c>
      <c r="CB115" s="9">
        <v>1.212</v>
      </c>
      <c r="CC115" s="9">
        <v>0.80500000000000005</v>
      </c>
      <c r="CD115" s="9">
        <v>0.40799999999999997</v>
      </c>
      <c r="CE115" s="9">
        <v>0.222</v>
      </c>
      <c r="CF115" s="9">
        <v>1.6E-2</v>
      </c>
      <c r="CG115" s="9">
        <v>0.20599999999999999</v>
      </c>
      <c r="CH115" s="9">
        <v>1.89</v>
      </c>
      <c r="CI115" s="9">
        <v>0.92700000000000005</v>
      </c>
      <c r="CJ115" s="9">
        <v>0.96299999999999997</v>
      </c>
      <c r="CK115" s="9">
        <v>21.503</v>
      </c>
      <c r="CL115" s="9">
        <v>12.42</v>
      </c>
      <c r="CM115" s="9">
        <v>9.0839999999999996</v>
      </c>
      <c r="CN115" s="9">
        <v>10.769</v>
      </c>
      <c r="CO115" s="9">
        <v>7.069</v>
      </c>
      <c r="CP115" s="9">
        <v>3.7</v>
      </c>
      <c r="CQ115" s="9">
        <v>10.734</v>
      </c>
      <c r="CR115" s="9">
        <v>5.35</v>
      </c>
      <c r="CS115" s="9">
        <v>5.3840000000000003</v>
      </c>
      <c r="CT115" s="9">
        <v>11.574</v>
      </c>
      <c r="CU115" s="9">
        <v>7.6589999999999998</v>
      </c>
      <c r="CV115" s="9">
        <v>3.915</v>
      </c>
      <c r="CW115" s="9">
        <v>12.082000000000001</v>
      </c>
      <c r="CX115" s="9">
        <v>6.0709999999999997</v>
      </c>
      <c r="CY115" s="9">
        <v>6.0110000000000001</v>
      </c>
      <c r="CZ115" s="9">
        <v>11.946999999999999</v>
      </c>
      <c r="DA115" s="9">
        <v>6.1550000000000002</v>
      </c>
      <c r="DB115" s="9">
        <v>5.7919999999999998</v>
      </c>
    </row>
    <row r="116" spans="1:106">
      <c r="A116" s="10">
        <v>45017</v>
      </c>
      <c r="B116" s="9">
        <v>10.361000000000001</v>
      </c>
      <c r="C116" s="9">
        <v>7.5010000000000003</v>
      </c>
      <c r="D116" s="9">
        <v>2.86</v>
      </c>
      <c r="E116" s="9">
        <v>20.975000000000001</v>
      </c>
      <c r="F116" s="9">
        <v>9.3149999999999995</v>
      </c>
      <c r="G116" s="9">
        <v>11.66</v>
      </c>
      <c r="H116" s="9">
        <v>11.347</v>
      </c>
      <c r="I116" s="9">
        <v>8.2070000000000007</v>
      </c>
      <c r="J116" s="9">
        <v>3.14</v>
      </c>
      <c r="K116" s="9">
        <v>23.847000000000001</v>
      </c>
      <c r="L116" s="9">
        <v>10.458</v>
      </c>
      <c r="M116" s="9">
        <v>13.39</v>
      </c>
      <c r="N116" s="9">
        <v>21.594000000000001</v>
      </c>
      <c r="O116" s="9">
        <v>9.8140000000000001</v>
      </c>
      <c r="P116" s="9">
        <v>11.78</v>
      </c>
      <c r="Q116" s="9">
        <v>141.453</v>
      </c>
      <c r="R116" s="9">
        <v>72.108000000000004</v>
      </c>
      <c r="S116" s="9">
        <v>69.343999999999994</v>
      </c>
      <c r="T116" s="9">
        <v>111.51</v>
      </c>
      <c r="U116" s="9">
        <v>60.668999999999997</v>
      </c>
      <c r="V116" s="9">
        <v>50.841000000000001</v>
      </c>
      <c r="W116" s="9">
        <v>29.943000000000001</v>
      </c>
      <c r="X116" s="9">
        <v>11.439</v>
      </c>
      <c r="Y116" s="9">
        <v>18.504000000000001</v>
      </c>
      <c r="Z116" s="9">
        <v>12.866</v>
      </c>
      <c r="AA116" s="9">
        <v>6.0229999999999997</v>
      </c>
      <c r="AB116" s="9">
        <v>6.843</v>
      </c>
      <c r="AC116" s="9">
        <v>1.478</v>
      </c>
      <c r="AD116" s="9">
        <v>0.50700000000000001</v>
      </c>
      <c r="AE116" s="9">
        <v>0.97099999999999997</v>
      </c>
      <c r="AF116" s="9">
        <v>0.57999999999999996</v>
      </c>
      <c r="AG116" s="9">
        <v>0.19600000000000001</v>
      </c>
      <c r="AH116" s="9">
        <v>0.38400000000000001</v>
      </c>
      <c r="AI116" s="9">
        <v>0.16300000000000001</v>
      </c>
      <c r="AJ116" s="9">
        <v>1.2999999999999999E-2</v>
      </c>
      <c r="AK116" s="9">
        <v>0.151</v>
      </c>
      <c r="AL116" s="9">
        <v>0.41699999999999998</v>
      </c>
      <c r="AM116" s="9">
        <v>0.183</v>
      </c>
      <c r="AN116" s="9">
        <v>0.23400000000000001</v>
      </c>
      <c r="AO116" s="9">
        <v>0.89800000000000002</v>
      </c>
      <c r="AP116" s="9">
        <v>0.311</v>
      </c>
      <c r="AQ116" s="9">
        <v>0.58699999999999997</v>
      </c>
      <c r="AR116" s="9">
        <v>11.907999999999999</v>
      </c>
      <c r="AS116" s="9">
        <v>5.6740000000000004</v>
      </c>
      <c r="AT116" s="9">
        <v>6.234</v>
      </c>
      <c r="AU116" s="9">
        <v>6.8250000000000002</v>
      </c>
      <c r="AV116" s="9">
        <v>3.4710000000000001</v>
      </c>
      <c r="AW116" s="9">
        <v>3.3540000000000001</v>
      </c>
      <c r="AX116" s="9">
        <v>5.0830000000000002</v>
      </c>
      <c r="AY116" s="9">
        <v>2.2029999999999998</v>
      </c>
      <c r="AZ116" s="9">
        <v>2.88</v>
      </c>
      <c r="BA116" s="9">
        <v>7.26</v>
      </c>
      <c r="BB116" s="9">
        <v>3.649</v>
      </c>
      <c r="BC116" s="9">
        <v>3.6110000000000002</v>
      </c>
      <c r="BD116" s="9">
        <v>5.6059999999999999</v>
      </c>
      <c r="BE116" s="9">
        <v>2.3740000000000001</v>
      </c>
      <c r="BF116" s="9">
        <v>3.2320000000000002</v>
      </c>
      <c r="BG116" s="9">
        <v>5.2460000000000004</v>
      </c>
      <c r="BH116" s="9">
        <v>2.2160000000000002</v>
      </c>
      <c r="BI116" s="9">
        <v>3.0310000000000001</v>
      </c>
      <c r="BJ116" s="9">
        <v>263.40800000000002</v>
      </c>
      <c r="BK116" s="9">
        <v>135.643</v>
      </c>
      <c r="BL116" s="9">
        <v>127.76600000000001</v>
      </c>
      <c r="BM116" s="9">
        <v>203.18</v>
      </c>
      <c r="BN116" s="9">
        <v>110.965</v>
      </c>
      <c r="BO116" s="9">
        <v>92.215000000000003</v>
      </c>
      <c r="BP116" s="9">
        <v>60.228999999999999</v>
      </c>
      <c r="BQ116" s="9">
        <v>24.678000000000001</v>
      </c>
      <c r="BR116" s="9">
        <v>35.551000000000002</v>
      </c>
      <c r="BS116" s="9">
        <v>25.731000000000002</v>
      </c>
      <c r="BT116" s="9">
        <v>17.835999999999999</v>
      </c>
      <c r="BU116" s="9">
        <v>7.8949999999999996</v>
      </c>
      <c r="BV116" s="9">
        <v>3.87</v>
      </c>
      <c r="BW116" s="9">
        <v>2.4060000000000001</v>
      </c>
      <c r="BX116" s="9">
        <v>1.4630000000000001</v>
      </c>
      <c r="BY116" s="9">
        <v>1.1839999999999999</v>
      </c>
      <c r="BZ116" s="9">
        <v>0.93799999999999994</v>
      </c>
      <c r="CA116" s="9">
        <v>0.247</v>
      </c>
      <c r="CB116" s="9">
        <v>0.57099999999999995</v>
      </c>
      <c r="CC116" s="9">
        <v>0.33900000000000002</v>
      </c>
      <c r="CD116" s="9">
        <v>0.23200000000000001</v>
      </c>
      <c r="CE116" s="9">
        <v>0.61399999999999999</v>
      </c>
      <c r="CF116" s="9">
        <v>0.59899999999999998</v>
      </c>
      <c r="CG116" s="9">
        <v>1.4999999999999999E-2</v>
      </c>
      <c r="CH116" s="9">
        <v>2.6850000000000001</v>
      </c>
      <c r="CI116" s="9">
        <v>1.4690000000000001</v>
      </c>
      <c r="CJ116" s="9">
        <v>1.2170000000000001</v>
      </c>
      <c r="CK116" s="9">
        <v>23.238</v>
      </c>
      <c r="CL116" s="9">
        <v>16.149000000000001</v>
      </c>
      <c r="CM116" s="9">
        <v>7.0890000000000004</v>
      </c>
      <c r="CN116" s="9">
        <v>11.071</v>
      </c>
      <c r="CO116" s="9">
        <v>8.4849999999999994</v>
      </c>
      <c r="CP116" s="9">
        <v>2.585</v>
      </c>
      <c r="CQ116" s="9">
        <v>12.167</v>
      </c>
      <c r="CR116" s="9">
        <v>7.6639999999999997</v>
      </c>
      <c r="CS116" s="9">
        <v>4.5030000000000001</v>
      </c>
      <c r="CT116" s="9">
        <v>12.048</v>
      </c>
      <c r="CU116" s="9">
        <v>9.2319999999999993</v>
      </c>
      <c r="CV116" s="9">
        <v>2.8159999999999998</v>
      </c>
      <c r="CW116" s="9">
        <v>13.683</v>
      </c>
      <c r="CX116" s="9">
        <v>8.6039999999999992</v>
      </c>
      <c r="CY116" s="9">
        <v>5.0789999999999997</v>
      </c>
      <c r="CZ116" s="9">
        <v>12.738</v>
      </c>
      <c r="DA116" s="9">
        <v>8.0030000000000001</v>
      </c>
      <c r="DB116" s="9">
        <v>4.7350000000000003</v>
      </c>
    </row>
    <row r="117" spans="1:106">
      <c r="A117" s="10">
        <v>45047</v>
      </c>
      <c r="B117" s="9">
        <v>13.135</v>
      </c>
      <c r="C117" s="9">
        <v>9.8870000000000005</v>
      </c>
      <c r="D117" s="9">
        <v>3.2480000000000002</v>
      </c>
      <c r="E117" s="9">
        <v>20.039000000000001</v>
      </c>
      <c r="F117" s="9">
        <v>7.39</v>
      </c>
      <c r="G117" s="9">
        <v>12.648999999999999</v>
      </c>
      <c r="H117" s="9">
        <v>14.555</v>
      </c>
      <c r="I117" s="9">
        <v>10.803000000000001</v>
      </c>
      <c r="J117" s="9">
        <v>3.7519999999999998</v>
      </c>
      <c r="K117" s="9">
        <v>22.294</v>
      </c>
      <c r="L117" s="9">
        <v>8.5489999999999995</v>
      </c>
      <c r="M117" s="9">
        <v>13.744999999999999</v>
      </c>
      <c r="N117" s="9">
        <v>20.693000000000001</v>
      </c>
      <c r="O117" s="9">
        <v>7.9249999999999998</v>
      </c>
      <c r="P117" s="9">
        <v>12.768000000000001</v>
      </c>
      <c r="Q117" s="9">
        <v>141.18600000000001</v>
      </c>
      <c r="R117" s="9">
        <v>72.677999999999997</v>
      </c>
      <c r="S117" s="9">
        <v>68.507999999999996</v>
      </c>
      <c r="T117" s="9">
        <v>109.42100000000001</v>
      </c>
      <c r="U117" s="9">
        <v>60.113999999999997</v>
      </c>
      <c r="V117" s="9">
        <v>49.308</v>
      </c>
      <c r="W117" s="9">
        <v>31.763999999999999</v>
      </c>
      <c r="X117" s="9">
        <v>12.564</v>
      </c>
      <c r="Y117" s="9">
        <v>19.2</v>
      </c>
      <c r="Z117" s="9">
        <v>16.138000000000002</v>
      </c>
      <c r="AA117" s="9">
        <v>8.343</v>
      </c>
      <c r="AB117" s="9">
        <v>7.7949999999999999</v>
      </c>
      <c r="AC117" s="9">
        <v>2.7240000000000002</v>
      </c>
      <c r="AD117" s="9">
        <v>1.397</v>
      </c>
      <c r="AE117" s="9">
        <v>1.327</v>
      </c>
      <c r="AF117" s="9">
        <v>1.232</v>
      </c>
      <c r="AG117" s="9">
        <v>0.65600000000000003</v>
      </c>
      <c r="AH117" s="9">
        <v>0.57599999999999996</v>
      </c>
      <c r="AI117" s="9">
        <v>0.4</v>
      </c>
      <c r="AJ117" s="9">
        <v>0.111</v>
      </c>
      <c r="AK117" s="9">
        <v>0.28799999999999998</v>
      </c>
      <c r="AL117" s="9">
        <v>0.83199999999999996</v>
      </c>
      <c r="AM117" s="9">
        <v>0.54500000000000004</v>
      </c>
      <c r="AN117" s="9">
        <v>0.28699999999999998</v>
      </c>
      <c r="AO117" s="9">
        <v>1.492</v>
      </c>
      <c r="AP117" s="9">
        <v>0.74</v>
      </c>
      <c r="AQ117" s="9">
        <v>0.752</v>
      </c>
      <c r="AR117" s="9">
        <v>14.496</v>
      </c>
      <c r="AS117" s="9">
        <v>7.343</v>
      </c>
      <c r="AT117" s="9">
        <v>7.1529999999999996</v>
      </c>
      <c r="AU117" s="9">
        <v>8.5500000000000007</v>
      </c>
      <c r="AV117" s="9">
        <v>4.492</v>
      </c>
      <c r="AW117" s="9">
        <v>4.0579999999999998</v>
      </c>
      <c r="AX117" s="9">
        <v>5.9459999999999997</v>
      </c>
      <c r="AY117" s="9">
        <v>2.851</v>
      </c>
      <c r="AZ117" s="9">
        <v>3.0950000000000002</v>
      </c>
      <c r="BA117" s="9">
        <v>9.5419999999999998</v>
      </c>
      <c r="BB117" s="9">
        <v>5.1310000000000002</v>
      </c>
      <c r="BC117" s="9">
        <v>4.4109999999999996</v>
      </c>
      <c r="BD117" s="9">
        <v>6.5960000000000001</v>
      </c>
      <c r="BE117" s="9">
        <v>3.2120000000000002</v>
      </c>
      <c r="BF117" s="9">
        <v>3.3839999999999999</v>
      </c>
      <c r="BG117" s="9">
        <v>6.3460000000000001</v>
      </c>
      <c r="BH117" s="9">
        <v>2.9620000000000002</v>
      </c>
      <c r="BI117" s="9">
        <v>3.3839999999999999</v>
      </c>
      <c r="BJ117" s="9">
        <v>272.66500000000002</v>
      </c>
      <c r="BK117" s="9">
        <v>140.494</v>
      </c>
      <c r="BL117" s="9">
        <v>132.17099999999999</v>
      </c>
      <c r="BM117" s="9">
        <v>205.45</v>
      </c>
      <c r="BN117" s="9">
        <v>113.702</v>
      </c>
      <c r="BO117" s="9">
        <v>91.748999999999995</v>
      </c>
      <c r="BP117" s="9">
        <v>67.215000000000003</v>
      </c>
      <c r="BQ117" s="9">
        <v>26.792999999999999</v>
      </c>
      <c r="BR117" s="9">
        <v>40.421999999999997</v>
      </c>
      <c r="BS117" s="9">
        <v>26.513999999999999</v>
      </c>
      <c r="BT117" s="9">
        <v>16.672000000000001</v>
      </c>
      <c r="BU117" s="9">
        <v>9.8420000000000005</v>
      </c>
      <c r="BV117" s="9">
        <v>4.4960000000000004</v>
      </c>
      <c r="BW117" s="9">
        <v>3.19</v>
      </c>
      <c r="BX117" s="9">
        <v>1.3069999999999999</v>
      </c>
      <c r="BY117" s="9">
        <v>1.5680000000000001</v>
      </c>
      <c r="BZ117" s="9">
        <v>1.28</v>
      </c>
      <c r="CA117" s="9">
        <v>0.28799999999999998</v>
      </c>
      <c r="CB117" s="9">
        <v>0.92500000000000004</v>
      </c>
      <c r="CC117" s="9">
        <v>0.65200000000000002</v>
      </c>
      <c r="CD117" s="9">
        <v>0.27300000000000002</v>
      </c>
      <c r="CE117" s="9">
        <v>0.64200000000000002</v>
      </c>
      <c r="CF117" s="9">
        <v>0.627</v>
      </c>
      <c r="CG117" s="9">
        <v>1.4999999999999999E-2</v>
      </c>
      <c r="CH117" s="9">
        <v>2.9289999999999998</v>
      </c>
      <c r="CI117" s="9">
        <v>1.91</v>
      </c>
      <c r="CJ117" s="9">
        <v>1.0189999999999999</v>
      </c>
      <c r="CK117" s="9">
        <v>24.512</v>
      </c>
      <c r="CL117" s="9">
        <v>15.236000000000001</v>
      </c>
      <c r="CM117" s="9">
        <v>9.2759999999999998</v>
      </c>
      <c r="CN117" s="9">
        <v>11.499000000000001</v>
      </c>
      <c r="CO117" s="9">
        <v>8.0229999999999997</v>
      </c>
      <c r="CP117" s="9">
        <v>3.4750000000000001</v>
      </c>
      <c r="CQ117" s="9">
        <v>13.013999999999999</v>
      </c>
      <c r="CR117" s="9">
        <v>7.2130000000000001</v>
      </c>
      <c r="CS117" s="9">
        <v>5.8010000000000002</v>
      </c>
      <c r="CT117" s="9">
        <v>12.619</v>
      </c>
      <c r="CU117" s="9">
        <v>8.8710000000000004</v>
      </c>
      <c r="CV117" s="9">
        <v>3.7480000000000002</v>
      </c>
      <c r="CW117" s="9">
        <v>13.895</v>
      </c>
      <c r="CX117" s="9">
        <v>7.8010000000000002</v>
      </c>
      <c r="CY117" s="9">
        <v>6.0940000000000003</v>
      </c>
      <c r="CZ117" s="9">
        <v>13.939</v>
      </c>
      <c r="DA117" s="9">
        <v>7.8650000000000002</v>
      </c>
      <c r="DB117" s="9">
        <v>6.0739999999999998</v>
      </c>
    </row>
    <row r="118" spans="1:106">
      <c r="A118" s="10">
        <v>45078</v>
      </c>
      <c r="B118" s="9">
        <v>14.18</v>
      </c>
      <c r="C118" s="9">
        <v>10.393000000000001</v>
      </c>
      <c r="D118" s="9">
        <v>3.7879999999999998</v>
      </c>
      <c r="E118" s="9">
        <v>21.585999999999999</v>
      </c>
      <c r="F118" s="9">
        <v>8.8979999999999997</v>
      </c>
      <c r="G118" s="9">
        <v>12.688000000000001</v>
      </c>
      <c r="H118" s="9">
        <v>15.561999999999999</v>
      </c>
      <c r="I118" s="9">
        <v>11.401</v>
      </c>
      <c r="J118" s="9">
        <v>4.1609999999999996</v>
      </c>
      <c r="K118" s="9">
        <v>24.033999999999999</v>
      </c>
      <c r="L118" s="9">
        <v>9.2789999999999999</v>
      </c>
      <c r="M118" s="9">
        <v>14.754</v>
      </c>
      <c r="N118" s="9">
        <v>22.26</v>
      </c>
      <c r="O118" s="9">
        <v>9.2439999999999998</v>
      </c>
      <c r="P118" s="9">
        <v>13.016</v>
      </c>
      <c r="Q118" s="9">
        <v>138.83600000000001</v>
      </c>
      <c r="R118" s="9">
        <v>71.561999999999998</v>
      </c>
      <c r="S118" s="9">
        <v>67.274000000000001</v>
      </c>
      <c r="T118" s="9">
        <v>108.682</v>
      </c>
      <c r="U118" s="9">
        <v>60.171999999999997</v>
      </c>
      <c r="V118" s="9">
        <v>48.51</v>
      </c>
      <c r="W118" s="9">
        <v>30.155000000000001</v>
      </c>
      <c r="X118" s="9">
        <v>11.39</v>
      </c>
      <c r="Y118" s="9">
        <v>18.765000000000001</v>
      </c>
      <c r="Z118" s="9">
        <v>15.462999999999999</v>
      </c>
      <c r="AA118" s="9">
        <v>9.2319999999999993</v>
      </c>
      <c r="AB118" s="9">
        <v>6.2309999999999999</v>
      </c>
      <c r="AC118" s="9">
        <v>1.835</v>
      </c>
      <c r="AD118" s="9">
        <v>1.0549999999999999</v>
      </c>
      <c r="AE118" s="9">
        <v>0.77900000000000003</v>
      </c>
      <c r="AF118" s="9">
        <v>0.94</v>
      </c>
      <c r="AG118" s="9">
        <v>0.61799999999999999</v>
      </c>
      <c r="AH118" s="9">
        <v>0.32200000000000001</v>
      </c>
      <c r="AI118" s="9">
        <v>0.221</v>
      </c>
      <c r="AJ118" s="9">
        <v>0.13200000000000001</v>
      </c>
      <c r="AK118" s="9">
        <v>8.8999999999999996E-2</v>
      </c>
      <c r="AL118" s="9">
        <v>0.71899999999999997</v>
      </c>
      <c r="AM118" s="9">
        <v>0.48599999999999999</v>
      </c>
      <c r="AN118" s="9">
        <v>0.23300000000000001</v>
      </c>
      <c r="AO118" s="9">
        <v>0.89500000000000002</v>
      </c>
      <c r="AP118" s="9">
        <v>0.437</v>
      </c>
      <c r="AQ118" s="9">
        <v>0.45700000000000002</v>
      </c>
      <c r="AR118" s="9">
        <v>13.96</v>
      </c>
      <c r="AS118" s="9">
        <v>8.3350000000000009</v>
      </c>
      <c r="AT118" s="9">
        <v>5.625</v>
      </c>
      <c r="AU118" s="9">
        <v>8.6989999999999998</v>
      </c>
      <c r="AV118" s="9">
        <v>5.9660000000000002</v>
      </c>
      <c r="AW118" s="9">
        <v>2.7330000000000001</v>
      </c>
      <c r="AX118" s="9">
        <v>5.2610000000000001</v>
      </c>
      <c r="AY118" s="9">
        <v>2.37</v>
      </c>
      <c r="AZ118" s="9">
        <v>2.8919999999999999</v>
      </c>
      <c r="BA118" s="9">
        <v>9.5809999999999995</v>
      </c>
      <c r="BB118" s="9">
        <v>6.5659999999999998</v>
      </c>
      <c r="BC118" s="9">
        <v>3.0150000000000001</v>
      </c>
      <c r="BD118" s="9">
        <v>5.8819999999999997</v>
      </c>
      <c r="BE118" s="9">
        <v>2.6659999999999999</v>
      </c>
      <c r="BF118" s="9">
        <v>3.2160000000000002</v>
      </c>
      <c r="BG118" s="9">
        <v>5.4820000000000002</v>
      </c>
      <c r="BH118" s="9">
        <v>2.5019999999999998</v>
      </c>
      <c r="BI118" s="9">
        <v>2.9809999999999999</v>
      </c>
      <c r="BJ118" s="9">
        <v>268.14299999999997</v>
      </c>
      <c r="BK118" s="9">
        <v>138.215</v>
      </c>
      <c r="BL118" s="9">
        <v>129.928</v>
      </c>
      <c r="BM118" s="9">
        <v>205.56800000000001</v>
      </c>
      <c r="BN118" s="9">
        <v>114.82599999999999</v>
      </c>
      <c r="BO118" s="9">
        <v>90.741</v>
      </c>
      <c r="BP118" s="9">
        <v>62.576000000000001</v>
      </c>
      <c r="BQ118" s="9">
        <v>23.388999999999999</v>
      </c>
      <c r="BR118" s="9">
        <v>39.186999999999998</v>
      </c>
      <c r="BS118" s="9">
        <v>23.875</v>
      </c>
      <c r="BT118" s="9">
        <v>16.271999999999998</v>
      </c>
      <c r="BU118" s="9">
        <v>7.6029999999999998</v>
      </c>
      <c r="BV118" s="9">
        <v>4.3019999999999996</v>
      </c>
      <c r="BW118" s="9">
        <v>3.157</v>
      </c>
      <c r="BX118" s="9">
        <v>1.145</v>
      </c>
      <c r="BY118" s="9">
        <v>1.012</v>
      </c>
      <c r="BZ118" s="9">
        <v>0.98599999999999999</v>
      </c>
      <c r="CA118" s="9">
        <v>2.5000000000000001E-2</v>
      </c>
      <c r="CB118" s="9">
        <v>0.41899999999999998</v>
      </c>
      <c r="CC118" s="9">
        <v>0.40799999999999997</v>
      </c>
      <c r="CD118" s="9">
        <v>0.01</v>
      </c>
      <c r="CE118" s="9">
        <v>0.59299999999999997</v>
      </c>
      <c r="CF118" s="9">
        <v>0.57799999999999996</v>
      </c>
      <c r="CG118" s="9">
        <v>1.4999999999999999E-2</v>
      </c>
      <c r="CH118" s="9">
        <v>3.2909999999999999</v>
      </c>
      <c r="CI118" s="9">
        <v>2.1709999999999998</v>
      </c>
      <c r="CJ118" s="9">
        <v>1.1200000000000001</v>
      </c>
      <c r="CK118" s="9">
        <v>22.027999999999999</v>
      </c>
      <c r="CL118" s="9">
        <v>15.147</v>
      </c>
      <c r="CM118" s="9">
        <v>6.8810000000000002</v>
      </c>
      <c r="CN118" s="9">
        <v>8.9529999999999994</v>
      </c>
      <c r="CO118" s="9">
        <v>7.758</v>
      </c>
      <c r="CP118" s="9">
        <v>1.1950000000000001</v>
      </c>
      <c r="CQ118" s="9">
        <v>13.074999999999999</v>
      </c>
      <c r="CR118" s="9">
        <v>7.3890000000000002</v>
      </c>
      <c r="CS118" s="9">
        <v>5.6859999999999999</v>
      </c>
      <c r="CT118" s="9">
        <v>9.5280000000000005</v>
      </c>
      <c r="CU118" s="9">
        <v>8.3230000000000004</v>
      </c>
      <c r="CV118" s="9">
        <v>1.2050000000000001</v>
      </c>
      <c r="CW118" s="9">
        <v>14.347</v>
      </c>
      <c r="CX118" s="9">
        <v>7.9489999999999998</v>
      </c>
      <c r="CY118" s="9">
        <v>6.399</v>
      </c>
      <c r="CZ118" s="9">
        <v>13.493</v>
      </c>
      <c r="DA118" s="9">
        <v>7.7969999999999997</v>
      </c>
      <c r="DB118" s="9">
        <v>5.6959999999999997</v>
      </c>
    </row>
    <row r="119" spans="1:106">
      <c r="A119" s="10">
        <v>45108</v>
      </c>
      <c r="B119" s="9">
        <v>11.166</v>
      </c>
      <c r="C119" s="9">
        <v>8.266</v>
      </c>
      <c r="D119" s="9">
        <v>2.899</v>
      </c>
      <c r="E119" s="9">
        <v>20.146999999999998</v>
      </c>
      <c r="F119" s="9">
        <v>6.944</v>
      </c>
      <c r="G119" s="9">
        <v>13.202999999999999</v>
      </c>
      <c r="H119" s="9">
        <v>12.273</v>
      </c>
      <c r="I119" s="9">
        <v>8.76</v>
      </c>
      <c r="J119" s="9">
        <v>3.5129999999999999</v>
      </c>
      <c r="K119" s="9">
        <v>22.175000000000001</v>
      </c>
      <c r="L119" s="9">
        <v>7.7439999999999998</v>
      </c>
      <c r="M119" s="9">
        <v>14.430999999999999</v>
      </c>
      <c r="N119" s="9">
        <v>21.248999999999999</v>
      </c>
      <c r="O119" s="9">
        <v>7.34</v>
      </c>
      <c r="P119" s="9">
        <v>13.907999999999999</v>
      </c>
      <c r="Q119" s="9">
        <v>137.70099999999999</v>
      </c>
      <c r="R119" s="9">
        <v>71.298000000000002</v>
      </c>
      <c r="S119" s="9">
        <v>66.403000000000006</v>
      </c>
      <c r="T119" s="9">
        <v>110.83499999999999</v>
      </c>
      <c r="U119" s="9">
        <v>61.509</v>
      </c>
      <c r="V119" s="9">
        <v>49.326999999999998</v>
      </c>
      <c r="W119" s="9">
        <v>26.866</v>
      </c>
      <c r="X119" s="9">
        <v>9.7899999999999991</v>
      </c>
      <c r="Y119" s="9">
        <v>17.076000000000001</v>
      </c>
      <c r="Z119" s="9">
        <v>13.532999999999999</v>
      </c>
      <c r="AA119" s="9">
        <v>7.7770000000000001</v>
      </c>
      <c r="AB119" s="9">
        <v>5.7560000000000002</v>
      </c>
      <c r="AC119" s="9">
        <v>1.7829999999999999</v>
      </c>
      <c r="AD119" s="9">
        <v>1.1180000000000001</v>
      </c>
      <c r="AE119" s="9">
        <v>0.66400000000000003</v>
      </c>
      <c r="AF119" s="9">
        <v>0.98499999999999999</v>
      </c>
      <c r="AG119" s="9">
        <v>0.65300000000000002</v>
      </c>
      <c r="AH119" s="9">
        <v>0.33200000000000002</v>
      </c>
      <c r="AI119" s="9">
        <v>1.6E-2</v>
      </c>
      <c r="AJ119" s="9">
        <v>1.2999999999999999E-2</v>
      </c>
      <c r="AK119" s="9">
        <v>3.0000000000000001E-3</v>
      </c>
      <c r="AL119" s="9">
        <v>0.96899999999999997</v>
      </c>
      <c r="AM119" s="9">
        <v>0.64100000000000001</v>
      </c>
      <c r="AN119" s="9">
        <v>0.32900000000000001</v>
      </c>
      <c r="AO119" s="9">
        <v>0.79800000000000004</v>
      </c>
      <c r="AP119" s="9">
        <v>0.46500000000000002</v>
      </c>
      <c r="AQ119" s="9">
        <v>0.33300000000000002</v>
      </c>
      <c r="AR119" s="9">
        <v>12.01</v>
      </c>
      <c r="AS119" s="9">
        <v>6.8170000000000002</v>
      </c>
      <c r="AT119" s="9">
        <v>5.1929999999999996</v>
      </c>
      <c r="AU119" s="9">
        <v>7.8769999999999998</v>
      </c>
      <c r="AV119" s="9">
        <v>5.2309999999999999</v>
      </c>
      <c r="AW119" s="9">
        <v>2.6469999999999998</v>
      </c>
      <c r="AX119" s="9">
        <v>4.133</v>
      </c>
      <c r="AY119" s="9">
        <v>1.5860000000000001</v>
      </c>
      <c r="AZ119" s="9">
        <v>2.5459999999999998</v>
      </c>
      <c r="BA119" s="9">
        <v>8.8040000000000003</v>
      </c>
      <c r="BB119" s="9">
        <v>5.8659999999999997</v>
      </c>
      <c r="BC119" s="9">
        <v>2.9380000000000002</v>
      </c>
      <c r="BD119" s="9">
        <v>4.7290000000000001</v>
      </c>
      <c r="BE119" s="9">
        <v>1.911</v>
      </c>
      <c r="BF119" s="9">
        <v>2.8180000000000001</v>
      </c>
      <c r="BG119" s="9">
        <v>4.149</v>
      </c>
      <c r="BH119" s="9">
        <v>1.599</v>
      </c>
      <c r="BI119" s="9">
        <v>2.5499999999999998</v>
      </c>
      <c r="BJ119" s="9">
        <v>265.37299999999999</v>
      </c>
      <c r="BK119" s="9">
        <v>135.55799999999999</v>
      </c>
      <c r="BL119" s="9">
        <v>129.815</v>
      </c>
      <c r="BM119" s="9">
        <v>202.88200000000001</v>
      </c>
      <c r="BN119" s="9">
        <v>110.221</v>
      </c>
      <c r="BO119" s="9">
        <v>92.661000000000001</v>
      </c>
      <c r="BP119" s="9">
        <v>62.491</v>
      </c>
      <c r="BQ119" s="9">
        <v>25.337</v>
      </c>
      <c r="BR119" s="9">
        <v>37.154000000000003</v>
      </c>
      <c r="BS119" s="9">
        <v>24.652999999999999</v>
      </c>
      <c r="BT119" s="9">
        <v>15.103999999999999</v>
      </c>
      <c r="BU119" s="9">
        <v>9.5489999999999995</v>
      </c>
      <c r="BV119" s="9">
        <v>4.0890000000000004</v>
      </c>
      <c r="BW119" s="9">
        <v>2.931</v>
      </c>
      <c r="BX119" s="9">
        <v>1.1579999999999999</v>
      </c>
      <c r="BY119" s="9">
        <v>1.7549999999999999</v>
      </c>
      <c r="BZ119" s="9">
        <v>1.5129999999999999</v>
      </c>
      <c r="CA119" s="9">
        <v>0.24199999999999999</v>
      </c>
      <c r="CB119" s="9">
        <v>0.85399999999999998</v>
      </c>
      <c r="CC119" s="9">
        <v>0.84399999999999997</v>
      </c>
      <c r="CD119" s="9">
        <v>0.01</v>
      </c>
      <c r="CE119" s="9">
        <v>0.90100000000000002</v>
      </c>
      <c r="CF119" s="9">
        <v>0.66900000000000004</v>
      </c>
      <c r="CG119" s="9">
        <v>0.23200000000000001</v>
      </c>
      <c r="CH119" s="9">
        <v>2.3340000000000001</v>
      </c>
      <c r="CI119" s="9">
        <v>1.419</v>
      </c>
      <c r="CJ119" s="9">
        <v>0.91600000000000004</v>
      </c>
      <c r="CK119" s="9">
        <v>22.803999999999998</v>
      </c>
      <c r="CL119" s="9">
        <v>13.913</v>
      </c>
      <c r="CM119" s="9">
        <v>8.891</v>
      </c>
      <c r="CN119" s="9">
        <v>9.7319999999999993</v>
      </c>
      <c r="CO119" s="9">
        <v>7.0789999999999997</v>
      </c>
      <c r="CP119" s="9">
        <v>2.653</v>
      </c>
      <c r="CQ119" s="9">
        <v>13.071999999999999</v>
      </c>
      <c r="CR119" s="9">
        <v>6.8330000000000002</v>
      </c>
      <c r="CS119" s="9">
        <v>6.2380000000000004</v>
      </c>
      <c r="CT119" s="9">
        <v>10.602</v>
      </c>
      <c r="CU119" s="9">
        <v>7.7229999999999999</v>
      </c>
      <c r="CV119" s="9">
        <v>2.88</v>
      </c>
      <c r="CW119" s="9">
        <v>14.051</v>
      </c>
      <c r="CX119" s="9">
        <v>7.3819999999999997</v>
      </c>
      <c r="CY119" s="9">
        <v>6.6689999999999996</v>
      </c>
      <c r="CZ119" s="9">
        <v>13.926</v>
      </c>
      <c r="DA119" s="9">
        <v>7.6769999999999996</v>
      </c>
      <c r="DB119" s="9">
        <v>6.2489999999999997</v>
      </c>
    </row>
    <row r="120" spans="1:106">
      <c r="A120" s="10">
        <v>45139</v>
      </c>
      <c r="B120" s="9">
        <v>10.047000000000001</v>
      </c>
      <c r="C120" s="9">
        <v>6.6989999999999998</v>
      </c>
      <c r="D120" s="9">
        <v>3.3479999999999999</v>
      </c>
      <c r="E120" s="9">
        <v>19.616</v>
      </c>
      <c r="F120" s="9">
        <v>7.0869999999999997</v>
      </c>
      <c r="G120" s="9">
        <v>12.529</v>
      </c>
      <c r="H120" s="9">
        <v>10.997999999999999</v>
      </c>
      <c r="I120" s="9">
        <v>7.2229999999999999</v>
      </c>
      <c r="J120" s="9">
        <v>3.7759999999999998</v>
      </c>
      <c r="K120" s="9">
        <v>23.422999999999998</v>
      </c>
      <c r="L120" s="9">
        <v>8.89</v>
      </c>
      <c r="M120" s="9">
        <v>14.532999999999999</v>
      </c>
      <c r="N120" s="9">
        <v>20.768999999999998</v>
      </c>
      <c r="O120" s="9">
        <v>7.82</v>
      </c>
      <c r="P120" s="9">
        <v>12.949</v>
      </c>
      <c r="Q120" s="9">
        <v>139.29499999999999</v>
      </c>
      <c r="R120" s="9">
        <v>71.942999999999998</v>
      </c>
      <c r="S120" s="9">
        <v>67.352000000000004</v>
      </c>
      <c r="T120" s="9">
        <v>111.583</v>
      </c>
      <c r="U120" s="9">
        <v>62.430999999999997</v>
      </c>
      <c r="V120" s="9">
        <v>49.152000000000001</v>
      </c>
      <c r="W120" s="9">
        <v>27.712</v>
      </c>
      <c r="X120" s="9">
        <v>9.5120000000000005</v>
      </c>
      <c r="Y120" s="9">
        <v>18.2</v>
      </c>
      <c r="Z120" s="9">
        <v>16.256</v>
      </c>
      <c r="AA120" s="9">
        <v>9.76</v>
      </c>
      <c r="AB120" s="9">
        <v>6.4950000000000001</v>
      </c>
      <c r="AC120" s="9">
        <v>2.0190000000000001</v>
      </c>
      <c r="AD120" s="9">
        <v>1.5449999999999999</v>
      </c>
      <c r="AE120" s="9">
        <v>0.47399999999999998</v>
      </c>
      <c r="AF120" s="9">
        <v>1.1439999999999999</v>
      </c>
      <c r="AG120" s="9">
        <v>0.93899999999999995</v>
      </c>
      <c r="AH120" s="9">
        <v>0.20499999999999999</v>
      </c>
      <c r="AI120" s="9">
        <v>0.61399999999999999</v>
      </c>
      <c r="AJ120" s="9">
        <v>0.55700000000000005</v>
      </c>
      <c r="AK120" s="9">
        <v>5.8000000000000003E-2</v>
      </c>
      <c r="AL120" s="9">
        <v>0.53</v>
      </c>
      <c r="AM120" s="9">
        <v>0.38200000000000001</v>
      </c>
      <c r="AN120" s="9">
        <v>0.14799999999999999</v>
      </c>
      <c r="AO120" s="9">
        <v>0.875</v>
      </c>
      <c r="AP120" s="9">
        <v>0.60599999999999998</v>
      </c>
      <c r="AQ120" s="9">
        <v>0.26900000000000002</v>
      </c>
      <c r="AR120" s="9">
        <v>14.775</v>
      </c>
      <c r="AS120" s="9">
        <v>8.5969999999999995</v>
      </c>
      <c r="AT120" s="9">
        <v>6.1769999999999996</v>
      </c>
      <c r="AU120" s="9">
        <v>10.007</v>
      </c>
      <c r="AV120" s="9">
        <v>6.5380000000000003</v>
      </c>
      <c r="AW120" s="9">
        <v>3.4689999999999999</v>
      </c>
      <c r="AX120" s="9">
        <v>4.7679999999999998</v>
      </c>
      <c r="AY120" s="9">
        <v>2.0590000000000002</v>
      </c>
      <c r="AZ120" s="9">
        <v>2.7080000000000002</v>
      </c>
      <c r="BA120" s="9">
        <v>10.944000000000001</v>
      </c>
      <c r="BB120" s="9">
        <v>7.3639999999999999</v>
      </c>
      <c r="BC120" s="9">
        <v>3.5790000000000002</v>
      </c>
      <c r="BD120" s="9">
        <v>5.3120000000000003</v>
      </c>
      <c r="BE120" s="9">
        <v>2.3959999999999999</v>
      </c>
      <c r="BF120" s="9">
        <v>2.9159999999999999</v>
      </c>
      <c r="BG120" s="9">
        <v>5.3819999999999997</v>
      </c>
      <c r="BH120" s="9">
        <v>2.6160000000000001</v>
      </c>
      <c r="BI120" s="9">
        <v>2.766</v>
      </c>
      <c r="BJ120" s="9">
        <v>269.459</v>
      </c>
      <c r="BK120" s="9">
        <v>137.55099999999999</v>
      </c>
      <c r="BL120" s="9">
        <v>131.90799999999999</v>
      </c>
      <c r="BM120" s="9">
        <v>204.22399999999999</v>
      </c>
      <c r="BN120" s="9">
        <v>113.163</v>
      </c>
      <c r="BO120" s="9">
        <v>91.061000000000007</v>
      </c>
      <c r="BP120" s="9">
        <v>65.234999999999999</v>
      </c>
      <c r="BQ120" s="9">
        <v>24.388000000000002</v>
      </c>
      <c r="BR120" s="9">
        <v>40.847000000000001</v>
      </c>
      <c r="BS120" s="9">
        <v>21.329000000000001</v>
      </c>
      <c r="BT120" s="9">
        <v>13.343999999999999</v>
      </c>
      <c r="BU120" s="9">
        <v>7.9850000000000003</v>
      </c>
      <c r="BV120" s="9">
        <v>4.3579999999999997</v>
      </c>
      <c r="BW120" s="9">
        <v>1.8480000000000001</v>
      </c>
      <c r="BX120" s="9">
        <v>2.5110000000000001</v>
      </c>
      <c r="BY120" s="9">
        <v>1.5389999999999999</v>
      </c>
      <c r="BZ120" s="9">
        <v>0.94299999999999995</v>
      </c>
      <c r="CA120" s="9">
        <v>0.59599999999999997</v>
      </c>
      <c r="CB120" s="9">
        <v>0.90900000000000003</v>
      </c>
      <c r="CC120" s="9">
        <v>0.50800000000000001</v>
      </c>
      <c r="CD120" s="9">
        <v>0.40100000000000002</v>
      </c>
      <c r="CE120" s="9">
        <v>0.629</v>
      </c>
      <c r="CF120" s="9">
        <v>0.435</v>
      </c>
      <c r="CG120" s="9">
        <v>0.19500000000000001</v>
      </c>
      <c r="CH120" s="9">
        <v>2.82</v>
      </c>
      <c r="CI120" s="9">
        <v>0.90500000000000003</v>
      </c>
      <c r="CJ120" s="9">
        <v>1.915</v>
      </c>
      <c r="CK120" s="9">
        <v>18.792000000000002</v>
      </c>
      <c r="CL120" s="9">
        <v>12.022</v>
      </c>
      <c r="CM120" s="9">
        <v>6.77</v>
      </c>
      <c r="CN120" s="9">
        <v>8.9090000000000007</v>
      </c>
      <c r="CO120" s="9">
        <v>6.5650000000000004</v>
      </c>
      <c r="CP120" s="9">
        <v>2.343</v>
      </c>
      <c r="CQ120" s="9">
        <v>9.8840000000000003</v>
      </c>
      <c r="CR120" s="9">
        <v>5.4569999999999999</v>
      </c>
      <c r="CS120" s="9">
        <v>4.4269999999999996</v>
      </c>
      <c r="CT120" s="9">
        <v>9.7149999999999999</v>
      </c>
      <c r="CU120" s="9">
        <v>7.0010000000000003</v>
      </c>
      <c r="CV120" s="9">
        <v>2.7149999999999999</v>
      </c>
      <c r="CW120" s="9">
        <v>11.614000000000001</v>
      </c>
      <c r="CX120" s="9">
        <v>6.3440000000000003</v>
      </c>
      <c r="CY120" s="9">
        <v>5.27</v>
      </c>
      <c r="CZ120" s="9">
        <v>10.792999999999999</v>
      </c>
      <c r="DA120" s="9">
        <v>5.9649999999999999</v>
      </c>
      <c r="DB120" s="9">
        <v>4.8280000000000003</v>
      </c>
    </row>
    <row r="121" spans="1:106">
      <c r="A121" s="10">
        <v>45170</v>
      </c>
      <c r="B121" s="9">
        <v>9.9190000000000005</v>
      </c>
      <c r="C121" s="9">
        <v>6.3710000000000004</v>
      </c>
      <c r="D121" s="9">
        <v>3.548</v>
      </c>
      <c r="E121" s="9">
        <v>16.68</v>
      </c>
      <c r="F121" s="9">
        <v>6.1680000000000001</v>
      </c>
      <c r="G121" s="9">
        <v>10.510999999999999</v>
      </c>
      <c r="H121" s="9">
        <v>11.19</v>
      </c>
      <c r="I121" s="9">
        <v>7.5</v>
      </c>
      <c r="J121" s="9">
        <v>3.69</v>
      </c>
      <c r="K121" s="9">
        <v>19.565000000000001</v>
      </c>
      <c r="L121" s="9">
        <v>7.5140000000000002</v>
      </c>
      <c r="M121" s="9">
        <v>12.051</v>
      </c>
      <c r="N121" s="9">
        <v>17.977</v>
      </c>
      <c r="O121" s="9">
        <v>6.984</v>
      </c>
      <c r="P121" s="9">
        <v>10.993</v>
      </c>
      <c r="Q121" s="9">
        <v>139.59299999999999</v>
      </c>
      <c r="R121" s="9">
        <v>72.146000000000001</v>
      </c>
      <c r="S121" s="9">
        <v>67.447000000000003</v>
      </c>
      <c r="T121" s="9">
        <v>112.086</v>
      </c>
      <c r="U121" s="9">
        <v>62.381999999999998</v>
      </c>
      <c r="V121" s="9">
        <v>49.704000000000001</v>
      </c>
      <c r="W121" s="9">
        <v>27.507000000000001</v>
      </c>
      <c r="X121" s="9">
        <v>9.7639999999999993</v>
      </c>
      <c r="Y121" s="9">
        <v>17.744</v>
      </c>
      <c r="Z121" s="9">
        <v>13.590999999999999</v>
      </c>
      <c r="AA121" s="9">
        <v>8.3109999999999999</v>
      </c>
      <c r="AB121" s="9">
        <v>5.2789999999999999</v>
      </c>
      <c r="AC121" s="9">
        <v>2.0150000000000001</v>
      </c>
      <c r="AD121" s="9">
        <v>1.113</v>
      </c>
      <c r="AE121" s="9">
        <v>0.90100000000000002</v>
      </c>
      <c r="AF121" s="9">
        <v>1.2629999999999999</v>
      </c>
      <c r="AG121" s="9">
        <v>0.82699999999999996</v>
      </c>
      <c r="AH121" s="9">
        <v>0.435</v>
      </c>
      <c r="AI121" s="9">
        <v>9.6000000000000002E-2</v>
      </c>
      <c r="AJ121" s="9">
        <v>1.2999999999999999E-2</v>
      </c>
      <c r="AK121" s="9">
        <v>8.3000000000000004E-2</v>
      </c>
      <c r="AL121" s="9">
        <v>1.167</v>
      </c>
      <c r="AM121" s="9">
        <v>0.81499999999999995</v>
      </c>
      <c r="AN121" s="9">
        <v>0.35199999999999998</v>
      </c>
      <c r="AO121" s="9">
        <v>0.752</v>
      </c>
      <c r="AP121" s="9">
        <v>0.28599999999999998</v>
      </c>
      <c r="AQ121" s="9">
        <v>0.46600000000000003</v>
      </c>
      <c r="AR121" s="9">
        <v>12.018000000000001</v>
      </c>
      <c r="AS121" s="9">
        <v>7.3570000000000002</v>
      </c>
      <c r="AT121" s="9">
        <v>4.6619999999999999</v>
      </c>
      <c r="AU121" s="9">
        <v>7.4909999999999997</v>
      </c>
      <c r="AV121" s="9">
        <v>5.2839999999999998</v>
      </c>
      <c r="AW121" s="9">
        <v>2.206</v>
      </c>
      <c r="AX121" s="9">
        <v>4.5279999999999996</v>
      </c>
      <c r="AY121" s="9">
        <v>2.0720000000000001</v>
      </c>
      <c r="AZ121" s="9">
        <v>2.456</v>
      </c>
      <c r="BA121" s="9">
        <v>8.6150000000000002</v>
      </c>
      <c r="BB121" s="9">
        <v>6.0940000000000003</v>
      </c>
      <c r="BC121" s="9">
        <v>2.5209999999999999</v>
      </c>
      <c r="BD121" s="9">
        <v>4.976</v>
      </c>
      <c r="BE121" s="9">
        <v>2.2170000000000001</v>
      </c>
      <c r="BF121" s="9">
        <v>2.758</v>
      </c>
      <c r="BG121" s="9">
        <v>4.6239999999999997</v>
      </c>
      <c r="BH121" s="9">
        <v>2.085</v>
      </c>
      <c r="BI121" s="9">
        <v>2.5390000000000001</v>
      </c>
      <c r="BJ121" s="9">
        <v>268.517</v>
      </c>
      <c r="BK121" s="9">
        <v>137.72300000000001</v>
      </c>
      <c r="BL121" s="9">
        <v>130.79300000000001</v>
      </c>
      <c r="BM121" s="9">
        <v>197.70400000000001</v>
      </c>
      <c r="BN121" s="9">
        <v>109.32599999999999</v>
      </c>
      <c r="BO121" s="9">
        <v>88.376999999999995</v>
      </c>
      <c r="BP121" s="9">
        <v>70.813000000000002</v>
      </c>
      <c r="BQ121" s="9">
        <v>28.396999999999998</v>
      </c>
      <c r="BR121" s="9">
        <v>42.415999999999997</v>
      </c>
      <c r="BS121" s="9">
        <v>23.355</v>
      </c>
      <c r="BT121" s="9">
        <v>15.231</v>
      </c>
      <c r="BU121" s="9">
        <v>8.1240000000000006</v>
      </c>
      <c r="BV121" s="9">
        <v>5.8390000000000004</v>
      </c>
      <c r="BW121" s="9">
        <v>3.6779999999999999</v>
      </c>
      <c r="BX121" s="9">
        <v>2.16</v>
      </c>
      <c r="BY121" s="9">
        <v>2.39</v>
      </c>
      <c r="BZ121" s="9">
        <v>1.9570000000000001</v>
      </c>
      <c r="CA121" s="9">
        <v>0.432</v>
      </c>
      <c r="CB121" s="9">
        <v>1.365</v>
      </c>
      <c r="CC121" s="9">
        <v>1.125</v>
      </c>
      <c r="CD121" s="9">
        <v>0.23899999999999999</v>
      </c>
      <c r="CE121" s="9">
        <v>1.0249999999999999</v>
      </c>
      <c r="CF121" s="9">
        <v>0.83199999999999996</v>
      </c>
      <c r="CG121" s="9">
        <v>0.193</v>
      </c>
      <c r="CH121" s="9">
        <v>3.4489999999999998</v>
      </c>
      <c r="CI121" s="9">
        <v>1.7210000000000001</v>
      </c>
      <c r="CJ121" s="9">
        <v>1.728</v>
      </c>
      <c r="CK121" s="9">
        <v>19.765999999999998</v>
      </c>
      <c r="CL121" s="9">
        <v>12.9</v>
      </c>
      <c r="CM121" s="9">
        <v>6.8659999999999997</v>
      </c>
      <c r="CN121" s="9">
        <v>8.5239999999999991</v>
      </c>
      <c r="CO121" s="9">
        <v>6.806</v>
      </c>
      <c r="CP121" s="9">
        <v>1.718</v>
      </c>
      <c r="CQ121" s="9">
        <v>11.242000000000001</v>
      </c>
      <c r="CR121" s="9">
        <v>6.0940000000000003</v>
      </c>
      <c r="CS121" s="9">
        <v>5.149</v>
      </c>
      <c r="CT121" s="9">
        <v>10.413</v>
      </c>
      <c r="CU121" s="9">
        <v>8.2789999999999999</v>
      </c>
      <c r="CV121" s="9">
        <v>2.1349999999999998</v>
      </c>
      <c r="CW121" s="9">
        <v>12.942</v>
      </c>
      <c r="CX121" s="9">
        <v>6.9530000000000003</v>
      </c>
      <c r="CY121" s="9">
        <v>5.9889999999999999</v>
      </c>
      <c r="CZ121" s="9">
        <v>12.606999999999999</v>
      </c>
      <c r="DA121" s="9">
        <v>7.2190000000000003</v>
      </c>
      <c r="DB121" s="9">
        <v>5.3879999999999999</v>
      </c>
    </row>
    <row r="122" spans="1:106">
      <c r="A122" s="10">
        <v>45200</v>
      </c>
      <c r="B122" s="9">
        <v>8.1430000000000007</v>
      </c>
      <c r="C122" s="9">
        <v>5.3280000000000003</v>
      </c>
      <c r="D122" s="9">
        <v>2.8149999999999999</v>
      </c>
      <c r="E122" s="9">
        <v>18.177</v>
      </c>
      <c r="F122" s="9">
        <v>6.4109999999999996</v>
      </c>
      <c r="G122" s="9">
        <v>11.766</v>
      </c>
      <c r="H122" s="9">
        <v>9.5380000000000003</v>
      </c>
      <c r="I122" s="9">
        <v>6.3109999999999999</v>
      </c>
      <c r="J122" s="9">
        <v>3.2269999999999999</v>
      </c>
      <c r="K122" s="9">
        <v>20.247</v>
      </c>
      <c r="L122" s="9">
        <v>7.7919999999999998</v>
      </c>
      <c r="M122" s="9">
        <v>12.455</v>
      </c>
      <c r="N122" s="9">
        <v>19.204000000000001</v>
      </c>
      <c r="O122" s="9">
        <v>6.9690000000000003</v>
      </c>
      <c r="P122" s="9">
        <v>12.234999999999999</v>
      </c>
      <c r="Q122" s="9">
        <v>140.52099999999999</v>
      </c>
      <c r="R122" s="9">
        <v>73.75</v>
      </c>
      <c r="S122" s="9">
        <v>66.772000000000006</v>
      </c>
      <c r="T122" s="9">
        <v>111.843</v>
      </c>
      <c r="U122" s="9">
        <v>62.597000000000001</v>
      </c>
      <c r="V122" s="9">
        <v>49.246000000000002</v>
      </c>
      <c r="W122" s="9">
        <v>28.678999999999998</v>
      </c>
      <c r="X122" s="9">
        <v>11.151999999999999</v>
      </c>
      <c r="Y122" s="9">
        <v>17.526</v>
      </c>
      <c r="Z122" s="9">
        <v>12.717000000000001</v>
      </c>
      <c r="AA122" s="9">
        <v>7.5910000000000002</v>
      </c>
      <c r="AB122" s="9">
        <v>5.1260000000000003</v>
      </c>
      <c r="AC122" s="9">
        <v>2.488</v>
      </c>
      <c r="AD122" s="9">
        <v>1.45</v>
      </c>
      <c r="AE122" s="9">
        <v>1.038</v>
      </c>
      <c r="AF122" s="9">
        <v>1.19</v>
      </c>
      <c r="AG122" s="9">
        <v>0.61199999999999999</v>
      </c>
      <c r="AH122" s="9">
        <v>0.57799999999999996</v>
      </c>
      <c r="AI122" s="9">
        <v>0.749</v>
      </c>
      <c r="AJ122" s="9">
        <v>0.31900000000000001</v>
      </c>
      <c r="AK122" s="9">
        <v>0.43</v>
      </c>
      <c r="AL122" s="9">
        <v>0.441</v>
      </c>
      <c r="AM122" s="9">
        <v>0.29299999999999998</v>
      </c>
      <c r="AN122" s="9">
        <v>0.14799999999999999</v>
      </c>
      <c r="AO122" s="9">
        <v>1.298</v>
      </c>
      <c r="AP122" s="9">
        <v>0.83799999999999997</v>
      </c>
      <c r="AQ122" s="9">
        <v>0.46</v>
      </c>
      <c r="AR122" s="9">
        <v>11.45</v>
      </c>
      <c r="AS122" s="9">
        <v>6.7770000000000001</v>
      </c>
      <c r="AT122" s="9">
        <v>4.6719999999999997</v>
      </c>
      <c r="AU122" s="9">
        <v>6.266</v>
      </c>
      <c r="AV122" s="9">
        <v>3.7770000000000001</v>
      </c>
      <c r="AW122" s="9">
        <v>2.4889999999999999</v>
      </c>
      <c r="AX122" s="9">
        <v>5.1829999999999998</v>
      </c>
      <c r="AY122" s="9">
        <v>3</v>
      </c>
      <c r="AZ122" s="9">
        <v>2.1829999999999998</v>
      </c>
      <c r="BA122" s="9">
        <v>7.0309999999999997</v>
      </c>
      <c r="BB122" s="9">
        <v>4.282</v>
      </c>
      <c r="BC122" s="9">
        <v>2.75</v>
      </c>
      <c r="BD122" s="9">
        <v>5.6849999999999996</v>
      </c>
      <c r="BE122" s="9">
        <v>3.3090000000000002</v>
      </c>
      <c r="BF122" s="9">
        <v>2.3759999999999999</v>
      </c>
      <c r="BG122" s="9">
        <v>5.9320000000000004</v>
      </c>
      <c r="BH122" s="9">
        <v>3.319</v>
      </c>
      <c r="BI122" s="9">
        <v>2.613</v>
      </c>
      <c r="BJ122" s="9">
        <v>269.75400000000002</v>
      </c>
      <c r="BK122" s="9">
        <v>136.74100000000001</v>
      </c>
      <c r="BL122" s="9">
        <v>133.01300000000001</v>
      </c>
      <c r="BM122" s="9">
        <v>197.47499999999999</v>
      </c>
      <c r="BN122" s="9">
        <v>107.592</v>
      </c>
      <c r="BO122" s="9">
        <v>89.882999999999996</v>
      </c>
      <c r="BP122" s="9">
        <v>72.278999999999996</v>
      </c>
      <c r="BQ122" s="9">
        <v>29.149000000000001</v>
      </c>
      <c r="BR122" s="9">
        <v>43.13</v>
      </c>
      <c r="BS122" s="9">
        <v>27.184999999999999</v>
      </c>
      <c r="BT122" s="9">
        <v>17.140999999999998</v>
      </c>
      <c r="BU122" s="9">
        <v>10.045</v>
      </c>
      <c r="BV122" s="9">
        <v>5.0709999999999997</v>
      </c>
      <c r="BW122" s="9">
        <v>2.742</v>
      </c>
      <c r="BX122" s="9">
        <v>2.33</v>
      </c>
      <c r="BY122" s="9">
        <v>1.978</v>
      </c>
      <c r="BZ122" s="9">
        <v>1.2390000000000001</v>
      </c>
      <c r="CA122" s="9">
        <v>0.73899999999999999</v>
      </c>
      <c r="CB122" s="9">
        <v>0.59699999999999998</v>
      </c>
      <c r="CC122" s="9">
        <v>0.25700000000000001</v>
      </c>
      <c r="CD122" s="9">
        <v>0.34</v>
      </c>
      <c r="CE122" s="9">
        <v>1.38</v>
      </c>
      <c r="CF122" s="9">
        <v>0.98199999999999998</v>
      </c>
      <c r="CG122" s="9">
        <v>0.39900000000000002</v>
      </c>
      <c r="CH122" s="9">
        <v>3.0939999999999999</v>
      </c>
      <c r="CI122" s="9">
        <v>1.5029999999999999</v>
      </c>
      <c r="CJ122" s="9">
        <v>1.591</v>
      </c>
      <c r="CK122" s="9">
        <v>23.849</v>
      </c>
      <c r="CL122" s="9">
        <v>15.103999999999999</v>
      </c>
      <c r="CM122" s="9">
        <v>8.7449999999999992</v>
      </c>
      <c r="CN122" s="9">
        <v>10.723000000000001</v>
      </c>
      <c r="CO122" s="9">
        <v>8.6</v>
      </c>
      <c r="CP122" s="9">
        <v>2.1230000000000002</v>
      </c>
      <c r="CQ122" s="9">
        <v>13.125999999999999</v>
      </c>
      <c r="CR122" s="9">
        <v>6.5049999999999999</v>
      </c>
      <c r="CS122" s="9">
        <v>6.6210000000000004</v>
      </c>
      <c r="CT122" s="9">
        <v>12.680999999999999</v>
      </c>
      <c r="CU122" s="9">
        <v>9.8339999999999996</v>
      </c>
      <c r="CV122" s="9">
        <v>2.8460000000000001</v>
      </c>
      <c r="CW122" s="9">
        <v>14.505000000000001</v>
      </c>
      <c r="CX122" s="9">
        <v>7.306</v>
      </c>
      <c r="CY122" s="9">
        <v>7.1980000000000004</v>
      </c>
      <c r="CZ122" s="9">
        <v>13.723000000000001</v>
      </c>
      <c r="DA122" s="9">
        <v>6.7619999999999996</v>
      </c>
      <c r="DB122" s="9">
        <v>6.9610000000000003</v>
      </c>
    </row>
    <row r="123" spans="1:106">
      <c r="A123" s="10">
        <v>45231</v>
      </c>
      <c r="B123" s="9">
        <v>10.926</v>
      </c>
      <c r="C123" s="9">
        <v>6.8339999999999996</v>
      </c>
      <c r="D123" s="9">
        <v>4.093</v>
      </c>
      <c r="E123" s="9">
        <v>19.696000000000002</v>
      </c>
      <c r="F123" s="9">
        <v>6.8449999999999998</v>
      </c>
      <c r="G123" s="9">
        <v>12.851000000000001</v>
      </c>
      <c r="H123" s="9">
        <v>12.906000000000001</v>
      </c>
      <c r="I123" s="9">
        <v>8.1340000000000003</v>
      </c>
      <c r="J123" s="9">
        <v>4.7720000000000002</v>
      </c>
      <c r="K123" s="9">
        <v>22.141999999999999</v>
      </c>
      <c r="L123" s="9">
        <v>7.484</v>
      </c>
      <c r="M123" s="9">
        <v>14.657999999999999</v>
      </c>
      <c r="N123" s="9">
        <v>20.934999999999999</v>
      </c>
      <c r="O123" s="9">
        <v>7.6230000000000002</v>
      </c>
      <c r="P123" s="9">
        <v>13.311999999999999</v>
      </c>
      <c r="Q123" s="9">
        <v>141.102</v>
      </c>
      <c r="R123" s="9">
        <v>72.073999999999998</v>
      </c>
      <c r="S123" s="9">
        <v>69.027000000000001</v>
      </c>
      <c r="T123" s="9">
        <v>113.504</v>
      </c>
      <c r="U123" s="9">
        <v>62.192</v>
      </c>
      <c r="V123" s="9">
        <v>51.311999999999998</v>
      </c>
      <c r="W123" s="9">
        <v>27.597999999999999</v>
      </c>
      <c r="X123" s="9">
        <v>9.8829999999999991</v>
      </c>
      <c r="Y123" s="9">
        <v>17.715</v>
      </c>
      <c r="Z123" s="9">
        <v>15.398999999999999</v>
      </c>
      <c r="AA123" s="9">
        <v>8.3740000000000006</v>
      </c>
      <c r="AB123" s="9">
        <v>7.0250000000000004</v>
      </c>
      <c r="AC123" s="9">
        <v>2.1579999999999999</v>
      </c>
      <c r="AD123" s="9">
        <v>1</v>
      </c>
      <c r="AE123" s="9">
        <v>1.1579999999999999</v>
      </c>
      <c r="AF123" s="9">
        <v>1.355</v>
      </c>
      <c r="AG123" s="9">
        <v>0.79500000000000004</v>
      </c>
      <c r="AH123" s="9">
        <v>0.56000000000000005</v>
      </c>
      <c r="AI123" s="9">
        <v>0.27900000000000003</v>
      </c>
      <c r="AJ123" s="9">
        <v>0.17199999999999999</v>
      </c>
      <c r="AK123" s="9">
        <v>0.107</v>
      </c>
      <c r="AL123" s="9">
        <v>1.075</v>
      </c>
      <c r="AM123" s="9">
        <v>0.623</v>
      </c>
      <c r="AN123" s="9">
        <v>0.45300000000000001</v>
      </c>
      <c r="AO123" s="9">
        <v>0.80300000000000005</v>
      </c>
      <c r="AP123" s="9">
        <v>0.20499999999999999</v>
      </c>
      <c r="AQ123" s="9">
        <v>0.59799999999999998</v>
      </c>
      <c r="AR123" s="9">
        <v>13.936999999999999</v>
      </c>
      <c r="AS123" s="9">
        <v>7.7220000000000004</v>
      </c>
      <c r="AT123" s="9">
        <v>6.2149999999999999</v>
      </c>
      <c r="AU123" s="9">
        <v>8.4169999999999998</v>
      </c>
      <c r="AV123" s="9">
        <v>5.5579999999999998</v>
      </c>
      <c r="AW123" s="9">
        <v>2.859</v>
      </c>
      <c r="AX123" s="9">
        <v>5.52</v>
      </c>
      <c r="AY123" s="9">
        <v>2.1640000000000001</v>
      </c>
      <c r="AZ123" s="9">
        <v>3.3559999999999999</v>
      </c>
      <c r="BA123" s="9">
        <v>9.44</v>
      </c>
      <c r="BB123" s="9">
        <v>6.1459999999999999</v>
      </c>
      <c r="BC123" s="9">
        <v>3.294</v>
      </c>
      <c r="BD123" s="9">
        <v>5.9589999999999996</v>
      </c>
      <c r="BE123" s="9">
        <v>2.2280000000000002</v>
      </c>
      <c r="BF123" s="9">
        <v>3.7309999999999999</v>
      </c>
      <c r="BG123" s="9">
        <v>5.7990000000000004</v>
      </c>
      <c r="BH123" s="9">
        <v>2.3359999999999999</v>
      </c>
      <c r="BI123" s="9">
        <v>3.4630000000000001</v>
      </c>
      <c r="BJ123" s="9">
        <v>270.24599999999998</v>
      </c>
      <c r="BK123" s="9">
        <v>136.16200000000001</v>
      </c>
      <c r="BL123" s="9">
        <v>134.084</v>
      </c>
      <c r="BM123" s="9">
        <v>200.52500000000001</v>
      </c>
      <c r="BN123" s="9">
        <v>108.191</v>
      </c>
      <c r="BO123" s="9">
        <v>92.334000000000003</v>
      </c>
      <c r="BP123" s="9">
        <v>69.721000000000004</v>
      </c>
      <c r="BQ123" s="9">
        <v>27.971</v>
      </c>
      <c r="BR123" s="9">
        <v>41.75</v>
      </c>
      <c r="BS123" s="9">
        <v>25.79</v>
      </c>
      <c r="BT123" s="9">
        <v>15.115</v>
      </c>
      <c r="BU123" s="9">
        <v>10.675000000000001</v>
      </c>
      <c r="BV123" s="9">
        <v>3.52</v>
      </c>
      <c r="BW123" s="9">
        <v>1.609</v>
      </c>
      <c r="BX123" s="9">
        <v>1.911</v>
      </c>
      <c r="BY123" s="9">
        <v>1.6579999999999999</v>
      </c>
      <c r="BZ123" s="9">
        <v>1.01</v>
      </c>
      <c r="CA123" s="9">
        <v>0.64700000000000002</v>
      </c>
      <c r="CB123" s="9">
        <v>0.83099999999999996</v>
      </c>
      <c r="CC123" s="9">
        <v>0.59099999999999997</v>
      </c>
      <c r="CD123" s="9">
        <v>0.24</v>
      </c>
      <c r="CE123" s="9">
        <v>0.82699999999999996</v>
      </c>
      <c r="CF123" s="9">
        <v>0.41899999999999998</v>
      </c>
      <c r="CG123" s="9">
        <v>0.40799999999999997</v>
      </c>
      <c r="CH123" s="9">
        <v>1.8620000000000001</v>
      </c>
      <c r="CI123" s="9">
        <v>0.59799999999999998</v>
      </c>
      <c r="CJ123" s="9">
        <v>1.264</v>
      </c>
      <c r="CK123" s="9">
        <v>23.891999999999999</v>
      </c>
      <c r="CL123" s="9">
        <v>14.156000000000001</v>
      </c>
      <c r="CM123" s="9">
        <v>9.7360000000000007</v>
      </c>
      <c r="CN123" s="9">
        <v>9.76</v>
      </c>
      <c r="CO123" s="9">
        <v>7.3659999999999997</v>
      </c>
      <c r="CP123" s="9">
        <v>2.3940000000000001</v>
      </c>
      <c r="CQ123" s="9">
        <v>14.131</v>
      </c>
      <c r="CR123" s="9">
        <v>6.79</v>
      </c>
      <c r="CS123" s="9">
        <v>7.3419999999999996</v>
      </c>
      <c r="CT123" s="9">
        <v>11.173999999999999</v>
      </c>
      <c r="CU123" s="9">
        <v>8.1479999999999997</v>
      </c>
      <c r="CV123" s="9">
        <v>3.0259999999999998</v>
      </c>
      <c r="CW123" s="9">
        <v>14.617000000000001</v>
      </c>
      <c r="CX123" s="9">
        <v>6.9669999999999996</v>
      </c>
      <c r="CY123" s="9">
        <v>7.649</v>
      </c>
      <c r="CZ123" s="9">
        <v>14.962</v>
      </c>
      <c r="DA123" s="9">
        <v>7.3810000000000002</v>
      </c>
      <c r="DB123" s="9">
        <v>7.5810000000000004</v>
      </c>
    </row>
    <row r="124" spans="1:106">
      <c r="A124" s="10">
        <v>45261</v>
      </c>
      <c r="B124" s="9">
        <v>13.348000000000001</v>
      </c>
      <c r="C124" s="9">
        <v>9.0129999999999999</v>
      </c>
      <c r="D124" s="9">
        <v>4.335</v>
      </c>
      <c r="E124" s="9">
        <v>20.771999999999998</v>
      </c>
      <c r="F124" s="9">
        <v>7.9189999999999996</v>
      </c>
      <c r="G124" s="9">
        <v>12.853</v>
      </c>
      <c r="H124" s="9">
        <v>14.361000000000001</v>
      </c>
      <c r="I124" s="9">
        <v>9.9969999999999999</v>
      </c>
      <c r="J124" s="9">
        <v>4.3630000000000004</v>
      </c>
      <c r="K124" s="9">
        <v>22.832999999999998</v>
      </c>
      <c r="L124" s="9">
        <v>8.8849999999999998</v>
      </c>
      <c r="M124" s="9">
        <v>13.948</v>
      </c>
      <c r="N124" s="9">
        <v>21.745000000000001</v>
      </c>
      <c r="O124" s="9">
        <v>8.5920000000000005</v>
      </c>
      <c r="P124" s="9">
        <v>13.153</v>
      </c>
      <c r="Q124" s="9">
        <v>142.565</v>
      </c>
      <c r="R124" s="9">
        <v>72.462999999999994</v>
      </c>
      <c r="S124" s="9">
        <v>70.102000000000004</v>
      </c>
      <c r="T124" s="9">
        <v>115.001</v>
      </c>
      <c r="U124" s="9">
        <v>62.747999999999998</v>
      </c>
      <c r="V124" s="9">
        <v>52.253</v>
      </c>
      <c r="W124" s="9">
        <v>27.564</v>
      </c>
      <c r="X124" s="9">
        <v>9.7149999999999999</v>
      </c>
      <c r="Y124" s="9">
        <v>17.849</v>
      </c>
      <c r="Z124" s="9">
        <v>15.505000000000001</v>
      </c>
      <c r="AA124" s="9">
        <v>8.75</v>
      </c>
      <c r="AB124" s="9">
        <v>6.7549999999999999</v>
      </c>
      <c r="AC124" s="9">
        <v>2.387</v>
      </c>
      <c r="AD124" s="9">
        <v>1.081</v>
      </c>
      <c r="AE124" s="9">
        <v>1.306</v>
      </c>
      <c r="AF124" s="9">
        <v>1.143</v>
      </c>
      <c r="AG124" s="9">
        <v>0.82</v>
      </c>
      <c r="AH124" s="9">
        <v>0.32300000000000001</v>
      </c>
      <c r="AI124" s="9">
        <v>0.32700000000000001</v>
      </c>
      <c r="AJ124" s="9">
        <v>0.224</v>
      </c>
      <c r="AK124" s="9">
        <v>0.10299999999999999</v>
      </c>
      <c r="AL124" s="9">
        <v>0.81599999999999995</v>
      </c>
      <c r="AM124" s="9">
        <v>0.59599999999999997</v>
      </c>
      <c r="AN124" s="9">
        <v>0.22</v>
      </c>
      <c r="AO124" s="9">
        <v>1.244</v>
      </c>
      <c r="AP124" s="9">
        <v>0.26100000000000001</v>
      </c>
      <c r="AQ124" s="9">
        <v>0.98299999999999998</v>
      </c>
      <c r="AR124" s="9">
        <v>13.802</v>
      </c>
      <c r="AS124" s="9">
        <v>8.1069999999999993</v>
      </c>
      <c r="AT124" s="9">
        <v>5.6959999999999997</v>
      </c>
      <c r="AU124" s="9">
        <v>7.7850000000000001</v>
      </c>
      <c r="AV124" s="9">
        <v>5.0620000000000003</v>
      </c>
      <c r="AW124" s="9">
        <v>2.7229999999999999</v>
      </c>
      <c r="AX124" s="9">
        <v>6.0170000000000003</v>
      </c>
      <c r="AY124" s="9">
        <v>3.0449999999999999</v>
      </c>
      <c r="AZ124" s="9">
        <v>2.972</v>
      </c>
      <c r="BA124" s="9">
        <v>8.6470000000000002</v>
      </c>
      <c r="BB124" s="9">
        <v>5.641</v>
      </c>
      <c r="BC124" s="9">
        <v>3.0059999999999998</v>
      </c>
      <c r="BD124" s="9">
        <v>6.859</v>
      </c>
      <c r="BE124" s="9">
        <v>3.109</v>
      </c>
      <c r="BF124" s="9">
        <v>3.7490000000000001</v>
      </c>
      <c r="BG124" s="9">
        <v>6.3440000000000003</v>
      </c>
      <c r="BH124" s="9">
        <v>3.2690000000000001</v>
      </c>
      <c r="BI124" s="9">
        <v>3.0750000000000002</v>
      </c>
      <c r="BJ124" s="9">
        <v>271.11599999999999</v>
      </c>
      <c r="BK124" s="9">
        <v>135.947</v>
      </c>
      <c r="BL124" s="9">
        <v>135.16900000000001</v>
      </c>
      <c r="BM124" s="9">
        <v>200.44399999999999</v>
      </c>
      <c r="BN124" s="9">
        <v>108.434</v>
      </c>
      <c r="BO124" s="9">
        <v>92.01</v>
      </c>
      <c r="BP124" s="9">
        <v>70.671999999999997</v>
      </c>
      <c r="BQ124" s="9">
        <v>27.512</v>
      </c>
      <c r="BR124" s="9">
        <v>43.158999999999999</v>
      </c>
      <c r="BS124" s="9">
        <v>26.302</v>
      </c>
      <c r="BT124" s="9">
        <v>15.946999999999999</v>
      </c>
      <c r="BU124" s="9">
        <v>10.353999999999999</v>
      </c>
      <c r="BV124" s="9">
        <v>3.335</v>
      </c>
      <c r="BW124" s="9">
        <v>1.5649999999999999</v>
      </c>
      <c r="BX124" s="9">
        <v>1.77</v>
      </c>
      <c r="BY124" s="9">
        <v>0.77300000000000002</v>
      </c>
      <c r="BZ124" s="9">
        <v>0.748</v>
      </c>
      <c r="CA124" s="9">
        <v>2.5000000000000001E-2</v>
      </c>
      <c r="CB124" s="9">
        <v>0.30399999999999999</v>
      </c>
      <c r="CC124" s="9">
        <v>0.29299999999999998</v>
      </c>
      <c r="CD124" s="9">
        <v>0.01</v>
      </c>
      <c r="CE124" s="9">
        <v>0.47</v>
      </c>
      <c r="CF124" s="9">
        <v>0.45500000000000002</v>
      </c>
      <c r="CG124" s="9">
        <v>1.4999999999999999E-2</v>
      </c>
      <c r="CH124" s="9">
        <v>2.5619999999999998</v>
      </c>
      <c r="CI124" s="9">
        <v>0.81699999999999995</v>
      </c>
      <c r="CJ124" s="9">
        <v>1.744</v>
      </c>
      <c r="CK124" s="9">
        <v>24.931000000000001</v>
      </c>
      <c r="CL124" s="9">
        <v>15.253</v>
      </c>
      <c r="CM124" s="9">
        <v>9.6780000000000008</v>
      </c>
      <c r="CN124" s="9">
        <v>9.7070000000000007</v>
      </c>
      <c r="CO124" s="9">
        <v>7.7880000000000003</v>
      </c>
      <c r="CP124" s="9">
        <v>1.9179999999999999</v>
      </c>
      <c r="CQ124" s="9">
        <v>15.224</v>
      </c>
      <c r="CR124" s="9">
        <v>7.4649999999999999</v>
      </c>
      <c r="CS124" s="9">
        <v>7.76</v>
      </c>
      <c r="CT124" s="9">
        <v>10.172000000000001</v>
      </c>
      <c r="CU124" s="9">
        <v>8.2439999999999998</v>
      </c>
      <c r="CV124" s="9">
        <v>1.9279999999999999</v>
      </c>
      <c r="CW124" s="9">
        <v>16.13</v>
      </c>
      <c r="CX124" s="9">
        <v>7.7039999999999997</v>
      </c>
      <c r="CY124" s="9">
        <v>8.4260000000000002</v>
      </c>
      <c r="CZ124" s="9">
        <v>15.528</v>
      </c>
      <c r="DA124" s="9">
        <v>7.758</v>
      </c>
      <c r="DB124" s="9">
        <v>7.77</v>
      </c>
    </row>
    <row r="125" spans="1:106">
      <c r="A125" s="10">
        <v>45292</v>
      </c>
      <c r="B125" s="9">
        <v>10.298</v>
      </c>
      <c r="C125" s="9">
        <v>7.38</v>
      </c>
      <c r="D125" s="9">
        <v>2.9180000000000001</v>
      </c>
      <c r="E125" s="9">
        <v>18.231999999999999</v>
      </c>
      <c r="F125" s="9">
        <v>5.3929999999999998</v>
      </c>
      <c r="G125" s="9">
        <v>12.839</v>
      </c>
      <c r="H125" s="9">
        <v>11.646000000000001</v>
      </c>
      <c r="I125" s="9">
        <v>8.4540000000000006</v>
      </c>
      <c r="J125" s="9">
        <v>3.1920000000000002</v>
      </c>
      <c r="K125" s="9">
        <v>20.308</v>
      </c>
      <c r="L125" s="9">
        <v>6.56</v>
      </c>
      <c r="M125" s="9">
        <v>13.749000000000001</v>
      </c>
      <c r="N125" s="9">
        <v>19.463999999999999</v>
      </c>
      <c r="O125" s="9">
        <v>5.992</v>
      </c>
      <c r="P125" s="9">
        <v>13.472</v>
      </c>
      <c r="Q125" s="9">
        <v>140.054</v>
      </c>
      <c r="R125" s="9">
        <v>70.974999999999994</v>
      </c>
      <c r="S125" s="9">
        <v>69.078999999999994</v>
      </c>
      <c r="T125" s="9">
        <v>113.239</v>
      </c>
      <c r="U125" s="9">
        <v>61.572000000000003</v>
      </c>
      <c r="V125" s="9">
        <v>51.667000000000002</v>
      </c>
      <c r="W125" s="9">
        <v>26.814</v>
      </c>
      <c r="X125" s="9">
        <v>9.4030000000000005</v>
      </c>
      <c r="Y125" s="9">
        <v>17.411000000000001</v>
      </c>
      <c r="Z125" s="9">
        <v>13.666</v>
      </c>
      <c r="AA125" s="9">
        <v>7.9340000000000002</v>
      </c>
      <c r="AB125" s="9">
        <v>5.7320000000000002</v>
      </c>
      <c r="AC125" s="9">
        <v>2.415</v>
      </c>
      <c r="AD125" s="9">
        <v>1.1459999999999999</v>
      </c>
      <c r="AE125" s="9">
        <v>1.2689999999999999</v>
      </c>
      <c r="AF125" s="9">
        <v>1.1180000000000001</v>
      </c>
      <c r="AG125" s="9">
        <v>0.61799999999999999</v>
      </c>
      <c r="AH125" s="9">
        <v>0.5</v>
      </c>
      <c r="AI125" s="9">
        <v>0.51700000000000002</v>
      </c>
      <c r="AJ125" s="9">
        <v>0.249</v>
      </c>
      <c r="AK125" s="9">
        <v>0.26800000000000002</v>
      </c>
      <c r="AL125" s="9">
        <v>0.60099999999999998</v>
      </c>
      <c r="AM125" s="9">
        <v>0.37</v>
      </c>
      <c r="AN125" s="9">
        <v>0.23200000000000001</v>
      </c>
      <c r="AO125" s="9">
        <v>1.296</v>
      </c>
      <c r="AP125" s="9">
        <v>0.52800000000000002</v>
      </c>
      <c r="AQ125" s="9">
        <v>0.76900000000000002</v>
      </c>
      <c r="AR125" s="9">
        <v>12.026999999999999</v>
      </c>
      <c r="AS125" s="9">
        <v>7.2279999999999998</v>
      </c>
      <c r="AT125" s="9">
        <v>4.7990000000000004</v>
      </c>
      <c r="AU125" s="9">
        <v>7.4039999999999999</v>
      </c>
      <c r="AV125" s="9">
        <v>5.3310000000000004</v>
      </c>
      <c r="AW125" s="9">
        <v>2.073</v>
      </c>
      <c r="AX125" s="9">
        <v>4.6230000000000002</v>
      </c>
      <c r="AY125" s="9">
        <v>1.8979999999999999</v>
      </c>
      <c r="AZ125" s="9">
        <v>2.726</v>
      </c>
      <c r="BA125" s="9">
        <v>8.2289999999999992</v>
      </c>
      <c r="BB125" s="9">
        <v>5.8689999999999998</v>
      </c>
      <c r="BC125" s="9">
        <v>2.36</v>
      </c>
      <c r="BD125" s="9">
        <v>5.4359999999999999</v>
      </c>
      <c r="BE125" s="9">
        <v>2.0649999999999999</v>
      </c>
      <c r="BF125" s="9">
        <v>3.3719999999999999</v>
      </c>
      <c r="BG125" s="9">
        <v>5.14</v>
      </c>
      <c r="BH125" s="9">
        <v>2.1459999999999999</v>
      </c>
      <c r="BI125" s="9">
        <v>2.9940000000000002</v>
      </c>
      <c r="BJ125" s="9">
        <v>259.86399999999998</v>
      </c>
      <c r="BK125" s="9">
        <v>130.04599999999999</v>
      </c>
      <c r="BL125" s="9">
        <v>129.81800000000001</v>
      </c>
      <c r="BM125" s="9">
        <v>191.99600000000001</v>
      </c>
      <c r="BN125" s="9">
        <v>102.497</v>
      </c>
      <c r="BO125" s="9">
        <v>89.498999999999995</v>
      </c>
      <c r="BP125" s="9">
        <v>67.867999999999995</v>
      </c>
      <c r="BQ125" s="9">
        <v>27.548999999999999</v>
      </c>
      <c r="BR125" s="9">
        <v>40.319000000000003</v>
      </c>
      <c r="BS125" s="9">
        <v>28.957000000000001</v>
      </c>
      <c r="BT125" s="9">
        <v>17.332999999999998</v>
      </c>
      <c r="BU125" s="9">
        <v>11.624000000000001</v>
      </c>
      <c r="BV125" s="9">
        <v>4.7770000000000001</v>
      </c>
      <c r="BW125" s="9">
        <v>2.835</v>
      </c>
      <c r="BX125" s="9">
        <v>1.9419999999999999</v>
      </c>
      <c r="BY125" s="9">
        <v>2.9620000000000002</v>
      </c>
      <c r="BZ125" s="9">
        <v>2.0960000000000001</v>
      </c>
      <c r="CA125" s="9">
        <v>0.86499999999999999</v>
      </c>
      <c r="CB125" s="9">
        <v>1.7929999999999999</v>
      </c>
      <c r="CC125" s="9">
        <v>1.367</v>
      </c>
      <c r="CD125" s="9">
        <v>0.42599999999999999</v>
      </c>
      <c r="CE125" s="9">
        <v>1.1679999999999999</v>
      </c>
      <c r="CF125" s="9">
        <v>0.73</v>
      </c>
      <c r="CG125" s="9">
        <v>0.439</v>
      </c>
      <c r="CH125" s="9">
        <v>1.8149999999999999</v>
      </c>
      <c r="CI125" s="9">
        <v>0.73899999999999999</v>
      </c>
      <c r="CJ125" s="9">
        <v>1.077</v>
      </c>
      <c r="CK125" s="9">
        <v>25.34</v>
      </c>
      <c r="CL125" s="9">
        <v>15.180999999999999</v>
      </c>
      <c r="CM125" s="9">
        <v>10.157999999999999</v>
      </c>
      <c r="CN125" s="9">
        <v>9.7680000000000007</v>
      </c>
      <c r="CO125" s="9">
        <v>7.3860000000000001</v>
      </c>
      <c r="CP125" s="9">
        <v>2.3820000000000001</v>
      </c>
      <c r="CQ125" s="9">
        <v>15.571999999999999</v>
      </c>
      <c r="CR125" s="9">
        <v>7.7949999999999999</v>
      </c>
      <c r="CS125" s="9">
        <v>7.7770000000000001</v>
      </c>
      <c r="CT125" s="9">
        <v>12.244</v>
      </c>
      <c r="CU125" s="9">
        <v>9.0129999999999999</v>
      </c>
      <c r="CV125" s="9">
        <v>3.2309999999999999</v>
      </c>
      <c r="CW125" s="9">
        <v>16.712</v>
      </c>
      <c r="CX125" s="9">
        <v>8.3190000000000008</v>
      </c>
      <c r="CY125" s="9">
        <v>8.3930000000000007</v>
      </c>
      <c r="CZ125" s="9">
        <v>17.364999999999998</v>
      </c>
      <c r="DA125" s="9">
        <v>9.1620000000000008</v>
      </c>
      <c r="DB125" s="9">
        <v>8.2029999999999994</v>
      </c>
    </row>
    <row r="126" spans="1:106">
      <c r="A126" s="10">
        <v>45323</v>
      </c>
      <c r="B126" s="9">
        <v>11.231999999999999</v>
      </c>
      <c r="C126" s="9">
        <v>8.0429999999999993</v>
      </c>
      <c r="D126" s="9">
        <v>3.1890000000000001</v>
      </c>
      <c r="E126" s="9">
        <v>18.806999999999999</v>
      </c>
      <c r="F126" s="9">
        <v>7.0490000000000004</v>
      </c>
      <c r="G126" s="9">
        <v>11.759</v>
      </c>
      <c r="H126" s="9">
        <v>12.752000000000001</v>
      </c>
      <c r="I126" s="9">
        <v>9.1839999999999993</v>
      </c>
      <c r="J126" s="9">
        <v>3.5680000000000001</v>
      </c>
      <c r="K126" s="9">
        <v>21.053999999999998</v>
      </c>
      <c r="L126" s="9">
        <v>7.7869999999999999</v>
      </c>
      <c r="M126" s="9">
        <v>13.266999999999999</v>
      </c>
      <c r="N126" s="9">
        <v>19.931000000000001</v>
      </c>
      <c r="O126" s="9">
        <v>7.819</v>
      </c>
      <c r="P126" s="9">
        <v>12.112</v>
      </c>
      <c r="Q126" s="9">
        <v>143.863</v>
      </c>
      <c r="R126" s="9">
        <v>72.828000000000003</v>
      </c>
      <c r="S126" s="9">
        <v>71.034999999999997</v>
      </c>
      <c r="T126" s="9">
        <v>114.48399999999999</v>
      </c>
      <c r="U126" s="9">
        <v>62.387999999999998</v>
      </c>
      <c r="V126" s="9">
        <v>52.095999999999997</v>
      </c>
      <c r="W126" s="9">
        <v>29.379000000000001</v>
      </c>
      <c r="X126" s="9">
        <v>10.44</v>
      </c>
      <c r="Y126" s="9">
        <v>18.939</v>
      </c>
      <c r="Z126" s="9">
        <v>15.052</v>
      </c>
      <c r="AA126" s="9">
        <v>8.6050000000000004</v>
      </c>
      <c r="AB126" s="9">
        <v>6.4470000000000001</v>
      </c>
      <c r="AC126" s="9">
        <v>2.4009999999999998</v>
      </c>
      <c r="AD126" s="9">
        <v>1.1970000000000001</v>
      </c>
      <c r="AE126" s="9">
        <v>1.2050000000000001</v>
      </c>
      <c r="AF126" s="9">
        <v>0.94</v>
      </c>
      <c r="AG126" s="9">
        <v>0.54900000000000004</v>
      </c>
      <c r="AH126" s="9">
        <v>0.39100000000000001</v>
      </c>
      <c r="AI126" s="9">
        <v>0.186</v>
      </c>
      <c r="AJ126" s="9">
        <v>1.2999999999999999E-2</v>
      </c>
      <c r="AK126" s="9">
        <v>0.17299999999999999</v>
      </c>
      <c r="AL126" s="9">
        <v>0.755</v>
      </c>
      <c r="AM126" s="9">
        <v>0.53600000000000003</v>
      </c>
      <c r="AN126" s="9">
        <v>0.218</v>
      </c>
      <c r="AO126" s="9">
        <v>1.4610000000000001</v>
      </c>
      <c r="AP126" s="9">
        <v>0.64700000000000002</v>
      </c>
      <c r="AQ126" s="9">
        <v>0.81399999999999995</v>
      </c>
      <c r="AR126" s="9">
        <v>13.831</v>
      </c>
      <c r="AS126" s="9">
        <v>7.8440000000000003</v>
      </c>
      <c r="AT126" s="9">
        <v>5.9870000000000001</v>
      </c>
      <c r="AU126" s="9">
        <v>7.97</v>
      </c>
      <c r="AV126" s="9">
        <v>5.4950000000000001</v>
      </c>
      <c r="AW126" s="9">
        <v>2.4740000000000002</v>
      </c>
      <c r="AX126" s="9">
        <v>5.8609999999999998</v>
      </c>
      <c r="AY126" s="9">
        <v>2.3490000000000002</v>
      </c>
      <c r="AZ126" s="9">
        <v>3.512</v>
      </c>
      <c r="BA126" s="9">
        <v>8.4649999999999999</v>
      </c>
      <c r="BB126" s="9">
        <v>5.88</v>
      </c>
      <c r="BC126" s="9">
        <v>2.585</v>
      </c>
      <c r="BD126" s="9">
        <v>6.5869999999999997</v>
      </c>
      <c r="BE126" s="9">
        <v>2.7250000000000001</v>
      </c>
      <c r="BF126" s="9">
        <v>3.8620000000000001</v>
      </c>
      <c r="BG126" s="9">
        <v>6.0469999999999997</v>
      </c>
      <c r="BH126" s="9">
        <v>2.3620000000000001</v>
      </c>
      <c r="BI126" s="9">
        <v>3.6850000000000001</v>
      </c>
      <c r="BJ126" s="9">
        <v>268.74799999999999</v>
      </c>
      <c r="BK126" s="9">
        <v>135.6</v>
      </c>
      <c r="BL126" s="9">
        <v>133.148</v>
      </c>
      <c r="BM126" s="9">
        <v>204.411</v>
      </c>
      <c r="BN126" s="9">
        <v>110.041</v>
      </c>
      <c r="BO126" s="9">
        <v>94.37</v>
      </c>
      <c r="BP126" s="9">
        <v>64.337000000000003</v>
      </c>
      <c r="BQ126" s="9">
        <v>25.559000000000001</v>
      </c>
      <c r="BR126" s="9">
        <v>38.777999999999999</v>
      </c>
      <c r="BS126" s="9">
        <v>19.911999999999999</v>
      </c>
      <c r="BT126" s="9">
        <v>10.208</v>
      </c>
      <c r="BU126" s="9">
        <v>9.7050000000000001</v>
      </c>
      <c r="BV126" s="9">
        <v>3.1070000000000002</v>
      </c>
      <c r="BW126" s="9">
        <v>1.1379999999999999</v>
      </c>
      <c r="BX126" s="9">
        <v>1.9690000000000001</v>
      </c>
      <c r="BY126" s="9">
        <v>1.097</v>
      </c>
      <c r="BZ126" s="9">
        <v>0.71399999999999997</v>
      </c>
      <c r="CA126" s="9">
        <v>0.38400000000000001</v>
      </c>
      <c r="CB126" s="9">
        <v>0.64</v>
      </c>
      <c r="CC126" s="9">
        <v>0.45900000000000002</v>
      </c>
      <c r="CD126" s="9">
        <v>0.18099999999999999</v>
      </c>
      <c r="CE126" s="9">
        <v>0.45800000000000002</v>
      </c>
      <c r="CF126" s="9">
        <v>0.255</v>
      </c>
      <c r="CG126" s="9">
        <v>0.20300000000000001</v>
      </c>
      <c r="CH126" s="9">
        <v>2.0099999999999998</v>
      </c>
      <c r="CI126" s="9">
        <v>0.42399999999999999</v>
      </c>
      <c r="CJ126" s="9">
        <v>1.585</v>
      </c>
      <c r="CK126" s="9">
        <v>18.152000000000001</v>
      </c>
      <c r="CL126" s="9">
        <v>9.7230000000000008</v>
      </c>
      <c r="CM126" s="9">
        <v>8.4290000000000003</v>
      </c>
      <c r="CN126" s="9">
        <v>5.827</v>
      </c>
      <c r="CO126" s="9">
        <v>4.0410000000000004</v>
      </c>
      <c r="CP126" s="9">
        <v>1.786</v>
      </c>
      <c r="CQ126" s="9">
        <v>12.324999999999999</v>
      </c>
      <c r="CR126" s="9">
        <v>5.6820000000000004</v>
      </c>
      <c r="CS126" s="9">
        <v>6.6429999999999998</v>
      </c>
      <c r="CT126" s="9">
        <v>6.6660000000000004</v>
      </c>
      <c r="CU126" s="9">
        <v>4.5110000000000001</v>
      </c>
      <c r="CV126" s="9">
        <v>2.1539999999999999</v>
      </c>
      <c r="CW126" s="9">
        <v>13.247</v>
      </c>
      <c r="CX126" s="9">
        <v>5.6959999999999997</v>
      </c>
      <c r="CY126" s="9">
        <v>7.55</v>
      </c>
      <c r="CZ126" s="9">
        <v>12.965</v>
      </c>
      <c r="DA126" s="9">
        <v>6.141</v>
      </c>
      <c r="DB126" s="9">
        <v>6.8239999999999998</v>
      </c>
    </row>
    <row r="127" spans="1:106">
      <c r="A127" s="10">
        <v>45352</v>
      </c>
      <c r="B127" s="9">
        <v>9.1769999999999996</v>
      </c>
      <c r="C127" s="9">
        <v>7.1619999999999999</v>
      </c>
      <c r="D127" s="9">
        <v>2.0139999999999998</v>
      </c>
      <c r="E127" s="9">
        <v>19.039000000000001</v>
      </c>
      <c r="F127" s="9">
        <v>6.9939999999999998</v>
      </c>
      <c r="G127" s="9">
        <v>12.044</v>
      </c>
      <c r="H127" s="9">
        <v>10.981999999999999</v>
      </c>
      <c r="I127" s="9">
        <v>8.7129999999999992</v>
      </c>
      <c r="J127" s="9">
        <v>2.2679999999999998</v>
      </c>
      <c r="K127" s="9">
        <v>22.53</v>
      </c>
      <c r="L127" s="9">
        <v>9.1769999999999996</v>
      </c>
      <c r="M127" s="9">
        <v>13.353999999999999</v>
      </c>
      <c r="N127" s="9">
        <v>20.388000000000002</v>
      </c>
      <c r="O127" s="9">
        <v>8.016</v>
      </c>
      <c r="P127" s="9">
        <v>12.372</v>
      </c>
      <c r="Q127" s="9">
        <v>143.79400000000001</v>
      </c>
      <c r="R127" s="9">
        <v>72.992999999999995</v>
      </c>
      <c r="S127" s="9">
        <v>70.801000000000002</v>
      </c>
      <c r="T127" s="9">
        <v>112.95</v>
      </c>
      <c r="U127" s="9">
        <v>60.201000000000001</v>
      </c>
      <c r="V127" s="9">
        <v>52.747999999999998</v>
      </c>
      <c r="W127" s="9">
        <v>30.844000000000001</v>
      </c>
      <c r="X127" s="9">
        <v>12.791</v>
      </c>
      <c r="Y127" s="9">
        <v>18.053000000000001</v>
      </c>
      <c r="Z127" s="9">
        <v>13.332000000000001</v>
      </c>
      <c r="AA127" s="9">
        <v>8.0440000000000005</v>
      </c>
      <c r="AB127" s="9">
        <v>5.2869999999999999</v>
      </c>
      <c r="AC127" s="9">
        <v>2.1970000000000001</v>
      </c>
      <c r="AD127" s="9">
        <v>1.37</v>
      </c>
      <c r="AE127" s="9">
        <v>0.82599999999999996</v>
      </c>
      <c r="AF127" s="9">
        <v>0.94299999999999995</v>
      </c>
      <c r="AG127" s="9">
        <v>0.71699999999999997</v>
      </c>
      <c r="AH127" s="9">
        <v>0.22600000000000001</v>
      </c>
      <c r="AI127" s="9">
        <v>0.38600000000000001</v>
      </c>
      <c r="AJ127" s="9">
        <v>0.309</v>
      </c>
      <c r="AK127" s="9">
        <v>7.6999999999999999E-2</v>
      </c>
      <c r="AL127" s="9">
        <v>0.55700000000000005</v>
      </c>
      <c r="AM127" s="9">
        <v>0.40799999999999997</v>
      </c>
      <c r="AN127" s="9">
        <v>0.14899999999999999</v>
      </c>
      <c r="AO127" s="9">
        <v>1.254</v>
      </c>
      <c r="AP127" s="9">
        <v>0.65300000000000002</v>
      </c>
      <c r="AQ127" s="9">
        <v>0.60099999999999998</v>
      </c>
      <c r="AR127" s="9">
        <v>12.194000000000001</v>
      </c>
      <c r="AS127" s="9">
        <v>7.2839999999999998</v>
      </c>
      <c r="AT127" s="9">
        <v>4.91</v>
      </c>
      <c r="AU127" s="9">
        <v>6.5140000000000002</v>
      </c>
      <c r="AV127" s="9">
        <v>4.4189999999999996</v>
      </c>
      <c r="AW127" s="9">
        <v>2.0950000000000002</v>
      </c>
      <c r="AX127" s="9">
        <v>5.68</v>
      </c>
      <c r="AY127" s="9">
        <v>2.8650000000000002</v>
      </c>
      <c r="AZ127" s="9">
        <v>2.8149999999999999</v>
      </c>
      <c r="BA127" s="9">
        <v>7.2370000000000001</v>
      </c>
      <c r="BB127" s="9">
        <v>5.0309999999999997</v>
      </c>
      <c r="BC127" s="9">
        <v>2.206</v>
      </c>
      <c r="BD127" s="9">
        <v>6.0949999999999998</v>
      </c>
      <c r="BE127" s="9">
        <v>3.0139999999999998</v>
      </c>
      <c r="BF127" s="9">
        <v>3.081</v>
      </c>
      <c r="BG127" s="9">
        <v>6.0650000000000004</v>
      </c>
      <c r="BH127" s="9">
        <v>3.1739999999999999</v>
      </c>
      <c r="BI127" s="9">
        <v>2.8919999999999999</v>
      </c>
      <c r="BJ127" s="9">
        <v>269.286</v>
      </c>
      <c r="BK127" s="9">
        <v>136.78700000000001</v>
      </c>
      <c r="BL127" s="9">
        <v>132.499</v>
      </c>
      <c r="BM127" s="9">
        <v>203.03899999999999</v>
      </c>
      <c r="BN127" s="9">
        <v>108.38</v>
      </c>
      <c r="BO127" s="9">
        <v>94.659000000000006</v>
      </c>
      <c r="BP127" s="9">
        <v>66.247</v>
      </c>
      <c r="BQ127" s="9">
        <v>28.405999999999999</v>
      </c>
      <c r="BR127" s="9">
        <v>37.841000000000001</v>
      </c>
      <c r="BS127" s="9">
        <v>25.07</v>
      </c>
      <c r="BT127" s="9">
        <v>14.112</v>
      </c>
      <c r="BU127" s="9">
        <v>10.958</v>
      </c>
      <c r="BV127" s="9">
        <v>2.0859999999999999</v>
      </c>
      <c r="BW127" s="9">
        <v>1.355</v>
      </c>
      <c r="BX127" s="9">
        <v>0.73099999999999998</v>
      </c>
      <c r="BY127" s="9">
        <v>0.47699999999999998</v>
      </c>
      <c r="BZ127" s="9">
        <v>0.45200000000000001</v>
      </c>
      <c r="CA127" s="9">
        <v>2.5000000000000001E-2</v>
      </c>
      <c r="CB127" s="9">
        <v>1.6E-2</v>
      </c>
      <c r="CC127" s="9">
        <v>5.0000000000000001E-3</v>
      </c>
      <c r="CD127" s="9">
        <v>0.01</v>
      </c>
      <c r="CE127" s="9">
        <v>0.46200000000000002</v>
      </c>
      <c r="CF127" s="9">
        <v>0.44700000000000001</v>
      </c>
      <c r="CG127" s="9">
        <v>1.4999999999999999E-2</v>
      </c>
      <c r="CH127" s="9">
        <v>1.609</v>
      </c>
      <c r="CI127" s="9">
        <v>0.90300000000000002</v>
      </c>
      <c r="CJ127" s="9">
        <v>0.70599999999999996</v>
      </c>
      <c r="CK127" s="9">
        <v>24.247</v>
      </c>
      <c r="CL127" s="9">
        <v>13.52</v>
      </c>
      <c r="CM127" s="9">
        <v>10.727</v>
      </c>
      <c r="CN127" s="9">
        <v>8.8539999999999992</v>
      </c>
      <c r="CO127" s="9">
        <v>6.2050000000000001</v>
      </c>
      <c r="CP127" s="9">
        <v>2.649</v>
      </c>
      <c r="CQ127" s="9">
        <v>15.393000000000001</v>
      </c>
      <c r="CR127" s="9">
        <v>7.3150000000000004</v>
      </c>
      <c r="CS127" s="9">
        <v>8.0779999999999994</v>
      </c>
      <c r="CT127" s="9">
        <v>9.3109999999999999</v>
      </c>
      <c r="CU127" s="9">
        <v>6.6529999999999996</v>
      </c>
      <c r="CV127" s="9">
        <v>2.6589999999999998</v>
      </c>
      <c r="CW127" s="9">
        <v>15.759</v>
      </c>
      <c r="CX127" s="9">
        <v>7.46</v>
      </c>
      <c r="CY127" s="9">
        <v>8.2989999999999995</v>
      </c>
      <c r="CZ127" s="9">
        <v>15.407999999999999</v>
      </c>
      <c r="DA127" s="9">
        <v>7.32</v>
      </c>
      <c r="DB127" s="9">
        <v>8.0879999999999992</v>
      </c>
    </row>
    <row r="128" spans="1:106">
      <c r="A128" s="10">
        <v>45383</v>
      </c>
      <c r="B128" s="9">
        <v>9.8160000000000007</v>
      </c>
      <c r="C128" s="9">
        <v>6.4329999999999998</v>
      </c>
      <c r="D128" s="9">
        <v>3.383</v>
      </c>
      <c r="E128" s="9">
        <v>21.117000000000001</v>
      </c>
      <c r="F128" s="9">
        <v>7.8019999999999996</v>
      </c>
      <c r="G128" s="9">
        <v>13.315</v>
      </c>
      <c r="H128" s="9">
        <v>10.305999999999999</v>
      </c>
      <c r="I128" s="9">
        <v>6.5650000000000004</v>
      </c>
      <c r="J128" s="9">
        <v>3.7410000000000001</v>
      </c>
      <c r="K128" s="9">
        <v>22.594000000000001</v>
      </c>
      <c r="L128" s="9">
        <v>8.2210000000000001</v>
      </c>
      <c r="M128" s="9">
        <v>14.372</v>
      </c>
      <c r="N128" s="9">
        <v>21.626999999999999</v>
      </c>
      <c r="O128" s="9">
        <v>8.0969999999999995</v>
      </c>
      <c r="P128" s="9">
        <v>13.53</v>
      </c>
      <c r="Q128" s="9">
        <v>142.78800000000001</v>
      </c>
      <c r="R128" s="9">
        <v>72.656999999999996</v>
      </c>
      <c r="S128" s="9">
        <v>70.13</v>
      </c>
      <c r="T128" s="9">
        <v>112.73</v>
      </c>
      <c r="U128" s="9">
        <v>61.094000000000001</v>
      </c>
      <c r="V128" s="9">
        <v>51.637</v>
      </c>
      <c r="W128" s="9">
        <v>30.056999999999999</v>
      </c>
      <c r="X128" s="9">
        <v>11.563000000000001</v>
      </c>
      <c r="Y128" s="9">
        <v>18.494</v>
      </c>
      <c r="Z128" s="9">
        <v>12.617000000000001</v>
      </c>
      <c r="AA128" s="9">
        <v>7.391</v>
      </c>
      <c r="AB128" s="9">
        <v>5.226</v>
      </c>
      <c r="AC128" s="9">
        <v>1.998</v>
      </c>
      <c r="AD128" s="9">
        <v>1.095</v>
      </c>
      <c r="AE128" s="9">
        <v>0.90400000000000003</v>
      </c>
      <c r="AF128" s="9">
        <v>1.08</v>
      </c>
      <c r="AG128" s="9">
        <v>0.53900000000000003</v>
      </c>
      <c r="AH128" s="9">
        <v>0.54200000000000004</v>
      </c>
      <c r="AI128" s="9">
        <v>0.68</v>
      </c>
      <c r="AJ128" s="9">
        <v>0.28699999999999998</v>
      </c>
      <c r="AK128" s="9">
        <v>0.39300000000000002</v>
      </c>
      <c r="AL128" s="9">
        <v>0.4</v>
      </c>
      <c r="AM128" s="9">
        <v>0.251</v>
      </c>
      <c r="AN128" s="9">
        <v>0.14899999999999999</v>
      </c>
      <c r="AO128" s="9">
        <v>0.91800000000000004</v>
      </c>
      <c r="AP128" s="9">
        <v>0.55600000000000005</v>
      </c>
      <c r="AQ128" s="9">
        <v>0.36199999999999999</v>
      </c>
      <c r="AR128" s="9">
        <v>11.398</v>
      </c>
      <c r="AS128" s="9">
        <v>6.726</v>
      </c>
      <c r="AT128" s="9">
        <v>4.673</v>
      </c>
      <c r="AU128" s="9">
        <v>6.9560000000000004</v>
      </c>
      <c r="AV128" s="9">
        <v>4.6470000000000002</v>
      </c>
      <c r="AW128" s="9">
        <v>2.31</v>
      </c>
      <c r="AX128" s="9">
        <v>4.4420000000000002</v>
      </c>
      <c r="AY128" s="9">
        <v>2.0790000000000002</v>
      </c>
      <c r="AZ128" s="9">
        <v>2.363</v>
      </c>
      <c r="BA128" s="9">
        <v>7.7229999999999999</v>
      </c>
      <c r="BB128" s="9">
        <v>5.05</v>
      </c>
      <c r="BC128" s="9">
        <v>2.673</v>
      </c>
      <c r="BD128" s="9">
        <v>4.8940000000000001</v>
      </c>
      <c r="BE128" s="9">
        <v>2.3410000000000002</v>
      </c>
      <c r="BF128" s="9">
        <v>2.5529999999999999</v>
      </c>
      <c r="BG128" s="9">
        <v>5.1219999999999999</v>
      </c>
      <c r="BH128" s="9">
        <v>2.3660000000000001</v>
      </c>
      <c r="BI128" s="9">
        <v>2.7559999999999998</v>
      </c>
      <c r="BJ128" s="9">
        <v>271.21600000000001</v>
      </c>
      <c r="BK128" s="9">
        <v>136.673</v>
      </c>
      <c r="BL128" s="9">
        <v>134.54300000000001</v>
      </c>
      <c r="BM128" s="9">
        <v>202.208</v>
      </c>
      <c r="BN128" s="9">
        <v>109.746</v>
      </c>
      <c r="BO128" s="9">
        <v>92.460999999999999</v>
      </c>
      <c r="BP128" s="9">
        <v>69.007999999999996</v>
      </c>
      <c r="BQ128" s="9">
        <v>26.927</v>
      </c>
      <c r="BR128" s="9">
        <v>42.082000000000001</v>
      </c>
      <c r="BS128" s="9">
        <v>28.026</v>
      </c>
      <c r="BT128" s="9">
        <v>15.833</v>
      </c>
      <c r="BU128" s="9">
        <v>12.193</v>
      </c>
      <c r="BV128" s="9">
        <v>5.109</v>
      </c>
      <c r="BW128" s="9">
        <v>2.9740000000000002</v>
      </c>
      <c r="BX128" s="9">
        <v>2.1349999999999998</v>
      </c>
      <c r="BY128" s="9">
        <v>1.2470000000000001</v>
      </c>
      <c r="BZ128" s="9">
        <v>0.80700000000000005</v>
      </c>
      <c r="CA128" s="9">
        <v>0.44</v>
      </c>
      <c r="CB128" s="9">
        <v>0.57899999999999996</v>
      </c>
      <c r="CC128" s="9">
        <v>0.36099999999999999</v>
      </c>
      <c r="CD128" s="9">
        <v>0.218</v>
      </c>
      <c r="CE128" s="9">
        <v>0.66800000000000004</v>
      </c>
      <c r="CF128" s="9">
        <v>0.44600000000000001</v>
      </c>
      <c r="CG128" s="9">
        <v>0.222</v>
      </c>
      <c r="CH128" s="9">
        <v>3.863</v>
      </c>
      <c r="CI128" s="9">
        <v>2.1669999999999998</v>
      </c>
      <c r="CJ128" s="9">
        <v>1.696</v>
      </c>
      <c r="CK128" s="9">
        <v>26.102</v>
      </c>
      <c r="CL128" s="9">
        <v>14.917</v>
      </c>
      <c r="CM128" s="9">
        <v>11.185</v>
      </c>
      <c r="CN128" s="9">
        <v>11.746</v>
      </c>
      <c r="CO128" s="9">
        <v>7.91</v>
      </c>
      <c r="CP128" s="9">
        <v>3.8359999999999999</v>
      </c>
      <c r="CQ128" s="9">
        <v>14.356</v>
      </c>
      <c r="CR128" s="9">
        <v>7.0069999999999997</v>
      </c>
      <c r="CS128" s="9">
        <v>7.3490000000000002</v>
      </c>
      <c r="CT128" s="9">
        <v>12.712</v>
      </c>
      <c r="CU128" s="9">
        <v>8.452</v>
      </c>
      <c r="CV128" s="9">
        <v>4.26</v>
      </c>
      <c r="CW128" s="9">
        <v>15.313000000000001</v>
      </c>
      <c r="CX128" s="9">
        <v>7.3810000000000002</v>
      </c>
      <c r="CY128" s="9">
        <v>7.9329999999999998</v>
      </c>
      <c r="CZ128" s="9">
        <v>14.933999999999999</v>
      </c>
      <c r="DA128" s="9">
        <v>7.3680000000000003</v>
      </c>
      <c r="DB128" s="9">
        <v>7.5659999999999998</v>
      </c>
    </row>
    <row r="129" spans="1:106">
      <c r="A129" s="10">
        <v>45413</v>
      </c>
      <c r="B129" s="9">
        <v>10.407</v>
      </c>
      <c r="C129" s="9">
        <v>6.4610000000000003</v>
      </c>
      <c r="D129" s="9">
        <v>3.9470000000000001</v>
      </c>
      <c r="E129" s="9">
        <v>21.826000000000001</v>
      </c>
      <c r="F129" s="9">
        <v>8.7870000000000008</v>
      </c>
      <c r="G129" s="9">
        <v>13.038</v>
      </c>
      <c r="H129" s="9">
        <v>11.907999999999999</v>
      </c>
      <c r="I129" s="9">
        <v>7.6989999999999998</v>
      </c>
      <c r="J129" s="9">
        <v>4.2080000000000002</v>
      </c>
      <c r="K129" s="9">
        <v>24.82</v>
      </c>
      <c r="L129" s="9">
        <v>9.7870000000000008</v>
      </c>
      <c r="M129" s="9">
        <v>15.034000000000001</v>
      </c>
      <c r="N129" s="9">
        <v>23.02</v>
      </c>
      <c r="O129" s="9">
        <v>9.8330000000000002</v>
      </c>
      <c r="P129" s="9">
        <v>13.186999999999999</v>
      </c>
      <c r="Q129" s="9">
        <v>142.32400000000001</v>
      </c>
      <c r="R129" s="9">
        <v>72.293000000000006</v>
      </c>
      <c r="S129" s="9">
        <v>70.031000000000006</v>
      </c>
      <c r="T129" s="9">
        <v>111.932</v>
      </c>
      <c r="U129" s="9">
        <v>60.838999999999999</v>
      </c>
      <c r="V129" s="9">
        <v>51.093000000000004</v>
      </c>
      <c r="W129" s="9">
        <v>30.391999999999999</v>
      </c>
      <c r="X129" s="9">
        <v>11.454000000000001</v>
      </c>
      <c r="Y129" s="9">
        <v>18.937999999999999</v>
      </c>
      <c r="Z129" s="9">
        <v>14.093</v>
      </c>
      <c r="AA129" s="9">
        <v>7.5019999999999998</v>
      </c>
      <c r="AB129" s="9">
        <v>6.5910000000000002</v>
      </c>
      <c r="AC129" s="9">
        <v>2.387</v>
      </c>
      <c r="AD129" s="9">
        <v>1.0640000000000001</v>
      </c>
      <c r="AE129" s="9">
        <v>1.323</v>
      </c>
      <c r="AF129" s="9">
        <v>0.66900000000000004</v>
      </c>
      <c r="AG129" s="9">
        <v>0.441</v>
      </c>
      <c r="AH129" s="9">
        <v>0.22800000000000001</v>
      </c>
      <c r="AI129" s="9">
        <v>0.159</v>
      </c>
      <c r="AJ129" s="9">
        <v>0.156</v>
      </c>
      <c r="AK129" s="9">
        <v>3.0000000000000001E-3</v>
      </c>
      <c r="AL129" s="9">
        <v>0.51</v>
      </c>
      <c r="AM129" s="9">
        <v>0.28499999999999998</v>
      </c>
      <c r="AN129" s="9">
        <v>0.22500000000000001</v>
      </c>
      <c r="AO129" s="9">
        <v>1.718</v>
      </c>
      <c r="AP129" s="9">
        <v>0.623</v>
      </c>
      <c r="AQ129" s="9">
        <v>1.095</v>
      </c>
      <c r="AR129" s="9">
        <v>12.455</v>
      </c>
      <c r="AS129" s="9">
        <v>6.7869999999999999</v>
      </c>
      <c r="AT129" s="9">
        <v>5.6680000000000001</v>
      </c>
      <c r="AU129" s="9">
        <v>7.2119999999999997</v>
      </c>
      <c r="AV129" s="9">
        <v>4.7930000000000001</v>
      </c>
      <c r="AW129" s="9">
        <v>2.42</v>
      </c>
      <c r="AX129" s="9">
        <v>5.242</v>
      </c>
      <c r="AY129" s="9">
        <v>1.994</v>
      </c>
      <c r="AZ129" s="9">
        <v>3.2480000000000002</v>
      </c>
      <c r="BA129" s="9">
        <v>7.7510000000000003</v>
      </c>
      <c r="BB129" s="9">
        <v>5.1440000000000001</v>
      </c>
      <c r="BC129" s="9">
        <v>2.6070000000000002</v>
      </c>
      <c r="BD129" s="9">
        <v>6.3419999999999996</v>
      </c>
      <c r="BE129" s="9">
        <v>2.3580000000000001</v>
      </c>
      <c r="BF129" s="9">
        <v>3.984</v>
      </c>
      <c r="BG129" s="9">
        <v>5.4009999999999998</v>
      </c>
      <c r="BH129" s="9">
        <v>2.149</v>
      </c>
      <c r="BI129" s="9">
        <v>3.2519999999999998</v>
      </c>
      <c r="BJ129" s="9">
        <v>274.25</v>
      </c>
      <c r="BK129" s="9">
        <v>138.78299999999999</v>
      </c>
      <c r="BL129" s="9">
        <v>135.46700000000001</v>
      </c>
      <c r="BM129" s="9">
        <v>207.256</v>
      </c>
      <c r="BN129" s="9">
        <v>113.148</v>
      </c>
      <c r="BO129" s="9">
        <v>94.108000000000004</v>
      </c>
      <c r="BP129" s="9">
        <v>66.994</v>
      </c>
      <c r="BQ129" s="9">
        <v>25.635000000000002</v>
      </c>
      <c r="BR129" s="9">
        <v>41.359000000000002</v>
      </c>
      <c r="BS129" s="9">
        <v>25.315999999999999</v>
      </c>
      <c r="BT129" s="9">
        <v>12.949</v>
      </c>
      <c r="BU129" s="9">
        <v>12.368</v>
      </c>
      <c r="BV129" s="9">
        <v>4.2039999999999997</v>
      </c>
      <c r="BW129" s="9">
        <v>2.3570000000000002</v>
      </c>
      <c r="BX129" s="9">
        <v>1.847</v>
      </c>
      <c r="BY129" s="9">
        <v>0.38300000000000001</v>
      </c>
      <c r="BZ129" s="9">
        <v>2.1999999999999999E-2</v>
      </c>
      <c r="CA129" s="9">
        <v>0.36199999999999999</v>
      </c>
      <c r="CB129" s="9">
        <v>0.19400000000000001</v>
      </c>
      <c r="CC129" s="9">
        <v>5.0000000000000001E-3</v>
      </c>
      <c r="CD129" s="9">
        <v>0.189</v>
      </c>
      <c r="CE129" s="9">
        <v>0.19</v>
      </c>
      <c r="CF129" s="9">
        <v>1.6E-2</v>
      </c>
      <c r="CG129" s="9">
        <v>0.17299999999999999</v>
      </c>
      <c r="CH129" s="9">
        <v>3.8210000000000002</v>
      </c>
      <c r="CI129" s="9">
        <v>2.3359999999999999</v>
      </c>
      <c r="CJ129" s="9">
        <v>1.4850000000000001</v>
      </c>
      <c r="CK129" s="9">
        <v>22.422000000000001</v>
      </c>
      <c r="CL129" s="9">
        <v>11.417</v>
      </c>
      <c r="CM129" s="9">
        <v>11.005000000000001</v>
      </c>
      <c r="CN129" s="9">
        <v>9.8059999999999992</v>
      </c>
      <c r="CO129" s="9">
        <v>6.6319999999999997</v>
      </c>
      <c r="CP129" s="9">
        <v>3.1739999999999999</v>
      </c>
      <c r="CQ129" s="9">
        <v>12.615</v>
      </c>
      <c r="CR129" s="9">
        <v>4.7839999999999998</v>
      </c>
      <c r="CS129" s="9">
        <v>7.8310000000000004</v>
      </c>
      <c r="CT129" s="9">
        <v>10.17</v>
      </c>
      <c r="CU129" s="9">
        <v>6.649</v>
      </c>
      <c r="CV129" s="9">
        <v>3.52</v>
      </c>
      <c r="CW129" s="9">
        <v>15.146000000000001</v>
      </c>
      <c r="CX129" s="9">
        <v>6.2990000000000004</v>
      </c>
      <c r="CY129" s="9">
        <v>8.8469999999999995</v>
      </c>
      <c r="CZ129" s="9">
        <v>12.808999999999999</v>
      </c>
      <c r="DA129" s="9">
        <v>4.79</v>
      </c>
      <c r="DB129" s="9">
        <v>8.0190000000000001</v>
      </c>
    </row>
    <row r="130" spans="1:106">
      <c r="A130" s="10">
        <v>45444</v>
      </c>
      <c r="B130" s="9">
        <v>10.361000000000001</v>
      </c>
      <c r="C130" s="9">
        <v>6.4889999999999999</v>
      </c>
      <c r="D130" s="9">
        <v>3.8719999999999999</v>
      </c>
      <c r="E130" s="9">
        <v>21.556999999999999</v>
      </c>
      <c r="F130" s="9">
        <v>9.0630000000000006</v>
      </c>
      <c r="G130" s="9">
        <v>12.494</v>
      </c>
      <c r="H130" s="9">
        <v>12.177</v>
      </c>
      <c r="I130" s="9">
        <v>7.6139999999999999</v>
      </c>
      <c r="J130" s="9">
        <v>4.5629999999999997</v>
      </c>
      <c r="K130" s="9">
        <v>24.733000000000001</v>
      </c>
      <c r="L130" s="9">
        <v>9.7550000000000008</v>
      </c>
      <c r="M130" s="9">
        <v>14.977</v>
      </c>
      <c r="N130" s="9">
        <v>22.722000000000001</v>
      </c>
      <c r="O130" s="9">
        <v>10.006</v>
      </c>
      <c r="P130" s="9">
        <v>12.717000000000001</v>
      </c>
      <c r="Q130" s="9">
        <v>141.69300000000001</v>
      </c>
      <c r="R130" s="9">
        <v>72.150999999999996</v>
      </c>
      <c r="S130" s="9">
        <v>69.542000000000002</v>
      </c>
      <c r="T130" s="9">
        <v>112.503</v>
      </c>
      <c r="U130" s="9">
        <v>61.683999999999997</v>
      </c>
      <c r="V130" s="9">
        <v>50.819000000000003</v>
      </c>
      <c r="W130" s="9">
        <v>29.19</v>
      </c>
      <c r="X130" s="9">
        <v>10.467000000000001</v>
      </c>
      <c r="Y130" s="9">
        <v>18.722999999999999</v>
      </c>
      <c r="Z130" s="9">
        <v>12.898999999999999</v>
      </c>
      <c r="AA130" s="9">
        <v>7.8170000000000002</v>
      </c>
      <c r="AB130" s="9">
        <v>5.0830000000000002</v>
      </c>
      <c r="AC130" s="9">
        <v>1.742</v>
      </c>
      <c r="AD130" s="9">
        <v>1.0169999999999999</v>
      </c>
      <c r="AE130" s="9">
        <v>0.72499999999999998</v>
      </c>
      <c r="AF130" s="9">
        <v>0.89500000000000002</v>
      </c>
      <c r="AG130" s="9">
        <v>0.74299999999999999</v>
      </c>
      <c r="AH130" s="9">
        <v>0.152</v>
      </c>
      <c r="AI130" s="9">
        <v>0.33200000000000002</v>
      </c>
      <c r="AJ130" s="9">
        <v>0.32800000000000001</v>
      </c>
      <c r="AK130" s="9">
        <v>3.0000000000000001E-3</v>
      </c>
      <c r="AL130" s="9">
        <v>0.56399999999999995</v>
      </c>
      <c r="AM130" s="9">
        <v>0.41399999999999998</v>
      </c>
      <c r="AN130" s="9">
        <v>0.14899999999999999</v>
      </c>
      <c r="AO130" s="9">
        <v>0.84699999999999998</v>
      </c>
      <c r="AP130" s="9">
        <v>0.27400000000000002</v>
      </c>
      <c r="AQ130" s="9">
        <v>0.57299999999999995</v>
      </c>
      <c r="AR130" s="9">
        <v>11.846</v>
      </c>
      <c r="AS130" s="9">
        <v>7.1929999999999996</v>
      </c>
      <c r="AT130" s="9">
        <v>4.6520000000000001</v>
      </c>
      <c r="AU130" s="9">
        <v>6.835</v>
      </c>
      <c r="AV130" s="9">
        <v>4.7110000000000003</v>
      </c>
      <c r="AW130" s="9">
        <v>2.1240000000000001</v>
      </c>
      <c r="AX130" s="9">
        <v>5.0110000000000001</v>
      </c>
      <c r="AY130" s="9">
        <v>2.4820000000000002</v>
      </c>
      <c r="AZ130" s="9">
        <v>2.5289999999999999</v>
      </c>
      <c r="BA130" s="9">
        <v>7.5049999999999999</v>
      </c>
      <c r="BB130" s="9">
        <v>5.27</v>
      </c>
      <c r="BC130" s="9">
        <v>2.2349999999999999</v>
      </c>
      <c r="BD130" s="9">
        <v>5.3940000000000001</v>
      </c>
      <c r="BE130" s="9">
        <v>2.5459999999999998</v>
      </c>
      <c r="BF130" s="9">
        <v>2.8479999999999999</v>
      </c>
      <c r="BG130" s="9">
        <v>5.3419999999999996</v>
      </c>
      <c r="BH130" s="9">
        <v>2.81</v>
      </c>
      <c r="BI130" s="9">
        <v>2.532</v>
      </c>
      <c r="BJ130" s="9">
        <v>274.90100000000001</v>
      </c>
      <c r="BK130" s="9">
        <v>139.17599999999999</v>
      </c>
      <c r="BL130" s="9">
        <v>135.72499999999999</v>
      </c>
      <c r="BM130" s="9">
        <v>207.26599999999999</v>
      </c>
      <c r="BN130" s="9">
        <v>111.79600000000001</v>
      </c>
      <c r="BO130" s="9">
        <v>95.47</v>
      </c>
      <c r="BP130" s="9">
        <v>67.635999999999996</v>
      </c>
      <c r="BQ130" s="9">
        <v>27.381</v>
      </c>
      <c r="BR130" s="9">
        <v>40.255000000000003</v>
      </c>
      <c r="BS130" s="9">
        <v>24.684000000000001</v>
      </c>
      <c r="BT130" s="9">
        <v>13.663</v>
      </c>
      <c r="BU130" s="9">
        <v>11.021000000000001</v>
      </c>
      <c r="BV130" s="9">
        <v>4.87</v>
      </c>
      <c r="BW130" s="9">
        <v>2.593</v>
      </c>
      <c r="BX130" s="9">
        <v>2.2770000000000001</v>
      </c>
      <c r="BY130" s="9">
        <v>1.7050000000000001</v>
      </c>
      <c r="BZ130" s="9">
        <v>1.1060000000000001</v>
      </c>
      <c r="CA130" s="9">
        <v>0.59899999999999998</v>
      </c>
      <c r="CB130" s="9">
        <v>0.84499999999999997</v>
      </c>
      <c r="CC130" s="9">
        <v>0.63600000000000001</v>
      </c>
      <c r="CD130" s="9">
        <v>0.20799999999999999</v>
      </c>
      <c r="CE130" s="9">
        <v>0.86</v>
      </c>
      <c r="CF130" s="9">
        <v>0.47</v>
      </c>
      <c r="CG130" s="9">
        <v>0.39100000000000001</v>
      </c>
      <c r="CH130" s="9">
        <v>3.165</v>
      </c>
      <c r="CI130" s="9">
        <v>1.4870000000000001</v>
      </c>
      <c r="CJ130" s="9">
        <v>1.6779999999999999</v>
      </c>
      <c r="CK130" s="9">
        <v>21.693000000000001</v>
      </c>
      <c r="CL130" s="9">
        <v>12.369</v>
      </c>
      <c r="CM130" s="9">
        <v>9.3239999999999998</v>
      </c>
      <c r="CN130" s="9">
        <v>9.6940000000000008</v>
      </c>
      <c r="CO130" s="9">
        <v>7.2169999999999996</v>
      </c>
      <c r="CP130" s="9">
        <v>2.4769999999999999</v>
      </c>
      <c r="CQ130" s="9">
        <v>11.999000000000001</v>
      </c>
      <c r="CR130" s="9">
        <v>5.1520000000000001</v>
      </c>
      <c r="CS130" s="9">
        <v>6.8470000000000004</v>
      </c>
      <c r="CT130" s="9">
        <v>10.743</v>
      </c>
      <c r="CU130" s="9">
        <v>7.88</v>
      </c>
      <c r="CV130" s="9">
        <v>2.863</v>
      </c>
      <c r="CW130" s="9">
        <v>13.942</v>
      </c>
      <c r="CX130" s="9">
        <v>5.7830000000000004</v>
      </c>
      <c r="CY130" s="9">
        <v>8.1590000000000007</v>
      </c>
      <c r="CZ130" s="9">
        <v>12.843999999999999</v>
      </c>
      <c r="DA130" s="9">
        <v>5.7880000000000003</v>
      </c>
      <c r="DB130" s="9">
        <v>7.056</v>
      </c>
    </row>
    <row r="131" spans="1:106">
      <c r="A131" s="10">
        <v>45474</v>
      </c>
      <c r="B131" s="9">
        <v>9.3360000000000003</v>
      </c>
      <c r="C131" s="9">
        <v>5.6120000000000001</v>
      </c>
      <c r="D131" s="9">
        <v>3.7250000000000001</v>
      </c>
      <c r="E131" s="9">
        <v>16.925999999999998</v>
      </c>
      <c r="F131" s="9">
        <v>6.6379999999999999</v>
      </c>
      <c r="G131" s="9">
        <v>10.288</v>
      </c>
      <c r="H131" s="9">
        <v>10.952</v>
      </c>
      <c r="I131" s="9">
        <v>6.9169999999999998</v>
      </c>
      <c r="J131" s="9">
        <v>4.0350000000000001</v>
      </c>
      <c r="K131" s="9">
        <v>19.318000000000001</v>
      </c>
      <c r="L131" s="9">
        <v>7.8470000000000004</v>
      </c>
      <c r="M131" s="9">
        <v>11.471</v>
      </c>
      <c r="N131" s="9">
        <v>17.414000000000001</v>
      </c>
      <c r="O131" s="9">
        <v>6.99</v>
      </c>
      <c r="P131" s="9">
        <v>10.423</v>
      </c>
      <c r="Q131" s="9">
        <v>143.21799999999999</v>
      </c>
      <c r="R131" s="9">
        <v>73.311999999999998</v>
      </c>
      <c r="S131" s="9">
        <v>69.906000000000006</v>
      </c>
      <c r="T131" s="9">
        <v>114.387</v>
      </c>
      <c r="U131" s="9">
        <v>61.683999999999997</v>
      </c>
      <c r="V131" s="9">
        <v>52.703000000000003</v>
      </c>
      <c r="W131" s="9">
        <v>28.831</v>
      </c>
      <c r="X131" s="9">
        <v>11.628</v>
      </c>
      <c r="Y131" s="9">
        <v>17.202999999999999</v>
      </c>
      <c r="Z131" s="9">
        <v>16.285</v>
      </c>
      <c r="AA131" s="9">
        <v>9.7639999999999993</v>
      </c>
      <c r="AB131" s="9">
        <v>6.5209999999999999</v>
      </c>
      <c r="AC131" s="9">
        <v>2.718</v>
      </c>
      <c r="AD131" s="9">
        <v>2.0030000000000001</v>
      </c>
      <c r="AE131" s="9">
        <v>0.71599999999999997</v>
      </c>
      <c r="AF131" s="9">
        <v>1.1439999999999999</v>
      </c>
      <c r="AG131" s="9">
        <v>0.77600000000000002</v>
      </c>
      <c r="AH131" s="9">
        <v>0.36799999999999999</v>
      </c>
      <c r="AI131" s="9">
        <v>0.33700000000000002</v>
      </c>
      <c r="AJ131" s="9">
        <v>0.26200000000000001</v>
      </c>
      <c r="AK131" s="9">
        <v>7.4999999999999997E-2</v>
      </c>
      <c r="AL131" s="9">
        <v>0.80700000000000005</v>
      </c>
      <c r="AM131" s="9">
        <v>0.51400000000000001</v>
      </c>
      <c r="AN131" s="9">
        <v>0.29299999999999998</v>
      </c>
      <c r="AO131" s="9">
        <v>1.5740000000000001</v>
      </c>
      <c r="AP131" s="9">
        <v>1.2270000000000001</v>
      </c>
      <c r="AQ131" s="9">
        <v>0.34699999999999998</v>
      </c>
      <c r="AR131" s="9">
        <v>14.941000000000001</v>
      </c>
      <c r="AS131" s="9">
        <v>8.8819999999999997</v>
      </c>
      <c r="AT131" s="9">
        <v>6.0590000000000002</v>
      </c>
      <c r="AU131" s="9">
        <v>8.4920000000000009</v>
      </c>
      <c r="AV131" s="9">
        <v>5.59</v>
      </c>
      <c r="AW131" s="9">
        <v>2.9009999999999998</v>
      </c>
      <c r="AX131" s="9">
        <v>6.4489999999999998</v>
      </c>
      <c r="AY131" s="9">
        <v>3.2919999999999998</v>
      </c>
      <c r="AZ131" s="9">
        <v>3.157</v>
      </c>
      <c r="BA131" s="9">
        <v>9.25</v>
      </c>
      <c r="BB131" s="9">
        <v>6.093</v>
      </c>
      <c r="BC131" s="9">
        <v>3.157</v>
      </c>
      <c r="BD131" s="9">
        <v>7.0350000000000001</v>
      </c>
      <c r="BE131" s="9">
        <v>3.6720000000000002</v>
      </c>
      <c r="BF131" s="9">
        <v>3.3639999999999999</v>
      </c>
      <c r="BG131" s="9">
        <v>6.7859999999999996</v>
      </c>
      <c r="BH131" s="9">
        <v>3.5539999999999998</v>
      </c>
      <c r="BI131" s="9">
        <v>3.2330000000000001</v>
      </c>
      <c r="BJ131" s="9">
        <v>272.20800000000003</v>
      </c>
      <c r="BK131" s="9">
        <v>139.429</v>
      </c>
      <c r="BL131" s="9">
        <v>132.77799999999999</v>
      </c>
      <c r="BM131" s="9">
        <v>208.40600000000001</v>
      </c>
      <c r="BN131" s="9">
        <v>116.149</v>
      </c>
      <c r="BO131" s="9">
        <v>92.257000000000005</v>
      </c>
      <c r="BP131" s="9">
        <v>63.802</v>
      </c>
      <c r="BQ131" s="9">
        <v>23.28</v>
      </c>
      <c r="BR131" s="9">
        <v>40.521999999999998</v>
      </c>
      <c r="BS131" s="9">
        <v>30.585999999999999</v>
      </c>
      <c r="BT131" s="9">
        <v>18.327000000000002</v>
      </c>
      <c r="BU131" s="9">
        <v>12.259</v>
      </c>
      <c r="BV131" s="9">
        <v>5.3579999999999997</v>
      </c>
      <c r="BW131" s="9">
        <v>3.6739999999999999</v>
      </c>
      <c r="BX131" s="9">
        <v>1.6839999999999999</v>
      </c>
      <c r="BY131" s="9">
        <v>2.782</v>
      </c>
      <c r="BZ131" s="9">
        <v>2.3650000000000002</v>
      </c>
      <c r="CA131" s="9">
        <v>0.41699999999999998</v>
      </c>
      <c r="CB131" s="9">
        <v>1.696</v>
      </c>
      <c r="CC131" s="9">
        <v>1.294</v>
      </c>
      <c r="CD131" s="9">
        <v>0.40200000000000002</v>
      </c>
      <c r="CE131" s="9">
        <v>1.0860000000000001</v>
      </c>
      <c r="CF131" s="9">
        <v>1.071</v>
      </c>
      <c r="CG131" s="9">
        <v>1.4999999999999999E-2</v>
      </c>
      <c r="CH131" s="9">
        <v>2.5760000000000001</v>
      </c>
      <c r="CI131" s="9">
        <v>1.3089999999999999</v>
      </c>
      <c r="CJ131" s="9">
        <v>1.2669999999999999</v>
      </c>
      <c r="CK131" s="9">
        <v>27.224</v>
      </c>
      <c r="CL131" s="9">
        <v>15.768000000000001</v>
      </c>
      <c r="CM131" s="9">
        <v>11.455</v>
      </c>
      <c r="CN131" s="9">
        <v>11.366</v>
      </c>
      <c r="CO131" s="9">
        <v>8.2189999999999994</v>
      </c>
      <c r="CP131" s="9">
        <v>3.1469999999999998</v>
      </c>
      <c r="CQ131" s="9">
        <v>15.856999999999999</v>
      </c>
      <c r="CR131" s="9">
        <v>7.5490000000000004</v>
      </c>
      <c r="CS131" s="9">
        <v>8.3079999999999998</v>
      </c>
      <c r="CT131" s="9">
        <v>13.523</v>
      </c>
      <c r="CU131" s="9">
        <v>9.9749999999999996</v>
      </c>
      <c r="CV131" s="9">
        <v>3.548</v>
      </c>
      <c r="CW131" s="9">
        <v>17.062999999999999</v>
      </c>
      <c r="CX131" s="9">
        <v>8.3520000000000003</v>
      </c>
      <c r="CY131" s="9">
        <v>8.7100000000000009</v>
      </c>
      <c r="CZ131" s="9">
        <v>17.553000000000001</v>
      </c>
      <c r="DA131" s="9">
        <v>8.843</v>
      </c>
      <c r="DB131" s="9">
        <v>8.7100000000000009</v>
      </c>
    </row>
    <row r="132" spans="1:106">
      <c r="A132" s="10">
        <v>45505</v>
      </c>
      <c r="B132" s="9">
        <v>9.1649999999999991</v>
      </c>
      <c r="C132" s="9">
        <v>5.8010000000000002</v>
      </c>
      <c r="D132" s="9">
        <v>3.3650000000000002</v>
      </c>
      <c r="E132" s="9">
        <v>18.545000000000002</v>
      </c>
      <c r="F132" s="9">
        <v>8.6310000000000002</v>
      </c>
      <c r="G132" s="9">
        <v>9.9149999999999991</v>
      </c>
      <c r="H132" s="9">
        <v>10.89</v>
      </c>
      <c r="I132" s="9">
        <v>7.1890000000000001</v>
      </c>
      <c r="J132" s="9">
        <v>3.7010000000000001</v>
      </c>
      <c r="K132" s="9">
        <v>20.486999999999998</v>
      </c>
      <c r="L132" s="9">
        <v>9.6129999999999995</v>
      </c>
      <c r="M132" s="9">
        <v>10.874000000000001</v>
      </c>
      <c r="N132" s="9">
        <v>19.683</v>
      </c>
      <c r="O132" s="9">
        <v>9.48</v>
      </c>
      <c r="P132" s="9">
        <v>10.202999999999999</v>
      </c>
      <c r="Q132" s="9">
        <v>142.66200000000001</v>
      </c>
      <c r="R132" s="9">
        <v>73.337000000000003</v>
      </c>
      <c r="S132" s="9">
        <v>69.323999999999998</v>
      </c>
      <c r="T132" s="9">
        <v>114.896</v>
      </c>
      <c r="U132" s="9">
        <v>62.784999999999997</v>
      </c>
      <c r="V132" s="9">
        <v>52.112000000000002</v>
      </c>
      <c r="W132" s="9">
        <v>27.765000000000001</v>
      </c>
      <c r="X132" s="9">
        <v>10.553000000000001</v>
      </c>
      <c r="Y132" s="9">
        <v>17.212</v>
      </c>
      <c r="Z132" s="9">
        <v>14.265000000000001</v>
      </c>
      <c r="AA132" s="9">
        <v>8.0779999999999994</v>
      </c>
      <c r="AB132" s="9">
        <v>6.1870000000000003</v>
      </c>
      <c r="AC132" s="9">
        <v>2.4300000000000002</v>
      </c>
      <c r="AD132" s="9">
        <v>1.615</v>
      </c>
      <c r="AE132" s="9">
        <v>0.81499999999999995</v>
      </c>
      <c r="AF132" s="9">
        <v>1.484</v>
      </c>
      <c r="AG132" s="9">
        <v>1.1379999999999999</v>
      </c>
      <c r="AH132" s="9">
        <v>0.34599999999999997</v>
      </c>
      <c r="AI132" s="9">
        <v>0.64900000000000002</v>
      </c>
      <c r="AJ132" s="9">
        <v>0.57899999999999996</v>
      </c>
      <c r="AK132" s="9">
        <v>6.9000000000000006E-2</v>
      </c>
      <c r="AL132" s="9">
        <v>0.83499999999999996</v>
      </c>
      <c r="AM132" s="9">
        <v>0.55900000000000005</v>
      </c>
      <c r="AN132" s="9">
        <v>0.27600000000000002</v>
      </c>
      <c r="AO132" s="9">
        <v>0.94599999999999995</v>
      </c>
      <c r="AP132" s="9">
        <v>0.47699999999999998</v>
      </c>
      <c r="AQ132" s="9">
        <v>0.46899999999999997</v>
      </c>
      <c r="AR132" s="9">
        <v>12.817</v>
      </c>
      <c r="AS132" s="9">
        <v>7.0960000000000001</v>
      </c>
      <c r="AT132" s="9">
        <v>5.7210000000000001</v>
      </c>
      <c r="AU132" s="9">
        <v>8.548</v>
      </c>
      <c r="AV132" s="9">
        <v>5.2220000000000004</v>
      </c>
      <c r="AW132" s="9">
        <v>3.3260000000000001</v>
      </c>
      <c r="AX132" s="9">
        <v>4.2690000000000001</v>
      </c>
      <c r="AY132" s="9">
        <v>1.8740000000000001</v>
      </c>
      <c r="AZ132" s="9">
        <v>2.3959999999999999</v>
      </c>
      <c r="BA132" s="9">
        <v>9.4870000000000001</v>
      </c>
      <c r="BB132" s="9">
        <v>5.984</v>
      </c>
      <c r="BC132" s="9">
        <v>3.5030000000000001</v>
      </c>
      <c r="BD132" s="9">
        <v>4.7779999999999996</v>
      </c>
      <c r="BE132" s="9">
        <v>2.0939999999999999</v>
      </c>
      <c r="BF132" s="9">
        <v>2.6840000000000002</v>
      </c>
      <c r="BG132" s="9">
        <v>4.9180000000000001</v>
      </c>
      <c r="BH132" s="9">
        <v>2.4529999999999998</v>
      </c>
      <c r="BI132" s="9">
        <v>2.4649999999999999</v>
      </c>
      <c r="BJ132" s="9">
        <v>270.65300000000002</v>
      </c>
      <c r="BK132" s="9">
        <v>138.184</v>
      </c>
      <c r="BL132" s="9">
        <v>132.46799999999999</v>
      </c>
      <c r="BM132" s="9">
        <v>205.685</v>
      </c>
      <c r="BN132" s="9">
        <v>115.413</v>
      </c>
      <c r="BO132" s="9">
        <v>90.272999999999996</v>
      </c>
      <c r="BP132" s="9">
        <v>64.966999999999999</v>
      </c>
      <c r="BQ132" s="9">
        <v>22.771999999999998</v>
      </c>
      <c r="BR132" s="9">
        <v>42.195999999999998</v>
      </c>
      <c r="BS132" s="9">
        <v>27.041</v>
      </c>
      <c r="BT132" s="9">
        <v>14.523</v>
      </c>
      <c r="BU132" s="9">
        <v>12.518000000000001</v>
      </c>
      <c r="BV132" s="9">
        <v>3.3849999999999998</v>
      </c>
      <c r="BW132" s="9">
        <v>2.52</v>
      </c>
      <c r="BX132" s="9">
        <v>0.86599999999999999</v>
      </c>
      <c r="BY132" s="9">
        <v>1.8320000000000001</v>
      </c>
      <c r="BZ132" s="9">
        <v>1.415</v>
      </c>
      <c r="CA132" s="9">
        <v>0.41699999999999998</v>
      </c>
      <c r="CB132" s="9">
        <v>0.57499999999999996</v>
      </c>
      <c r="CC132" s="9">
        <v>0.56499999999999995</v>
      </c>
      <c r="CD132" s="9">
        <v>0.01</v>
      </c>
      <c r="CE132" s="9">
        <v>1.2569999999999999</v>
      </c>
      <c r="CF132" s="9">
        <v>0.85099999999999998</v>
      </c>
      <c r="CG132" s="9">
        <v>0.40699999999999997</v>
      </c>
      <c r="CH132" s="9">
        <v>1.5529999999999999</v>
      </c>
      <c r="CI132" s="9">
        <v>1.1040000000000001</v>
      </c>
      <c r="CJ132" s="9">
        <v>0.44900000000000001</v>
      </c>
      <c r="CK132" s="9">
        <v>24.297000000000001</v>
      </c>
      <c r="CL132" s="9">
        <v>12.425000000000001</v>
      </c>
      <c r="CM132" s="9">
        <v>11.872999999999999</v>
      </c>
      <c r="CN132" s="9">
        <v>9.9440000000000008</v>
      </c>
      <c r="CO132" s="9">
        <v>7.08</v>
      </c>
      <c r="CP132" s="9">
        <v>2.8639999999999999</v>
      </c>
      <c r="CQ132" s="9">
        <v>14.353</v>
      </c>
      <c r="CR132" s="9">
        <v>5.3440000000000003</v>
      </c>
      <c r="CS132" s="9">
        <v>9.0090000000000003</v>
      </c>
      <c r="CT132" s="9">
        <v>11.574</v>
      </c>
      <c r="CU132" s="9">
        <v>8.3089999999999993</v>
      </c>
      <c r="CV132" s="9">
        <v>3.2650000000000001</v>
      </c>
      <c r="CW132" s="9">
        <v>15.467000000000001</v>
      </c>
      <c r="CX132" s="9">
        <v>6.2140000000000004</v>
      </c>
      <c r="CY132" s="9">
        <v>9.2530000000000001</v>
      </c>
      <c r="CZ132" s="9">
        <v>14.928000000000001</v>
      </c>
      <c r="DA132" s="9">
        <v>5.9089999999999998</v>
      </c>
      <c r="DB132" s="9">
        <v>9.0190000000000001</v>
      </c>
    </row>
    <row r="133" spans="1:106">
      <c r="A133" s="10">
        <v>45536</v>
      </c>
      <c r="B133" s="9">
        <v>10.186999999999999</v>
      </c>
      <c r="C133" s="9">
        <v>6.6459999999999999</v>
      </c>
      <c r="D133" s="9">
        <v>3.5409999999999999</v>
      </c>
      <c r="E133" s="9">
        <v>20.997</v>
      </c>
      <c r="F133" s="9">
        <v>7.9240000000000004</v>
      </c>
      <c r="G133" s="9">
        <v>13.073</v>
      </c>
      <c r="H133" s="9">
        <v>11.746</v>
      </c>
      <c r="I133" s="9">
        <v>7.7439999999999998</v>
      </c>
      <c r="J133" s="9">
        <v>4.0019999999999998</v>
      </c>
      <c r="K133" s="9">
        <v>23.175000000000001</v>
      </c>
      <c r="L133" s="9">
        <v>8.7080000000000002</v>
      </c>
      <c r="M133" s="9">
        <v>14.467000000000001</v>
      </c>
      <c r="N133" s="9">
        <v>22.518000000000001</v>
      </c>
      <c r="O133" s="9">
        <v>8.8819999999999997</v>
      </c>
      <c r="P133" s="9">
        <v>13.635999999999999</v>
      </c>
      <c r="Q133" s="9">
        <v>142.566</v>
      </c>
      <c r="R133" s="9">
        <v>73.072000000000003</v>
      </c>
      <c r="S133" s="9">
        <v>69.494</v>
      </c>
      <c r="T133" s="9">
        <v>111.05500000000001</v>
      </c>
      <c r="U133" s="9">
        <v>60.783999999999999</v>
      </c>
      <c r="V133" s="9">
        <v>50.271999999999998</v>
      </c>
      <c r="W133" s="9">
        <v>31.510999999999999</v>
      </c>
      <c r="X133" s="9">
        <v>12.288</v>
      </c>
      <c r="Y133" s="9">
        <v>19.222999999999999</v>
      </c>
      <c r="Z133" s="9">
        <v>16.23</v>
      </c>
      <c r="AA133" s="9">
        <v>9.4990000000000006</v>
      </c>
      <c r="AB133" s="9">
        <v>6.7309999999999999</v>
      </c>
      <c r="AC133" s="9">
        <v>2.952</v>
      </c>
      <c r="AD133" s="9">
        <v>2.0270000000000001</v>
      </c>
      <c r="AE133" s="9">
        <v>0.92600000000000005</v>
      </c>
      <c r="AF133" s="9">
        <v>1.738</v>
      </c>
      <c r="AG133" s="9">
        <v>1.397</v>
      </c>
      <c r="AH133" s="9">
        <v>0.34100000000000003</v>
      </c>
      <c r="AI133" s="9">
        <v>0.67200000000000004</v>
      </c>
      <c r="AJ133" s="9">
        <v>0.48</v>
      </c>
      <c r="AK133" s="9">
        <v>0.192</v>
      </c>
      <c r="AL133" s="9">
        <v>1.0660000000000001</v>
      </c>
      <c r="AM133" s="9">
        <v>0.91700000000000004</v>
      </c>
      <c r="AN133" s="9">
        <v>0.14899999999999999</v>
      </c>
      <c r="AO133" s="9">
        <v>1.214</v>
      </c>
      <c r="AP133" s="9">
        <v>0.63</v>
      </c>
      <c r="AQ133" s="9">
        <v>0.58499999999999996</v>
      </c>
      <c r="AR133" s="9">
        <v>14.629</v>
      </c>
      <c r="AS133" s="9">
        <v>8.4429999999999996</v>
      </c>
      <c r="AT133" s="9">
        <v>6.1870000000000003</v>
      </c>
      <c r="AU133" s="9">
        <v>8.1150000000000002</v>
      </c>
      <c r="AV133" s="9">
        <v>5.5090000000000003</v>
      </c>
      <c r="AW133" s="9">
        <v>2.6059999999999999</v>
      </c>
      <c r="AX133" s="9">
        <v>6.5149999999999997</v>
      </c>
      <c r="AY133" s="9">
        <v>2.9340000000000002</v>
      </c>
      <c r="AZ133" s="9">
        <v>3.581</v>
      </c>
      <c r="BA133" s="9">
        <v>9.3239999999999998</v>
      </c>
      <c r="BB133" s="9">
        <v>6.4189999999999996</v>
      </c>
      <c r="BC133" s="9">
        <v>2.9060000000000001</v>
      </c>
      <c r="BD133" s="9">
        <v>6.9050000000000002</v>
      </c>
      <c r="BE133" s="9">
        <v>3.08</v>
      </c>
      <c r="BF133" s="9">
        <v>3.8250000000000002</v>
      </c>
      <c r="BG133" s="9">
        <v>7.1870000000000003</v>
      </c>
      <c r="BH133" s="9">
        <v>3.4140000000000001</v>
      </c>
      <c r="BI133" s="9">
        <v>3.7730000000000001</v>
      </c>
      <c r="BJ133" s="9">
        <v>274.27100000000002</v>
      </c>
      <c r="BK133" s="9">
        <v>138.96199999999999</v>
      </c>
      <c r="BL133" s="9">
        <v>135.30799999999999</v>
      </c>
      <c r="BM133" s="9">
        <v>209.06200000000001</v>
      </c>
      <c r="BN133" s="9">
        <v>116.008</v>
      </c>
      <c r="BO133" s="9">
        <v>93.054000000000002</v>
      </c>
      <c r="BP133" s="9">
        <v>65.209000000000003</v>
      </c>
      <c r="BQ133" s="9">
        <v>22.954999999999998</v>
      </c>
      <c r="BR133" s="9">
        <v>42.253999999999998</v>
      </c>
      <c r="BS133" s="9">
        <v>23.835000000000001</v>
      </c>
      <c r="BT133" s="9">
        <v>13.260999999999999</v>
      </c>
      <c r="BU133" s="9">
        <v>10.573</v>
      </c>
      <c r="BV133" s="9">
        <v>5.1079999999999997</v>
      </c>
      <c r="BW133" s="9">
        <v>2.3839999999999999</v>
      </c>
      <c r="BX133" s="9">
        <v>2.7240000000000002</v>
      </c>
      <c r="BY133" s="9">
        <v>2.5779999999999998</v>
      </c>
      <c r="BZ133" s="9">
        <v>1.577</v>
      </c>
      <c r="CA133" s="9">
        <v>1.0009999999999999</v>
      </c>
      <c r="CB133" s="9">
        <v>1.4019999999999999</v>
      </c>
      <c r="CC133" s="9">
        <v>0.97199999999999998</v>
      </c>
      <c r="CD133" s="9">
        <v>0.43</v>
      </c>
      <c r="CE133" s="9">
        <v>1.175</v>
      </c>
      <c r="CF133" s="9">
        <v>0.60499999999999998</v>
      </c>
      <c r="CG133" s="9">
        <v>0.57099999999999995</v>
      </c>
      <c r="CH133" s="9">
        <v>2.5310000000000001</v>
      </c>
      <c r="CI133" s="9">
        <v>0.80700000000000005</v>
      </c>
      <c r="CJ133" s="9">
        <v>1.7230000000000001</v>
      </c>
      <c r="CK133" s="9">
        <v>20.83</v>
      </c>
      <c r="CL133" s="9">
        <v>11.416</v>
      </c>
      <c r="CM133" s="9">
        <v>9.4139999999999997</v>
      </c>
      <c r="CN133" s="9">
        <v>9.4939999999999998</v>
      </c>
      <c r="CO133" s="9">
        <v>6.8609999999999998</v>
      </c>
      <c r="CP133" s="9">
        <v>2.6320000000000001</v>
      </c>
      <c r="CQ133" s="9">
        <v>11.336</v>
      </c>
      <c r="CR133" s="9">
        <v>4.5549999999999997</v>
      </c>
      <c r="CS133" s="9">
        <v>6.7809999999999997</v>
      </c>
      <c r="CT133" s="9">
        <v>11.686999999999999</v>
      </c>
      <c r="CU133" s="9">
        <v>8.2569999999999997</v>
      </c>
      <c r="CV133" s="9">
        <v>3.43</v>
      </c>
      <c r="CW133" s="9">
        <v>12.148</v>
      </c>
      <c r="CX133" s="9">
        <v>5.0049999999999999</v>
      </c>
      <c r="CY133" s="9">
        <v>7.1429999999999998</v>
      </c>
      <c r="CZ133" s="9">
        <v>12.738</v>
      </c>
      <c r="DA133" s="9">
        <v>5.5270000000000001</v>
      </c>
      <c r="DB133" s="9">
        <v>7.2110000000000003</v>
      </c>
    </row>
    <row r="134" spans="1:106">
      <c r="A134" s="10">
        <v>45566</v>
      </c>
      <c r="B134" s="9">
        <v>10.853</v>
      </c>
      <c r="C134" s="9">
        <v>7.2619999999999996</v>
      </c>
      <c r="D134" s="9">
        <v>3.59</v>
      </c>
      <c r="E134" s="9">
        <v>21.315000000000001</v>
      </c>
      <c r="F134" s="9">
        <v>7.9989999999999997</v>
      </c>
      <c r="G134" s="9">
        <v>13.316000000000001</v>
      </c>
      <c r="H134" s="9">
        <v>12.691000000000001</v>
      </c>
      <c r="I134" s="9">
        <v>8.5879999999999992</v>
      </c>
      <c r="J134" s="9">
        <v>4.1029999999999998</v>
      </c>
      <c r="K134" s="9">
        <v>22.943999999999999</v>
      </c>
      <c r="L134" s="9">
        <v>8.3970000000000002</v>
      </c>
      <c r="M134" s="9">
        <v>14.547000000000001</v>
      </c>
      <c r="N134" s="9">
        <v>23.206</v>
      </c>
      <c r="O134" s="9">
        <v>9.2170000000000005</v>
      </c>
      <c r="P134" s="9">
        <v>13.989000000000001</v>
      </c>
      <c r="Q134" s="9">
        <v>142.934</v>
      </c>
      <c r="R134" s="9">
        <v>72.754999999999995</v>
      </c>
      <c r="S134" s="9">
        <v>70.179000000000002</v>
      </c>
      <c r="T134" s="9">
        <v>111.087</v>
      </c>
      <c r="U134" s="9">
        <v>60.762999999999998</v>
      </c>
      <c r="V134" s="9">
        <v>50.323999999999998</v>
      </c>
      <c r="W134" s="9">
        <v>31.847000000000001</v>
      </c>
      <c r="X134" s="9">
        <v>11.991</v>
      </c>
      <c r="Y134" s="9">
        <v>19.855</v>
      </c>
      <c r="Z134" s="9">
        <v>14.734999999999999</v>
      </c>
      <c r="AA134" s="9">
        <v>8.5980000000000008</v>
      </c>
      <c r="AB134" s="9">
        <v>6.1369999999999996</v>
      </c>
      <c r="AC134" s="9">
        <v>2.492</v>
      </c>
      <c r="AD134" s="9">
        <v>1.4430000000000001</v>
      </c>
      <c r="AE134" s="9">
        <v>1.0489999999999999</v>
      </c>
      <c r="AF134" s="9">
        <v>1.2450000000000001</v>
      </c>
      <c r="AG134" s="9">
        <v>0.97199999999999998</v>
      </c>
      <c r="AH134" s="9">
        <v>0.27300000000000002</v>
      </c>
      <c r="AI134" s="9">
        <v>0.434</v>
      </c>
      <c r="AJ134" s="9">
        <v>0.43</v>
      </c>
      <c r="AK134" s="9">
        <v>3.0000000000000001E-3</v>
      </c>
      <c r="AL134" s="9">
        <v>0.81100000000000005</v>
      </c>
      <c r="AM134" s="9">
        <v>0.54100000000000004</v>
      </c>
      <c r="AN134" s="9">
        <v>0.27</v>
      </c>
      <c r="AO134" s="9">
        <v>1.2470000000000001</v>
      </c>
      <c r="AP134" s="9">
        <v>0.47099999999999997</v>
      </c>
      <c r="AQ134" s="9">
        <v>0.77600000000000002</v>
      </c>
      <c r="AR134" s="9">
        <v>13.019</v>
      </c>
      <c r="AS134" s="9">
        <v>7.5640000000000001</v>
      </c>
      <c r="AT134" s="9">
        <v>5.4550000000000001</v>
      </c>
      <c r="AU134" s="9">
        <v>7.835</v>
      </c>
      <c r="AV134" s="9">
        <v>5.3</v>
      </c>
      <c r="AW134" s="9">
        <v>2.5350000000000001</v>
      </c>
      <c r="AX134" s="9">
        <v>5.1849999999999996</v>
      </c>
      <c r="AY134" s="9">
        <v>2.2639999999999998</v>
      </c>
      <c r="AZ134" s="9">
        <v>2.92</v>
      </c>
      <c r="BA134" s="9">
        <v>8.8840000000000003</v>
      </c>
      <c r="BB134" s="9">
        <v>6.117</v>
      </c>
      <c r="BC134" s="9">
        <v>2.7669999999999999</v>
      </c>
      <c r="BD134" s="9">
        <v>5.851</v>
      </c>
      <c r="BE134" s="9">
        <v>2.4809999999999999</v>
      </c>
      <c r="BF134" s="9">
        <v>3.37</v>
      </c>
      <c r="BG134" s="9">
        <v>5.6180000000000003</v>
      </c>
      <c r="BH134" s="9">
        <v>2.6949999999999998</v>
      </c>
      <c r="BI134" s="9">
        <v>2.923</v>
      </c>
      <c r="BJ134" s="9">
        <v>273.30200000000002</v>
      </c>
      <c r="BK134" s="9">
        <v>137.815</v>
      </c>
      <c r="BL134" s="9">
        <v>135.488</v>
      </c>
      <c r="BM134" s="9">
        <v>208.64500000000001</v>
      </c>
      <c r="BN134" s="9">
        <v>114.57899999999999</v>
      </c>
      <c r="BO134" s="9">
        <v>94.066000000000003</v>
      </c>
      <c r="BP134" s="9">
        <v>64.656999999999996</v>
      </c>
      <c r="BQ134" s="9">
        <v>23.236000000000001</v>
      </c>
      <c r="BR134" s="9">
        <v>41.420999999999999</v>
      </c>
      <c r="BS134" s="9">
        <v>23.42</v>
      </c>
      <c r="BT134" s="9">
        <v>14.266999999999999</v>
      </c>
      <c r="BU134" s="9">
        <v>9.1539999999999999</v>
      </c>
      <c r="BV134" s="9">
        <v>5.4610000000000003</v>
      </c>
      <c r="BW134" s="9">
        <v>3.3359999999999999</v>
      </c>
      <c r="BX134" s="9">
        <v>2.125</v>
      </c>
      <c r="BY134" s="9">
        <v>2.903</v>
      </c>
      <c r="BZ134" s="9">
        <v>1.962</v>
      </c>
      <c r="CA134" s="9">
        <v>0.94099999999999995</v>
      </c>
      <c r="CB134" s="9">
        <v>1.157</v>
      </c>
      <c r="CC134" s="9">
        <v>0.622</v>
      </c>
      <c r="CD134" s="9">
        <v>0.53500000000000003</v>
      </c>
      <c r="CE134" s="9">
        <v>1.7470000000000001</v>
      </c>
      <c r="CF134" s="9">
        <v>1.34</v>
      </c>
      <c r="CG134" s="9">
        <v>0.40600000000000003</v>
      </c>
      <c r="CH134" s="9">
        <v>2.5579999999999998</v>
      </c>
      <c r="CI134" s="9">
        <v>1.3740000000000001</v>
      </c>
      <c r="CJ134" s="9">
        <v>1.1839999999999999</v>
      </c>
      <c r="CK134" s="9">
        <v>20.178000000000001</v>
      </c>
      <c r="CL134" s="9">
        <v>12.432</v>
      </c>
      <c r="CM134" s="9">
        <v>7.7460000000000004</v>
      </c>
      <c r="CN134" s="9">
        <v>8.8930000000000007</v>
      </c>
      <c r="CO134" s="9">
        <v>6.5910000000000002</v>
      </c>
      <c r="CP134" s="9">
        <v>2.302</v>
      </c>
      <c r="CQ134" s="9">
        <v>11.284000000000001</v>
      </c>
      <c r="CR134" s="9">
        <v>5.84</v>
      </c>
      <c r="CS134" s="9">
        <v>5.444</v>
      </c>
      <c r="CT134" s="9">
        <v>10.500999999999999</v>
      </c>
      <c r="CU134" s="9">
        <v>7.4980000000000002</v>
      </c>
      <c r="CV134" s="9">
        <v>3.0030000000000001</v>
      </c>
      <c r="CW134" s="9">
        <v>12.919</v>
      </c>
      <c r="CX134" s="9">
        <v>6.7679999999999998</v>
      </c>
      <c r="CY134" s="9">
        <v>6.1509999999999998</v>
      </c>
      <c r="CZ134" s="9">
        <v>12.441000000000001</v>
      </c>
      <c r="DA134" s="9">
        <v>6.4619999999999997</v>
      </c>
      <c r="DB134" s="9">
        <v>5.9790000000000001</v>
      </c>
    </row>
    <row r="135" spans="1:106">
      <c r="A135" s="10">
        <v>45597</v>
      </c>
      <c r="B135" s="9">
        <v>9.41</v>
      </c>
      <c r="C135" s="9">
        <v>6.4249999999999998</v>
      </c>
      <c r="D135" s="9">
        <v>2.984</v>
      </c>
      <c r="E135" s="9">
        <v>20.067</v>
      </c>
      <c r="F135" s="9">
        <v>7.54</v>
      </c>
      <c r="G135" s="9">
        <v>12.526999999999999</v>
      </c>
      <c r="H135" s="9">
        <v>10.802</v>
      </c>
      <c r="I135" s="9">
        <v>7.4480000000000004</v>
      </c>
      <c r="J135" s="9">
        <v>3.3530000000000002</v>
      </c>
      <c r="K135" s="9">
        <v>23.207999999999998</v>
      </c>
      <c r="L135" s="9">
        <v>8.8260000000000005</v>
      </c>
      <c r="M135" s="9">
        <v>14.381</v>
      </c>
      <c r="N135" s="9">
        <v>21.43</v>
      </c>
      <c r="O135" s="9">
        <v>8.6259999999999994</v>
      </c>
      <c r="P135" s="9">
        <v>12.804</v>
      </c>
      <c r="Q135" s="9">
        <v>141.82599999999999</v>
      </c>
      <c r="R135" s="9">
        <v>71.820999999999998</v>
      </c>
      <c r="S135" s="9">
        <v>70.004999999999995</v>
      </c>
      <c r="T135" s="9">
        <v>111.47</v>
      </c>
      <c r="U135" s="9">
        <v>60.968000000000004</v>
      </c>
      <c r="V135" s="9">
        <v>50.502000000000002</v>
      </c>
      <c r="W135" s="9">
        <v>30.355</v>
      </c>
      <c r="X135" s="9">
        <v>10.852</v>
      </c>
      <c r="Y135" s="9">
        <v>19.503</v>
      </c>
      <c r="Z135" s="9">
        <v>14.561</v>
      </c>
      <c r="AA135" s="9">
        <v>8.3729999999999993</v>
      </c>
      <c r="AB135" s="9">
        <v>6.1879999999999997</v>
      </c>
      <c r="AC135" s="9">
        <v>2.0830000000000002</v>
      </c>
      <c r="AD135" s="9">
        <v>1.3859999999999999</v>
      </c>
      <c r="AE135" s="9">
        <v>0.69699999999999995</v>
      </c>
      <c r="AF135" s="9">
        <v>1.236</v>
      </c>
      <c r="AG135" s="9">
        <v>0.97599999999999998</v>
      </c>
      <c r="AH135" s="9">
        <v>0.26</v>
      </c>
      <c r="AI135" s="9">
        <v>0.38800000000000001</v>
      </c>
      <c r="AJ135" s="9">
        <v>0.27700000000000002</v>
      </c>
      <c r="AK135" s="9">
        <v>0.111</v>
      </c>
      <c r="AL135" s="9">
        <v>0.84799999999999998</v>
      </c>
      <c r="AM135" s="9">
        <v>0.69799999999999995</v>
      </c>
      <c r="AN135" s="9">
        <v>0.15</v>
      </c>
      <c r="AO135" s="9">
        <v>0.84699999999999998</v>
      </c>
      <c r="AP135" s="9">
        <v>0.41</v>
      </c>
      <c r="AQ135" s="9">
        <v>0.437</v>
      </c>
      <c r="AR135" s="9">
        <v>13.532</v>
      </c>
      <c r="AS135" s="9">
        <v>7.7619999999999996</v>
      </c>
      <c r="AT135" s="9">
        <v>5.77</v>
      </c>
      <c r="AU135" s="9">
        <v>7.7160000000000002</v>
      </c>
      <c r="AV135" s="9">
        <v>5.1280000000000001</v>
      </c>
      <c r="AW135" s="9">
        <v>2.5880000000000001</v>
      </c>
      <c r="AX135" s="9">
        <v>5.8150000000000004</v>
      </c>
      <c r="AY135" s="9">
        <v>2.6339999999999999</v>
      </c>
      <c r="AZ135" s="9">
        <v>3.1819999999999999</v>
      </c>
      <c r="BA135" s="9">
        <v>8.4819999999999993</v>
      </c>
      <c r="BB135" s="9">
        <v>5.6749999999999998</v>
      </c>
      <c r="BC135" s="9">
        <v>2.8069999999999999</v>
      </c>
      <c r="BD135" s="9">
        <v>6.0789999999999997</v>
      </c>
      <c r="BE135" s="9">
        <v>2.698</v>
      </c>
      <c r="BF135" s="9">
        <v>3.3809999999999998</v>
      </c>
      <c r="BG135" s="9">
        <v>6.2030000000000003</v>
      </c>
      <c r="BH135" s="9">
        <v>2.911</v>
      </c>
      <c r="BI135" s="9">
        <v>3.2919999999999998</v>
      </c>
      <c r="BJ135" s="9">
        <v>277.16399999999999</v>
      </c>
      <c r="BK135" s="9">
        <v>139.923</v>
      </c>
      <c r="BL135" s="9">
        <v>137.24100000000001</v>
      </c>
      <c r="BM135" s="9">
        <v>211.42500000000001</v>
      </c>
      <c r="BN135" s="9">
        <v>115.404</v>
      </c>
      <c r="BO135" s="9">
        <v>96.021000000000001</v>
      </c>
      <c r="BP135" s="9">
        <v>65.739000000000004</v>
      </c>
      <c r="BQ135" s="9">
        <v>24.518999999999998</v>
      </c>
      <c r="BR135" s="9">
        <v>41.22</v>
      </c>
      <c r="BS135" s="9">
        <v>24.448</v>
      </c>
      <c r="BT135" s="9">
        <v>16.981000000000002</v>
      </c>
      <c r="BU135" s="9">
        <v>7.4669999999999996</v>
      </c>
      <c r="BV135" s="9">
        <v>3.7679999999999998</v>
      </c>
      <c r="BW135" s="9">
        <v>2.82</v>
      </c>
      <c r="BX135" s="9">
        <v>0.94899999999999995</v>
      </c>
      <c r="BY135" s="9">
        <v>2.39</v>
      </c>
      <c r="BZ135" s="9">
        <v>1.8839999999999999</v>
      </c>
      <c r="CA135" s="9">
        <v>0.50600000000000001</v>
      </c>
      <c r="CB135" s="9">
        <v>1.218</v>
      </c>
      <c r="CC135" s="9">
        <v>1.2070000000000001</v>
      </c>
      <c r="CD135" s="9">
        <v>0.01</v>
      </c>
      <c r="CE135" s="9">
        <v>1.1719999999999999</v>
      </c>
      <c r="CF135" s="9">
        <v>0.67600000000000005</v>
      </c>
      <c r="CG135" s="9">
        <v>0.496</v>
      </c>
      <c r="CH135" s="9">
        <v>1.379</v>
      </c>
      <c r="CI135" s="9">
        <v>0.93600000000000005</v>
      </c>
      <c r="CJ135" s="9">
        <v>0.443</v>
      </c>
      <c r="CK135" s="9">
        <v>22.646999999999998</v>
      </c>
      <c r="CL135" s="9">
        <v>15.451000000000001</v>
      </c>
      <c r="CM135" s="9">
        <v>7.1970000000000001</v>
      </c>
      <c r="CN135" s="9">
        <v>9.6940000000000008</v>
      </c>
      <c r="CO135" s="9">
        <v>7.6139999999999999</v>
      </c>
      <c r="CP135" s="9">
        <v>2.08</v>
      </c>
      <c r="CQ135" s="9">
        <v>12.952999999999999</v>
      </c>
      <c r="CR135" s="9">
        <v>7.8369999999999997</v>
      </c>
      <c r="CS135" s="9">
        <v>5.1159999999999997</v>
      </c>
      <c r="CT135" s="9">
        <v>11.252000000000001</v>
      </c>
      <c r="CU135" s="9">
        <v>8.9420000000000002</v>
      </c>
      <c r="CV135" s="9">
        <v>2.31</v>
      </c>
      <c r="CW135" s="9">
        <v>13.196</v>
      </c>
      <c r="CX135" s="9">
        <v>8.0389999999999997</v>
      </c>
      <c r="CY135" s="9">
        <v>5.157</v>
      </c>
      <c r="CZ135" s="9">
        <v>14.170999999999999</v>
      </c>
      <c r="DA135" s="9">
        <v>9.0440000000000005</v>
      </c>
      <c r="DB135" s="9">
        <v>5.1269999999999998</v>
      </c>
    </row>
    <row r="136" spans="1:106">
      <c r="A136" s="10">
        <v>45627</v>
      </c>
      <c r="B136" s="9">
        <v>11.426</v>
      </c>
      <c r="C136" s="9">
        <v>7.2670000000000003</v>
      </c>
      <c r="D136" s="9">
        <v>4.1589999999999998</v>
      </c>
      <c r="E136" s="9">
        <v>22.81</v>
      </c>
      <c r="F136" s="9">
        <v>9.5939999999999994</v>
      </c>
      <c r="G136" s="9">
        <v>13.215999999999999</v>
      </c>
      <c r="H136" s="9">
        <v>12.944000000000001</v>
      </c>
      <c r="I136" s="9">
        <v>8.5839999999999996</v>
      </c>
      <c r="J136" s="9">
        <v>4.359</v>
      </c>
      <c r="K136" s="9">
        <v>24.734999999999999</v>
      </c>
      <c r="L136" s="9">
        <v>10.534000000000001</v>
      </c>
      <c r="M136" s="9">
        <v>14.201000000000001</v>
      </c>
      <c r="N136" s="9">
        <v>23.641999999999999</v>
      </c>
      <c r="O136" s="9">
        <v>10.19</v>
      </c>
      <c r="P136" s="9">
        <v>13.451000000000001</v>
      </c>
      <c r="Q136" s="9">
        <v>142.59899999999999</v>
      </c>
      <c r="R136" s="9">
        <v>71.974999999999994</v>
      </c>
      <c r="S136" s="9">
        <v>70.623999999999995</v>
      </c>
      <c r="T136" s="9">
        <v>113.18</v>
      </c>
      <c r="U136" s="9">
        <v>61.085000000000001</v>
      </c>
      <c r="V136" s="9">
        <v>52.094999999999999</v>
      </c>
      <c r="W136" s="9">
        <v>29.42</v>
      </c>
      <c r="X136" s="9">
        <v>10.89</v>
      </c>
      <c r="Y136" s="9">
        <v>18.53</v>
      </c>
      <c r="Z136" s="9">
        <v>15.363</v>
      </c>
      <c r="AA136" s="9">
        <v>8.8930000000000007</v>
      </c>
      <c r="AB136" s="9">
        <v>6.4710000000000001</v>
      </c>
      <c r="AC136" s="9">
        <v>1.839</v>
      </c>
      <c r="AD136" s="9">
        <v>0.92200000000000004</v>
      </c>
      <c r="AE136" s="9">
        <v>0.91700000000000004</v>
      </c>
      <c r="AF136" s="9">
        <v>0.72199999999999998</v>
      </c>
      <c r="AG136" s="9">
        <v>0.45900000000000002</v>
      </c>
      <c r="AH136" s="9">
        <v>0.26300000000000001</v>
      </c>
      <c r="AI136" s="9">
        <v>0.20499999999999999</v>
      </c>
      <c r="AJ136" s="9">
        <v>0.20100000000000001</v>
      </c>
      <c r="AK136" s="9">
        <v>3.0000000000000001E-3</v>
      </c>
      <c r="AL136" s="9">
        <v>0.51700000000000002</v>
      </c>
      <c r="AM136" s="9">
        <v>0.25800000000000001</v>
      </c>
      <c r="AN136" s="9">
        <v>0.25900000000000001</v>
      </c>
      <c r="AO136" s="9">
        <v>1.117</v>
      </c>
      <c r="AP136" s="9">
        <v>0.46300000000000002</v>
      </c>
      <c r="AQ136" s="9">
        <v>0.65400000000000003</v>
      </c>
      <c r="AR136" s="9">
        <v>14.189</v>
      </c>
      <c r="AS136" s="9">
        <v>8.35</v>
      </c>
      <c r="AT136" s="9">
        <v>5.84</v>
      </c>
      <c r="AU136" s="9">
        <v>9.0259999999999998</v>
      </c>
      <c r="AV136" s="9">
        <v>6.12</v>
      </c>
      <c r="AW136" s="9">
        <v>2.9060000000000001</v>
      </c>
      <c r="AX136" s="9">
        <v>5.1639999999999997</v>
      </c>
      <c r="AY136" s="9">
        <v>2.23</v>
      </c>
      <c r="AZ136" s="9">
        <v>2.9329999999999998</v>
      </c>
      <c r="BA136" s="9">
        <v>9.6159999999999997</v>
      </c>
      <c r="BB136" s="9">
        <v>6.4889999999999999</v>
      </c>
      <c r="BC136" s="9">
        <v>3.1280000000000001</v>
      </c>
      <c r="BD136" s="9">
        <v>5.7469999999999999</v>
      </c>
      <c r="BE136" s="9">
        <v>2.4039999999999999</v>
      </c>
      <c r="BF136" s="9">
        <v>3.343</v>
      </c>
      <c r="BG136" s="9">
        <v>5.3689999999999998</v>
      </c>
      <c r="BH136" s="9">
        <v>2.4319999999999999</v>
      </c>
      <c r="BI136" s="9">
        <v>2.9369999999999998</v>
      </c>
      <c r="BJ136" s="9">
        <v>277.14699999999999</v>
      </c>
      <c r="BK136" s="9">
        <v>140.28899999999999</v>
      </c>
      <c r="BL136" s="9">
        <v>136.857</v>
      </c>
      <c r="BM136" s="9">
        <v>210.21600000000001</v>
      </c>
      <c r="BN136" s="9">
        <v>115.07</v>
      </c>
      <c r="BO136" s="9">
        <v>95.144999999999996</v>
      </c>
      <c r="BP136" s="9">
        <v>66.930999999999997</v>
      </c>
      <c r="BQ136" s="9">
        <v>25.219000000000001</v>
      </c>
      <c r="BR136" s="9">
        <v>41.712000000000003</v>
      </c>
      <c r="BS136" s="9">
        <v>22.484000000000002</v>
      </c>
      <c r="BT136" s="9">
        <v>13.715</v>
      </c>
      <c r="BU136" s="9">
        <v>8.7690000000000001</v>
      </c>
      <c r="BV136" s="9">
        <v>3.141</v>
      </c>
      <c r="BW136" s="9">
        <v>1.849</v>
      </c>
      <c r="BX136" s="9">
        <v>1.292</v>
      </c>
      <c r="BY136" s="9">
        <v>1.508</v>
      </c>
      <c r="BZ136" s="9">
        <v>0.875</v>
      </c>
      <c r="CA136" s="9">
        <v>0.63400000000000001</v>
      </c>
      <c r="CB136" s="9">
        <v>0.41499999999999998</v>
      </c>
      <c r="CC136" s="9">
        <v>0.245</v>
      </c>
      <c r="CD136" s="9">
        <v>0.17</v>
      </c>
      <c r="CE136" s="9">
        <v>1.093</v>
      </c>
      <c r="CF136" s="9">
        <v>0.63</v>
      </c>
      <c r="CG136" s="9">
        <v>0.46300000000000002</v>
      </c>
      <c r="CH136" s="9">
        <v>1.6319999999999999</v>
      </c>
      <c r="CI136" s="9">
        <v>0.97399999999999998</v>
      </c>
      <c r="CJ136" s="9">
        <v>0.65800000000000003</v>
      </c>
      <c r="CK136" s="9">
        <v>20.149999999999999</v>
      </c>
      <c r="CL136" s="9">
        <v>12.257999999999999</v>
      </c>
      <c r="CM136" s="9">
        <v>7.8920000000000003</v>
      </c>
      <c r="CN136" s="9">
        <v>7.9020000000000001</v>
      </c>
      <c r="CO136" s="9">
        <v>5.8540000000000001</v>
      </c>
      <c r="CP136" s="9">
        <v>2.0489999999999999</v>
      </c>
      <c r="CQ136" s="9">
        <v>12.247999999999999</v>
      </c>
      <c r="CR136" s="9">
        <v>6.4050000000000002</v>
      </c>
      <c r="CS136" s="9">
        <v>5.843</v>
      </c>
      <c r="CT136" s="9">
        <v>9.0169999999999995</v>
      </c>
      <c r="CU136" s="9">
        <v>6.51</v>
      </c>
      <c r="CV136" s="9">
        <v>2.5070000000000001</v>
      </c>
      <c r="CW136" s="9">
        <v>13.467000000000001</v>
      </c>
      <c r="CX136" s="9">
        <v>7.2050000000000001</v>
      </c>
      <c r="CY136" s="9">
        <v>6.2619999999999996</v>
      </c>
      <c r="CZ136" s="9">
        <v>12.663</v>
      </c>
      <c r="DA136" s="9">
        <v>6.65</v>
      </c>
      <c r="DB136" s="9">
        <v>6.0129999999999999</v>
      </c>
    </row>
    <row r="137" spans="1:106">
      <c r="A137" s="10">
        <v>45658</v>
      </c>
      <c r="B137" s="9">
        <v>9.9870000000000001</v>
      </c>
      <c r="C137" s="9">
        <v>6.1959999999999997</v>
      </c>
      <c r="D137" s="9">
        <v>3.7909999999999999</v>
      </c>
      <c r="E137" s="9">
        <v>22.609000000000002</v>
      </c>
      <c r="F137" s="9">
        <v>9.5540000000000003</v>
      </c>
      <c r="G137" s="9">
        <v>13.055</v>
      </c>
      <c r="H137" s="9">
        <v>11.843999999999999</v>
      </c>
      <c r="I137" s="9">
        <v>7.9119999999999999</v>
      </c>
      <c r="J137" s="9">
        <v>3.931</v>
      </c>
      <c r="K137" s="9">
        <v>24.606999999999999</v>
      </c>
      <c r="L137" s="9">
        <v>9.99</v>
      </c>
      <c r="M137" s="9">
        <v>14.618</v>
      </c>
      <c r="N137" s="9">
        <v>23.541</v>
      </c>
      <c r="O137" s="9">
        <v>10.483000000000001</v>
      </c>
      <c r="P137" s="9">
        <v>13.058</v>
      </c>
      <c r="Q137" s="9">
        <v>140.87100000000001</v>
      </c>
      <c r="R137" s="9">
        <v>72.247</v>
      </c>
      <c r="S137" s="9">
        <v>68.623999999999995</v>
      </c>
      <c r="T137" s="9">
        <v>110.673</v>
      </c>
      <c r="U137" s="9">
        <v>61.116999999999997</v>
      </c>
      <c r="V137" s="9">
        <v>49.555999999999997</v>
      </c>
      <c r="W137" s="9">
        <v>30.198</v>
      </c>
      <c r="X137" s="9">
        <v>11.13</v>
      </c>
      <c r="Y137" s="9">
        <v>19.068000000000001</v>
      </c>
      <c r="Z137" s="9">
        <v>16.565000000000001</v>
      </c>
      <c r="AA137" s="9">
        <v>8.9139999999999997</v>
      </c>
      <c r="AB137" s="9">
        <v>7.65</v>
      </c>
      <c r="AC137" s="9">
        <v>2.4249999999999998</v>
      </c>
      <c r="AD137" s="9">
        <v>1.2949999999999999</v>
      </c>
      <c r="AE137" s="9">
        <v>1.1299999999999999</v>
      </c>
      <c r="AF137" s="9">
        <v>1.613</v>
      </c>
      <c r="AG137" s="9">
        <v>0.85199999999999998</v>
      </c>
      <c r="AH137" s="9">
        <v>0.76200000000000001</v>
      </c>
      <c r="AI137" s="9">
        <v>0.72799999999999998</v>
      </c>
      <c r="AJ137" s="9">
        <v>0.498</v>
      </c>
      <c r="AK137" s="9">
        <v>0.23</v>
      </c>
      <c r="AL137" s="9">
        <v>0.88600000000000001</v>
      </c>
      <c r="AM137" s="9">
        <v>0.35399999999999998</v>
      </c>
      <c r="AN137" s="9">
        <v>0.53200000000000003</v>
      </c>
      <c r="AO137" s="9">
        <v>0.81200000000000006</v>
      </c>
      <c r="AP137" s="9">
        <v>0.443</v>
      </c>
      <c r="AQ137" s="9">
        <v>0.36799999999999999</v>
      </c>
      <c r="AR137" s="9">
        <v>15.052</v>
      </c>
      <c r="AS137" s="9">
        <v>8.0939999999999994</v>
      </c>
      <c r="AT137" s="9">
        <v>6.9580000000000002</v>
      </c>
      <c r="AU137" s="9">
        <v>8.0709999999999997</v>
      </c>
      <c r="AV137" s="9">
        <v>5.7229999999999999</v>
      </c>
      <c r="AW137" s="9">
        <v>2.3479999999999999</v>
      </c>
      <c r="AX137" s="9">
        <v>6.9809999999999999</v>
      </c>
      <c r="AY137" s="9">
        <v>2.371</v>
      </c>
      <c r="AZ137" s="9">
        <v>4.6109999999999998</v>
      </c>
      <c r="BA137" s="9">
        <v>9.1649999999999991</v>
      </c>
      <c r="BB137" s="9">
        <v>6.3319999999999999</v>
      </c>
      <c r="BC137" s="9">
        <v>2.8330000000000002</v>
      </c>
      <c r="BD137" s="9">
        <v>7.4</v>
      </c>
      <c r="BE137" s="9">
        <v>2.5819999999999999</v>
      </c>
      <c r="BF137" s="9">
        <v>4.8179999999999996</v>
      </c>
      <c r="BG137" s="9">
        <v>7.7089999999999996</v>
      </c>
      <c r="BH137" s="9">
        <v>2.8690000000000002</v>
      </c>
      <c r="BI137" s="9">
        <v>4.84</v>
      </c>
      <c r="BJ137" s="9">
        <v>272.99200000000002</v>
      </c>
      <c r="BK137" s="9">
        <v>137.464</v>
      </c>
      <c r="BL137" s="9">
        <v>135.52699999999999</v>
      </c>
      <c r="BM137" s="9">
        <v>206.76</v>
      </c>
      <c r="BN137" s="9">
        <v>111.46</v>
      </c>
      <c r="BO137" s="9">
        <v>95.3</v>
      </c>
      <c r="BP137" s="9">
        <v>66.231999999999999</v>
      </c>
      <c r="BQ137" s="9">
        <v>26.004000000000001</v>
      </c>
      <c r="BR137" s="9">
        <v>40.226999999999997</v>
      </c>
      <c r="BS137" s="9">
        <v>30.36</v>
      </c>
      <c r="BT137" s="9">
        <v>17.469000000000001</v>
      </c>
      <c r="BU137" s="9">
        <v>12.891</v>
      </c>
      <c r="BV137" s="9">
        <v>6.9939999999999998</v>
      </c>
      <c r="BW137" s="9">
        <v>4.2030000000000003</v>
      </c>
      <c r="BX137" s="9">
        <v>2.7909999999999999</v>
      </c>
      <c r="BY137" s="9">
        <v>3.8159999999999998</v>
      </c>
      <c r="BZ137" s="9">
        <v>2.6349999999999998</v>
      </c>
      <c r="CA137" s="9">
        <v>1.181</v>
      </c>
      <c r="CB137" s="9">
        <v>2.097</v>
      </c>
      <c r="CC137" s="9">
        <v>1.2529999999999999</v>
      </c>
      <c r="CD137" s="9">
        <v>0.84399999999999997</v>
      </c>
      <c r="CE137" s="9">
        <v>1.7190000000000001</v>
      </c>
      <c r="CF137" s="9">
        <v>1.3819999999999999</v>
      </c>
      <c r="CG137" s="9">
        <v>0.33700000000000002</v>
      </c>
      <c r="CH137" s="9">
        <v>3.177</v>
      </c>
      <c r="CI137" s="9">
        <v>1.5680000000000001</v>
      </c>
      <c r="CJ137" s="9">
        <v>1.609</v>
      </c>
      <c r="CK137" s="9">
        <v>24.667999999999999</v>
      </c>
      <c r="CL137" s="9">
        <v>13.885999999999999</v>
      </c>
      <c r="CM137" s="9">
        <v>10.781000000000001</v>
      </c>
      <c r="CN137" s="9">
        <v>8.1080000000000005</v>
      </c>
      <c r="CO137" s="9">
        <v>5.1230000000000002</v>
      </c>
      <c r="CP137" s="9">
        <v>2.9849999999999999</v>
      </c>
      <c r="CQ137" s="9">
        <v>16.559999999999999</v>
      </c>
      <c r="CR137" s="9">
        <v>8.7629999999999999</v>
      </c>
      <c r="CS137" s="9">
        <v>7.7969999999999997</v>
      </c>
      <c r="CT137" s="9">
        <v>11.646000000000001</v>
      </c>
      <c r="CU137" s="9">
        <v>7.4950000000000001</v>
      </c>
      <c r="CV137" s="9">
        <v>4.1509999999999998</v>
      </c>
      <c r="CW137" s="9">
        <v>18.713999999999999</v>
      </c>
      <c r="CX137" s="9">
        <v>9.9740000000000002</v>
      </c>
      <c r="CY137" s="9">
        <v>8.74</v>
      </c>
      <c r="CZ137" s="9">
        <v>18.657</v>
      </c>
      <c r="DA137" s="9">
        <v>10.016</v>
      </c>
      <c r="DB137" s="9">
        <v>8.641</v>
      </c>
    </row>
    <row r="138" spans="1:106">
      <c r="A138" s="10">
        <v>45689</v>
      </c>
      <c r="B138" s="9">
        <v>10.427</v>
      </c>
      <c r="C138" s="9">
        <v>6.57</v>
      </c>
      <c r="D138" s="9">
        <v>3.8580000000000001</v>
      </c>
      <c r="E138" s="9">
        <v>19.516999999999999</v>
      </c>
      <c r="F138" s="9">
        <v>8.4990000000000006</v>
      </c>
      <c r="G138" s="9">
        <v>11.018000000000001</v>
      </c>
      <c r="H138" s="9">
        <v>11.673</v>
      </c>
      <c r="I138" s="9">
        <v>7.5490000000000004</v>
      </c>
      <c r="J138" s="9">
        <v>4.1239999999999997</v>
      </c>
      <c r="K138" s="9">
        <v>21.074999999999999</v>
      </c>
      <c r="L138" s="9">
        <v>9.2929999999999993</v>
      </c>
      <c r="M138" s="9">
        <v>11.782999999999999</v>
      </c>
      <c r="N138" s="9">
        <v>20</v>
      </c>
      <c r="O138" s="9">
        <v>8.8610000000000007</v>
      </c>
      <c r="P138" s="9">
        <v>11.138999999999999</v>
      </c>
      <c r="Q138" s="9">
        <v>143.96899999999999</v>
      </c>
      <c r="R138" s="9">
        <v>73.423000000000002</v>
      </c>
      <c r="S138" s="9">
        <v>70.546000000000006</v>
      </c>
      <c r="T138" s="9">
        <v>114.883</v>
      </c>
      <c r="U138" s="9">
        <v>62.765999999999998</v>
      </c>
      <c r="V138" s="9">
        <v>52.118000000000002</v>
      </c>
      <c r="W138" s="9">
        <v>29.085999999999999</v>
      </c>
      <c r="X138" s="9">
        <v>10.657</v>
      </c>
      <c r="Y138" s="9">
        <v>18.428999999999998</v>
      </c>
      <c r="Z138" s="9">
        <v>12.858000000000001</v>
      </c>
      <c r="AA138" s="9">
        <v>7.0819999999999999</v>
      </c>
      <c r="AB138" s="9">
        <v>5.7759999999999998</v>
      </c>
      <c r="AC138" s="9">
        <v>2.0310000000000001</v>
      </c>
      <c r="AD138" s="9">
        <v>1.288</v>
      </c>
      <c r="AE138" s="9">
        <v>0.74299999999999999</v>
      </c>
      <c r="AF138" s="9">
        <v>1.071</v>
      </c>
      <c r="AG138" s="9">
        <v>0.79600000000000004</v>
      </c>
      <c r="AH138" s="9">
        <v>0.27500000000000002</v>
      </c>
      <c r="AI138" s="9">
        <v>0.61299999999999999</v>
      </c>
      <c r="AJ138" s="9">
        <v>0.61</v>
      </c>
      <c r="AK138" s="9">
        <v>3.0000000000000001E-3</v>
      </c>
      <c r="AL138" s="9">
        <v>0.45800000000000002</v>
      </c>
      <c r="AM138" s="9">
        <v>0.186</v>
      </c>
      <c r="AN138" s="9">
        <v>0.27200000000000002</v>
      </c>
      <c r="AO138" s="9">
        <v>0.96</v>
      </c>
      <c r="AP138" s="9">
        <v>0.49199999999999999</v>
      </c>
      <c r="AQ138" s="9">
        <v>0.46800000000000003</v>
      </c>
      <c r="AR138" s="9">
        <v>11.249000000000001</v>
      </c>
      <c r="AS138" s="9">
        <v>6.0570000000000004</v>
      </c>
      <c r="AT138" s="9">
        <v>5.1920000000000002</v>
      </c>
      <c r="AU138" s="9">
        <v>7.15</v>
      </c>
      <c r="AV138" s="9">
        <v>4.8360000000000003</v>
      </c>
      <c r="AW138" s="9">
        <v>2.3130000000000002</v>
      </c>
      <c r="AX138" s="9">
        <v>4.0990000000000002</v>
      </c>
      <c r="AY138" s="9">
        <v>1.22</v>
      </c>
      <c r="AZ138" s="9">
        <v>2.879</v>
      </c>
      <c r="BA138" s="9">
        <v>8.0589999999999993</v>
      </c>
      <c r="BB138" s="9">
        <v>5.5119999999999996</v>
      </c>
      <c r="BC138" s="9">
        <v>2.5470000000000002</v>
      </c>
      <c r="BD138" s="9">
        <v>4.7990000000000004</v>
      </c>
      <c r="BE138" s="9">
        <v>1.57</v>
      </c>
      <c r="BF138" s="9">
        <v>3.2290000000000001</v>
      </c>
      <c r="BG138" s="9">
        <v>4.7119999999999997</v>
      </c>
      <c r="BH138" s="9">
        <v>1.83</v>
      </c>
      <c r="BI138" s="9">
        <v>2.8820000000000001</v>
      </c>
      <c r="BJ138" s="9">
        <v>275.37099999999998</v>
      </c>
      <c r="BK138" s="9">
        <v>139.108</v>
      </c>
      <c r="BL138" s="9">
        <v>136.262</v>
      </c>
      <c r="BM138" s="9">
        <v>213.72800000000001</v>
      </c>
      <c r="BN138" s="9">
        <v>115.651</v>
      </c>
      <c r="BO138" s="9">
        <v>98.076999999999998</v>
      </c>
      <c r="BP138" s="9">
        <v>61.642000000000003</v>
      </c>
      <c r="BQ138" s="9">
        <v>23.457000000000001</v>
      </c>
      <c r="BR138" s="9">
        <v>38.185000000000002</v>
      </c>
      <c r="BS138" s="9">
        <v>21.998999999999999</v>
      </c>
      <c r="BT138" s="9">
        <v>13.907999999999999</v>
      </c>
      <c r="BU138" s="9">
        <v>8.0909999999999993</v>
      </c>
      <c r="BV138" s="9">
        <v>4.5140000000000002</v>
      </c>
      <c r="BW138" s="9">
        <v>2.847</v>
      </c>
      <c r="BX138" s="9">
        <v>1.667</v>
      </c>
      <c r="BY138" s="9">
        <v>0.69599999999999995</v>
      </c>
      <c r="BZ138" s="9">
        <v>0.46400000000000002</v>
      </c>
      <c r="CA138" s="9">
        <v>0.23200000000000001</v>
      </c>
      <c r="CB138" s="9">
        <v>1.6E-2</v>
      </c>
      <c r="CC138" s="9">
        <v>5.0000000000000001E-3</v>
      </c>
      <c r="CD138" s="9">
        <v>0.01</v>
      </c>
      <c r="CE138" s="9">
        <v>0.68</v>
      </c>
      <c r="CF138" s="9">
        <v>0.45800000000000002</v>
      </c>
      <c r="CG138" s="9">
        <v>0.222</v>
      </c>
      <c r="CH138" s="9">
        <v>3.8180000000000001</v>
      </c>
      <c r="CI138" s="9">
        <v>2.3839999999999999</v>
      </c>
      <c r="CJ138" s="9">
        <v>1.4350000000000001</v>
      </c>
      <c r="CK138" s="9">
        <v>19.427</v>
      </c>
      <c r="CL138" s="9">
        <v>12.14</v>
      </c>
      <c r="CM138" s="9">
        <v>7.2869999999999999</v>
      </c>
      <c r="CN138" s="9">
        <v>7.4649999999999999</v>
      </c>
      <c r="CO138" s="9">
        <v>5.2060000000000004</v>
      </c>
      <c r="CP138" s="9">
        <v>2.258</v>
      </c>
      <c r="CQ138" s="9">
        <v>11.962</v>
      </c>
      <c r="CR138" s="9">
        <v>6.9329999999999998</v>
      </c>
      <c r="CS138" s="9">
        <v>5.0289999999999999</v>
      </c>
      <c r="CT138" s="9">
        <v>8.14</v>
      </c>
      <c r="CU138" s="9">
        <v>5.6660000000000004</v>
      </c>
      <c r="CV138" s="9">
        <v>2.4750000000000001</v>
      </c>
      <c r="CW138" s="9">
        <v>13.858000000000001</v>
      </c>
      <c r="CX138" s="9">
        <v>8.2430000000000003</v>
      </c>
      <c r="CY138" s="9">
        <v>5.6159999999999997</v>
      </c>
      <c r="CZ138" s="9">
        <v>11.978</v>
      </c>
      <c r="DA138" s="9">
        <v>6.9390000000000001</v>
      </c>
      <c r="DB138" s="9">
        <v>5.0389999999999997</v>
      </c>
    </row>
    <row r="139" spans="1:106">
      <c r="A139" s="10">
        <v>45717</v>
      </c>
      <c r="B139" s="9">
        <v>9.7430000000000003</v>
      </c>
      <c r="C139" s="9">
        <v>7.4050000000000002</v>
      </c>
      <c r="D139" s="9">
        <v>2.3380000000000001</v>
      </c>
      <c r="E139" s="9">
        <v>20.276</v>
      </c>
      <c r="F139" s="9">
        <v>8.14</v>
      </c>
      <c r="G139" s="9">
        <v>12.135</v>
      </c>
      <c r="H139" s="9">
        <v>10.864000000000001</v>
      </c>
      <c r="I139" s="9">
        <v>8.2260000000000009</v>
      </c>
      <c r="J139" s="9">
        <v>2.6379999999999999</v>
      </c>
      <c r="K139" s="9">
        <v>21.901</v>
      </c>
      <c r="L139" s="9">
        <v>8.9239999999999995</v>
      </c>
      <c r="M139" s="9">
        <v>12.977</v>
      </c>
      <c r="N139" s="9">
        <v>20.844999999999999</v>
      </c>
      <c r="O139" s="9">
        <v>8.7059999999999995</v>
      </c>
      <c r="P139" s="9">
        <v>12.138</v>
      </c>
      <c r="Q139" s="9">
        <v>144.608</v>
      </c>
      <c r="R139" s="9">
        <v>73.858999999999995</v>
      </c>
      <c r="S139" s="9">
        <v>70.75</v>
      </c>
      <c r="T139" s="9">
        <v>115.337</v>
      </c>
      <c r="U139" s="9">
        <v>62.573999999999998</v>
      </c>
      <c r="V139" s="9">
        <v>52.762999999999998</v>
      </c>
      <c r="W139" s="9">
        <v>29.271000000000001</v>
      </c>
      <c r="X139" s="9">
        <v>11.284000000000001</v>
      </c>
      <c r="Y139" s="9">
        <v>17.986000000000001</v>
      </c>
      <c r="Z139" s="9">
        <v>14.948</v>
      </c>
      <c r="AA139" s="9">
        <v>9.14</v>
      </c>
      <c r="AB139" s="9">
        <v>5.8079999999999998</v>
      </c>
      <c r="AC139" s="9">
        <v>1.7969999999999999</v>
      </c>
      <c r="AD139" s="9">
        <v>1.0009999999999999</v>
      </c>
      <c r="AE139" s="9">
        <v>0.79600000000000004</v>
      </c>
      <c r="AF139" s="9">
        <v>0.93500000000000005</v>
      </c>
      <c r="AG139" s="9">
        <v>0.66500000000000004</v>
      </c>
      <c r="AH139" s="9">
        <v>0.27100000000000002</v>
      </c>
      <c r="AI139" s="9">
        <v>0.17599999999999999</v>
      </c>
      <c r="AJ139" s="9">
        <v>0.17199999999999999</v>
      </c>
      <c r="AK139" s="9">
        <v>3.0000000000000001E-3</v>
      </c>
      <c r="AL139" s="9">
        <v>0.76</v>
      </c>
      <c r="AM139" s="9">
        <v>0.49199999999999999</v>
      </c>
      <c r="AN139" s="9">
        <v>0.26800000000000002</v>
      </c>
      <c r="AO139" s="9">
        <v>0.86199999999999999</v>
      </c>
      <c r="AP139" s="9">
        <v>0.33600000000000002</v>
      </c>
      <c r="AQ139" s="9">
        <v>0.52500000000000002</v>
      </c>
      <c r="AR139" s="9">
        <v>13.49</v>
      </c>
      <c r="AS139" s="9">
        <v>8.375</v>
      </c>
      <c r="AT139" s="9">
        <v>5.1150000000000002</v>
      </c>
      <c r="AU139" s="9">
        <v>9.1839999999999993</v>
      </c>
      <c r="AV139" s="9">
        <v>6.23</v>
      </c>
      <c r="AW139" s="9">
        <v>2.9540000000000002</v>
      </c>
      <c r="AX139" s="9">
        <v>4.3049999999999997</v>
      </c>
      <c r="AY139" s="9">
        <v>2.1440000000000001</v>
      </c>
      <c r="AZ139" s="9">
        <v>2.161</v>
      </c>
      <c r="BA139" s="9">
        <v>9.9860000000000007</v>
      </c>
      <c r="BB139" s="9">
        <v>6.8019999999999996</v>
      </c>
      <c r="BC139" s="9">
        <v>3.1840000000000002</v>
      </c>
      <c r="BD139" s="9">
        <v>4.9630000000000001</v>
      </c>
      <c r="BE139" s="9">
        <v>2.3380000000000001</v>
      </c>
      <c r="BF139" s="9">
        <v>2.625</v>
      </c>
      <c r="BG139" s="9">
        <v>4.4809999999999999</v>
      </c>
      <c r="BH139" s="9">
        <v>2.3170000000000002</v>
      </c>
      <c r="BI139" s="9">
        <v>2.1640000000000001</v>
      </c>
      <c r="BJ139" s="9">
        <v>275.41500000000002</v>
      </c>
      <c r="BK139" s="9">
        <v>139.108</v>
      </c>
      <c r="BL139" s="9">
        <v>136.30699999999999</v>
      </c>
      <c r="BM139" s="9">
        <v>207.82599999999999</v>
      </c>
      <c r="BN139" s="9">
        <v>113.035</v>
      </c>
      <c r="BO139" s="9">
        <v>94.790999999999997</v>
      </c>
      <c r="BP139" s="9">
        <v>67.588999999999999</v>
      </c>
      <c r="BQ139" s="9">
        <v>26.074000000000002</v>
      </c>
      <c r="BR139" s="9">
        <v>41.515000000000001</v>
      </c>
      <c r="BS139" s="9">
        <v>21.393999999999998</v>
      </c>
      <c r="BT139" s="9">
        <v>12.028</v>
      </c>
      <c r="BU139" s="9">
        <v>9.3650000000000002</v>
      </c>
      <c r="BV139" s="9">
        <v>5.72</v>
      </c>
      <c r="BW139" s="9">
        <v>4.032</v>
      </c>
      <c r="BX139" s="9">
        <v>1.6879999999999999</v>
      </c>
      <c r="BY139" s="9">
        <v>3.3690000000000002</v>
      </c>
      <c r="BZ139" s="9">
        <v>2.1019999999999999</v>
      </c>
      <c r="CA139" s="9">
        <v>1.2669999999999999</v>
      </c>
      <c r="CB139" s="9">
        <v>1.3759999999999999</v>
      </c>
      <c r="CC139" s="9">
        <v>0.97099999999999997</v>
      </c>
      <c r="CD139" s="9">
        <v>0.40400000000000003</v>
      </c>
      <c r="CE139" s="9">
        <v>1.994</v>
      </c>
      <c r="CF139" s="9">
        <v>1.131</v>
      </c>
      <c r="CG139" s="9">
        <v>0.86299999999999999</v>
      </c>
      <c r="CH139" s="9">
        <v>2.35</v>
      </c>
      <c r="CI139" s="9">
        <v>1.93</v>
      </c>
      <c r="CJ139" s="9">
        <v>0.42099999999999999</v>
      </c>
      <c r="CK139" s="9">
        <v>17.573</v>
      </c>
      <c r="CL139" s="9">
        <v>9.298</v>
      </c>
      <c r="CM139" s="9">
        <v>8.2750000000000004</v>
      </c>
      <c r="CN139" s="9">
        <v>5.59</v>
      </c>
      <c r="CO139" s="9">
        <v>3.6960000000000002</v>
      </c>
      <c r="CP139" s="9">
        <v>1.8939999999999999</v>
      </c>
      <c r="CQ139" s="9">
        <v>11.983000000000001</v>
      </c>
      <c r="CR139" s="9">
        <v>5.6020000000000003</v>
      </c>
      <c r="CS139" s="9">
        <v>6.3810000000000002</v>
      </c>
      <c r="CT139" s="9">
        <v>8.7370000000000001</v>
      </c>
      <c r="CU139" s="9">
        <v>5.7939999999999996</v>
      </c>
      <c r="CV139" s="9">
        <v>2.944</v>
      </c>
      <c r="CW139" s="9">
        <v>12.656000000000001</v>
      </c>
      <c r="CX139" s="9">
        <v>6.2350000000000003</v>
      </c>
      <c r="CY139" s="9">
        <v>6.4219999999999997</v>
      </c>
      <c r="CZ139" s="9">
        <v>13.359</v>
      </c>
      <c r="DA139" s="9">
        <v>6.5730000000000004</v>
      </c>
      <c r="DB139" s="9">
        <v>6.7859999999999996</v>
      </c>
    </row>
    <row r="140" spans="1:106">
      <c r="A140" s="10">
        <v>45748</v>
      </c>
      <c r="B140" s="9">
        <v>8.4600000000000009</v>
      </c>
      <c r="C140" s="9">
        <v>5.9390000000000001</v>
      </c>
      <c r="D140" s="9">
        <v>2.5209999999999999</v>
      </c>
      <c r="E140" s="9">
        <v>19.797000000000001</v>
      </c>
      <c r="F140" s="9">
        <v>8.4809999999999999</v>
      </c>
      <c r="G140" s="9">
        <v>11.316000000000001</v>
      </c>
      <c r="H140" s="9">
        <v>10.071999999999999</v>
      </c>
      <c r="I140" s="9">
        <v>7.0339999999999998</v>
      </c>
      <c r="J140" s="9">
        <v>3.0390000000000001</v>
      </c>
      <c r="K140" s="9">
        <v>21.466999999999999</v>
      </c>
      <c r="L140" s="9">
        <v>9.5050000000000008</v>
      </c>
      <c r="M140" s="9">
        <v>11.962</v>
      </c>
      <c r="N140" s="9">
        <v>20.981999999999999</v>
      </c>
      <c r="O140" s="9">
        <v>9.2119999999999997</v>
      </c>
      <c r="P140" s="9">
        <v>11.77</v>
      </c>
      <c r="Q140" s="9">
        <v>143.97</v>
      </c>
      <c r="R140" s="9">
        <v>73.674999999999997</v>
      </c>
      <c r="S140" s="9">
        <v>70.293999999999997</v>
      </c>
      <c r="T140" s="9">
        <v>113.41200000000001</v>
      </c>
      <c r="U140" s="9">
        <v>62.235999999999997</v>
      </c>
      <c r="V140" s="9">
        <v>51.176000000000002</v>
      </c>
      <c r="W140" s="9">
        <v>30.558</v>
      </c>
      <c r="X140" s="9">
        <v>11.439</v>
      </c>
      <c r="Y140" s="9">
        <v>19.119</v>
      </c>
      <c r="Z140" s="9">
        <v>12.294</v>
      </c>
      <c r="AA140" s="9">
        <v>7.0780000000000003</v>
      </c>
      <c r="AB140" s="9">
        <v>5.2160000000000002</v>
      </c>
      <c r="AC140" s="9">
        <v>1.863</v>
      </c>
      <c r="AD140" s="9">
        <v>1.444</v>
      </c>
      <c r="AE140" s="9">
        <v>0.41899999999999998</v>
      </c>
      <c r="AF140" s="9">
        <v>1.0389999999999999</v>
      </c>
      <c r="AG140" s="9">
        <v>0.81599999999999995</v>
      </c>
      <c r="AH140" s="9">
        <v>0.223</v>
      </c>
      <c r="AI140" s="9">
        <v>0.50700000000000001</v>
      </c>
      <c r="AJ140" s="9">
        <v>0.435</v>
      </c>
      <c r="AK140" s="9">
        <v>7.1999999999999995E-2</v>
      </c>
      <c r="AL140" s="9">
        <v>0.53100000000000003</v>
      </c>
      <c r="AM140" s="9">
        <v>0.38100000000000001</v>
      </c>
      <c r="AN140" s="9">
        <v>0.15</v>
      </c>
      <c r="AO140" s="9">
        <v>0.82499999999999996</v>
      </c>
      <c r="AP140" s="9">
        <v>0.628</v>
      </c>
      <c r="AQ140" s="9">
        <v>0.19700000000000001</v>
      </c>
      <c r="AR140" s="9">
        <v>11.1</v>
      </c>
      <c r="AS140" s="9">
        <v>6.2</v>
      </c>
      <c r="AT140" s="9">
        <v>4.9000000000000004</v>
      </c>
      <c r="AU140" s="9">
        <v>6.6390000000000002</v>
      </c>
      <c r="AV140" s="9">
        <v>4.1280000000000001</v>
      </c>
      <c r="AW140" s="9">
        <v>2.5110000000000001</v>
      </c>
      <c r="AX140" s="9">
        <v>4.4610000000000003</v>
      </c>
      <c r="AY140" s="9">
        <v>2.0720000000000001</v>
      </c>
      <c r="AZ140" s="9">
        <v>2.3889999999999998</v>
      </c>
      <c r="BA140" s="9">
        <v>7.3819999999999997</v>
      </c>
      <c r="BB140" s="9">
        <v>4.6900000000000004</v>
      </c>
      <c r="BC140" s="9">
        <v>2.6920000000000002</v>
      </c>
      <c r="BD140" s="9">
        <v>4.9119999999999999</v>
      </c>
      <c r="BE140" s="9">
        <v>2.3879999999999999</v>
      </c>
      <c r="BF140" s="9">
        <v>2.524</v>
      </c>
      <c r="BG140" s="9">
        <v>4.968</v>
      </c>
      <c r="BH140" s="9">
        <v>2.5070000000000001</v>
      </c>
      <c r="BI140" s="9">
        <v>2.4609999999999999</v>
      </c>
      <c r="BJ140" s="9">
        <v>278.24099999999999</v>
      </c>
      <c r="BK140" s="9">
        <v>139.005</v>
      </c>
      <c r="BL140" s="9">
        <v>139.23599999999999</v>
      </c>
      <c r="BM140" s="9">
        <v>207.94800000000001</v>
      </c>
      <c r="BN140" s="9">
        <v>110.08499999999999</v>
      </c>
      <c r="BO140" s="9">
        <v>97.863</v>
      </c>
      <c r="BP140" s="9">
        <v>70.293000000000006</v>
      </c>
      <c r="BQ140" s="9">
        <v>28.92</v>
      </c>
      <c r="BR140" s="9">
        <v>41.372999999999998</v>
      </c>
      <c r="BS140" s="9">
        <v>26.462</v>
      </c>
      <c r="BT140" s="9">
        <v>13.804</v>
      </c>
      <c r="BU140" s="9">
        <v>12.657999999999999</v>
      </c>
      <c r="BV140" s="9">
        <v>6.7320000000000002</v>
      </c>
      <c r="BW140" s="9">
        <v>3.7149999999999999</v>
      </c>
      <c r="BX140" s="9">
        <v>3.0169999999999999</v>
      </c>
      <c r="BY140" s="9">
        <v>2.399</v>
      </c>
      <c r="BZ140" s="9">
        <v>1.3779999999999999</v>
      </c>
      <c r="CA140" s="9">
        <v>1.02</v>
      </c>
      <c r="CB140" s="9">
        <v>1.054</v>
      </c>
      <c r="CC140" s="9">
        <v>0.53500000000000003</v>
      </c>
      <c r="CD140" s="9">
        <v>0.51900000000000002</v>
      </c>
      <c r="CE140" s="9">
        <v>1.345</v>
      </c>
      <c r="CF140" s="9">
        <v>0.84299999999999997</v>
      </c>
      <c r="CG140" s="9">
        <v>0.502</v>
      </c>
      <c r="CH140" s="9">
        <v>4.3330000000000002</v>
      </c>
      <c r="CI140" s="9">
        <v>2.3359999999999999</v>
      </c>
      <c r="CJ140" s="9">
        <v>1.9970000000000001</v>
      </c>
      <c r="CK140" s="9">
        <v>21.863</v>
      </c>
      <c r="CL140" s="9">
        <v>11.170999999999999</v>
      </c>
      <c r="CM140" s="9">
        <v>10.691000000000001</v>
      </c>
      <c r="CN140" s="9">
        <v>5.96</v>
      </c>
      <c r="CO140" s="9">
        <v>3.637</v>
      </c>
      <c r="CP140" s="9">
        <v>2.3239999999999998</v>
      </c>
      <c r="CQ140" s="9">
        <v>15.901999999999999</v>
      </c>
      <c r="CR140" s="9">
        <v>7.5350000000000001</v>
      </c>
      <c r="CS140" s="9">
        <v>8.3670000000000009</v>
      </c>
      <c r="CT140" s="9">
        <v>7.8849999999999998</v>
      </c>
      <c r="CU140" s="9">
        <v>4.556</v>
      </c>
      <c r="CV140" s="9">
        <v>3.3290000000000002</v>
      </c>
      <c r="CW140" s="9">
        <v>18.577000000000002</v>
      </c>
      <c r="CX140" s="9">
        <v>9.2479999999999993</v>
      </c>
      <c r="CY140" s="9">
        <v>9.3290000000000006</v>
      </c>
      <c r="CZ140" s="9">
        <v>16.956</v>
      </c>
      <c r="DA140" s="9">
        <v>8.07</v>
      </c>
      <c r="DB140" s="9">
        <v>8.8859999999999992</v>
      </c>
    </row>
    <row r="141" spans="1:106">
      <c r="A141" s="10">
        <v>45778</v>
      </c>
      <c r="B141" s="9">
        <v>10.082000000000001</v>
      </c>
      <c r="C141" s="9">
        <v>6.5389999999999997</v>
      </c>
      <c r="D141" s="9">
        <v>3.5430000000000001</v>
      </c>
      <c r="E141" s="9">
        <v>21.08</v>
      </c>
      <c r="F141" s="9">
        <v>9.9429999999999996</v>
      </c>
      <c r="G141" s="9">
        <v>11.137</v>
      </c>
      <c r="H141" s="9">
        <v>11.849</v>
      </c>
      <c r="I141" s="9">
        <v>7.8040000000000003</v>
      </c>
      <c r="J141" s="9">
        <v>4.0460000000000003</v>
      </c>
      <c r="K141" s="9">
        <v>23.506</v>
      </c>
      <c r="L141" s="9">
        <v>10.956</v>
      </c>
      <c r="M141" s="9">
        <v>12.551</v>
      </c>
      <c r="N141" s="9">
        <v>22.297999999999998</v>
      </c>
      <c r="O141" s="9">
        <v>10.848000000000001</v>
      </c>
      <c r="P141" s="9">
        <v>11.449</v>
      </c>
      <c r="Q141" s="9">
        <v>144.97999999999999</v>
      </c>
      <c r="R141" s="9">
        <v>74.366</v>
      </c>
      <c r="S141" s="9">
        <v>70.614999999999995</v>
      </c>
      <c r="T141" s="9">
        <v>114.724</v>
      </c>
      <c r="U141" s="9">
        <v>62.643000000000001</v>
      </c>
      <c r="V141" s="9">
        <v>52.081000000000003</v>
      </c>
      <c r="W141" s="9">
        <v>30.256</v>
      </c>
      <c r="X141" s="9">
        <v>11.722</v>
      </c>
      <c r="Y141" s="9">
        <v>18.533999999999999</v>
      </c>
      <c r="Z141" s="9">
        <v>11.879</v>
      </c>
      <c r="AA141" s="9">
        <v>6.5970000000000004</v>
      </c>
      <c r="AB141" s="9">
        <v>5.2809999999999997</v>
      </c>
      <c r="AC141" s="9">
        <v>1.8819999999999999</v>
      </c>
      <c r="AD141" s="9">
        <v>1.1319999999999999</v>
      </c>
      <c r="AE141" s="9">
        <v>0.749</v>
      </c>
      <c r="AF141" s="9">
        <v>0.65400000000000003</v>
      </c>
      <c r="AG141" s="9">
        <v>0.43099999999999999</v>
      </c>
      <c r="AH141" s="9">
        <v>0.222</v>
      </c>
      <c r="AI141" s="9">
        <v>0.317</v>
      </c>
      <c r="AJ141" s="9">
        <v>0.245</v>
      </c>
      <c r="AK141" s="9">
        <v>7.1999999999999995E-2</v>
      </c>
      <c r="AL141" s="9">
        <v>0.33700000000000002</v>
      </c>
      <c r="AM141" s="9">
        <v>0.187</v>
      </c>
      <c r="AN141" s="9">
        <v>0.15</v>
      </c>
      <c r="AO141" s="9">
        <v>1.228</v>
      </c>
      <c r="AP141" s="9">
        <v>0.70099999999999996</v>
      </c>
      <c r="AQ141" s="9">
        <v>0.52700000000000002</v>
      </c>
      <c r="AR141" s="9">
        <v>10.891999999999999</v>
      </c>
      <c r="AS141" s="9">
        <v>6.02</v>
      </c>
      <c r="AT141" s="9">
        <v>4.8719999999999999</v>
      </c>
      <c r="AU141" s="9">
        <v>6.6920000000000002</v>
      </c>
      <c r="AV141" s="9">
        <v>4.0369999999999999</v>
      </c>
      <c r="AW141" s="9">
        <v>2.6549999999999998</v>
      </c>
      <c r="AX141" s="9">
        <v>4.2</v>
      </c>
      <c r="AY141" s="9">
        <v>1.9830000000000001</v>
      </c>
      <c r="AZ141" s="9">
        <v>2.2170000000000001</v>
      </c>
      <c r="BA141" s="9">
        <v>7.0629999999999997</v>
      </c>
      <c r="BB141" s="9">
        <v>4.2960000000000003</v>
      </c>
      <c r="BC141" s="9">
        <v>2.7669999999999999</v>
      </c>
      <c r="BD141" s="9">
        <v>4.8159999999999998</v>
      </c>
      <c r="BE141" s="9">
        <v>2.3010000000000002</v>
      </c>
      <c r="BF141" s="9">
        <v>2.5139999999999998</v>
      </c>
      <c r="BG141" s="9">
        <v>4.5170000000000003</v>
      </c>
      <c r="BH141" s="9">
        <v>2.2269999999999999</v>
      </c>
      <c r="BI141" s="9">
        <v>2.2890000000000001</v>
      </c>
      <c r="BJ141" s="9">
        <v>273.726</v>
      </c>
      <c r="BK141" s="9">
        <v>137.53200000000001</v>
      </c>
      <c r="BL141" s="9">
        <v>136.19499999999999</v>
      </c>
      <c r="BM141" s="9">
        <v>204.65600000000001</v>
      </c>
      <c r="BN141" s="9">
        <v>111.239</v>
      </c>
      <c r="BO141" s="9">
        <v>93.417000000000002</v>
      </c>
      <c r="BP141" s="9">
        <v>69.069999999999993</v>
      </c>
      <c r="BQ141" s="9">
        <v>26.292999999999999</v>
      </c>
      <c r="BR141" s="9">
        <v>42.777000000000001</v>
      </c>
      <c r="BS141" s="9">
        <v>22.597000000000001</v>
      </c>
      <c r="BT141" s="9">
        <v>12.010999999999999</v>
      </c>
      <c r="BU141" s="9">
        <v>10.586</v>
      </c>
      <c r="BV141" s="9">
        <v>3.673</v>
      </c>
      <c r="BW141" s="9">
        <v>2.6920000000000002</v>
      </c>
      <c r="BX141" s="9">
        <v>0.98099999999999998</v>
      </c>
      <c r="BY141" s="9">
        <v>2.6589999999999998</v>
      </c>
      <c r="BZ141" s="9">
        <v>2.1579999999999999</v>
      </c>
      <c r="CA141" s="9">
        <v>0.501</v>
      </c>
      <c r="CB141" s="9">
        <v>1.452</v>
      </c>
      <c r="CC141" s="9">
        <v>1.4419999999999999</v>
      </c>
      <c r="CD141" s="9">
        <v>0.01</v>
      </c>
      <c r="CE141" s="9">
        <v>1.2070000000000001</v>
      </c>
      <c r="CF141" s="9">
        <v>0.71699999999999997</v>
      </c>
      <c r="CG141" s="9">
        <v>0.49</v>
      </c>
      <c r="CH141" s="9">
        <v>1.014</v>
      </c>
      <c r="CI141" s="9">
        <v>0.53400000000000003</v>
      </c>
      <c r="CJ141" s="9">
        <v>0.48</v>
      </c>
      <c r="CK141" s="9">
        <v>20.451000000000001</v>
      </c>
      <c r="CL141" s="9">
        <v>10.574</v>
      </c>
      <c r="CM141" s="9">
        <v>9.8770000000000007</v>
      </c>
      <c r="CN141" s="9">
        <v>9.5809999999999995</v>
      </c>
      <c r="CO141" s="9">
        <v>7.2610000000000001</v>
      </c>
      <c r="CP141" s="9">
        <v>2.3199999999999998</v>
      </c>
      <c r="CQ141" s="9">
        <v>10.87</v>
      </c>
      <c r="CR141" s="9">
        <v>3.3130000000000002</v>
      </c>
      <c r="CS141" s="9">
        <v>7.5570000000000004</v>
      </c>
      <c r="CT141" s="9">
        <v>11.231999999999999</v>
      </c>
      <c r="CU141" s="9">
        <v>8.4269999999999996</v>
      </c>
      <c r="CV141" s="9">
        <v>2.8050000000000002</v>
      </c>
      <c r="CW141" s="9">
        <v>11.365</v>
      </c>
      <c r="CX141" s="9">
        <v>3.5840000000000001</v>
      </c>
      <c r="CY141" s="9">
        <v>7.7809999999999997</v>
      </c>
      <c r="CZ141" s="9">
        <v>12.321999999999999</v>
      </c>
      <c r="DA141" s="9">
        <v>4.7549999999999999</v>
      </c>
      <c r="DB141" s="9">
        <v>7.5670000000000002</v>
      </c>
    </row>
    <row r="142" spans="1:106">
      <c r="A142" s="10">
        <v>45809</v>
      </c>
      <c r="B142" s="9">
        <v>11.305</v>
      </c>
      <c r="C142" s="9">
        <v>7.0330000000000004</v>
      </c>
      <c r="D142" s="9">
        <v>4.2720000000000002</v>
      </c>
      <c r="E142" s="9">
        <v>21.266999999999999</v>
      </c>
      <c r="F142" s="9">
        <v>9.5299999999999994</v>
      </c>
      <c r="G142" s="9">
        <v>11.737</v>
      </c>
      <c r="H142" s="9">
        <v>13.132999999999999</v>
      </c>
      <c r="I142" s="9">
        <v>8.1829999999999998</v>
      </c>
      <c r="J142" s="9">
        <v>4.95</v>
      </c>
      <c r="K142" s="9">
        <v>23.841000000000001</v>
      </c>
      <c r="L142" s="9">
        <v>10.462</v>
      </c>
      <c r="M142" s="9">
        <v>13.379</v>
      </c>
      <c r="N142" s="9">
        <v>22.869</v>
      </c>
      <c r="O142" s="9">
        <v>10.706</v>
      </c>
      <c r="P142" s="9">
        <v>12.163</v>
      </c>
      <c r="Q142" s="9">
        <v>143.684</v>
      </c>
      <c r="R142" s="9">
        <v>73.847999999999999</v>
      </c>
      <c r="S142" s="9">
        <v>69.837000000000003</v>
      </c>
      <c r="T142" s="9">
        <v>114.846</v>
      </c>
      <c r="U142" s="9">
        <v>62.454000000000001</v>
      </c>
      <c r="V142" s="9">
        <v>52.392000000000003</v>
      </c>
      <c r="W142" s="9">
        <v>28.838000000000001</v>
      </c>
      <c r="X142" s="9">
        <v>11.393000000000001</v>
      </c>
      <c r="Y142" s="9">
        <v>17.445</v>
      </c>
      <c r="Z142" s="9">
        <v>13.081</v>
      </c>
      <c r="AA142" s="9">
        <v>8.1969999999999992</v>
      </c>
      <c r="AB142" s="9">
        <v>4.883</v>
      </c>
      <c r="AC142" s="9">
        <v>2.1429999999999998</v>
      </c>
      <c r="AD142" s="9">
        <v>1.43</v>
      </c>
      <c r="AE142" s="9">
        <v>0.71299999999999997</v>
      </c>
      <c r="AF142" s="9">
        <v>1.284</v>
      </c>
      <c r="AG142" s="9">
        <v>0.95399999999999996</v>
      </c>
      <c r="AH142" s="9">
        <v>0.33100000000000002</v>
      </c>
      <c r="AI142" s="9">
        <v>0.28899999999999998</v>
      </c>
      <c r="AJ142" s="9">
        <v>0.2</v>
      </c>
      <c r="AK142" s="9">
        <v>8.8999999999999996E-2</v>
      </c>
      <c r="AL142" s="9">
        <v>0.996</v>
      </c>
      <c r="AM142" s="9">
        <v>0.754</v>
      </c>
      <c r="AN142" s="9">
        <v>0.24199999999999999</v>
      </c>
      <c r="AO142" s="9">
        <v>0.85799999999999998</v>
      </c>
      <c r="AP142" s="9">
        <v>0.47599999999999998</v>
      </c>
      <c r="AQ142" s="9">
        <v>0.38200000000000001</v>
      </c>
      <c r="AR142" s="9">
        <v>11.202999999999999</v>
      </c>
      <c r="AS142" s="9">
        <v>6.9290000000000003</v>
      </c>
      <c r="AT142" s="9">
        <v>4.274</v>
      </c>
      <c r="AU142" s="9">
        <v>6.7439999999999998</v>
      </c>
      <c r="AV142" s="9">
        <v>4.4260000000000002</v>
      </c>
      <c r="AW142" s="9">
        <v>2.3170000000000002</v>
      </c>
      <c r="AX142" s="9">
        <v>4.4589999999999996</v>
      </c>
      <c r="AY142" s="9">
        <v>2.5019999999999998</v>
      </c>
      <c r="AZ142" s="9">
        <v>1.9570000000000001</v>
      </c>
      <c r="BA142" s="9">
        <v>7.968</v>
      </c>
      <c r="BB142" s="9">
        <v>5.3620000000000001</v>
      </c>
      <c r="BC142" s="9">
        <v>2.6070000000000002</v>
      </c>
      <c r="BD142" s="9">
        <v>5.1120000000000001</v>
      </c>
      <c r="BE142" s="9">
        <v>2.8359999999999999</v>
      </c>
      <c r="BF142" s="9">
        <v>2.2770000000000001</v>
      </c>
      <c r="BG142" s="9">
        <v>4.7480000000000002</v>
      </c>
      <c r="BH142" s="9">
        <v>2.702</v>
      </c>
      <c r="BI142" s="9">
        <v>2.0449999999999999</v>
      </c>
      <c r="BJ142" s="9">
        <v>275.53899999999999</v>
      </c>
      <c r="BK142" s="9">
        <v>135.45400000000001</v>
      </c>
      <c r="BL142" s="9">
        <v>140.08500000000001</v>
      </c>
      <c r="BM142" s="9">
        <v>203.23400000000001</v>
      </c>
      <c r="BN142" s="9">
        <v>107.714</v>
      </c>
      <c r="BO142" s="9">
        <v>95.52</v>
      </c>
      <c r="BP142" s="9">
        <v>72.305000000000007</v>
      </c>
      <c r="BQ142" s="9">
        <v>27.741</v>
      </c>
      <c r="BR142" s="9">
        <v>44.564</v>
      </c>
      <c r="BS142" s="9">
        <v>26.588000000000001</v>
      </c>
      <c r="BT142" s="9">
        <v>14.337999999999999</v>
      </c>
      <c r="BU142" s="9">
        <v>12.25</v>
      </c>
      <c r="BV142" s="9">
        <v>5.0780000000000003</v>
      </c>
      <c r="BW142" s="9">
        <v>2.387</v>
      </c>
      <c r="BX142" s="9">
        <v>2.69</v>
      </c>
      <c r="BY142" s="9">
        <v>1.675</v>
      </c>
      <c r="BZ142" s="9">
        <v>1.02</v>
      </c>
      <c r="CA142" s="9">
        <v>0.65500000000000003</v>
      </c>
      <c r="CB142" s="9">
        <v>0.64</v>
      </c>
      <c r="CC142" s="9">
        <v>0.40200000000000002</v>
      </c>
      <c r="CD142" s="9">
        <v>0.23699999999999999</v>
      </c>
      <c r="CE142" s="9">
        <v>1.0349999999999999</v>
      </c>
      <c r="CF142" s="9">
        <v>0.61799999999999999</v>
      </c>
      <c r="CG142" s="9">
        <v>0.41799999999999998</v>
      </c>
      <c r="CH142" s="9">
        <v>3.403</v>
      </c>
      <c r="CI142" s="9">
        <v>1.367</v>
      </c>
      <c r="CJ142" s="9">
        <v>2.0350000000000001</v>
      </c>
      <c r="CK142" s="9">
        <v>25.619</v>
      </c>
      <c r="CL142" s="9">
        <v>14.048999999999999</v>
      </c>
      <c r="CM142" s="9">
        <v>11.57</v>
      </c>
      <c r="CN142" s="9">
        <v>8.8729999999999993</v>
      </c>
      <c r="CO142" s="9">
        <v>6.5019999999999998</v>
      </c>
      <c r="CP142" s="9">
        <v>2.371</v>
      </c>
      <c r="CQ142" s="9">
        <v>16.745999999999999</v>
      </c>
      <c r="CR142" s="9">
        <v>7.5469999999999997</v>
      </c>
      <c r="CS142" s="9">
        <v>9.1989999999999998</v>
      </c>
      <c r="CT142" s="9">
        <v>9.7870000000000008</v>
      </c>
      <c r="CU142" s="9">
        <v>6.7759999999999998</v>
      </c>
      <c r="CV142" s="9">
        <v>3.01</v>
      </c>
      <c r="CW142" s="9">
        <v>16.800999999999998</v>
      </c>
      <c r="CX142" s="9">
        <v>7.5609999999999999</v>
      </c>
      <c r="CY142" s="9">
        <v>9.24</v>
      </c>
      <c r="CZ142" s="9">
        <v>17.385999999999999</v>
      </c>
      <c r="DA142" s="9">
        <v>7.9489999999999998</v>
      </c>
      <c r="DB142" s="9">
        <v>9.4369999999999994</v>
      </c>
    </row>
  </sheetData>
  <pageMargins left="0.7" right="0.7" top="0.75" bottom="0.75" header="0.3" footer="0.3"/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2567</vt:i4>
      </vt:variant>
    </vt:vector>
  </HeadingPairs>
  <TitlesOfParts>
    <vt:vector size="2575" baseType="lpstr">
      <vt:lpstr>Contents</vt:lpstr>
      <vt:lpstr>Table 1.1</vt:lpstr>
      <vt:lpstr>Table 1.2</vt:lpstr>
      <vt:lpstr>Index</vt:lpstr>
      <vt:lpstr>Data1</vt:lpstr>
      <vt:lpstr>Data2</vt:lpstr>
      <vt:lpstr>Data3</vt:lpstr>
      <vt:lpstr>Data4</vt:lpstr>
      <vt:lpstr>A127826907V</vt:lpstr>
      <vt:lpstr>A127826907V_Data</vt:lpstr>
      <vt:lpstr>A127826907V_Latest</vt:lpstr>
      <vt:lpstr>A127826908W</vt:lpstr>
      <vt:lpstr>A127826908W_Data</vt:lpstr>
      <vt:lpstr>A127826908W_Latest</vt:lpstr>
      <vt:lpstr>A127826909X</vt:lpstr>
      <vt:lpstr>A127826909X_Data</vt:lpstr>
      <vt:lpstr>A127826909X_Latest</vt:lpstr>
      <vt:lpstr>A127826910J</vt:lpstr>
      <vt:lpstr>A127826910J_Data</vt:lpstr>
      <vt:lpstr>A127826910J_Latest</vt:lpstr>
      <vt:lpstr>A127826911K</vt:lpstr>
      <vt:lpstr>A127826911K_Data</vt:lpstr>
      <vt:lpstr>A127826911K_Latest</vt:lpstr>
      <vt:lpstr>A127826912L</vt:lpstr>
      <vt:lpstr>A127826912L_Data</vt:lpstr>
      <vt:lpstr>A127826912L_Latest</vt:lpstr>
      <vt:lpstr>A127826913R</vt:lpstr>
      <vt:lpstr>A127826913R_Data</vt:lpstr>
      <vt:lpstr>A127826913R_Latest</vt:lpstr>
      <vt:lpstr>A127826914T</vt:lpstr>
      <vt:lpstr>A127826914T_Data</vt:lpstr>
      <vt:lpstr>A127826914T_Latest</vt:lpstr>
      <vt:lpstr>A127826915V</vt:lpstr>
      <vt:lpstr>A127826915V_Data</vt:lpstr>
      <vt:lpstr>A127826915V_Latest</vt:lpstr>
      <vt:lpstr>A127826916W</vt:lpstr>
      <vt:lpstr>A127826916W_Data</vt:lpstr>
      <vt:lpstr>A127826916W_Latest</vt:lpstr>
      <vt:lpstr>A127826917X</vt:lpstr>
      <vt:lpstr>A127826917X_Data</vt:lpstr>
      <vt:lpstr>A127826917X_Latest</vt:lpstr>
      <vt:lpstr>A127826918A</vt:lpstr>
      <vt:lpstr>A127826918A_Data</vt:lpstr>
      <vt:lpstr>A127826918A_Latest</vt:lpstr>
      <vt:lpstr>A127826919C</vt:lpstr>
      <vt:lpstr>A127826919C_Data</vt:lpstr>
      <vt:lpstr>A127826919C_Latest</vt:lpstr>
      <vt:lpstr>A127826920L</vt:lpstr>
      <vt:lpstr>A127826920L_Data</vt:lpstr>
      <vt:lpstr>A127826920L_Latest</vt:lpstr>
      <vt:lpstr>A127826921R</vt:lpstr>
      <vt:lpstr>A127826921R_Data</vt:lpstr>
      <vt:lpstr>A127826921R_Latest</vt:lpstr>
      <vt:lpstr>A127826997K</vt:lpstr>
      <vt:lpstr>A127826997K_Data</vt:lpstr>
      <vt:lpstr>A127826997K_Latest</vt:lpstr>
      <vt:lpstr>A127826998L</vt:lpstr>
      <vt:lpstr>A127826998L_Data</vt:lpstr>
      <vt:lpstr>A127826998L_Latest</vt:lpstr>
      <vt:lpstr>A127826999R</vt:lpstr>
      <vt:lpstr>A127826999R_Data</vt:lpstr>
      <vt:lpstr>A127826999R_Latest</vt:lpstr>
      <vt:lpstr>A127827000R</vt:lpstr>
      <vt:lpstr>A127827000R_Data</vt:lpstr>
      <vt:lpstr>A127827000R_Latest</vt:lpstr>
      <vt:lpstr>A127827001T</vt:lpstr>
      <vt:lpstr>A127827001T_Data</vt:lpstr>
      <vt:lpstr>A127827001T_Latest</vt:lpstr>
      <vt:lpstr>A127827002V</vt:lpstr>
      <vt:lpstr>A127827002V_Data</vt:lpstr>
      <vt:lpstr>A127827002V_Latest</vt:lpstr>
      <vt:lpstr>A127827003W</vt:lpstr>
      <vt:lpstr>A127827003W_Data</vt:lpstr>
      <vt:lpstr>A127827003W_Latest</vt:lpstr>
      <vt:lpstr>A127827004X</vt:lpstr>
      <vt:lpstr>A127827004X_Data</vt:lpstr>
      <vt:lpstr>A127827004X_Latest</vt:lpstr>
      <vt:lpstr>A127827005A</vt:lpstr>
      <vt:lpstr>A127827005A_Data</vt:lpstr>
      <vt:lpstr>A127827005A_Latest</vt:lpstr>
      <vt:lpstr>A127827006C</vt:lpstr>
      <vt:lpstr>A127827006C_Data</vt:lpstr>
      <vt:lpstr>A127827006C_Latest</vt:lpstr>
      <vt:lpstr>A127827007F</vt:lpstr>
      <vt:lpstr>A127827007F_Data</vt:lpstr>
      <vt:lpstr>A127827007F_Latest</vt:lpstr>
      <vt:lpstr>A127827008J</vt:lpstr>
      <vt:lpstr>A127827008J_Data</vt:lpstr>
      <vt:lpstr>A127827008J_Latest</vt:lpstr>
      <vt:lpstr>A127827009K</vt:lpstr>
      <vt:lpstr>A127827009K_Data</vt:lpstr>
      <vt:lpstr>A127827009K_Latest</vt:lpstr>
      <vt:lpstr>A127827010V</vt:lpstr>
      <vt:lpstr>A127827010V_Data</vt:lpstr>
      <vt:lpstr>A127827010V_Latest</vt:lpstr>
      <vt:lpstr>A127827011W</vt:lpstr>
      <vt:lpstr>A127827011W_Data</vt:lpstr>
      <vt:lpstr>A127827011W_Latest</vt:lpstr>
      <vt:lpstr>A127827027R</vt:lpstr>
      <vt:lpstr>A127827027R_Data</vt:lpstr>
      <vt:lpstr>A127827027R_Latest</vt:lpstr>
      <vt:lpstr>A127827028T</vt:lpstr>
      <vt:lpstr>A127827028T_Data</vt:lpstr>
      <vt:lpstr>A127827028T_Latest</vt:lpstr>
      <vt:lpstr>A127827029V</vt:lpstr>
      <vt:lpstr>A127827029V_Data</vt:lpstr>
      <vt:lpstr>A127827029V_Latest</vt:lpstr>
      <vt:lpstr>A127827030C</vt:lpstr>
      <vt:lpstr>A127827030C_Data</vt:lpstr>
      <vt:lpstr>A127827030C_Latest</vt:lpstr>
      <vt:lpstr>A127827031F</vt:lpstr>
      <vt:lpstr>A127827031F_Data</vt:lpstr>
      <vt:lpstr>A127827031F_Latest</vt:lpstr>
      <vt:lpstr>A127827032J</vt:lpstr>
      <vt:lpstr>A127827032J_Data</vt:lpstr>
      <vt:lpstr>A127827032J_Latest</vt:lpstr>
      <vt:lpstr>A127827033K</vt:lpstr>
      <vt:lpstr>A127827033K_Data</vt:lpstr>
      <vt:lpstr>A127827033K_Latest</vt:lpstr>
      <vt:lpstr>A127827034L</vt:lpstr>
      <vt:lpstr>A127827034L_Data</vt:lpstr>
      <vt:lpstr>A127827034L_Latest</vt:lpstr>
      <vt:lpstr>A127827035R</vt:lpstr>
      <vt:lpstr>A127827035R_Data</vt:lpstr>
      <vt:lpstr>A127827035R_Latest</vt:lpstr>
      <vt:lpstr>A127827036T</vt:lpstr>
      <vt:lpstr>A127827036T_Data</vt:lpstr>
      <vt:lpstr>A127827036T_Latest</vt:lpstr>
      <vt:lpstr>A127827037V</vt:lpstr>
      <vt:lpstr>A127827037V_Data</vt:lpstr>
      <vt:lpstr>A127827037V_Latest</vt:lpstr>
      <vt:lpstr>A127827038W</vt:lpstr>
      <vt:lpstr>A127827038W_Data</vt:lpstr>
      <vt:lpstr>A127827038W_Latest</vt:lpstr>
      <vt:lpstr>A127827039X</vt:lpstr>
      <vt:lpstr>A127827039X_Data</vt:lpstr>
      <vt:lpstr>A127827039X_Latest</vt:lpstr>
      <vt:lpstr>A127827040J</vt:lpstr>
      <vt:lpstr>A127827040J_Data</vt:lpstr>
      <vt:lpstr>A127827040J_Latest</vt:lpstr>
      <vt:lpstr>A127827041K</vt:lpstr>
      <vt:lpstr>A127827041K_Data</vt:lpstr>
      <vt:lpstr>A127827041K_Latest</vt:lpstr>
      <vt:lpstr>A127827057C</vt:lpstr>
      <vt:lpstr>A127827057C_Data</vt:lpstr>
      <vt:lpstr>A127827057C_Latest</vt:lpstr>
      <vt:lpstr>A127827058F</vt:lpstr>
      <vt:lpstr>A127827058F_Data</vt:lpstr>
      <vt:lpstr>A127827058F_Latest</vt:lpstr>
      <vt:lpstr>A127827059J</vt:lpstr>
      <vt:lpstr>A127827059J_Data</vt:lpstr>
      <vt:lpstr>A127827059J_Latest</vt:lpstr>
      <vt:lpstr>A127827060T</vt:lpstr>
      <vt:lpstr>A127827060T_Data</vt:lpstr>
      <vt:lpstr>A127827060T_Latest</vt:lpstr>
      <vt:lpstr>A127827061V</vt:lpstr>
      <vt:lpstr>A127827061V_Data</vt:lpstr>
      <vt:lpstr>A127827061V_Latest</vt:lpstr>
      <vt:lpstr>A127827062W</vt:lpstr>
      <vt:lpstr>A127827062W_Data</vt:lpstr>
      <vt:lpstr>A127827062W_Latest</vt:lpstr>
      <vt:lpstr>A127827063X</vt:lpstr>
      <vt:lpstr>A127827063X_Data</vt:lpstr>
      <vt:lpstr>A127827063X_Latest</vt:lpstr>
      <vt:lpstr>A127827064A</vt:lpstr>
      <vt:lpstr>A127827064A_Data</vt:lpstr>
      <vt:lpstr>A127827064A_Latest</vt:lpstr>
      <vt:lpstr>A127827065C</vt:lpstr>
      <vt:lpstr>A127827065C_Data</vt:lpstr>
      <vt:lpstr>A127827065C_Latest</vt:lpstr>
      <vt:lpstr>A127827066F</vt:lpstr>
      <vt:lpstr>A127827066F_Data</vt:lpstr>
      <vt:lpstr>A127827066F_Latest</vt:lpstr>
      <vt:lpstr>A127827067J</vt:lpstr>
      <vt:lpstr>A127827067J_Data</vt:lpstr>
      <vt:lpstr>A127827067J_Latest</vt:lpstr>
      <vt:lpstr>A127827068K</vt:lpstr>
      <vt:lpstr>A127827068K_Data</vt:lpstr>
      <vt:lpstr>A127827068K_Latest</vt:lpstr>
      <vt:lpstr>A127827069L</vt:lpstr>
      <vt:lpstr>A127827069L_Data</vt:lpstr>
      <vt:lpstr>A127827069L_Latest</vt:lpstr>
      <vt:lpstr>A127827070W</vt:lpstr>
      <vt:lpstr>A127827070W_Data</vt:lpstr>
      <vt:lpstr>A127827070W_Latest</vt:lpstr>
      <vt:lpstr>A127827071X</vt:lpstr>
      <vt:lpstr>A127827071X_Data</vt:lpstr>
      <vt:lpstr>A127827071X_Latest</vt:lpstr>
      <vt:lpstr>A127827087T</vt:lpstr>
      <vt:lpstr>A127827087T_Data</vt:lpstr>
      <vt:lpstr>A127827087T_Latest</vt:lpstr>
      <vt:lpstr>A127827088V</vt:lpstr>
      <vt:lpstr>A127827088V_Data</vt:lpstr>
      <vt:lpstr>A127827088V_Latest</vt:lpstr>
      <vt:lpstr>A127827089W</vt:lpstr>
      <vt:lpstr>A127827089W_Data</vt:lpstr>
      <vt:lpstr>A127827089W_Latest</vt:lpstr>
      <vt:lpstr>A127827090F</vt:lpstr>
      <vt:lpstr>A127827090F_Data</vt:lpstr>
      <vt:lpstr>A127827090F_Latest</vt:lpstr>
      <vt:lpstr>A127827091J</vt:lpstr>
      <vt:lpstr>A127827091J_Data</vt:lpstr>
      <vt:lpstr>A127827091J_Latest</vt:lpstr>
      <vt:lpstr>A127827092K</vt:lpstr>
      <vt:lpstr>A127827092K_Data</vt:lpstr>
      <vt:lpstr>A127827092K_Latest</vt:lpstr>
      <vt:lpstr>A127827093L</vt:lpstr>
      <vt:lpstr>A127827093L_Data</vt:lpstr>
      <vt:lpstr>A127827093L_Latest</vt:lpstr>
      <vt:lpstr>A127827094R</vt:lpstr>
      <vt:lpstr>A127827094R_Data</vt:lpstr>
      <vt:lpstr>A127827094R_Latest</vt:lpstr>
      <vt:lpstr>A127827095T</vt:lpstr>
      <vt:lpstr>A127827095T_Data</vt:lpstr>
      <vt:lpstr>A127827095T_Latest</vt:lpstr>
      <vt:lpstr>A127827096V</vt:lpstr>
      <vt:lpstr>A127827096V_Data</vt:lpstr>
      <vt:lpstr>A127827096V_Latest</vt:lpstr>
      <vt:lpstr>A127827097W</vt:lpstr>
      <vt:lpstr>A127827097W_Data</vt:lpstr>
      <vt:lpstr>A127827097W_Latest</vt:lpstr>
      <vt:lpstr>A127827098X</vt:lpstr>
      <vt:lpstr>A127827098X_Data</vt:lpstr>
      <vt:lpstr>A127827098X_Latest</vt:lpstr>
      <vt:lpstr>A127827099A</vt:lpstr>
      <vt:lpstr>A127827099A_Data</vt:lpstr>
      <vt:lpstr>A127827099A_Latest</vt:lpstr>
      <vt:lpstr>A127827100X</vt:lpstr>
      <vt:lpstr>A127827100X_Data</vt:lpstr>
      <vt:lpstr>A127827100X_Latest</vt:lpstr>
      <vt:lpstr>A127827101A</vt:lpstr>
      <vt:lpstr>A127827101A_Data</vt:lpstr>
      <vt:lpstr>A127827101A_Latest</vt:lpstr>
      <vt:lpstr>A127827117V</vt:lpstr>
      <vt:lpstr>A127827117V_Data</vt:lpstr>
      <vt:lpstr>A127827117V_Latest</vt:lpstr>
      <vt:lpstr>A127827118W</vt:lpstr>
      <vt:lpstr>A127827118W_Data</vt:lpstr>
      <vt:lpstr>A127827118W_Latest</vt:lpstr>
      <vt:lpstr>A127827119X</vt:lpstr>
      <vt:lpstr>A127827119X_Data</vt:lpstr>
      <vt:lpstr>A127827119X_Latest</vt:lpstr>
      <vt:lpstr>A127827120J</vt:lpstr>
      <vt:lpstr>A127827120J_Data</vt:lpstr>
      <vt:lpstr>A127827120J_Latest</vt:lpstr>
      <vt:lpstr>A127827121K</vt:lpstr>
      <vt:lpstr>A127827121K_Data</vt:lpstr>
      <vt:lpstr>A127827121K_Latest</vt:lpstr>
      <vt:lpstr>A127827122L</vt:lpstr>
      <vt:lpstr>A127827122L_Data</vt:lpstr>
      <vt:lpstr>A127827122L_Latest</vt:lpstr>
      <vt:lpstr>A127827123R</vt:lpstr>
      <vt:lpstr>A127827123R_Data</vt:lpstr>
      <vt:lpstr>A127827123R_Latest</vt:lpstr>
      <vt:lpstr>A127827124T</vt:lpstr>
      <vt:lpstr>A127827124T_Data</vt:lpstr>
      <vt:lpstr>A127827124T_Latest</vt:lpstr>
      <vt:lpstr>A127827125V</vt:lpstr>
      <vt:lpstr>A127827125V_Data</vt:lpstr>
      <vt:lpstr>A127827125V_Latest</vt:lpstr>
      <vt:lpstr>A127827126W</vt:lpstr>
      <vt:lpstr>A127827126W_Data</vt:lpstr>
      <vt:lpstr>A127827126W_Latest</vt:lpstr>
      <vt:lpstr>A127827127X</vt:lpstr>
      <vt:lpstr>A127827127X_Data</vt:lpstr>
      <vt:lpstr>A127827127X_Latest</vt:lpstr>
      <vt:lpstr>A127827128A</vt:lpstr>
      <vt:lpstr>A127827128A_Data</vt:lpstr>
      <vt:lpstr>A127827128A_Latest</vt:lpstr>
      <vt:lpstr>A127827129C</vt:lpstr>
      <vt:lpstr>A127827129C_Data</vt:lpstr>
      <vt:lpstr>A127827129C_Latest</vt:lpstr>
      <vt:lpstr>A127827130L</vt:lpstr>
      <vt:lpstr>A127827130L_Data</vt:lpstr>
      <vt:lpstr>A127827130L_Latest</vt:lpstr>
      <vt:lpstr>A127827131R</vt:lpstr>
      <vt:lpstr>A127827131R_Data</vt:lpstr>
      <vt:lpstr>A127827131R_Latest</vt:lpstr>
      <vt:lpstr>A127827147J</vt:lpstr>
      <vt:lpstr>A127827147J_Data</vt:lpstr>
      <vt:lpstr>A127827147J_Latest</vt:lpstr>
      <vt:lpstr>A127827148K</vt:lpstr>
      <vt:lpstr>A127827148K_Data</vt:lpstr>
      <vt:lpstr>A127827148K_Latest</vt:lpstr>
      <vt:lpstr>A127827149L</vt:lpstr>
      <vt:lpstr>A127827149L_Data</vt:lpstr>
      <vt:lpstr>A127827149L_Latest</vt:lpstr>
      <vt:lpstr>A127827150W</vt:lpstr>
      <vt:lpstr>A127827150W_Data</vt:lpstr>
      <vt:lpstr>A127827150W_Latest</vt:lpstr>
      <vt:lpstr>A127827151X</vt:lpstr>
      <vt:lpstr>A127827151X_Data</vt:lpstr>
      <vt:lpstr>A127827151X_Latest</vt:lpstr>
      <vt:lpstr>A127827152A</vt:lpstr>
      <vt:lpstr>A127827152A_Data</vt:lpstr>
      <vt:lpstr>A127827152A_Latest</vt:lpstr>
      <vt:lpstr>A127827153C</vt:lpstr>
      <vt:lpstr>A127827153C_Data</vt:lpstr>
      <vt:lpstr>A127827153C_Latest</vt:lpstr>
      <vt:lpstr>A127827154F</vt:lpstr>
      <vt:lpstr>A127827154F_Data</vt:lpstr>
      <vt:lpstr>A127827154F_Latest</vt:lpstr>
      <vt:lpstr>A127827155J</vt:lpstr>
      <vt:lpstr>A127827155J_Data</vt:lpstr>
      <vt:lpstr>A127827155J_Latest</vt:lpstr>
      <vt:lpstr>A127827156K</vt:lpstr>
      <vt:lpstr>A127827156K_Data</vt:lpstr>
      <vt:lpstr>A127827156K_Latest</vt:lpstr>
      <vt:lpstr>A127827157L</vt:lpstr>
      <vt:lpstr>A127827157L_Data</vt:lpstr>
      <vt:lpstr>A127827157L_Latest</vt:lpstr>
      <vt:lpstr>A127827158R</vt:lpstr>
      <vt:lpstr>A127827158R_Data</vt:lpstr>
      <vt:lpstr>A127827158R_Latest</vt:lpstr>
      <vt:lpstr>A127827159T</vt:lpstr>
      <vt:lpstr>A127827159T_Data</vt:lpstr>
      <vt:lpstr>A127827159T_Latest</vt:lpstr>
      <vt:lpstr>A127827160A</vt:lpstr>
      <vt:lpstr>A127827160A_Data</vt:lpstr>
      <vt:lpstr>A127827160A_Latest</vt:lpstr>
      <vt:lpstr>A127827161C</vt:lpstr>
      <vt:lpstr>A127827161C_Data</vt:lpstr>
      <vt:lpstr>A127827161C_Latest</vt:lpstr>
      <vt:lpstr>A127827177W</vt:lpstr>
      <vt:lpstr>A127827177W_Data</vt:lpstr>
      <vt:lpstr>A127827177W_Latest</vt:lpstr>
      <vt:lpstr>A127827178X</vt:lpstr>
      <vt:lpstr>A127827178X_Data</vt:lpstr>
      <vt:lpstr>A127827178X_Latest</vt:lpstr>
      <vt:lpstr>A127827179A</vt:lpstr>
      <vt:lpstr>A127827179A_Data</vt:lpstr>
      <vt:lpstr>A127827179A_Latest</vt:lpstr>
      <vt:lpstr>A127827180K</vt:lpstr>
      <vt:lpstr>A127827180K_Data</vt:lpstr>
      <vt:lpstr>A127827180K_Latest</vt:lpstr>
      <vt:lpstr>A127827181L</vt:lpstr>
      <vt:lpstr>A127827181L_Data</vt:lpstr>
      <vt:lpstr>A127827181L_Latest</vt:lpstr>
      <vt:lpstr>A127827182R</vt:lpstr>
      <vt:lpstr>A127827182R_Data</vt:lpstr>
      <vt:lpstr>A127827182R_Latest</vt:lpstr>
      <vt:lpstr>A127827183T</vt:lpstr>
      <vt:lpstr>A127827183T_Data</vt:lpstr>
      <vt:lpstr>A127827183T_Latest</vt:lpstr>
      <vt:lpstr>A127827184V</vt:lpstr>
      <vt:lpstr>A127827184V_Data</vt:lpstr>
      <vt:lpstr>A127827184V_Latest</vt:lpstr>
      <vt:lpstr>A127827185W</vt:lpstr>
      <vt:lpstr>A127827185W_Data</vt:lpstr>
      <vt:lpstr>A127827185W_Latest</vt:lpstr>
      <vt:lpstr>A127827186X</vt:lpstr>
      <vt:lpstr>A127827186X_Data</vt:lpstr>
      <vt:lpstr>A127827186X_Latest</vt:lpstr>
      <vt:lpstr>A127827187A</vt:lpstr>
      <vt:lpstr>A127827187A_Data</vt:lpstr>
      <vt:lpstr>A127827187A_Latest</vt:lpstr>
      <vt:lpstr>A127827188C</vt:lpstr>
      <vt:lpstr>A127827188C_Data</vt:lpstr>
      <vt:lpstr>A127827188C_Latest</vt:lpstr>
      <vt:lpstr>A127827189F</vt:lpstr>
      <vt:lpstr>A127827189F_Data</vt:lpstr>
      <vt:lpstr>A127827189F_Latest</vt:lpstr>
      <vt:lpstr>A127827190R</vt:lpstr>
      <vt:lpstr>A127827190R_Data</vt:lpstr>
      <vt:lpstr>A127827190R_Latest</vt:lpstr>
      <vt:lpstr>A127827191T</vt:lpstr>
      <vt:lpstr>A127827191T_Data</vt:lpstr>
      <vt:lpstr>A127827191T_Latest</vt:lpstr>
      <vt:lpstr>A127827207X</vt:lpstr>
      <vt:lpstr>A127827207X_Data</vt:lpstr>
      <vt:lpstr>A127827207X_Latest</vt:lpstr>
      <vt:lpstr>A127827208A</vt:lpstr>
      <vt:lpstr>A127827208A_Data</vt:lpstr>
      <vt:lpstr>A127827208A_Latest</vt:lpstr>
      <vt:lpstr>A127827209C</vt:lpstr>
      <vt:lpstr>A127827209C_Data</vt:lpstr>
      <vt:lpstr>A127827209C_Latest</vt:lpstr>
      <vt:lpstr>A127827210L</vt:lpstr>
      <vt:lpstr>A127827210L_Data</vt:lpstr>
      <vt:lpstr>A127827210L_Latest</vt:lpstr>
      <vt:lpstr>A127827211R</vt:lpstr>
      <vt:lpstr>A127827211R_Data</vt:lpstr>
      <vt:lpstr>A127827211R_Latest</vt:lpstr>
      <vt:lpstr>A127827212T</vt:lpstr>
      <vt:lpstr>A127827212T_Data</vt:lpstr>
      <vt:lpstr>A127827212T_Latest</vt:lpstr>
      <vt:lpstr>A127827213V</vt:lpstr>
      <vt:lpstr>A127827213V_Data</vt:lpstr>
      <vt:lpstr>A127827213V_Latest</vt:lpstr>
      <vt:lpstr>A127827214W</vt:lpstr>
      <vt:lpstr>A127827214W_Data</vt:lpstr>
      <vt:lpstr>A127827214W_Latest</vt:lpstr>
      <vt:lpstr>A127827215X</vt:lpstr>
      <vt:lpstr>A127827215X_Data</vt:lpstr>
      <vt:lpstr>A127827215X_Latest</vt:lpstr>
      <vt:lpstr>A127827216A</vt:lpstr>
      <vt:lpstr>A127827216A_Data</vt:lpstr>
      <vt:lpstr>A127827216A_Latest</vt:lpstr>
      <vt:lpstr>A127827217C</vt:lpstr>
      <vt:lpstr>A127827217C_Data</vt:lpstr>
      <vt:lpstr>A127827217C_Latest</vt:lpstr>
      <vt:lpstr>A127827218F</vt:lpstr>
      <vt:lpstr>A127827218F_Data</vt:lpstr>
      <vt:lpstr>A127827218F_Latest</vt:lpstr>
      <vt:lpstr>A127827219J</vt:lpstr>
      <vt:lpstr>A127827219J_Data</vt:lpstr>
      <vt:lpstr>A127827219J_Latest</vt:lpstr>
      <vt:lpstr>A127827220T</vt:lpstr>
      <vt:lpstr>A127827220T_Data</vt:lpstr>
      <vt:lpstr>A127827220T_Latest</vt:lpstr>
      <vt:lpstr>A127827221V</vt:lpstr>
      <vt:lpstr>A127827221V_Data</vt:lpstr>
      <vt:lpstr>A127827221V_Latest</vt:lpstr>
      <vt:lpstr>A127827237L</vt:lpstr>
      <vt:lpstr>A127827237L_Data</vt:lpstr>
      <vt:lpstr>A127827237L_Latest</vt:lpstr>
      <vt:lpstr>A127827238R</vt:lpstr>
      <vt:lpstr>A127827238R_Data</vt:lpstr>
      <vt:lpstr>A127827238R_Latest</vt:lpstr>
      <vt:lpstr>A127827239T</vt:lpstr>
      <vt:lpstr>A127827239T_Data</vt:lpstr>
      <vt:lpstr>A127827239T_Latest</vt:lpstr>
      <vt:lpstr>A127827240A</vt:lpstr>
      <vt:lpstr>A127827240A_Data</vt:lpstr>
      <vt:lpstr>A127827240A_Latest</vt:lpstr>
      <vt:lpstr>A127827241C</vt:lpstr>
      <vt:lpstr>A127827241C_Data</vt:lpstr>
      <vt:lpstr>A127827241C_Latest</vt:lpstr>
      <vt:lpstr>A127827242F</vt:lpstr>
      <vt:lpstr>A127827242F_Data</vt:lpstr>
      <vt:lpstr>A127827242F_Latest</vt:lpstr>
      <vt:lpstr>A127827243J</vt:lpstr>
      <vt:lpstr>A127827243J_Data</vt:lpstr>
      <vt:lpstr>A127827243J_Latest</vt:lpstr>
      <vt:lpstr>A127827244K</vt:lpstr>
      <vt:lpstr>A127827244K_Data</vt:lpstr>
      <vt:lpstr>A127827244K_Latest</vt:lpstr>
      <vt:lpstr>A127827245L</vt:lpstr>
      <vt:lpstr>A127827245L_Data</vt:lpstr>
      <vt:lpstr>A127827245L_Latest</vt:lpstr>
      <vt:lpstr>A127827246R</vt:lpstr>
      <vt:lpstr>A127827246R_Data</vt:lpstr>
      <vt:lpstr>A127827246R_Latest</vt:lpstr>
      <vt:lpstr>A127827247T</vt:lpstr>
      <vt:lpstr>A127827247T_Data</vt:lpstr>
      <vt:lpstr>A127827247T_Latest</vt:lpstr>
      <vt:lpstr>A127827248V</vt:lpstr>
      <vt:lpstr>A127827248V_Data</vt:lpstr>
      <vt:lpstr>A127827248V_Latest</vt:lpstr>
      <vt:lpstr>A127827249W</vt:lpstr>
      <vt:lpstr>A127827249W_Data</vt:lpstr>
      <vt:lpstr>A127827249W_Latest</vt:lpstr>
      <vt:lpstr>A127827250F</vt:lpstr>
      <vt:lpstr>A127827250F_Data</vt:lpstr>
      <vt:lpstr>A127827250F_Latest</vt:lpstr>
      <vt:lpstr>A127827251J</vt:lpstr>
      <vt:lpstr>A127827251J_Data</vt:lpstr>
      <vt:lpstr>A127827251J_Latest</vt:lpstr>
      <vt:lpstr>A127827267A</vt:lpstr>
      <vt:lpstr>A127827267A_Data</vt:lpstr>
      <vt:lpstr>A127827267A_Latest</vt:lpstr>
      <vt:lpstr>A127827268C</vt:lpstr>
      <vt:lpstr>A127827268C_Data</vt:lpstr>
      <vt:lpstr>A127827268C_Latest</vt:lpstr>
      <vt:lpstr>A127827269F</vt:lpstr>
      <vt:lpstr>A127827269F_Data</vt:lpstr>
      <vt:lpstr>A127827269F_Latest</vt:lpstr>
      <vt:lpstr>A127827270R</vt:lpstr>
      <vt:lpstr>A127827270R_Data</vt:lpstr>
      <vt:lpstr>A127827270R_Latest</vt:lpstr>
      <vt:lpstr>A127827271T</vt:lpstr>
      <vt:lpstr>A127827271T_Data</vt:lpstr>
      <vt:lpstr>A127827271T_Latest</vt:lpstr>
      <vt:lpstr>A127827272V</vt:lpstr>
      <vt:lpstr>A127827272V_Data</vt:lpstr>
      <vt:lpstr>A127827272V_Latest</vt:lpstr>
      <vt:lpstr>A127827273W</vt:lpstr>
      <vt:lpstr>A127827273W_Data</vt:lpstr>
      <vt:lpstr>A127827273W_Latest</vt:lpstr>
      <vt:lpstr>A127827274X</vt:lpstr>
      <vt:lpstr>A127827274X_Data</vt:lpstr>
      <vt:lpstr>A127827274X_Latest</vt:lpstr>
      <vt:lpstr>A127827275A</vt:lpstr>
      <vt:lpstr>A127827275A_Data</vt:lpstr>
      <vt:lpstr>A127827275A_Latest</vt:lpstr>
      <vt:lpstr>A127827276C</vt:lpstr>
      <vt:lpstr>A127827276C_Data</vt:lpstr>
      <vt:lpstr>A127827276C_Latest</vt:lpstr>
      <vt:lpstr>A127827277F</vt:lpstr>
      <vt:lpstr>A127827277F_Data</vt:lpstr>
      <vt:lpstr>A127827277F_Latest</vt:lpstr>
      <vt:lpstr>A127827278J</vt:lpstr>
      <vt:lpstr>A127827278J_Data</vt:lpstr>
      <vt:lpstr>A127827278J_Latest</vt:lpstr>
      <vt:lpstr>A127827279K</vt:lpstr>
      <vt:lpstr>A127827279K_Data</vt:lpstr>
      <vt:lpstr>A127827279K_Latest</vt:lpstr>
      <vt:lpstr>A127827280V</vt:lpstr>
      <vt:lpstr>A127827280V_Data</vt:lpstr>
      <vt:lpstr>A127827280V_Latest</vt:lpstr>
      <vt:lpstr>A127827281W</vt:lpstr>
      <vt:lpstr>A127827281W_Data</vt:lpstr>
      <vt:lpstr>A127827281W_Latest</vt:lpstr>
      <vt:lpstr>A127827297R</vt:lpstr>
      <vt:lpstr>A127827297R_Data</vt:lpstr>
      <vt:lpstr>A127827297R_Latest</vt:lpstr>
      <vt:lpstr>A127827298T</vt:lpstr>
      <vt:lpstr>A127827298T_Data</vt:lpstr>
      <vt:lpstr>A127827298T_Latest</vt:lpstr>
      <vt:lpstr>A127827299V</vt:lpstr>
      <vt:lpstr>A127827299V_Data</vt:lpstr>
      <vt:lpstr>A127827299V_Latest</vt:lpstr>
      <vt:lpstr>A127827300T</vt:lpstr>
      <vt:lpstr>A127827300T_Data</vt:lpstr>
      <vt:lpstr>A127827300T_Latest</vt:lpstr>
      <vt:lpstr>A127827301V</vt:lpstr>
      <vt:lpstr>A127827301V_Data</vt:lpstr>
      <vt:lpstr>A127827301V_Latest</vt:lpstr>
      <vt:lpstr>A127827302W</vt:lpstr>
      <vt:lpstr>A127827302W_Data</vt:lpstr>
      <vt:lpstr>A127827302W_Latest</vt:lpstr>
      <vt:lpstr>A127827303X</vt:lpstr>
      <vt:lpstr>A127827303X_Data</vt:lpstr>
      <vt:lpstr>A127827303X_Latest</vt:lpstr>
      <vt:lpstr>A127827304A</vt:lpstr>
      <vt:lpstr>A127827304A_Data</vt:lpstr>
      <vt:lpstr>A127827304A_Latest</vt:lpstr>
      <vt:lpstr>A127827305C</vt:lpstr>
      <vt:lpstr>A127827305C_Data</vt:lpstr>
      <vt:lpstr>A127827305C_Latest</vt:lpstr>
      <vt:lpstr>A127827306F</vt:lpstr>
      <vt:lpstr>A127827306F_Data</vt:lpstr>
      <vt:lpstr>A127827306F_Latest</vt:lpstr>
      <vt:lpstr>A127827307J</vt:lpstr>
      <vt:lpstr>A127827307J_Data</vt:lpstr>
      <vt:lpstr>A127827307J_Latest</vt:lpstr>
      <vt:lpstr>A127827308K</vt:lpstr>
      <vt:lpstr>A127827308K_Data</vt:lpstr>
      <vt:lpstr>A127827308K_Latest</vt:lpstr>
      <vt:lpstr>A127827309L</vt:lpstr>
      <vt:lpstr>A127827309L_Data</vt:lpstr>
      <vt:lpstr>A127827309L_Latest</vt:lpstr>
      <vt:lpstr>A127827310W</vt:lpstr>
      <vt:lpstr>A127827310W_Data</vt:lpstr>
      <vt:lpstr>A127827310W_Latest</vt:lpstr>
      <vt:lpstr>A127827311X</vt:lpstr>
      <vt:lpstr>A127827311X_Data</vt:lpstr>
      <vt:lpstr>A127827311X_Latest</vt:lpstr>
      <vt:lpstr>A127827567C</vt:lpstr>
      <vt:lpstr>A127827567C_Data</vt:lpstr>
      <vt:lpstr>A127827567C_Latest</vt:lpstr>
      <vt:lpstr>A127827568F</vt:lpstr>
      <vt:lpstr>A127827568F_Data</vt:lpstr>
      <vt:lpstr>A127827568F_Latest</vt:lpstr>
      <vt:lpstr>A127827569J</vt:lpstr>
      <vt:lpstr>A127827569J_Data</vt:lpstr>
      <vt:lpstr>A127827569J_Latest</vt:lpstr>
      <vt:lpstr>A127827570T</vt:lpstr>
      <vt:lpstr>A127827570T_Data</vt:lpstr>
      <vt:lpstr>A127827570T_Latest</vt:lpstr>
      <vt:lpstr>A127827571V</vt:lpstr>
      <vt:lpstr>A127827571V_Data</vt:lpstr>
      <vt:lpstr>A127827571V_Latest</vt:lpstr>
      <vt:lpstr>A127827572W</vt:lpstr>
      <vt:lpstr>A127827572W_Data</vt:lpstr>
      <vt:lpstr>A127827572W_Latest</vt:lpstr>
      <vt:lpstr>A127827573X</vt:lpstr>
      <vt:lpstr>A127827573X_Data</vt:lpstr>
      <vt:lpstr>A127827573X_Latest</vt:lpstr>
      <vt:lpstr>A127827574A</vt:lpstr>
      <vt:lpstr>A127827574A_Data</vt:lpstr>
      <vt:lpstr>A127827574A_Latest</vt:lpstr>
      <vt:lpstr>A127827575C</vt:lpstr>
      <vt:lpstr>A127827575C_Data</vt:lpstr>
      <vt:lpstr>A127827575C_Latest</vt:lpstr>
      <vt:lpstr>A127827576F</vt:lpstr>
      <vt:lpstr>A127827576F_Data</vt:lpstr>
      <vt:lpstr>A127827576F_Latest</vt:lpstr>
      <vt:lpstr>A127827577J</vt:lpstr>
      <vt:lpstr>A127827577J_Data</vt:lpstr>
      <vt:lpstr>A127827577J_Latest</vt:lpstr>
      <vt:lpstr>A127827578K</vt:lpstr>
      <vt:lpstr>A127827578K_Data</vt:lpstr>
      <vt:lpstr>A127827578K_Latest</vt:lpstr>
      <vt:lpstr>A127827579L</vt:lpstr>
      <vt:lpstr>A127827579L_Data</vt:lpstr>
      <vt:lpstr>A127827579L_Latest</vt:lpstr>
      <vt:lpstr>A127827580W</vt:lpstr>
      <vt:lpstr>A127827580W_Data</vt:lpstr>
      <vt:lpstr>A127827580W_Latest</vt:lpstr>
      <vt:lpstr>A127827581X</vt:lpstr>
      <vt:lpstr>A127827581X_Data</vt:lpstr>
      <vt:lpstr>A127827581X_Latest</vt:lpstr>
      <vt:lpstr>A127827897V</vt:lpstr>
      <vt:lpstr>A127827897V_Data</vt:lpstr>
      <vt:lpstr>A127827897V_Latest</vt:lpstr>
      <vt:lpstr>A127827898W</vt:lpstr>
      <vt:lpstr>A127827898W_Data</vt:lpstr>
      <vt:lpstr>A127827898W_Latest</vt:lpstr>
      <vt:lpstr>A127827899X</vt:lpstr>
      <vt:lpstr>A127827899X_Data</vt:lpstr>
      <vt:lpstr>A127827899X_Latest</vt:lpstr>
      <vt:lpstr>A127827900W</vt:lpstr>
      <vt:lpstr>A127827900W_Data</vt:lpstr>
      <vt:lpstr>A127827900W_Latest</vt:lpstr>
      <vt:lpstr>A127827901X</vt:lpstr>
      <vt:lpstr>A127827901X_Data</vt:lpstr>
      <vt:lpstr>A127827901X_Latest</vt:lpstr>
      <vt:lpstr>A127827902A</vt:lpstr>
      <vt:lpstr>A127827902A_Data</vt:lpstr>
      <vt:lpstr>A127827902A_Latest</vt:lpstr>
      <vt:lpstr>A127827903C</vt:lpstr>
      <vt:lpstr>A127827903C_Data</vt:lpstr>
      <vt:lpstr>A127827903C_Latest</vt:lpstr>
      <vt:lpstr>A127827904F</vt:lpstr>
      <vt:lpstr>A127827904F_Data</vt:lpstr>
      <vt:lpstr>A127827904F_Latest</vt:lpstr>
      <vt:lpstr>A127827905J</vt:lpstr>
      <vt:lpstr>A127827905J_Data</vt:lpstr>
      <vt:lpstr>A127827905J_Latest</vt:lpstr>
      <vt:lpstr>A127827906K</vt:lpstr>
      <vt:lpstr>A127827906K_Data</vt:lpstr>
      <vt:lpstr>A127827906K_Latest</vt:lpstr>
      <vt:lpstr>A127827907L</vt:lpstr>
      <vt:lpstr>A127827907L_Data</vt:lpstr>
      <vt:lpstr>A127827907L_Latest</vt:lpstr>
      <vt:lpstr>A127827908R</vt:lpstr>
      <vt:lpstr>A127827908R_Data</vt:lpstr>
      <vt:lpstr>A127827908R_Latest</vt:lpstr>
      <vt:lpstr>A127827909T</vt:lpstr>
      <vt:lpstr>A127827909T_Data</vt:lpstr>
      <vt:lpstr>A127827909T_Latest</vt:lpstr>
      <vt:lpstr>A127827910A</vt:lpstr>
      <vt:lpstr>A127827910A_Data</vt:lpstr>
      <vt:lpstr>A127827910A_Latest</vt:lpstr>
      <vt:lpstr>A127827911C</vt:lpstr>
      <vt:lpstr>A127827911C_Data</vt:lpstr>
      <vt:lpstr>A127827911C_Latest</vt:lpstr>
      <vt:lpstr>A127828227A</vt:lpstr>
      <vt:lpstr>A127828227A_Data</vt:lpstr>
      <vt:lpstr>A127828227A_Latest</vt:lpstr>
      <vt:lpstr>A127828228C</vt:lpstr>
      <vt:lpstr>A127828228C_Data</vt:lpstr>
      <vt:lpstr>A127828228C_Latest</vt:lpstr>
      <vt:lpstr>A127828229F</vt:lpstr>
      <vt:lpstr>A127828229F_Data</vt:lpstr>
      <vt:lpstr>A127828229F_Latest</vt:lpstr>
      <vt:lpstr>A127828230R</vt:lpstr>
      <vt:lpstr>A127828230R_Data</vt:lpstr>
      <vt:lpstr>A127828230R_Latest</vt:lpstr>
      <vt:lpstr>A127828231T</vt:lpstr>
      <vt:lpstr>A127828231T_Data</vt:lpstr>
      <vt:lpstr>A127828231T_Latest</vt:lpstr>
      <vt:lpstr>A127828232V</vt:lpstr>
      <vt:lpstr>A127828232V_Data</vt:lpstr>
      <vt:lpstr>A127828232V_Latest</vt:lpstr>
      <vt:lpstr>A127828233W</vt:lpstr>
      <vt:lpstr>A127828233W_Data</vt:lpstr>
      <vt:lpstr>A127828233W_Latest</vt:lpstr>
      <vt:lpstr>A127828234X</vt:lpstr>
      <vt:lpstr>A127828234X_Data</vt:lpstr>
      <vt:lpstr>A127828234X_Latest</vt:lpstr>
      <vt:lpstr>A127828235A</vt:lpstr>
      <vt:lpstr>A127828235A_Data</vt:lpstr>
      <vt:lpstr>A127828235A_Latest</vt:lpstr>
      <vt:lpstr>A127828236C</vt:lpstr>
      <vt:lpstr>A127828236C_Data</vt:lpstr>
      <vt:lpstr>A127828236C_Latest</vt:lpstr>
      <vt:lpstr>A127828237F</vt:lpstr>
      <vt:lpstr>A127828237F_Data</vt:lpstr>
      <vt:lpstr>A127828237F_Latest</vt:lpstr>
      <vt:lpstr>A127828238J</vt:lpstr>
      <vt:lpstr>A127828238J_Data</vt:lpstr>
      <vt:lpstr>A127828238J_Latest</vt:lpstr>
      <vt:lpstr>A127828239K</vt:lpstr>
      <vt:lpstr>A127828239K_Data</vt:lpstr>
      <vt:lpstr>A127828239K_Latest</vt:lpstr>
      <vt:lpstr>A127828240V</vt:lpstr>
      <vt:lpstr>A127828240V_Data</vt:lpstr>
      <vt:lpstr>A127828240V_Latest</vt:lpstr>
      <vt:lpstr>A127828241W</vt:lpstr>
      <vt:lpstr>A127828241W_Data</vt:lpstr>
      <vt:lpstr>A127828241W_Latest</vt:lpstr>
      <vt:lpstr>A127828557T</vt:lpstr>
      <vt:lpstr>A127828557T_Data</vt:lpstr>
      <vt:lpstr>A127828557T_Latest</vt:lpstr>
      <vt:lpstr>A127828558V</vt:lpstr>
      <vt:lpstr>A127828558V_Data</vt:lpstr>
      <vt:lpstr>A127828558V_Latest</vt:lpstr>
      <vt:lpstr>A127828559W</vt:lpstr>
      <vt:lpstr>A127828559W_Data</vt:lpstr>
      <vt:lpstr>A127828559W_Latest</vt:lpstr>
      <vt:lpstr>A127828560F</vt:lpstr>
      <vt:lpstr>A127828560F_Data</vt:lpstr>
      <vt:lpstr>A127828560F_Latest</vt:lpstr>
      <vt:lpstr>A127828561J</vt:lpstr>
      <vt:lpstr>A127828561J_Data</vt:lpstr>
      <vt:lpstr>A127828561J_Latest</vt:lpstr>
      <vt:lpstr>A127828562K</vt:lpstr>
      <vt:lpstr>A127828562K_Data</vt:lpstr>
      <vt:lpstr>A127828562K_Latest</vt:lpstr>
      <vt:lpstr>A127828563L</vt:lpstr>
      <vt:lpstr>A127828563L_Data</vt:lpstr>
      <vt:lpstr>A127828563L_Latest</vt:lpstr>
      <vt:lpstr>A127828564R</vt:lpstr>
      <vt:lpstr>A127828564R_Data</vt:lpstr>
      <vt:lpstr>A127828564R_Latest</vt:lpstr>
      <vt:lpstr>A127828565T</vt:lpstr>
      <vt:lpstr>A127828565T_Data</vt:lpstr>
      <vt:lpstr>A127828565T_Latest</vt:lpstr>
      <vt:lpstr>A127828566V</vt:lpstr>
      <vt:lpstr>A127828566V_Data</vt:lpstr>
      <vt:lpstr>A127828566V_Latest</vt:lpstr>
      <vt:lpstr>A127828567W</vt:lpstr>
      <vt:lpstr>A127828567W_Data</vt:lpstr>
      <vt:lpstr>A127828567W_Latest</vt:lpstr>
      <vt:lpstr>A127828568X</vt:lpstr>
      <vt:lpstr>A127828568X_Data</vt:lpstr>
      <vt:lpstr>A127828568X_Latest</vt:lpstr>
      <vt:lpstr>A127828569A</vt:lpstr>
      <vt:lpstr>A127828569A_Data</vt:lpstr>
      <vt:lpstr>A127828569A_Latest</vt:lpstr>
      <vt:lpstr>A127828570K</vt:lpstr>
      <vt:lpstr>A127828570K_Data</vt:lpstr>
      <vt:lpstr>A127828570K_Latest</vt:lpstr>
      <vt:lpstr>A127828571L</vt:lpstr>
      <vt:lpstr>A127828571L_Data</vt:lpstr>
      <vt:lpstr>A127828571L_Latest</vt:lpstr>
      <vt:lpstr>A127828887J</vt:lpstr>
      <vt:lpstr>A127828887J_Data</vt:lpstr>
      <vt:lpstr>A127828887J_Latest</vt:lpstr>
      <vt:lpstr>A127828888K</vt:lpstr>
      <vt:lpstr>A127828888K_Data</vt:lpstr>
      <vt:lpstr>A127828888K_Latest</vt:lpstr>
      <vt:lpstr>A127828889L</vt:lpstr>
      <vt:lpstr>A127828889L_Data</vt:lpstr>
      <vt:lpstr>A127828889L_Latest</vt:lpstr>
      <vt:lpstr>A127828890W</vt:lpstr>
      <vt:lpstr>A127828890W_Data</vt:lpstr>
      <vt:lpstr>A127828890W_Latest</vt:lpstr>
      <vt:lpstr>A127828891X</vt:lpstr>
      <vt:lpstr>A127828891X_Data</vt:lpstr>
      <vt:lpstr>A127828891X_Latest</vt:lpstr>
      <vt:lpstr>A127828892A</vt:lpstr>
      <vt:lpstr>A127828892A_Data</vt:lpstr>
      <vt:lpstr>A127828892A_Latest</vt:lpstr>
      <vt:lpstr>A127828893C</vt:lpstr>
      <vt:lpstr>A127828893C_Data</vt:lpstr>
      <vt:lpstr>A127828893C_Latest</vt:lpstr>
      <vt:lpstr>A127828894F</vt:lpstr>
      <vt:lpstr>A127828894F_Data</vt:lpstr>
      <vt:lpstr>A127828894F_Latest</vt:lpstr>
      <vt:lpstr>A127828895J</vt:lpstr>
      <vt:lpstr>A127828895J_Data</vt:lpstr>
      <vt:lpstr>A127828895J_Latest</vt:lpstr>
      <vt:lpstr>A127828896K</vt:lpstr>
      <vt:lpstr>A127828896K_Data</vt:lpstr>
      <vt:lpstr>A127828896K_Latest</vt:lpstr>
      <vt:lpstr>A127828897L</vt:lpstr>
      <vt:lpstr>A127828897L_Data</vt:lpstr>
      <vt:lpstr>A127828897L_Latest</vt:lpstr>
      <vt:lpstr>A127828898R</vt:lpstr>
      <vt:lpstr>A127828898R_Data</vt:lpstr>
      <vt:lpstr>A127828898R_Latest</vt:lpstr>
      <vt:lpstr>A127828899T</vt:lpstr>
      <vt:lpstr>A127828899T_Data</vt:lpstr>
      <vt:lpstr>A127828899T_Latest</vt:lpstr>
      <vt:lpstr>A127828900R</vt:lpstr>
      <vt:lpstr>A127828900R_Data</vt:lpstr>
      <vt:lpstr>A127828900R_Latest</vt:lpstr>
      <vt:lpstr>A127828901T</vt:lpstr>
      <vt:lpstr>A127828901T_Data</vt:lpstr>
      <vt:lpstr>A127828901T_Latest</vt:lpstr>
      <vt:lpstr>A127829217R</vt:lpstr>
      <vt:lpstr>A127829217R_Data</vt:lpstr>
      <vt:lpstr>A127829217R_Latest</vt:lpstr>
      <vt:lpstr>A127829218T</vt:lpstr>
      <vt:lpstr>A127829218T_Data</vt:lpstr>
      <vt:lpstr>A127829218T_Latest</vt:lpstr>
      <vt:lpstr>A127829219V</vt:lpstr>
      <vt:lpstr>A127829219V_Data</vt:lpstr>
      <vt:lpstr>A127829219V_Latest</vt:lpstr>
      <vt:lpstr>A127829220C</vt:lpstr>
      <vt:lpstr>A127829220C_Data</vt:lpstr>
      <vt:lpstr>A127829220C_Latest</vt:lpstr>
      <vt:lpstr>A127829221F</vt:lpstr>
      <vt:lpstr>A127829221F_Data</vt:lpstr>
      <vt:lpstr>A127829221F_Latest</vt:lpstr>
      <vt:lpstr>A127829222J</vt:lpstr>
      <vt:lpstr>A127829222J_Data</vt:lpstr>
      <vt:lpstr>A127829222J_Latest</vt:lpstr>
      <vt:lpstr>A127829223K</vt:lpstr>
      <vt:lpstr>A127829223K_Data</vt:lpstr>
      <vt:lpstr>A127829223K_Latest</vt:lpstr>
      <vt:lpstr>A127829224L</vt:lpstr>
      <vt:lpstr>A127829224L_Data</vt:lpstr>
      <vt:lpstr>A127829224L_Latest</vt:lpstr>
      <vt:lpstr>A127829225R</vt:lpstr>
      <vt:lpstr>A127829225R_Data</vt:lpstr>
      <vt:lpstr>A127829225R_Latest</vt:lpstr>
      <vt:lpstr>A127829226T</vt:lpstr>
      <vt:lpstr>A127829226T_Data</vt:lpstr>
      <vt:lpstr>A127829226T_Latest</vt:lpstr>
      <vt:lpstr>A127829227V</vt:lpstr>
      <vt:lpstr>A127829227V_Data</vt:lpstr>
      <vt:lpstr>A127829227V_Latest</vt:lpstr>
      <vt:lpstr>A127829228W</vt:lpstr>
      <vt:lpstr>A127829228W_Data</vt:lpstr>
      <vt:lpstr>A127829228W_Latest</vt:lpstr>
      <vt:lpstr>A127829229X</vt:lpstr>
      <vt:lpstr>A127829229X_Data</vt:lpstr>
      <vt:lpstr>A127829229X_Latest</vt:lpstr>
      <vt:lpstr>A127829230J</vt:lpstr>
      <vt:lpstr>A127829230J_Data</vt:lpstr>
      <vt:lpstr>A127829230J_Latest</vt:lpstr>
      <vt:lpstr>A127829231K</vt:lpstr>
      <vt:lpstr>A127829231K_Data</vt:lpstr>
      <vt:lpstr>A127829231K_Latest</vt:lpstr>
      <vt:lpstr>A127829547F</vt:lpstr>
      <vt:lpstr>A127829547F_Data</vt:lpstr>
      <vt:lpstr>A127829547F_Latest</vt:lpstr>
      <vt:lpstr>A127829548J</vt:lpstr>
      <vt:lpstr>A127829548J_Data</vt:lpstr>
      <vt:lpstr>A127829548J_Latest</vt:lpstr>
      <vt:lpstr>A127829549K</vt:lpstr>
      <vt:lpstr>A127829549K_Data</vt:lpstr>
      <vt:lpstr>A127829549K_Latest</vt:lpstr>
      <vt:lpstr>A127829550V</vt:lpstr>
      <vt:lpstr>A127829550V_Data</vt:lpstr>
      <vt:lpstr>A127829550V_Latest</vt:lpstr>
      <vt:lpstr>A127829551W</vt:lpstr>
      <vt:lpstr>A127829551W_Data</vt:lpstr>
      <vt:lpstr>A127829551W_Latest</vt:lpstr>
      <vt:lpstr>A127829552X</vt:lpstr>
      <vt:lpstr>A127829552X_Data</vt:lpstr>
      <vt:lpstr>A127829552X_Latest</vt:lpstr>
      <vt:lpstr>A127829553A</vt:lpstr>
      <vt:lpstr>A127829553A_Data</vt:lpstr>
      <vt:lpstr>A127829553A_Latest</vt:lpstr>
      <vt:lpstr>A127829554C</vt:lpstr>
      <vt:lpstr>A127829554C_Data</vt:lpstr>
      <vt:lpstr>A127829554C_Latest</vt:lpstr>
      <vt:lpstr>A127829555F</vt:lpstr>
      <vt:lpstr>A127829555F_Data</vt:lpstr>
      <vt:lpstr>A127829555F_Latest</vt:lpstr>
      <vt:lpstr>A127829556J</vt:lpstr>
      <vt:lpstr>A127829556J_Data</vt:lpstr>
      <vt:lpstr>A127829556J_Latest</vt:lpstr>
      <vt:lpstr>A127829557K</vt:lpstr>
      <vt:lpstr>A127829557K_Data</vt:lpstr>
      <vt:lpstr>A127829557K_Latest</vt:lpstr>
      <vt:lpstr>A127829558L</vt:lpstr>
      <vt:lpstr>A127829558L_Data</vt:lpstr>
      <vt:lpstr>A127829558L_Latest</vt:lpstr>
      <vt:lpstr>A127829559R</vt:lpstr>
      <vt:lpstr>A127829559R_Data</vt:lpstr>
      <vt:lpstr>A127829559R_Latest</vt:lpstr>
      <vt:lpstr>A127829560X</vt:lpstr>
      <vt:lpstr>A127829560X_Data</vt:lpstr>
      <vt:lpstr>A127829560X_Latest</vt:lpstr>
      <vt:lpstr>A127829561A</vt:lpstr>
      <vt:lpstr>A127829561A_Data</vt:lpstr>
      <vt:lpstr>A127829561A_Latest</vt:lpstr>
      <vt:lpstr>A127829877W</vt:lpstr>
      <vt:lpstr>A127829877W_Data</vt:lpstr>
      <vt:lpstr>A127829877W_Latest</vt:lpstr>
      <vt:lpstr>A127829878X</vt:lpstr>
      <vt:lpstr>A127829878X_Data</vt:lpstr>
      <vt:lpstr>A127829878X_Latest</vt:lpstr>
      <vt:lpstr>A127829879A</vt:lpstr>
      <vt:lpstr>A127829879A_Data</vt:lpstr>
      <vt:lpstr>A127829879A_Latest</vt:lpstr>
      <vt:lpstr>A127829880K</vt:lpstr>
      <vt:lpstr>A127829880K_Data</vt:lpstr>
      <vt:lpstr>A127829880K_Latest</vt:lpstr>
      <vt:lpstr>A127829881L</vt:lpstr>
      <vt:lpstr>A127829881L_Data</vt:lpstr>
      <vt:lpstr>A127829881L_Latest</vt:lpstr>
      <vt:lpstr>A127829882R</vt:lpstr>
      <vt:lpstr>A127829882R_Data</vt:lpstr>
      <vt:lpstr>A127829882R_Latest</vt:lpstr>
      <vt:lpstr>A127829883T</vt:lpstr>
      <vt:lpstr>A127829883T_Data</vt:lpstr>
      <vt:lpstr>A127829883T_Latest</vt:lpstr>
      <vt:lpstr>A127829884V</vt:lpstr>
      <vt:lpstr>A127829884V_Data</vt:lpstr>
      <vt:lpstr>A127829884V_Latest</vt:lpstr>
      <vt:lpstr>A127829885W</vt:lpstr>
      <vt:lpstr>A127829885W_Data</vt:lpstr>
      <vt:lpstr>A127829885W_Latest</vt:lpstr>
      <vt:lpstr>A127829886X</vt:lpstr>
      <vt:lpstr>A127829886X_Data</vt:lpstr>
      <vt:lpstr>A127829886X_Latest</vt:lpstr>
      <vt:lpstr>A127829887A</vt:lpstr>
      <vt:lpstr>A127829887A_Data</vt:lpstr>
      <vt:lpstr>A127829887A_Latest</vt:lpstr>
      <vt:lpstr>A127829888C</vt:lpstr>
      <vt:lpstr>A127829888C_Data</vt:lpstr>
      <vt:lpstr>A127829888C_Latest</vt:lpstr>
      <vt:lpstr>A127829889F</vt:lpstr>
      <vt:lpstr>A127829889F_Data</vt:lpstr>
      <vt:lpstr>A127829889F_Latest</vt:lpstr>
      <vt:lpstr>A127829890R</vt:lpstr>
      <vt:lpstr>A127829890R_Data</vt:lpstr>
      <vt:lpstr>A127829890R_Latest</vt:lpstr>
      <vt:lpstr>A127829891T</vt:lpstr>
      <vt:lpstr>A127829891T_Data</vt:lpstr>
      <vt:lpstr>A127829891T_Latest</vt:lpstr>
      <vt:lpstr>A127829967A</vt:lpstr>
      <vt:lpstr>A127829967A_Data</vt:lpstr>
      <vt:lpstr>A127829967A_Latest</vt:lpstr>
      <vt:lpstr>A127829968C</vt:lpstr>
      <vt:lpstr>A127829968C_Data</vt:lpstr>
      <vt:lpstr>A127829968C_Latest</vt:lpstr>
      <vt:lpstr>A127829969F</vt:lpstr>
      <vt:lpstr>A127829969F_Data</vt:lpstr>
      <vt:lpstr>A127829969F_Latest</vt:lpstr>
      <vt:lpstr>A127829970R</vt:lpstr>
      <vt:lpstr>A127829970R_Data</vt:lpstr>
      <vt:lpstr>A127829970R_Latest</vt:lpstr>
      <vt:lpstr>A127829971T</vt:lpstr>
      <vt:lpstr>A127829971T_Data</vt:lpstr>
      <vt:lpstr>A127829971T_Latest</vt:lpstr>
      <vt:lpstr>A127829972V</vt:lpstr>
      <vt:lpstr>A127829972V_Data</vt:lpstr>
      <vt:lpstr>A127829972V_Latest</vt:lpstr>
      <vt:lpstr>A127829973W</vt:lpstr>
      <vt:lpstr>A127829973W_Data</vt:lpstr>
      <vt:lpstr>A127829973W_Latest</vt:lpstr>
      <vt:lpstr>A127829974X</vt:lpstr>
      <vt:lpstr>A127829974X_Data</vt:lpstr>
      <vt:lpstr>A127829974X_Latest</vt:lpstr>
      <vt:lpstr>A127829975A</vt:lpstr>
      <vt:lpstr>A127829975A_Data</vt:lpstr>
      <vt:lpstr>A127829975A_Latest</vt:lpstr>
      <vt:lpstr>A127829976C</vt:lpstr>
      <vt:lpstr>A127829976C_Data</vt:lpstr>
      <vt:lpstr>A127829976C_Latest</vt:lpstr>
      <vt:lpstr>A127829977F</vt:lpstr>
      <vt:lpstr>A127829977F_Data</vt:lpstr>
      <vt:lpstr>A127829977F_Latest</vt:lpstr>
      <vt:lpstr>A127829978J</vt:lpstr>
      <vt:lpstr>A127829978J_Data</vt:lpstr>
      <vt:lpstr>A127829978J_Latest</vt:lpstr>
      <vt:lpstr>A127829979K</vt:lpstr>
      <vt:lpstr>A127829979K_Data</vt:lpstr>
      <vt:lpstr>A127829979K_Latest</vt:lpstr>
      <vt:lpstr>A127829980V</vt:lpstr>
      <vt:lpstr>A127829980V_Data</vt:lpstr>
      <vt:lpstr>A127829980V_Latest</vt:lpstr>
      <vt:lpstr>A127829981W</vt:lpstr>
      <vt:lpstr>A127829981W_Data</vt:lpstr>
      <vt:lpstr>A127829981W_Latest</vt:lpstr>
      <vt:lpstr>A127829997R</vt:lpstr>
      <vt:lpstr>A127829997R_Data</vt:lpstr>
      <vt:lpstr>A127829997R_Latest</vt:lpstr>
      <vt:lpstr>A127829998T</vt:lpstr>
      <vt:lpstr>A127829998T_Data</vt:lpstr>
      <vt:lpstr>A127829998T_Latest</vt:lpstr>
      <vt:lpstr>A127829999V</vt:lpstr>
      <vt:lpstr>A127829999V_Data</vt:lpstr>
      <vt:lpstr>A127829999V_Latest</vt:lpstr>
      <vt:lpstr>A127830000X</vt:lpstr>
      <vt:lpstr>A127830000X_Data</vt:lpstr>
      <vt:lpstr>A127830000X_Latest</vt:lpstr>
      <vt:lpstr>A127830001A</vt:lpstr>
      <vt:lpstr>A127830001A_Data</vt:lpstr>
      <vt:lpstr>A127830001A_Latest</vt:lpstr>
      <vt:lpstr>A127830002C</vt:lpstr>
      <vt:lpstr>A127830002C_Data</vt:lpstr>
      <vt:lpstr>A127830002C_Latest</vt:lpstr>
      <vt:lpstr>A127830003F</vt:lpstr>
      <vt:lpstr>A127830003F_Data</vt:lpstr>
      <vt:lpstr>A127830003F_Latest</vt:lpstr>
      <vt:lpstr>A127830004J</vt:lpstr>
      <vt:lpstr>A127830004J_Data</vt:lpstr>
      <vt:lpstr>A127830004J_Latest</vt:lpstr>
      <vt:lpstr>A127830005K</vt:lpstr>
      <vt:lpstr>A127830005K_Data</vt:lpstr>
      <vt:lpstr>A127830005K_Latest</vt:lpstr>
      <vt:lpstr>A127830006L</vt:lpstr>
      <vt:lpstr>A127830006L_Data</vt:lpstr>
      <vt:lpstr>A127830006L_Latest</vt:lpstr>
      <vt:lpstr>A127830007R</vt:lpstr>
      <vt:lpstr>A127830007R_Data</vt:lpstr>
      <vt:lpstr>A127830007R_Latest</vt:lpstr>
      <vt:lpstr>A127830008T</vt:lpstr>
      <vt:lpstr>A127830008T_Data</vt:lpstr>
      <vt:lpstr>A127830008T_Latest</vt:lpstr>
      <vt:lpstr>A127830009V</vt:lpstr>
      <vt:lpstr>A127830009V_Data</vt:lpstr>
      <vt:lpstr>A127830009V_Latest</vt:lpstr>
      <vt:lpstr>A127830010C</vt:lpstr>
      <vt:lpstr>A127830010C_Data</vt:lpstr>
      <vt:lpstr>A127830010C_Latest</vt:lpstr>
      <vt:lpstr>A127830011F</vt:lpstr>
      <vt:lpstr>A127830011F_Data</vt:lpstr>
      <vt:lpstr>A127830011F_Latest</vt:lpstr>
      <vt:lpstr>A127830027X</vt:lpstr>
      <vt:lpstr>A127830027X_Data</vt:lpstr>
      <vt:lpstr>A127830027X_Latest</vt:lpstr>
      <vt:lpstr>A127830028A</vt:lpstr>
      <vt:lpstr>A127830028A_Data</vt:lpstr>
      <vt:lpstr>A127830028A_Latest</vt:lpstr>
      <vt:lpstr>A127830029C</vt:lpstr>
      <vt:lpstr>A127830029C_Data</vt:lpstr>
      <vt:lpstr>A127830029C_Latest</vt:lpstr>
      <vt:lpstr>A127830030L</vt:lpstr>
      <vt:lpstr>A127830030L_Data</vt:lpstr>
      <vt:lpstr>A127830030L_Latest</vt:lpstr>
      <vt:lpstr>A127830031R</vt:lpstr>
      <vt:lpstr>A127830031R_Data</vt:lpstr>
      <vt:lpstr>A127830031R_Latest</vt:lpstr>
      <vt:lpstr>A127830032T</vt:lpstr>
      <vt:lpstr>A127830032T_Data</vt:lpstr>
      <vt:lpstr>A127830032T_Latest</vt:lpstr>
      <vt:lpstr>A127830033V</vt:lpstr>
      <vt:lpstr>A127830033V_Data</vt:lpstr>
      <vt:lpstr>A127830033V_Latest</vt:lpstr>
      <vt:lpstr>A127830034W</vt:lpstr>
      <vt:lpstr>A127830034W_Data</vt:lpstr>
      <vt:lpstr>A127830034W_Latest</vt:lpstr>
      <vt:lpstr>A127830035X</vt:lpstr>
      <vt:lpstr>A127830035X_Data</vt:lpstr>
      <vt:lpstr>A127830035X_Latest</vt:lpstr>
      <vt:lpstr>A127830036A</vt:lpstr>
      <vt:lpstr>A127830036A_Data</vt:lpstr>
      <vt:lpstr>A127830036A_Latest</vt:lpstr>
      <vt:lpstr>A127830037C</vt:lpstr>
      <vt:lpstr>A127830037C_Data</vt:lpstr>
      <vt:lpstr>A127830037C_Latest</vt:lpstr>
      <vt:lpstr>A127830038F</vt:lpstr>
      <vt:lpstr>A127830038F_Data</vt:lpstr>
      <vt:lpstr>A127830038F_Latest</vt:lpstr>
      <vt:lpstr>A127830039J</vt:lpstr>
      <vt:lpstr>A127830039J_Data</vt:lpstr>
      <vt:lpstr>A127830039J_Latest</vt:lpstr>
      <vt:lpstr>A127830040T</vt:lpstr>
      <vt:lpstr>A127830040T_Data</vt:lpstr>
      <vt:lpstr>A127830040T_Latest</vt:lpstr>
      <vt:lpstr>A127830041V</vt:lpstr>
      <vt:lpstr>A127830041V_Data</vt:lpstr>
      <vt:lpstr>A127830041V_Latest</vt:lpstr>
      <vt:lpstr>A127830057L</vt:lpstr>
      <vt:lpstr>A127830057L_Data</vt:lpstr>
      <vt:lpstr>A127830057L_Latest</vt:lpstr>
      <vt:lpstr>A127830058R</vt:lpstr>
      <vt:lpstr>A127830058R_Data</vt:lpstr>
      <vt:lpstr>A127830058R_Latest</vt:lpstr>
      <vt:lpstr>A127830059T</vt:lpstr>
      <vt:lpstr>A127830059T_Data</vt:lpstr>
      <vt:lpstr>A127830059T_Latest</vt:lpstr>
      <vt:lpstr>A127830060A</vt:lpstr>
      <vt:lpstr>A127830060A_Data</vt:lpstr>
      <vt:lpstr>A127830060A_Latest</vt:lpstr>
      <vt:lpstr>A127830061C</vt:lpstr>
      <vt:lpstr>A127830061C_Data</vt:lpstr>
      <vt:lpstr>A127830061C_Latest</vt:lpstr>
      <vt:lpstr>A127830062F</vt:lpstr>
      <vt:lpstr>A127830062F_Data</vt:lpstr>
      <vt:lpstr>A127830062F_Latest</vt:lpstr>
      <vt:lpstr>A127830063J</vt:lpstr>
      <vt:lpstr>A127830063J_Data</vt:lpstr>
      <vt:lpstr>A127830063J_Latest</vt:lpstr>
      <vt:lpstr>A127830064K</vt:lpstr>
      <vt:lpstr>A127830064K_Data</vt:lpstr>
      <vt:lpstr>A127830064K_Latest</vt:lpstr>
      <vt:lpstr>A127830065L</vt:lpstr>
      <vt:lpstr>A127830065L_Data</vt:lpstr>
      <vt:lpstr>A127830065L_Latest</vt:lpstr>
      <vt:lpstr>A127830066R</vt:lpstr>
      <vt:lpstr>A127830066R_Data</vt:lpstr>
      <vt:lpstr>A127830066R_Latest</vt:lpstr>
      <vt:lpstr>A127830067T</vt:lpstr>
      <vt:lpstr>A127830067T_Data</vt:lpstr>
      <vt:lpstr>A127830067T_Latest</vt:lpstr>
      <vt:lpstr>A127830068V</vt:lpstr>
      <vt:lpstr>A127830068V_Data</vt:lpstr>
      <vt:lpstr>A127830068V_Latest</vt:lpstr>
      <vt:lpstr>A127830069W</vt:lpstr>
      <vt:lpstr>A127830069W_Data</vt:lpstr>
      <vt:lpstr>A127830069W_Latest</vt:lpstr>
      <vt:lpstr>A127830070F</vt:lpstr>
      <vt:lpstr>A127830070F_Data</vt:lpstr>
      <vt:lpstr>A127830070F_Latest</vt:lpstr>
      <vt:lpstr>A127830071J</vt:lpstr>
      <vt:lpstr>A127830071J_Data</vt:lpstr>
      <vt:lpstr>A127830071J_Latest</vt:lpstr>
      <vt:lpstr>A127830087A</vt:lpstr>
      <vt:lpstr>A127830087A_Data</vt:lpstr>
      <vt:lpstr>A127830087A_Latest</vt:lpstr>
      <vt:lpstr>A127830088C</vt:lpstr>
      <vt:lpstr>A127830088C_Data</vt:lpstr>
      <vt:lpstr>A127830088C_Latest</vt:lpstr>
      <vt:lpstr>A127830089F</vt:lpstr>
      <vt:lpstr>A127830089F_Data</vt:lpstr>
      <vt:lpstr>A127830089F_Latest</vt:lpstr>
      <vt:lpstr>A127830090R</vt:lpstr>
      <vt:lpstr>A127830090R_Data</vt:lpstr>
      <vt:lpstr>A127830090R_Latest</vt:lpstr>
      <vt:lpstr>A127830091T</vt:lpstr>
      <vt:lpstr>A127830091T_Data</vt:lpstr>
      <vt:lpstr>A127830091T_Latest</vt:lpstr>
      <vt:lpstr>A127830092V</vt:lpstr>
      <vt:lpstr>A127830092V_Data</vt:lpstr>
      <vt:lpstr>A127830092V_Latest</vt:lpstr>
      <vt:lpstr>A127830093W</vt:lpstr>
      <vt:lpstr>A127830093W_Data</vt:lpstr>
      <vt:lpstr>A127830093W_Latest</vt:lpstr>
      <vt:lpstr>A127830094X</vt:lpstr>
      <vt:lpstr>A127830094X_Data</vt:lpstr>
      <vt:lpstr>A127830094X_Latest</vt:lpstr>
      <vt:lpstr>A127830095A</vt:lpstr>
      <vt:lpstr>A127830095A_Data</vt:lpstr>
      <vt:lpstr>A127830095A_Latest</vt:lpstr>
      <vt:lpstr>A127830096C</vt:lpstr>
      <vt:lpstr>A127830096C_Data</vt:lpstr>
      <vt:lpstr>A127830096C_Latest</vt:lpstr>
      <vt:lpstr>A127830097F</vt:lpstr>
      <vt:lpstr>A127830097F_Data</vt:lpstr>
      <vt:lpstr>A127830097F_Latest</vt:lpstr>
      <vt:lpstr>A127830098J</vt:lpstr>
      <vt:lpstr>A127830098J_Data</vt:lpstr>
      <vt:lpstr>A127830098J_Latest</vt:lpstr>
      <vt:lpstr>A127830099K</vt:lpstr>
      <vt:lpstr>A127830099K_Data</vt:lpstr>
      <vt:lpstr>A127830099K_Latest</vt:lpstr>
      <vt:lpstr>A127830100J</vt:lpstr>
      <vt:lpstr>A127830100J_Data</vt:lpstr>
      <vt:lpstr>A127830100J_Latest</vt:lpstr>
      <vt:lpstr>A127830101K</vt:lpstr>
      <vt:lpstr>A127830101K_Data</vt:lpstr>
      <vt:lpstr>A127830101K_Latest</vt:lpstr>
      <vt:lpstr>A127830117C</vt:lpstr>
      <vt:lpstr>A127830117C_Data</vt:lpstr>
      <vt:lpstr>A127830117C_Latest</vt:lpstr>
      <vt:lpstr>A127830118F</vt:lpstr>
      <vt:lpstr>A127830118F_Data</vt:lpstr>
      <vt:lpstr>A127830118F_Latest</vt:lpstr>
      <vt:lpstr>A127830119J</vt:lpstr>
      <vt:lpstr>A127830119J_Data</vt:lpstr>
      <vt:lpstr>A127830119J_Latest</vt:lpstr>
      <vt:lpstr>A127830120T</vt:lpstr>
      <vt:lpstr>A127830120T_Data</vt:lpstr>
      <vt:lpstr>A127830120T_Latest</vt:lpstr>
      <vt:lpstr>A127830121V</vt:lpstr>
      <vt:lpstr>A127830121V_Data</vt:lpstr>
      <vt:lpstr>A127830121V_Latest</vt:lpstr>
      <vt:lpstr>A127830122W</vt:lpstr>
      <vt:lpstr>A127830122W_Data</vt:lpstr>
      <vt:lpstr>A127830122W_Latest</vt:lpstr>
      <vt:lpstr>A127830123X</vt:lpstr>
      <vt:lpstr>A127830123X_Data</vt:lpstr>
      <vt:lpstr>A127830123X_Latest</vt:lpstr>
      <vt:lpstr>A127830124A</vt:lpstr>
      <vt:lpstr>A127830124A_Data</vt:lpstr>
      <vt:lpstr>A127830124A_Latest</vt:lpstr>
      <vt:lpstr>A127830125C</vt:lpstr>
      <vt:lpstr>A127830125C_Data</vt:lpstr>
      <vt:lpstr>A127830125C_Latest</vt:lpstr>
      <vt:lpstr>A127830126F</vt:lpstr>
      <vt:lpstr>A127830126F_Data</vt:lpstr>
      <vt:lpstr>A127830126F_Latest</vt:lpstr>
      <vt:lpstr>A127830127J</vt:lpstr>
      <vt:lpstr>A127830127J_Data</vt:lpstr>
      <vt:lpstr>A127830127J_Latest</vt:lpstr>
      <vt:lpstr>A127830128K</vt:lpstr>
      <vt:lpstr>A127830128K_Data</vt:lpstr>
      <vt:lpstr>A127830128K_Latest</vt:lpstr>
      <vt:lpstr>A127830129L</vt:lpstr>
      <vt:lpstr>A127830129L_Data</vt:lpstr>
      <vt:lpstr>A127830129L_Latest</vt:lpstr>
      <vt:lpstr>A127830130W</vt:lpstr>
      <vt:lpstr>A127830130W_Data</vt:lpstr>
      <vt:lpstr>A127830130W_Latest</vt:lpstr>
      <vt:lpstr>A127830131X</vt:lpstr>
      <vt:lpstr>A127830131X_Data</vt:lpstr>
      <vt:lpstr>A127830131X_Latest</vt:lpstr>
      <vt:lpstr>A127830147T</vt:lpstr>
      <vt:lpstr>A127830147T_Data</vt:lpstr>
      <vt:lpstr>A127830147T_Latest</vt:lpstr>
      <vt:lpstr>A127830148V</vt:lpstr>
      <vt:lpstr>A127830148V_Data</vt:lpstr>
      <vt:lpstr>A127830148V_Latest</vt:lpstr>
      <vt:lpstr>A127830149W</vt:lpstr>
      <vt:lpstr>A127830149W_Data</vt:lpstr>
      <vt:lpstr>A127830149W_Latest</vt:lpstr>
      <vt:lpstr>A127830150F</vt:lpstr>
      <vt:lpstr>A127830150F_Data</vt:lpstr>
      <vt:lpstr>A127830150F_Latest</vt:lpstr>
      <vt:lpstr>A127830151J</vt:lpstr>
      <vt:lpstr>A127830151J_Data</vt:lpstr>
      <vt:lpstr>A127830151J_Latest</vt:lpstr>
      <vt:lpstr>A127830152K</vt:lpstr>
      <vt:lpstr>A127830152K_Data</vt:lpstr>
      <vt:lpstr>A127830152K_Latest</vt:lpstr>
      <vt:lpstr>A127830153L</vt:lpstr>
      <vt:lpstr>A127830153L_Data</vt:lpstr>
      <vt:lpstr>A127830153L_Latest</vt:lpstr>
      <vt:lpstr>A127830154R</vt:lpstr>
      <vt:lpstr>A127830154R_Data</vt:lpstr>
      <vt:lpstr>A127830154R_Latest</vt:lpstr>
      <vt:lpstr>A127830155T</vt:lpstr>
      <vt:lpstr>A127830155T_Data</vt:lpstr>
      <vt:lpstr>A127830155T_Latest</vt:lpstr>
      <vt:lpstr>A127830156V</vt:lpstr>
      <vt:lpstr>A127830156V_Data</vt:lpstr>
      <vt:lpstr>A127830156V_Latest</vt:lpstr>
      <vt:lpstr>A127830157W</vt:lpstr>
      <vt:lpstr>A127830157W_Data</vt:lpstr>
      <vt:lpstr>A127830157W_Latest</vt:lpstr>
      <vt:lpstr>A127830158X</vt:lpstr>
      <vt:lpstr>A127830158X_Data</vt:lpstr>
      <vt:lpstr>A127830158X_Latest</vt:lpstr>
      <vt:lpstr>A127830159A</vt:lpstr>
      <vt:lpstr>A127830159A_Data</vt:lpstr>
      <vt:lpstr>A127830159A_Latest</vt:lpstr>
      <vt:lpstr>A127830160K</vt:lpstr>
      <vt:lpstr>A127830160K_Data</vt:lpstr>
      <vt:lpstr>A127830160K_Latest</vt:lpstr>
      <vt:lpstr>A127830161L</vt:lpstr>
      <vt:lpstr>A127830161L_Data</vt:lpstr>
      <vt:lpstr>A127830161L_Latest</vt:lpstr>
      <vt:lpstr>A127830177F</vt:lpstr>
      <vt:lpstr>A127830177F_Data</vt:lpstr>
      <vt:lpstr>A127830177F_Latest</vt:lpstr>
      <vt:lpstr>A127830178J</vt:lpstr>
      <vt:lpstr>A127830178J_Data</vt:lpstr>
      <vt:lpstr>A127830178J_Latest</vt:lpstr>
      <vt:lpstr>A127830179K</vt:lpstr>
      <vt:lpstr>A127830179K_Data</vt:lpstr>
      <vt:lpstr>A127830179K_Latest</vt:lpstr>
      <vt:lpstr>A127830180V</vt:lpstr>
      <vt:lpstr>A127830180V_Data</vt:lpstr>
      <vt:lpstr>A127830180V_Latest</vt:lpstr>
      <vt:lpstr>A127830181W</vt:lpstr>
      <vt:lpstr>A127830181W_Data</vt:lpstr>
      <vt:lpstr>A127830181W_Latest</vt:lpstr>
      <vt:lpstr>A127830182X</vt:lpstr>
      <vt:lpstr>A127830182X_Data</vt:lpstr>
      <vt:lpstr>A127830182X_Latest</vt:lpstr>
      <vt:lpstr>A127830183A</vt:lpstr>
      <vt:lpstr>A127830183A_Data</vt:lpstr>
      <vt:lpstr>A127830183A_Latest</vt:lpstr>
      <vt:lpstr>A127830184C</vt:lpstr>
      <vt:lpstr>A127830184C_Data</vt:lpstr>
      <vt:lpstr>A127830184C_Latest</vt:lpstr>
      <vt:lpstr>A127830185F</vt:lpstr>
      <vt:lpstr>A127830185F_Data</vt:lpstr>
      <vt:lpstr>A127830185F_Latest</vt:lpstr>
      <vt:lpstr>A127830186J</vt:lpstr>
      <vt:lpstr>A127830186J_Data</vt:lpstr>
      <vt:lpstr>A127830186J_Latest</vt:lpstr>
      <vt:lpstr>A127830187K</vt:lpstr>
      <vt:lpstr>A127830187K_Data</vt:lpstr>
      <vt:lpstr>A127830187K_Latest</vt:lpstr>
      <vt:lpstr>A127830188L</vt:lpstr>
      <vt:lpstr>A127830188L_Data</vt:lpstr>
      <vt:lpstr>A127830188L_Latest</vt:lpstr>
      <vt:lpstr>A127830189R</vt:lpstr>
      <vt:lpstr>A127830189R_Data</vt:lpstr>
      <vt:lpstr>A127830189R_Latest</vt:lpstr>
      <vt:lpstr>A127830190X</vt:lpstr>
      <vt:lpstr>A127830190X_Data</vt:lpstr>
      <vt:lpstr>A127830190X_Latest</vt:lpstr>
      <vt:lpstr>A127830191A</vt:lpstr>
      <vt:lpstr>A127830191A_Data</vt:lpstr>
      <vt:lpstr>A127830191A_Latest</vt:lpstr>
      <vt:lpstr>A127830207J</vt:lpstr>
      <vt:lpstr>A127830207J_Data</vt:lpstr>
      <vt:lpstr>A127830207J_Latest</vt:lpstr>
      <vt:lpstr>A127830208K</vt:lpstr>
      <vt:lpstr>A127830208K_Data</vt:lpstr>
      <vt:lpstr>A127830208K_Latest</vt:lpstr>
      <vt:lpstr>A127830209L</vt:lpstr>
      <vt:lpstr>A127830209L_Data</vt:lpstr>
      <vt:lpstr>A127830209L_Latest</vt:lpstr>
      <vt:lpstr>A127830210W</vt:lpstr>
      <vt:lpstr>A127830210W_Data</vt:lpstr>
      <vt:lpstr>A127830210W_Latest</vt:lpstr>
      <vt:lpstr>A127830211X</vt:lpstr>
      <vt:lpstr>A127830211X_Data</vt:lpstr>
      <vt:lpstr>A127830211X_Latest</vt:lpstr>
      <vt:lpstr>A127830212A</vt:lpstr>
      <vt:lpstr>A127830212A_Data</vt:lpstr>
      <vt:lpstr>A127830212A_Latest</vt:lpstr>
      <vt:lpstr>A127830213C</vt:lpstr>
      <vt:lpstr>A127830213C_Data</vt:lpstr>
      <vt:lpstr>A127830213C_Latest</vt:lpstr>
      <vt:lpstr>A127830214F</vt:lpstr>
      <vt:lpstr>A127830214F_Data</vt:lpstr>
      <vt:lpstr>A127830214F_Latest</vt:lpstr>
      <vt:lpstr>A127830215J</vt:lpstr>
      <vt:lpstr>A127830215J_Data</vt:lpstr>
      <vt:lpstr>A127830215J_Latest</vt:lpstr>
      <vt:lpstr>A127830216K</vt:lpstr>
      <vt:lpstr>A127830216K_Data</vt:lpstr>
      <vt:lpstr>A127830216K_Latest</vt:lpstr>
      <vt:lpstr>A127830217L</vt:lpstr>
      <vt:lpstr>A127830217L_Data</vt:lpstr>
      <vt:lpstr>A127830217L_Latest</vt:lpstr>
      <vt:lpstr>A127830218R</vt:lpstr>
      <vt:lpstr>A127830218R_Data</vt:lpstr>
      <vt:lpstr>A127830218R_Latest</vt:lpstr>
      <vt:lpstr>A127830219T</vt:lpstr>
      <vt:lpstr>A127830219T_Data</vt:lpstr>
      <vt:lpstr>A127830219T_Latest</vt:lpstr>
      <vt:lpstr>A127830220A</vt:lpstr>
      <vt:lpstr>A127830220A_Data</vt:lpstr>
      <vt:lpstr>A127830220A_Latest</vt:lpstr>
      <vt:lpstr>A127830221C</vt:lpstr>
      <vt:lpstr>A127830221C_Data</vt:lpstr>
      <vt:lpstr>A127830221C_Latest</vt:lpstr>
      <vt:lpstr>A127830237W</vt:lpstr>
      <vt:lpstr>A127830237W_Data</vt:lpstr>
      <vt:lpstr>A127830237W_Latest</vt:lpstr>
      <vt:lpstr>A127830238X</vt:lpstr>
      <vt:lpstr>A127830238X_Data</vt:lpstr>
      <vt:lpstr>A127830238X_Latest</vt:lpstr>
      <vt:lpstr>A127830239A</vt:lpstr>
      <vt:lpstr>A127830239A_Data</vt:lpstr>
      <vt:lpstr>A127830239A_Latest</vt:lpstr>
      <vt:lpstr>A127830240K</vt:lpstr>
      <vt:lpstr>A127830240K_Data</vt:lpstr>
      <vt:lpstr>A127830240K_Latest</vt:lpstr>
      <vt:lpstr>A127830241L</vt:lpstr>
      <vt:lpstr>A127830241L_Data</vt:lpstr>
      <vt:lpstr>A127830241L_Latest</vt:lpstr>
      <vt:lpstr>A127830242R</vt:lpstr>
      <vt:lpstr>A127830242R_Data</vt:lpstr>
      <vt:lpstr>A127830242R_Latest</vt:lpstr>
      <vt:lpstr>A127830243T</vt:lpstr>
      <vt:lpstr>A127830243T_Data</vt:lpstr>
      <vt:lpstr>A127830243T_Latest</vt:lpstr>
      <vt:lpstr>A127830244V</vt:lpstr>
      <vt:lpstr>A127830244V_Data</vt:lpstr>
      <vt:lpstr>A127830244V_Latest</vt:lpstr>
      <vt:lpstr>A127830245W</vt:lpstr>
      <vt:lpstr>A127830245W_Data</vt:lpstr>
      <vt:lpstr>A127830245W_Latest</vt:lpstr>
      <vt:lpstr>A127830246X</vt:lpstr>
      <vt:lpstr>A127830246X_Data</vt:lpstr>
      <vt:lpstr>A127830246X_Latest</vt:lpstr>
      <vt:lpstr>A127830247A</vt:lpstr>
      <vt:lpstr>A127830247A_Data</vt:lpstr>
      <vt:lpstr>A127830247A_Latest</vt:lpstr>
      <vt:lpstr>A127830248C</vt:lpstr>
      <vt:lpstr>A127830248C_Data</vt:lpstr>
      <vt:lpstr>A127830248C_Latest</vt:lpstr>
      <vt:lpstr>A127830249F</vt:lpstr>
      <vt:lpstr>A127830249F_Data</vt:lpstr>
      <vt:lpstr>A127830249F_Latest</vt:lpstr>
      <vt:lpstr>A127830250R</vt:lpstr>
      <vt:lpstr>A127830250R_Data</vt:lpstr>
      <vt:lpstr>A127830250R_Latest</vt:lpstr>
      <vt:lpstr>A127830251T</vt:lpstr>
      <vt:lpstr>A127830251T_Data</vt:lpstr>
      <vt:lpstr>A127830251T_Latest</vt:lpstr>
      <vt:lpstr>A127830267K</vt:lpstr>
      <vt:lpstr>A127830267K_Data</vt:lpstr>
      <vt:lpstr>A127830267K_Latest</vt:lpstr>
      <vt:lpstr>A127830268L</vt:lpstr>
      <vt:lpstr>A127830268L_Data</vt:lpstr>
      <vt:lpstr>A127830268L_Latest</vt:lpstr>
      <vt:lpstr>A127830269R</vt:lpstr>
      <vt:lpstr>A127830269R_Data</vt:lpstr>
      <vt:lpstr>A127830269R_Latest</vt:lpstr>
      <vt:lpstr>A127830270X</vt:lpstr>
      <vt:lpstr>A127830270X_Data</vt:lpstr>
      <vt:lpstr>A127830270X_Latest</vt:lpstr>
      <vt:lpstr>A127830271A</vt:lpstr>
      <vt:lpstr>A127830271A_Data</vt:lpstr>
      <vt:lpstr>A127830271A_Latest</vt:lpstr>
      <vt:lpstr>A127830272C</vt:lpstr>
      <vt:lpstr>A127830272C_Data</vt:lpstr>
      <vt:lpstr>A127830272C_Latest</vt:lpstr>
      <vt:lpstr>A127830273F</vt:lpstr>
      <vt:lpstr>A127830273F_Data</vt:lpstr>
      <vt:lpstr>A127830273F_Latest</vt:lpstr>
      <vt:lpstr>A127830274J</vt:lpstr>
      <vt:lpstr>A127830274J_Data</vt:lpstr>
      <vt:lpstr>A127830274J_Latest</vt:lpstr>
      <vt:lpstr>A127830275K</vt:lpstr>
      <vt:lpstr>A127830275K_Data</vt:lpstr>
      <vt:lpstr>A127830275K_Latest</vt:lpstr>
      <vt:lpstr>A127830276L</vt:lpstr>
      <vt:lpstr>A127830276L_Data</vt:lpstr>
      <vt:lpstr>A127830276L_Latest</vt:lpstr>
      <vt:lpstr>A127830277R</vt:lpstr>
      <vt:lpstr>A127830277R_Data</vt:lpstr>
      <vt:lpstr>A127830277R_Latest</vt:lpstr>
      <vt:lpstr>A127830278T</vt:lpstr>
      <vt:lpstr>A127830278T_Data</vt:lpstr>
      <vt:lpstr>A127830278T_Latest</vt:lpstr>
      <vt:lpstr>A127830279V</vt:lpstr>
      <vt:lpstr>A127830279V_Data</vt:lpstr>
      <vt:lpstr>A127830279V_Latest</vt:lpstr>
      <vt:lpstr>A127830280C</vt:lpstr>
      <vt:lpstr>A127830280C_Data</vt:lpstr>
      <vt:lpstr>A127830280C_Latest</vt:lpstr>
      <vt:lpstr>A127830281F</vt:lpstr>
      <vt:lpstr>A127830281F_Data</vt:lpstr>
      <vt:lpstr>A127830281F_Latest</vt:lpstr>
      <vt:lpstr>A127830537X</vt:lpstr>
      <vt:lpstr>A127830537X_Data</vt:lpstr>
      <vt:lpstr>A127830537X_Latest</vt:lpstr>
      <vt:lpstr>A127830538A</vt:lpstr>
      <vt:lpstr>A127830538A_Data</vt:lpstr>
      <vt:lpstr>A127830538A_Latest</vt:lpstr>
      <vt:lpstr>A127830539C</vt:lpstr>
      <vt:lpstr>A127830539C_Data</vt:lpstr>
      <vt:lpstr>A127830539C_Latest</vt:lpstr>
      <vt:lpstr>A127830540L</vt:lpstr>
      <vt:lpstr>A127830540L_Data</vt:lpstr>
      <vt:lpstr>A127830540L_Latest</vt:lpstr>
      <vt:lpstr>A127830541R</vt:lpstr>
      <vt:lpstr>A127830541R_Data</vt:lpstr>
      <vt:lpstr>A127830541R_Latest</vt:lpstr>
      <vt:lpstr>A127830542T</vt:lpstr>
      <vt:lpstr>A127830542T_Data</vt:lpstr>
      <vt:lpstr>A127830542T_Latest</vt:lpstr>
      <vt:lpstr>A127830543V</vt:lpstr>
      <vt:lpstr>A127830543V_Data</vt:lpstr>
      <vt:lpstr>A127830543V_Latest</vt:lpstr>
      <vt:lpstr>A127830544W</vt:lpstr>
      <vt:lpstr>A127830544W_Data</vt:lpstr>
      <vt:lpstr>A127830544W_Latest</vt:lpstr>
      <vt:lpstr>A127830545X</vt:lpstr>
      <vt:lpstr>A127830545X_Data</vt:lpstr>
      <vt:lpstr>A127830545X_Latest</vt:lpstr>
      <vt:lpstr>A127830546A</vt:lpstr>
      <vt:lpstr>A127830546A_Data</vt:lpstr>
      <vt:lpstr>A127830546A_Latest</vt:lpstr>
      <vt:lpstr>A127830547C</vt:lpstr>
      <vt:lpstr>A127830547C_Data</vt:lpstr>
      <vt:lpstr>A127830547C_Latest</vt:lpstr>
      <vt:lpstr>A127830548F</vt:lpstr>
      <vt:lpstr>A127830548F_Data</vt:lpstr>
      <vt:lpstr>A127830548F_Latest</vt:lpstr>
      <vt:lpstr>A127830549J</vt:lpstr>
      <vt:lpstr>A127830549J_Data</vt:lpstr>
      <vt:lpstr>A127830549J_Latest</vt:lpstr>
      <vt:lpstr>A127830550T</vt:lpstr>
      <vt:lpstr>A127830550T_Data</vt:lpstr>
      <vt:lpstr>A127830550T_Latest</vt:lpstr>
      <vt:lpstr>A127830551V</vt:lpstr>
      <vt:lpstr>A127830551V_Data</vt:lpstr>
      <vt:lpstr>A127830551V_Latest</vt:lpstr>
      <vt:lpstr>A127830867R</vt:lpstr>
      <vt:lpstr>A127830867R_Data</vt:lpstr>
      <vt:lpstr>A127830867R_Latest</vt:lpstr>
      <vt:lpstr>A127830868T</vt:lpstr>
      <vt:lpstr>A127830868T_Data</vt:lpstr>
      <vt:lpstr>A127830868T_Latest</vt:lpstr>
      <vt:lpstr>A127830869V</vt:lpstr>
      <vt:lpstr>A127830869V_Data</vt:lpstr>
      <vt:lpstr>A127830869V_Latest</vt:lpstr>
      <vt:lpstr>A127830870C</vt:lpstr>
      <vt:lpstr>A127830870C_Data</vt:lpstr>
      <vt:lpstr>A127830870C_Latest</vt:lpstr>
      <vt:lpstr>A127830871F</vt:lpstr>
      <vt:lpstr>A127830871F_Data</vt:lpstr>
      <vt:lpstr>A127830871F_Latest</vt:lpstr>
      <vt:lpstr>A127830872J</vt:lpstr>
      <vt:lpstr>A127830872J_Data</vt:lpstr>
      <vt:lpstr>A127830872J_Latest</vt:lpstr>
      <vt:lpstr>A127830873K</vt:lpstr>
      <vt:lpstr>A127830873K_Data</vt:lpstr>
      <vt:lpstr>A127830873K_Latest</vt:lpstr>
      <vt:lpstr>A127830874L</vt:lpstr>
      <vt:lpstr>A127830874L_Data</vt:lpstr>
      <vt:lpstr>A127830874L_Latest</vt:lpstr>
      <vt:lpstr>A127830875R</vt:lpstr>
      <vt:lpstr>A127830875R_Data</vt:lpstr>
      <vt:lpstr>A127830875R_Latest</vt:lpstr>
      <vt:lpstr>A127830876T</vt:lpstr>
      <vt:lpstr>A127830876T_Data</vt:lpstr>
      <vt:lpstr>A127830876T_Latest</vt:lpstr>
      <vt:lpstr>A127830877V</vt:lpstr>
      <vt:lpstr>A127830877V_Data</vt:lpstr>
      <vt:lpstr>A127830877V_Latest</vt:lpstr>
      <vt:lpstr>A127830878W</vt:lpstr>
      <vt:lpstr>A127830878W_Data</vt:lpstr>
      <vt:lpstr>A127830878W_Latest</vt:lpstr>
      <vt:lpstr>A127830879X</vt:lpstr>
      <vt:lpstr>A127830879X_Data</vt:lpstr>
      <vt:lpstr>A127830879X_Latest</vt:lpstr>
      <vt:lpstr>A127830880J</vt:lpstr>
      <vt:lpstr>A127830880J_Data</vt:lpstr>
      <vt:lpstr>A127830880J_Latest</vt:lpstr>
      <vt:lpstr>A127830881K</vt:lpstr>
      <vt:lpstr>A127830881K_Data</vt:lpstr>
      <vt:lpstr>A127830881K_Latest</vt:lpstr>
      <vt:lpstr>A127831197J</vt:lpstr>
      <vt:lpstr>A127831197J_Data</vt:lpstr>
      <vt:lpstr>A127831197J_Latest</vt:lpstr>
      <vt:lpstr>A127831198K</vt:lpstr>
      <vt:lpstr>A127831198K_Data</vt:lpstr>
      <vt:lpstr>A127831198K_Latest</vt:lpstr>
      <vt:lpstr>A127831199L</vt:lpstr>
      <vt:lpstr>A127831199L_Data</vt:lpstr>
      <vt:lpstr>A127831199L_Latest</vt:lpstr>
      <vt:lpstr>A127831200K</vt:lpstr>
      <vt:lpstr>A127831200K_Data</vt:lpstr>
      <vt:lpstr>A127831200K_Latest</vt:lpstr>
      <vt:lpstr>A127831201L</vt:lpstr>
      <vt:lpstr>A127831201L_Data</vt:lpstr>
      <vt:lpstr>A127831201L_Latest</vt:lpstr>
      <vt:lpstr>A127831202R</vt:lpstr>
      <vt:lpstr>A127831202R_Data</vt:lpstr>
      <vt:lpstr>A127831202R_Latest</vt:lpstr>
      <vt:lpstr>A127831203T</vt:lpstr>
      <vt:lpstr>A127831203T_Data</vt:lpstr>
      <vt:lpstr>A127831203T_Latest</vt:lpstr>
      <vt:lpstr>A127831204V</vt:lpstr>
      <vt:lpstr>A127831204V_Data</vt:lpstr>
      <vt:lpstr>A127831204V_Latest</vt:lpstr>
      <vt:lpstr>A127831205W</vt:lpstr>
      <vt:lpstr>A127831205W_Data</vt:lpstr>
      <vt:lpstr>A127831205W_Latest</vt:lpstr>
      <vt:lpstr>A127831206X</vt:lpstr>
      <vt:lpstr>A127831206X_Data</vt:lpstr>
      <vt:lpstr>A127831206X_Latest</vt:lpstr>
      <vt:lpstr>A127831207A</vt:lpstr>
      <vt:lpstr>A127831207A_Data</vt:lpstr>
      <vt:lpstr>A127831207A_Latest</vt:lpstr>
      <vt:lpstr>A127831208C</vt:lpstr>
      <vt:lpstr>A127831208C_Data</vt:lpstr>
      <vt:lpstr>A127831208C_Latest</vt:lpstr>
      <vt:lpstr>A127831209F</vt:lpstr>
      <vt:lpstr>A127831209F_Data</vt:lpstr>
      <vt:lpstr>A127831209F_Latest</vt:lpstr>
      <vt:lpstr>A127831210R</vt:lpstr>
      <vt:lpstr>A127831210R_Data</vt:lpstr>
      <vt:lpstr>A127831210R_Latest</vt:lpstr>
      <vt:lpstr>A127831211T</vt:lpstr>
      <vt:lpstr>A127831211T_Data</vt:lpstr>
      <vt:lpstr>A127831211T_Latest</vt:lpstr>
      <vt:lpstr>A127831527L</vt:lpstr>
      <vt:lpstr>A127831527L_Data</vt:lpstr>
      <vt:lpstr>A127831527L_Latest</vt:lpstr>
      <vt:lpstr>A127831528R</vt:lpstr>
      <vt:lpstr>A127831528R_Data</vt:lpstr>
      <vt:lpstr>A127831528R_Latest</vt:lpstr>
      <vt:lpstr>A127831529T</vt:lpstr>
      <vt:lpstr>A127831529T_Data</vt:lpstr>
      <vt:lpstr>A127831529T_Latest</vt:lpstr>
      <vt:lpstr>A127831530A</vt:lpstr>
      <vt:lpstr>A127831530A_Data</vt:lpstr>
      <vt:lpstr>A127831530A_Latest</vt:lpstr>
      <vt:lpstr>A127831531C</vt:lpstr>
      <vt:lpstr>A127831531C_Data</vt:lpstr>
      <vt:lpstr>A127831531C_Latest</vt:lpstr>
      <vt:lpstr>A127831532F</vt:lpstr>
      <vt:lpstr>A127831532F_Data</vt:lpstr>
      <vt:lpstr>A127831532F_Latest</vt:lpstr>
      <vt:lpstr>A127831533J</vt:lpstr>
      <vt:lpstr>A127831533J_Data</vt:lpstr>
      <vt:lpstr>A127831533J_Latest</vt:lpstr>
      <vt:lpstr>A127831534K</vt:lpstr>
      <vt:lpstr>A127831534K_Data</vt:lpstr>
      <vt:lpstr>A127831534K_Latest</vt:lpstr>
      <vt:lpstr>A127831535L</vt:lpstr>
      <vt:lpstr>A127831535L_Data</vt:lpstr>
      <vt:lpstr>A127831535L_Latest</vt:lpstr>
      <vt:lpstr>A127831536R</vt:lpstr>
      <vt:lpstr>A127831536R_Data</vt:lpstr>
      <vt:lpstr>A127831536R_Latest</vt:lpstr>
      <vt:lpstr>A127831537T</vt:lpstr>
      <vt:lpstr>A127831537T_Data</vt:lpstr>
      <vt:lpstr>A127831537T_Latest</vt:lpstr>
      <vt:lpstr>A127831538V</vt:lpstr>
      <vt:lpstr>A127831538V_Data</vt:lpstr>
      <vt:lpstr>A127831538V_Latest</vt:lpstr>
      <vt:lpstr>A127831539W</vt:lpstr>
      <vt:lpstr>A127831539W_Data</vt:lpstr>
      <vt:lpstr>A127831539W_Latest</vt:lpstr>
      <vt:lpstr>A127831540F</vt:lpstr>
      <vt:lpstr>A127831540F_Data</vt:lpstr>
      <vt:lpstr>A127831540F_Latest</vt:lpstr>
      <vt:lpstr>A127831541J</vt:lpstr>
      <vt:lpstr>A127831541J_Data</vt:lpstr>
      <vt:lpstr>A127831541J_Latest</vt:lpstr>
      <vt:lpstr>A127831857C</vt:lpstr>
      <vt:lpstr>A127831857C_Data</vt:lpstr>
      <vt:lpstr>A127831857C_Latest</vt:lpstr>
      <vt:lpstr>A127831858F</vt:lpstr>
      <vt:lpstr>A127831858F_Data</vt:lpstr>
      <vt:lpstr>A127831858F_Latest</vt:lpstr>
      <vt:lpstr>A127831859J</vt:lpstr>
      <vt:lpstr>A127831859J_Data</vt:lpstr>
      <vt:lpstr>A127831859J_Latest</vt:lpstr>
      <vt:lpstr>A127831860T</vt:lpstr>
      <vt:lpstr>A127831860T_Data</vt:lpstr>
      <vt:lpstr>A127831860T_Latest</vt:lpstr>
      <vt:lpstr>A127831861V</vt:lpstr>
      <vt:lpstr>A127831861V_Data</vt:lpstr>
      <vt:lpstr>A127831861V_Latest</vt:lpstr>
      <vt:lpstr>A127831862W</vt:lpstr>
      <vt:lpstr>A127831862W_Data</vt:lpstr>
      <vt:lpstr>A127831862W_Latest</vt:lpstr>
      <vt:lpstr>A127831863X</vt:lpstr>
      <vt:lpstr>A127831863X_Data</vt:lpstr>
      <vt:lpstr>A127831863X_Latest</vt:lpstr>
      <vt:lpstr>A127831864A</vt:lpstr>
      <vt:lpstr>A127831864A_Data</vt:lpstr>
      <vt:lpstr>A127831864A_Latest</vt:lpstr>
      <vt:lpstr>A127831865C</vt:lpstr>
      <vt:lpstr>A127831865C_Data</vt:lpstr>
      <vt:lpstr>A127831865C_Latest</vt:lpstr>
      <vt:lpstr>A127831866F</vt:lpstr>
      <vt:lpstr>A127831866F_Data</vt:lpstr>
      <vt:lpstr>A127831866F_Latest</vt:lpstr>
      <vt:lpstr>A127831867J</vt:lpstr>
      <vt:lpstr>A127831867J_Data</vt:lpstr>
      <vt:lpstr>A127831867J_Latest</vt:lpstr>
      <vt:lpstr>A127831868K</vt:lpstr>
      <vt:lpstr>A127831868K_Data</vt:lpstr>
      <vt:lpstr>A127831868K_Latest</vt:lpstr>
      <vt:lpstr>A127831869L</vt:lpstr>
      <vt:lpstr>A127831869L_Data</vt:lpstr>
      <vt:lpstr>A127831869L_Latest</vt:lpstr>
      <vt:lpstr>A127831870W</vt:lpstr>
      <vt:lpstr>A127831870W_Data</vt:lpstr>
      <vt:lpstr>A127831870W_Latest</vt:lpstr>
      <vt:lpstr>A127831871X</vt:lpstr>
      <vt:lpstr>A127831871X_Data</vt:lpstr>
      <vt:lpstr>A127831871X_Latest</vt:lpstr>
      <vt:lpstr>A127832187W</vt:lpstr>
      <vt:lpstr>A127832187W_Data</vt:lpstr>
      <vt:lpstr>A127832187W_Latest</vt:lpstr>
      <vt:lpstr>A127832188X</vt:lpstr>
      <vt:lpstr>A127832188X_Data</vt:lpstr>
      <vt:lpstr>A127832188X_Latest</vt:lpstr>
      <vt:lpstr>A127832189A</vt:lpstr>
      <vt:lpstr>A127832189A_Data</vt:lpstr>
      <vt:lpstr>A127832189A_Latest</vt:lpstr>
      <vt:lpstr>A127832190K</vt:lpstr>
      <vt:lpstr>A127832190K_Data</vt:lpstr>
      <vt:lpstr>A127832190K_Latest</vt:lpstr>
      <vt:lpstr>A127832191L</vt:lpstr>
      <vt:lpstr>A127832191L_Data</vt:lpstr>
      <vt:lpstr>A127832191L_Latest</vt:lpstr>
      <vt:lpstr>A127832192R</vt:lpstr>
      <vt:lpstr>A127832192R_Data</vt:lpstr>
      <vt:lpstr>A127832192R_Latest</vt:lpstr>
      <vt:lpstr>A127832193T</vt:lpstr>
      <vt:lpstr>A127832193T_Data</vt:lpstr>
      <vt:lpstr>A127832193T_Latest</vt:lpstr>
      <vt:lpstr>A127832194V</vt:lpstr>
      <vt:lpstr>A127832194V_Data</vt:lpstr>
      <vt:lpstr>A127832194V_Latest</vt:lpstr>
      <vt:lpstr>A127832195W</vt:lpstr>
      <vt:lpstr>A127832195W_Data</vt:lpstr>
      <vt:lpstr>A127832195W_Latest</vt:lpstr>
      <vt:lpstr>A127832196X</vt:lpstr>
      <vt:lpstr>A127832196X_Data</vt:lpstr>
      <vt:lpstr>A127832196X_Latest</vt:lpstr>
      <vt:lpstr>A127832197A</vt:lpstr>
      <vt:lpstr>A127832197A_Data</vt:lpstr>
      <vt:lpstr>A127832197A_Latest</vt:lpstr>
      <vt:lpstr>A127832198C</vt:lpstr>
      <vt:lpstr>A127832198C_Data</vt:lpstr>
      <vt:lpstr>A127832198C_Latest</vt:lpstr>
      <vt:lpstr>A127832199F</vt:lpstr>
      <vt:lpstr>A127832199F_Data</vt:lpstr>
      <vt:lpstr>A127832199F_Latest</vt:lpstr>
      <vt:lpstr>A127832200C</vt:lpstr>
      <vt:lpstr>A127832200C_Data</vt:lpstr>
      <vt:lpstr>A127832200C_Latest</vt:lpstr>
      <vt:lpstr>A127832201F</vt:lpstr>
      <vt:lpstr>A127832201F_Data</vt:lpstr>
      <vt:lpstr>A127832201F_Latest</vt:lpstr>
      <vt:lpstr>A127832517A</vt:lpstr>
      <vt:lpstr>A127832517A_Data</vt:lpstr>
      <vt:lpstr>A127832517A_Latest</vt:lpstr>
      <vt:lpstr>A127832518C</vt:lpstr>
      <vt:lpstr>A127832518C_Data</vt:lpstr>
      <vt:lpstr>A127832518C_Latest</vt:lpstr>
      <vt:lpstr>A127832519F</vt:lpstr>
      <vt:lpstr>A127832519F_Data</vt:lpstr>
      <vt:lpstr>A127832519F_Latest</vt:lpstr>
      <vt:lpstr>A127832520R</vt:lpstr>
      <vt:lpstr>A127832520R_Data</vt:lpstr>
      <vt:lpstr>A127832520R_Latest</vt:lpstr>
      <vt:lpstr>A127832521T</vt:lpstr>
      <vt:lpstr>A127832521T_Data</vt:lpstr>
      <vt:lpstr>A127832521T_Latest</vt:lpstr>
      <vt:lpstr>A127832522V</vt:lpstr>
      <vt:lpstr>A127832522V_Data</vt:lpstr>
      <vt:lpstr>A127832522V_Latest</vt:lpstr>
      <vt:lpstr>A127832523W</vt:lpstr>
      <vt:lpstr>A127832523W_Data</vt:lpstr>
      <vt:lpstr>A127832523W_Latest</vt:lpstr>
      <vt:lpstr>A127832524X</vt:lpstr>
      <vt:lpstr>A127832524X_Data</vt:lpstr>
      <vt:lpstr>A127832524X_Latest</vt:lpstr>
      <vt:lpstr>A127832525A</vt:lpstr>
      <vt:lpstr>A127832525A_Data</vt:lpstr>
      <vt:lpstr>A127832525A_Latest</vt:lpstr>
      <vt:lpstr>A127832526C</vt:lpstr>
      <vt:lpstr>A127832526C_Data</vt:lpstr>
      <vt:lpstr>A127832526C_Latest</vt:lpstr>
      <vt:lpstr>A127832527F</vt:lpstr>
      <vt:lpstr>A127832527F_Data</vt:lpstr>
      <vt:lpstr>A127832527F_Latest</vt:lpstr>
      <vt:lpstr>A127832528J</vt:lpstr>
      <vt:lpstr>A127832528J_Data</vt:lpstr>
      <vt:lpstr>A127832528J_Latest</vt:lpstr>
      <vt:lpstr>A127832529K</vt:lpstr>
      <vt:lpstr>A127832529K_Data</vt:lpstr>
      <vt:lpstr>A127832529K_Latest</vt:lpstr>
      <vt:lpstr>A127832530V</vt:lpstr>
      <vt:lpstr>A127832530V_Data</vt:lpstr>
      <vt:lpstr>A127832530V_Latest</vt:lpstr>
      <vt:lpstr>A127832531W</vt:lpstr>
      <vt:lpstr>A127832531W_Data</vt:lpstr>
      <vt:lpstr>A127832531W_Latest</vt:lpstr>
      <vt:lpstr>A127832847T</vt:lpstr>
      <vt:lpstr>A127832847T_Data</vt:lpstr>
      <vt:lpstr>A127832847T_Latest</vt:lpstr>
      <vt:lpstr>A127832848V</vt:lpstr>
      <vt:lpstr>A127832848V_Data</vt:lpstr>
      <vt:lpstr>A127832848V_Latest</vt:lpstr>
      <vt:lpstr>A127832849W</vt:lpstr>
      <vt:lpstr>A127832849W_Data</vt:lpstr>
      <vt:lpstr>A127832849W_Latest</vt:lpstr>
      <vt:lpstr>A127832850F</vt:lpstr>
      <vt:lpstr>A127832850F_Data</vt:lpstr>
      <vt:lpstr>A127832850F_Latest</vt:lpstr>
      <vt:lpstr>A127832851J</vt:lpstr>
      <vt:lpstr>A127832851J_Data</vt:lpstr>
      <vt:lpstr>A127832851J_Latest</vt:lpstr>
      <vt:lpstr>A127832852K</vt:lpstr>
      <vt:lpstr>A127832852K_Data</vt:lpstr>
      <vt:lpstr>A127832852K_Latest</vt:lpstr>
      <vt:lpstr>A127832853L</vt:lpstr>
      <vt:lpstr>A127832853L_Data</vt:lpstr>
      <vt:lpstr>A127832853L_Latest</vt:lpstr>
      <vt:lpstr>A127832854R</vt:lpstr>
      <vt:lpstr>A127832854R_Data</vt:lpstr>
      <vt:lpstr>A127832854R_Latest</vt:lpstr>
      <vt:lpstr>A127832855T</vt:lpstr>
      <vt:lpstr>A127832855T_Data</vt:lpstr>
      <vt:lpstr>A127832855T_Latest</vt:lpstr>
      <vt:lpstr>A127832856V</vt:lpstr>
      <vt:lpstr>A127832856V_Data</vt:lpstr>
      <vt:lpstr>A127832856V_Latest</vt:lpstr>
      <vt:lpstr>A127832857W</vt:lpstr>
      <vt:lpstr>A127832857W_Data</vt:lpstr>
      <vt:lpstr>A127832857W_Latest</vt:lpstr>
      <vt:lpstr>A127832858X</vt:lpstr>
      <vt:lpstr>A127832858X_Data</vt:lpstr>
      <vt:lpstr>A127832858X_Latest</vt:lpstr>
      <vt:lpstr>A127832859A</vt:lpstr>
      <vt:lpstr>A127832859A_Data</vt:lpstr>
      <vt:lpstr>A127832859A_Latest</vt:lpstr>
      <vt:lpstr>A127832860K</vt:lpstr>
      <vt:lpstr>A127832860K_Data</vt:lpstr>
      <vt:lpstr>A127832860K_Latest</vt:lpstr>
      <vt:lpstr>A127832861L</vt:lpstr>
      <vt:lpstr>A127832861L_Data</vt:lpstr>
      <vt:lpstr>A127832861L_Latest</vt:lpstr>
      <vt:lpstr>A127832937W</vt:lpstr>
      <vt:lpstr>A127832937W_Data</vt:lpstr>
      <vt:lpstr>A127832937W_Latest</vt:lpstr>
      <vt:lpstr>A127832938X</vt:lpstr>
      <vt:lpstr>A127832938X_Data</vt:lpstr>
      <vt:lpstr>A127832938X_Latest</vt:lpstr>
      <vt:lpstr>A127832939A</vt:lpstr>
      <vt:lpstr>A127832939A_Data</vt:lpstr>
      <vt:lpstr>A127832939A_Latest</vt:lpstr>
      <vt:lpstr>A127832940K</vt:lpstr>
      <vt:lpstr>A127832940K_Data</vt:lpstr>
      <vt:lpstr>A127832940K_Latest</vt:lpstr>
      <vt:lpstr>A127832941L</vt:lpstr>
      <vt:lpstr>A127832941L_Data</vt:lpstr>
      <vt:lpstr>A127832941L_Latest</vt:lpstr>
      <vt:lpstr>A127832942R</vt:lpstr>
      <vt:lpstr>A127832942R_Data</vt:lpstr>
      <vt:lpstr>A127832942R_Latest</vt:lpstr>
      <vt:lpstr>A127832943T</vt:lpstr>
      <vt:lpstr>A127832943T_Data</vt:lpstr>
      <vt:lpstr>A127832943T_Latest</vt:lpstr>
      <vt:lpstr>A127832944V</vt:lpstr>
      <vt:lpstr>A127832944V_Data</vt:lpstr>
      <vt:lpstr>A127832944V_Latest</vt:lpstr>
      <vt:lpstr>A127832945W</vt:lpstr>
      <vt:lpstr>A127832945W_Data</vt:lpstr>
      <vt:lpstr>A127832945W_Latest</vt:lpstr>
      <vt:lpstr>A127832946X</vt:lpstr>
      <vt:lpstr>A127832946X_Data</vt:lpstr>
      <vt:lpstr>A127832946X_Latest</vt:lpstr>
      <vt:lpstr>A127832947A</vt:lpstr>
      <vt:lpstr>A127832947A_Data</vt:lpstr>
      <vt:lpstr>A127832947A_Latest</vt:lpstr>
      <vt:lpstr>A127832948C</vt:lpstr>
      <vt:lpstr>A127832948C_Data</vt:lpstr>
      <vt:lpstr>A127832948C_Latest</vt:lpstr>
      <vt:lpstr>A127832949F</vt:lpstr>
      <vt:lpstr>A127832949F_Data</vt:lpstr>
      <vt:lpstr>A127832949F_Latest</vt:lpstr>
      <vt:lpstr>A127832950R</vt:lpstr>
      <vt:lpstr>A127832950R_Data</vt:lpstr>
      <vt:lpstr>A127832950R_Latest</vt:lpstr>
      <vt:lpstr>A127832951T</vt:lpstr>
      <vt:lpstr>A127832951T_Data</vt:lpstr>
      <vt:lpstr>A127832951T_Latest</vt:lpstr>
      <vt:lpstr>A127832967K</vt:lpstr>
      <vt:lpstr>A127832967K_Data</vt:lpstr>
      <vt:lpstr>A127832967K_Latest</vt:lpstr>
      <vt:lpstr>A127832968L</vt:lpstr>
      <vt:lpstr>A127832968L_Data</vt:lpstr>
      <vt:lpstr>A127832968L_Latest</vt:lpstr>
      <vt:lpstr>A127832969R</vt:lpstr>
      <vt:lpstr>A127832969R_Data</vt:lpstr>
      <vt:lpstr>A127832969R_Latest</vt:lpstr>
      <vt:lpstr>A127832970X</vt:lpstr>
      <vt:lpstr>A127832970X_Data</vt:lpstr>
      <vt:lpstr>A127832970X_Latest</vt:lpstr>
      <vt:lpstr>A127832971A</vt:lpstr>
      <vt:lpstr>A127832971A_Data</vt:lpstr>
      <vt:lpstr>A127832971A_Latest</vt:lpstr>
      <vt:lpstr>A127832972C</vt:lpstr>
      <vt:lpstr>A127832972C_Data</vt:lpstr>
      <vt:lpstr>A127832972C_Latest</vt:lpstr>
      <vt:lpstr>A127832973F</vt:lpstr>
      <vt:lpstr>A127832973F_Data</vt:lpstr>
      <vt:lpstr>A127832973F_Latest</vt:lpstr>
      <vt:lpstr>A127832974J</vt:lpstr>
      <vt:lpstr>A127832974J_Data</vt:lpstr>
      <vt:lpstr>A127832974J_Latest</vt:lpstr>
      <vt:lpstr>A127832975K</vt:lpstr>
      <vt:lpstr>A127832975K_Data</vt:lpstr>
      <vt:lpstr>A127832975K_Latest</vt:lpstr>
      <vt:lpstr>A127832976L</vt:lpstr>
      <vt:lpstr>A127832976L_Data</vt:lpstr>
      <vt:lpstr>A127832976L_Latest</vt:lpstr>
      <vt:lpstr>A127832977R</vt:lpstr>
      <vt:lpstr>A127832977R_Data</vt:lpstr>
      <vt:lpstr>A127832977R_Latest</vt:lpstr>
      <vt:lpstr>A127832978T</vt:lpstr>
      <vt:lpstr>A127832978T_Data</vt:lpstr>
      <vt:lpstr>A127832978T_Latest</vt:lpstr>
      <vt:lpstr>A127832979V</vt:lpstr>
      <vt:lpstr>A127832979V_Data</vt:lpstr>
      <vt:lpstr>A127832979V_Latest</vt:lpstr>
      <vt:lpstr>A127832980C</vt:lpstr>
      <vt:lpstr>A127832980C_Data</vt:lpstr>
      <vt:lpstr>A127832980C_Latest</vt:lpstr>
      <vt:lpstr>A127832981F</vt:lpstr>
      <vt:lpstr>A127832981F_Data</vt:lpstr>
      <vt:lpstr>A127832981F_Latest</vt:lpstr>
      <vt:lpstr>A127832997X</vt:lpstr>
      <vt:lpstr>A127832997X_Data</vt:lpstr>
      <vt:lpstr>A127832997X_Latest</vt:lpstr>
      <vt:lpstr>A127832998A</vt:lpstr>
      <vt:lpstr>A127832998A_Data</vt:lpstr>
      <vt:lpstr>A127832998A_Latest</vt:lpstr>
      <vt:lpstr>A127832999C</vt:lpstr>
      <vt:lpstr>A127832999C_Data</vt:lpstr>
      <vt:lpstr>A127832999C_Latest</vt:lpstr>
      <vt:lpstr>A127833000C</vt:lpstr>
      <vt:lpstr>A127833000C_Data</vt:lpstr>
      <vt:lpstr>A127833000C_Latest</vt:lpstr>
      <vt:lpstr>A127833001F</vt:lpstr>
      <vt:lpstr>A127833001F_Data</vt:lpstr>
      <vt:lpstr>A127833001F_Latest</vt:lpstr>
      <vt:lpstr>A127833002J</vt:lpstr>
      <vt:lpstr>A127833002J_Data</vt:lpstr>
      <vt:lpstr>A127833002J_Latest</vt:lpstr>
      <vt:lpstr>A127833003K</vt:lpstr>
      <vt:lpstr>A127833003K_Data</vt:lpstr>
      <vt:lpstr>A127833003K_Latest</vt:lpstr>
      <vt:lpstr>A127833004L</vt:lpstr>
      <vt:lpstr>A127833004L_Data</vt:lpstr>
      <vt:lpstr>A127833004L_Latest</vt:lpstr>
      <vt:lpstr>A127833005R</vt:lpstr>
      <vt:lpstr>A127833005R_Data</vt:lpstr>
      <vt:lpstr>A127833005R_Latest</vt:lpstr>
      <vt:lpstr>A127833006T</vt:lpstr>
      <vt:lpstr>A127833006T_Data</vt:lpstr>
      <vt:lpstr>A127833006T_Latest</vt:lpstr>
      <vt:lpstr>A127833007V</vt:lpstr>
      <vt:lpstr>A127833007V_Data</vt:lpstr>
      <vt:lpstr>A127833007V_Latest</vt:lpstr>
      <vt:lpstr>A127833008W</vt:lpstr>
      <vt:lpstr>A127833008W_Data</vt:lpstr>
      <vt:lpstr>A127833008W_Latest</vt:lpstr>
      <vt:lpstr>A127833009X</vt:lpstr>
      <vt:lpstr>A127833009X_Data</vt:lpstr>
      <vt:lpstr>A127833009X_Latest</vt:lpstr>
      <vt:lpstr>A127833010J</vt:lpstr>
      <vt:lpstr>A127833010J_Data</vt:lpstr>
      <vt:lpstr>A127833010J_Latest</vt:lpstr>
      <vt:lpstr>A127833011K</vt:lpstr>
      <vt:lpstr>A127833011K_Data</vt:lpstr>
      <vt:lpstr>A127833011K_Latest</vt:lpstr>
      <vt:lpstr>A127833027C</vt:lpstr>
      <vt:lpstr>A127833027C_Data</vt:lpstr>
      <vt:lpstr>A127833027C_Latest</vt:lpstr>
      <vt:lpstr>A127833028F</vt:lpstr>
      <vt:lpstr>A127833028F_Data</vt:lpstr>
      <vt:lpstr>A127833028F_Latest</vt:lpstr>
      <vt:lpstr>A127833029J</vt:lpstr>
      <vt:lpstr>A127833029J_Data</vt:lpstr>
      <vt:lpstr>A127833029J_Latest</vt:lpstr>
      <vt:lpstr>A127833030T</vt:lpstr>
      <vt:lpstr>A127833030T_Data</vt:lpstr>
      <vt:lpstr>A127833030T_Latest</vt:lpstr>
      <vt:lpstr>A127833031V</vt:lpstr>
      <vt:lpstr>A127833031V_Data</vt:lpstr>
      <vt:lpstr>A127833031V_Latest</vt:lpstr>
      <vt:lpstr>A127833032W</vt:lpstr>
      <vt:lpstr>A127833032W_Data</vt:lpstr>
      <vt:lpstr>A127833032W_Latest</vt:lpstr>
      <vt:lpstr>A127833033X</vt:lpstr>
      <vt:lpstr>A127833033X_Data</vt:lpstr>
      <vt:lpstr>A127833033X_Latest</vt:lpstr>
      <vt:lpstr>A127833034A</vt:lpstr>
      <vt:lpstr>A127833034A_Data</vt:lpstr>
      <vt:lpstr>A127833034A_Latest</vt:lpstr>
      <vt:lpstr>A127833035C</vt:lpstr>
      <vt:lpstr>A127833035C_Data</vt:lpstr>
      <vt:lpstr>A127833035C_Latest</vt:lpstr>
      <vt:lpstr>A127833036F</vt:lpstr>
      <vt:lpstr>A127833036F_Data</vt:lpstr>
      <vt:lpstr>A127833036F_Latest</vt:lpstr>
      <vt:lpstr>A127833037J</vt:lpstr>
      <vt:lpstr>A127833037J_Data</vt:lpstr>
      <vt:lpstr>A127833037J_Latest</vt:lpstr>
      <vt:lpstr>A127833038K</vt:lpstr>
      <vt:lpstr>A127833038K_Data</vt:lpstr>
      <vt:lpstr>A127833038K_Latest</vt:lpstr>
      <vt:lpstr>A127833039L</vt:lpstr>
      <vt:lpstr>A127833039L_Data</vt:lpstr>
      <vt:lpstr>A127833039L_Latest</vt:lpstr>
      <vt:lpstr>A127833040W</vt:lpstr>
      <vt:lpstr>A127833040W_Data</vt:lpstr>
      <vt:lpstr>A127833040W_Latest</vt:lpstr>
      <vt:lpstr>A127833041X</vt:lpstr>
      <vt:lpstr>A127833041X_Data</vt:lpstr>
      <vt:lpstr>A127833041X_Latest</vt:lpstr>
      <vt:lpstr>A127833057T</vt:lpstr>
      <vt:lpstr>A127833057T_Data</vt:lpstr>
      <vt:lpstr>A127833057T_Latest</vt:lpstr>
      <vt:lpstr>A127833058V</vt:lpstr>
      <vt:lpstr>A127833058V_Data</vt:lpstr>
      <vt:lpstr>A127833058V_Latest</vt:lpstr>
      <vt:lpstr>A127833059W</vt:lpstr>
      <vt:lpstr>A127833059W_Data</vt:lpstr>
      <vt:lpstr>A127833059W_Latest</vt:lpstr>
      <vt:lpstr>A127833060F</vt:lpstr>
      <vt:lpstr>A127833060F_Data</vt:lpstr>
      <vt:lpstr>A127833060F_Latest</vt:lpstr>
      <vt:lpstr>A127833061J</vt:lpstr>
      <vt:lpstr>A127833061J_Data</vt:lpstr>
      <vt:lpstr>A127833061J_Latest</vt:lpstr>
      <vt:lpstr>A127833062K</vt:lpstr>
      <vt:lpstr>A127833062K_Data</vt:lpstr>
      <vt:lpstr>A127833062K_Latest</vt:lpstr>
      <vt:lpstr>A127833063L</vt:lpstr>
      <vt:lpstr>A127833063L_Data</vt:lpstr>
      <vt:lpstr>A127833063L_Latest</vt:lpstr>
      <vt:lpstr>A127833064R</vt:lpstr>
      <vt:lpstr>A127833064R_Data</vt:lpstr>
      <vt:lpstr>A127833064R_Latest</vt:lpstr>
      <vt:lpstr>A127833065T</vt:lpstr>
      <vt:lpstr>A127833065T_Data</vt:lpstr>
      <vt:lpstr>A127833065T_Latest</vt:lpstr>
      <vt:lpstr>A127833066V</vt:lpstr>
      <vt:lpstr>A127833066V_Data</vt:lpstr>
      <vt:lpstr>A127833066V_Latest</vt:lpstr>
      <vt:lpstr>A127833067W</vt:lpstr>
      <vt:lpstr>A127833067W_Data</vt:lpstr>
      <vt:lpstr>A127833067W_Latest</vt:lpstr>
      <vt:lpstr>A127833068X</vt:lpstr>
      <vt:lpstr>A127833068X_Data</vt:lpstr>
      <vt:lpstr>A127833068X_Latest</vt:lpstr>
      <vt:lpstr>A127833069A</vt:lpstr>
      <vt:lpstr>A127833069A_Data</vt:lpstr>
      <vt:lpstr>A127833069A_Latest</vt:lpstr>
      <vt:lpstr>A127833070K</vt:lpstr>
      <vt:lpstr>A127833070K_Data</vt:lpstr>
      <vt:lpstr>A127833070K_Latest</vt:lpstr>
      <vt:lpstr>A127833071L</vt:lpstr>
      <vt:lpstr>A127833071L_Data</vt:lpstr>
      <vt:lpstr>A127833071L_Latest</vt:lpstr>
      <vt:lpstr>A127833087F</vt:lpstr>
      <vt:lpstr>A127833087F_Data</vt:lpstr>
      <vt:lpstr>A127833087F_Latest</vt:lpstr>
      <vt:lpstr>A127833088J</vt:lpstr>
      <vt:lpstr>A127833088J_Data</vt:lpstr>
      <vt:lpstr>A127833088J_Latest</vt:lpstr>
      <vt:lpstr>A127833089K</vt:lpstr>
      <vt:lpstr>A127833089K_Data</vt:lpstr>
      <vt:lpstr>A127833089K_Latest</vt:lpstr>
      <vt:lpstr>A127833090V</vt:lpstr>
      <vt:lpstr>A127833090V_Data</vt:lpstr>
      <vt:lpstr>A127833090V_Latest</vt:lpstr>
      <vt:lpstr>A127833091W</vt:lpstr>
      <vt:lpstr>A127833091W_Data</vt:lpstr>
      <vt:lpstr>A127833091W_Latest</vt:lpstr>
      <vt:lpstr>A127833092X</vt:lpstr>
      <vt:lpstr>A127833092X_Data</vt:lpstr>
      <vt:lpstr>A127833092X_Latest</vt:lpstr>
      <vt:lpstr>A127833093A</vt:lpstr>
      <vt:lpstr>A127833093A_Data</vt:lpstr>
      <vt:lpstr>A127833093A_Latest</vt:lpstr>
      <vt:lpstr>A127833094C</vt:lpstr>
      <vt:lpstr>A127833094C_Data</vt:lpstr>
      <vt:lpstr>A127833094C_Latest</vt:lpstr>
      <vt:lpstr>A127833095F</vt:lpstr>
      <vt:lpstr>A127833095F_Data</vt:lpstr>
      <vt:lpstr>A127833095F_Latest</vt:lpstr>
      <vt:lpstr>A127833096J</vt:lpstr>
      <vt:lpstr>A127833096J_Data</vt:lpstr>
      <vt:lpstr>A127833096J_Latest</vt:lpstr>
      <vt:lpstr>A127833097K</vt:lpstr>
      <vt:lpstr>A127833097K_Data</vt:lpstr>
      <vt:lpstr>A127833097K_Latest</vt:lpstr>
      <vt:lpstr>A127833098L</vt:lpstr>
      <vt:lpstr>A127833098L_Data</vt:lpstr>
      <vt:lpstr>A127833098L_Latest</vt:lpstr>
      <vt:lpstr>A127833099R</vt:lpstr>
      <vt:lpstr>A127833099R_Data</vt:lpstr>
      <vt:lpstr>A127833099R_Latest</vt:lpstr>
      <vt:lpstr>A127833100L</vt:lpstr>
      <vt:lpstr>A127833100L_Data</vt:lpstr>
      <vt:lpstr>A127833100L_Latest</vt:lpstr>
      <vt:lpstr>A127833101R</vt:lpstr>
      <vt:lpstr>A127833101R_Data</vt:lpstr>
      <vt:lpstr>A127833101R_Latest</vt:lpstr>
      <vt:lpstr>A127833117J</vt:lpstr>
      <vt:lpstr>A127833117J_Data</vt:lpstr>
      <vt:lpstr>A127833117J_Latest</vt:lpstr>
      <vt:lpstr>A127833118K</vt:lpstr>
      <vt:lpstr>A127833118K_Data</vt:lpstr>
      <vt:lpstr>A127833118K_Latest</vt:lpstr>
      <vt:lpstr>A127833119L</vt:lpstr>
      <vt:lpstr>A127833119L_Data</vt:lpstr>
      <vt:lpstr>A127833119L_Latest</vt:lpstr>
      <vt:lpstr>A127833120W</vt:lpstr>
      <vt:lpstr>A127833120W_Data</vt:lpstr>
      <vt:lpstr>A127833120W_Latest</vt:lpstr>
      <vt:lpstr>A127833121X</vt:lpstr>
      <vt:lpstr>A127833121X_Data</vt:lpstr>
      <vt:lpstr>A127833121X_Latest</vt:lpstr>
      <vt:lpstr>A127833122A</vt:lpstr>
      <vt:lpstr>A127833122A_Data</vt:lpstr>
      <vt:lpstr>A127833122A_Latest</vt:lpstr>
      <vt:lpstr>A127833123C</vt:lpstr>
      <vt:lpstr>A127833123C_Data</vt:lpstr>
      <vt:lpstr>A127833123C_Latest</vt:lpstr>
      <vt:lpstr>A127833124F</vt:lpstr>
      <vt:lpstr>A127833124F_Data</vt:lpstr>
      <vt:lpstr>A127833124F_Latest</vt:lpstr>
      <vt:lpstr>A127833125J</vt:lpstr>
      <vt:lpstr>A127833125J_Data</vt:lpstr>
      <vt:lpstr>A127833125J_Latest</vt:lpstr>
      <vt:lpstr>A127833126K</vt:lpstr>
      <vt:lpstr>A127833126K_Data</vt:lpstr>
      <vt:lpstr>A127833126K_Latest</vt:lpstr>
      <vt:lpstr>A127833127L</vt:lpstr>
      <vt:lpstr>A127833127L_Data</vt:lpstr>
      <vt:lpstr>A127833127L_Latest</vt:lpstr>
      <vt:lpstr>A127833128R</vt:lpstr>
      <vt:lpstr>A127833128R_Data</vt:lpstr>
      <vt:lpstr>A127833128R_Latest</vt:lpstr>
      <vt:lpstr>A127833129T</vt:lpstr>
      <vt:lpstr>A127833129T_Data</vt:lpstr>
      <vt:lpstr>A127833129T_Latest</vt:lpstr>
      <vt:lpstr>A127833130A</vt:lpstr>
      <vt:lpstr>A127833130A_Data</vt:lpstr>
      <vt:lpstr>A127833130A_Latest</vt:lpstr>
      <vt:lpstr>A127833131C</vt:lpstr>
      <vt:lpstr>A127833131C_Data</vt:lpstr>
      <vt:lpstr>A127833131C_Latest</vt:lpstr>
      <vt:lpstr>A127833147W</vt:lpstr>
      <vt:lpstr>A127833147W_Data</vt:lpstr>
      <vt:lpstr>A127833147W_Latest</vt:lpstr>
      <vt:lpstr>A127833148X</vt:lpstr>
      <vt:lpstr>A127833148X_Data</vt:lpstr>
      <vt:lpstr>A127833148X_Latest</vt:lpstr>
      <vt:lpstr>A127833149A</vt:lpstr>
      <vt:lpstr>A127833149A_Data</vt:lpstr>
      <vt:lpstr>A127833149A_Latest</vt:lpstr>
      <vt:lpstr>A127833150K</vt:lpstr>
      <vt:lpstr>A127833150K_Data</vt:lpstr>
      <vt:lpstr>A127833150K_Latest</vt:lpstr>
      <vt:lpstr>A127833151L</vt:lpstr>
      <vt:lpstr>A127833151L_Data</vt:lpstr>
      <vt:lpstr>A127833151L_Latest</vt:lpstr>
      <vt:lpstr>A127833152R</vt:lpstr>
      <vt:lpstr>A127833152R_Data</vt:lpstr>
      <vt:lpstr>A127833152R_Latest</vt:lpstr>
      <vt:lpstr>A127833153T</vt:lpstr>
      <vt:lpstr>A127833153T_Data</vt:lpstr>
      <vt:lpstr>A127833153T_Latest</vt:lpstr>
      <vt:lpstr>A127833154V</vt:lpstr>
      <vt:lpstr>A127833154V_Data</vt:lpstr>
      <vt:lpstr>A127833154V_Latest</vt:lpstr>
      <vt:lpstr>A127833155W</vt:lpstr>
      <vt:lpstr>A127833155W_Data</vt:lpstr>
      <vt:lpstr>A127833155W_Latest</vt:lpstr>
      <vt:lpstr>A127833156X</vt:lpstr>
      <vt:lpstr>A127833156X_Data</vt:lpstr>
      <vt:lpstr>A127833156X_Latest</vt:lpstr>
      <vt:lpstr>A127833157A</vt:lpstr>
      <vt:lpstr>A127833157A_Data</vt:lpstr>
      <vt:lpstr>A127833157A_Latest</vt:lpstr>
      <vt:lpstr>A127833158C</vt:lpstr>
      <vt:lpstr>A127833158C_Data</vt:lpstr>
      <vt:lpstr>A127833158C_Latest</vt:lpstr>
      <vt:lpstr>A127833159F</vt:lpstr>
      <vt:lpstr>A127833159F_Data</vt:lpstr>
      <vt:lpstr>A127833159F_Latest</vt:lpstr>
      <vt:lpstr>A127833160R</vt:lpstr>
      <vt:lpstr>A127833160R_Data</vt:lpstr>
      <vt:lpstr>A127833160R_Latest</vt:lpstr>
      <vt:lpstr>A127833161T</vt:lpstr>
      <vt:lpstr>A127833161T_Data</vt:lpstr>
      <vt:lpstr>A127833161T_Latest</vt:lpstr>
      <vt:lpstr>A127833177K</vt:lpstr>
      <vt:lpstr>A127833177K_Data</vt:lpstr>
      <vt:lpstr>A127833177K_Latest</vt:lpstr>
      <vt:lpstr>A127833178L</vt:lpstr>
      <vt:lpstr>A127833178L_Data</vt:lpstr>
      <vt:lpstr>A127833178L_Latest</vt:lpstr>
      <vt:lpstr>A127833179R</vt:lpstr>
      <vt:lpstr>A127833179R_Data</vt:lpstr>
      <vt:lpstr>A127833179R_Latest</vt:lpstr>
      <vt:lpstr>A127833180X</vt:lpstr>
      <vt:lpstr>A127833180X_Data</vt:lpstr>
      <vt:lpstr>A127833180X_Latest</vt:lpstr>
      <vt:lpstr>A127833181A</vt:lpstr>
      <vt:lpstr>A127833181A_Data</vt:lpstr>
      <vt:lpstr>A127833181A_Latest</vt:lpstr>
      <vt:lpstr>A127833182C</vt:lpstr>
      <vt:lpstr>A127833182C_Data</vt:lpstr>
      <vt:lpstr>A127833182C_Latest</vt:lpstr>
      <vt:lpstr>A127833183F</vt:lpstr>
      <vt:lpstr>A127833183F_Data</vt:lpstr>
      <vt:lpstr>A127833183F_Latest</vt:lpstr>
      <vt:lpstr>A127833184J</vt:lpstr>
      <vt:lpstr>A127833184J_Data</vt:lpstr>
      <vt:lpstr>A127833184J_Latest</vt:lpstr>
      <vt:lpstr>A127833185K</vt:lpstr>
      <vt:lpstr>A127833185K_Data</vt:lpstr>
      <vt:lpstr>A127833185K_Latest</vt:lpstr>
      <vt:lpstr>A127833186L</vt:lpstr>
      <vt:lpstr>A127833186L_Data</vt:lpstr>
      <vt:lpstr>A127833186L_Latest</vt:lpstr>
      <vt:lpstr>A127833187R</vt:lpstr>
      <vt:lpstr>A127833187R_Data</vt:lpstr>
      <vt:lpstr>A127833187R_Latest</vt:lpstr>
      <vt:lpstr>A127833188T</vt:lpstr>
      <vt:lpstr>A127833188T_Data</vt:lpstr>
      <vt:lpstr>A127833188T_Latest</vt:lpstr>
      <vt:lpstr>A127833189V</vt:lpstr>
      <vt:lpstr>A127833189V_Data</vt:lpstr>
      <vt:lpstr>A127833189V_Latest</vt:lpstr>
      <vt:lpstr>A127833190C</vt:lpstr>
      <vt:lpstr>A127833190C_Data</vt:lpstr>
      <vt:lpstr>A127833190C_Latest</vt:lpstr>
      <vt:lpstr>A127833191F</vt:lpstr>
      <vt:lpstr>A127833191F_Data</vt:lpstr>
      <vt:lpstr>A127833191F_Latest</vt:lpstr>
      <vt:lpstr>A127833207L</vt:lpstr>
      <vt:lpstr>A127833207L_Data</vt:lpstr>
      <vt:lpstr>A127833207L_Latest</vt:lpstr>
      <vt:lpstr>A127833208R</vt:lpstr>
      <vt:lpstr>A127833208R_Data</vt:lpstr>
      <vt:lpstr>A127833208R_Latest</vt:lpstr>
      <vt:lpstr>A127833209T</vt:lpstr>
      <vt:lpstr>A127833209T_Data</vt:lpstr>
      <vt:lpstr>A127833209T_Latest</vt:lpstr>
      <vt:lpstr>A127833210A</vt:lpstr>
      <vt:lpstr>A127833210A_Data</vt:lpstr>
      <vt:lpstr>A127833210A_Latest</vt:lpstr>
      <vt:lpstr>A127833211C</vt:lpstr>
      <vt:lpstr>A127833211C_Data</vt:lpstr>
      <vt:lpstr>A127833211C_Latest</vt:lpstr>
      <vt:lpstr>A127833212F</vt:lpstr>
      <vt:lpstr>A127833212F_Data</vt:lpstr>
      <vt:lpstr>A127833212F_Latest</vt:lpstr>
      <vt:lpstr>A127833213J</vt:lpstr>
      <vt:lpstr>A127833213J_Data</vt:lpstr>
      <vt:lpstr>A127833213J_Latest</vt:lpstr>
      <vt:lpstr>A127833214K</vt:lpstr>
      <vt:lpstr>A127833214K_Data</vt:lpstr>
      <vt:lpstr>A127833214K_Latest</vt:lpstr>
      <vt:lpstr>A127833215L</vt:lpstr>
      <vt:lpstr>A127833215L_Data</vt:lpstr>
      <vt:lpstr>A127833215L_Latest</vt:lpstr>
      <vt:lpstr>A127833216R</vt:lpstr>
      <vt:lpstr>A127833216R_Data</vt:lpstr>
      <vt:lpstr>A127833216R_Latest</vt:lpstr>
      <vt:lpstr>A127833217T</vt:lpstr>
      <vt:lpstr>A127833217T_Data</vt:lpstr>
      <vt:lpstr>A127833217T_Latest</vt:lpstr>
      <vt:lpstr>A127833218V</vt:lpstr>
      <vt:lpstr>A127833218V_Data</vt:lpstr>
      <vt:lpstr>A127833218V_Latest</vt:lpstr>
      <vt:lpstr>A127833219W</vt:lpstr>
      <vt:lpstr>A127833219W_Data</vt:lpstr>
      <vt:lpstr>A127833219W_Latest</vt:lpstr>
      <vt:lpstr>A127833220F</vt:lpstr>
      <vt:lpstr>A127833220F_Data</vt:lpstr>
      <vt:lpstr>A127833220F_Latest</vt:lpstr>
      <vt:lpstr>A127833221J</vt:lpstr>
      <vt:lpstr>A127833221J_Data</vt:lpstr>
      <vt:lpstr>A127833221J_Latest</vt:lpstr>
      <vt:lpstr>A127833237A</vt:lpstr>
      <vt:lpstr>A127833237A_Data</vt:lpstr>
      <vt:lpstr>A127833237A_Latest</vt:lpstr>
      <vt:lpstr>A127833238C</vt:lpstr>
      <vt:lpstr>A127833238C_Data</vt:lpstr>
      <vt:lpstr>A127833238C_Latest</vt:lpstr>
      <vt:lpstr>A127833239F</vt:lpstr>
      <vt:lpstr>A127833239F_Data</vt:lpstr>
      <vt:lpstr>A127833239F_Latest</vt:lpstr>
      <vt:lpstr>A127833240R</vt:lpstr>
      <vt:lpstr>A127833240R_Data</vt:lpstr>
      <vt:lpstr>A127833240R_Latest</vt:lpstr>
      <vt:lpstr>A127833241T</vt:lpstr>
      <vt:lpstr>A127833241T_Data</vt:lpstr>
      <vt:lpstr>A127833241T_Latest</vt:lpstr>
      <vt:lpstr>A127833242V</vt:lpstr>
      <vt:lpstr>A127833242V_Data</vt:lpstr>
      <vt:lpstr>A127833242V_Latest</vt:lpstr>
      <vt:lpstr>A127833243W</vt:lpstr>
      <vt:lpstr>A127833243W_Data</vt:lpstr>
      <vt:lpstr>A127833243W_Latest</vt:lpstr>
      <vt:lpstr>A127833244X</vt:lpstr>
      <vt:lpstr>A127833244X_Data</vt:lpstr>
      <vt:lpstr>A127833244X_Latest</vt:lpstr>
      <vt:lpstr>A127833245A</vt:lpstr>
      <vt:lpstr>A127833245A_Data</vt:lpstr>
      <vt:lpstr>A127833245A_Latest</vt:lpstr>
      <vt:lpstr>A127833246C</vt:lpstr>
      <vt:lpstr>A127833246C_Data</vt:lpstr>
      <vt:lpstr>A127833246C_Latest</vt:lpstr>
      <vt:lpstr>A127833247F</vt:lpstr>
      <vt:lpstr>A127833247F_Data</vt:lpstr>
      <vt:lpstr>A127833247F_Latest</vt:lpstr>
      <vt:lpstr>A127833248J</vt:lpstr>
      <vt:lpstr>A127833248J_Data</vt:lpstr>
      <vt:lpstr>A127833248J_Latest</vt:lpstr>
      <vt:lpstr>A127833249K</vt:lpstr>
      <vt:lpstr>A127833249K_Data</vt:lpstr>
      <vt:lpstr>A127833249K_Latest</vt:lpstr>
      <vt:lpstr>A127833250V</vt:lpstr>
      <vt:lpstr>A127833250V_Data</vt:lpstr>
      <vt:lpstr>A127833250V_Latest</vt:lpstr>
      <vt:lpstr>A127833251W</vt:lpstr>
      <vt:lpstr>A127833251W_Data</vt:lpstr>
      <vt:lpstr>A127833251W_Latest</vt:lpstr>
      <vt:lpstr>A127833507R</vt:lpstr>
      <vt:lpstr>A127833507R_Data</vt:lpstr>
      <vt:lpstr>A127833507R_Latest</vt:lpstr>
      <vt:lpstr>A127833508T</vt:lpstr>
      <vt:lpstr>A127833508T_Data</vt:lpstr>
      <vt:lpstr>A127833508T_Latest</vt:lpstr>
      <vt:lpstr>A127833509V</vt:lpstr>
      <vt:lpstr>A127833509V_Data</vt:lpstr>
      <vt:lpstr>A127833509V_Latest</vt:lpstr>
      <vt:lpstr>A127833510C</vt:lpstr>
      <vt:lpstr>A127833510C_Data</vt:lpstr>
      <vt:lpstr>A127833510C_Latest</vt:lpstr>
      <vt:lpstr>A127833511F</vt:lpstr>
      <vt:lpstr>A127833511F_Data</vt:lpstr>
      <vt:lpstr>A127833511F_Latest</vt:lpstr>
      <vt:lpstr>A127833512J</vt:lpstr>
      <vt:lpstr>A127833512J_Data</vt:lpstr>
      <vt:lpstr>A127833512J_Latest</vt:lpstr>
      <vt:lpstr>A127833513K</vt:lpstr>
      <vt:lpstr>A127833513K_Data</vt:lpstr>
      <vt:lpstr>A127833513K_Latest</vt:lpstr>
      <vt:lpstr>A127833514L</vt:lpstr>
      <vt:lpstr>A127833514L_Data</vt:lpstr>
      <vt:lpstr>A127833514L_Latest</vt:lpstr>
      <vt:lpstr>A127833515R</vt:lpstr>
      <vt:lpstr>A127833515R_Data</vt:lpstr>
      <vt:lpstr>A127833515R_Latest</vt:lpstr>
      <vt:lpstr>A127833516T</vt:lpstr>
      <vt:lpstr>A127833516T_Data</vt:lpstr>
      <vt:lpstr>A127833516T_Latest</vt:lpstr>
      <vt:lpstr>A127833517V</vt:lpstr>
      <vt:lpstr>A127833517V_Data</vt:lpstr>
      <vt:lpstr>A127833517V_Latest</vt:lpstr>
      <vt:lpstr>A127833518W</vt:lpstr>
      <vt:lpstr>A127833518W_Data</vt:lpstr>
      <vt:lpstr>A127833518W_Latest</vt:lpstr>
      <vt:lpstr>A127833519X</vt:lpstr>
      <vt:lpstr>A127833519X_Data</vt:lpstr>
      <vt:lpstr>A127833519X_Latest</vt:lpstr>
      <vt:lpstr>A127833520J</vt:lpstr>
      <vt:lpstr>A127833520J_Data</vt:lpstr>
      <vt:lpstr>A127833520J_Latest</vt:lpstr>
      <vt:lpstr>A127833521K</vt:lpstr>
      <vt:lpstr>A127833521K_Data</vt:lpstr>
      <vt:lpstr>A127833521K_Latest</vt:lpstr>
      <vt:lpstr>A127833837F</vt:lpstr>
      <vt:lpstr>A127833837F_Data</vt:lpstr>
      <vt:lpstr>A127833837F_Latest</vt:lpstr>
      <vt:lpstr>A127833838J</vt:lpstr>
      <vt:lpstr>A127833838J_Data</vt:lpstr>
      <vt:lpstr>A127833838J_Latest</vt:lpstr>
      <vt:lpstr>A127833839K</vt:lpstr>
      <vt:lpstr>A127833839K_Data</vt:lpstr>
      <vt:lpstr>A127833839K_Latest</vt:lpstr>
      <vt:lpstr>A127833840V</vt:lpstr>
      <vt:lpstr>A127833840V_Data</vt:lpstr>
      <vt:lpstr>A127833840V_Latest</vt:lpstr>
      <vt:lpstr>A127833841W</vt:lpstr>
      <vt:lpstr>A127833841W_Data</vt:lpstr>
      <vt:lpstr>A127833841W_Latest</vt:lpstr>
      <vt:lpstr>A127833842X</vt:lpstr>
      <vt:lpstr>A127833842X_Data</vt:lpstr>
      <vt:lpstr>A127833842X_Latest</vt:lpstr>
      <vt:lpstr>A127833843A</vt:lpstr>
      <vt:lpstr>A127833843A_Data</vt:lpstr>
      <vt:lpstr>A127833843A_Latest</vt:lpstr>
      <vt:lpstr>A127833844C</vt:lpstr>
      <vt:lpstr>A127833844C_Data</vt:lpstr>
      <vt:lpstr>A127833844C_Latest</vt:lpstr>
      <vt:lpstr>A127833845F</vt:lpstr>
      <vt:lpstr>A127833845F_Data</vt:lpstr>
      <vt:lpstr>A127833845F_Latest</vt:lpstr>
      <vt:lpstr>A127833846J</vt:lpstr>
      <vt:lpstr>A127833846J_Data</vt:lpstr>
      <vt:lpstr>A127833846J_Latest</vt:lpstr>
      <vt:lpstr>A127833847K</vt:lpstr>
      <vt:lpstr>A127833847K_Data</vt:lpstr>
      <vt:lpstr>A127833847K_Latest</vt:lpstr>
      <vt:lpstr>A127833848L</vt:lpstr>
      <vt:lpstr>A127833848L_Data</vt:lpstr>
      <vt:lpstr>A127833848L_Latest</vt:lpstr>
      <vt:lpstr>A127833849R</vt:lpstr>
      <vt:lpstr>A127833849R_Data</vt:lpstr>
      <vt:lpstr>A127833849R_Latest</vt:lpstr>
      <vt:lpstr>A127833850X</vt:lpstr>
      <vt:lpstr>A127833850X_Data</vt:lpstr>
      <vt:lpstr>A127833850X_Latest</vt:lpstr>
      <vt:lpstr>A127833851A</vt:lpstr>
      <vt:lpstr>A127833851A_Data</vt:lpstr>
      <vt:lpstr>A127833851A_Latest</vt:lpstr>
      <vt:lpstr>A127834167X</vt:lpstr>
      <vt:lpstr>A127834167X_Data</vt:lpstr>
      <vt:lpstr>A127834167X_Latest</vt:lpstr>
      <vt:lpstr>A127834168A</vt:lpstr>
      <vt:lpstr>A127834168A_Data</vt:lpstr>
      <vt:lpstr>A127834168A_Latest</vt:lpstr>
      <vt:lpstr>A127834169C</vt:lpstr>
      <vt:lpstr>A127834169C_Data</vt:lpstr>
      <vt:lpstr>A127834169C_Latest</vt:lpstr>
      <vt:lpstr>A127834170L</vt:lpstr>
      <vt:lpstr>A127834170L_Data</vt:lpstr>
      <vt:lpstr>A127834170L_Latest</vt:lpstr>
      <vt:lpstr>A127834171R</vt:lpstr>
      <vt:lpstr>A127834171R_Data</vt:lpstr>
      <vt:lpstr>A127834171R_Latest</vt:lpstr>
      <vt:lpstr>A127834172T</vt:lpstr>
      <vt:lpstr>A127834172T_Data</vt:lpstr>
      <vt:lpstr>A127834172T_Latest</vt:lpstr>
      <vt:lpstr>A127834173V</vt:lpstr>
      <vt:lpstr>A127834173V_Data</vt:lpstr>
      <vt:lpstr>A127834173V_Latest</vt:lpstr>
      <vt:lpstr>A127834174W</vt:lpstr>
      <vt:lpstr>A127834174W_Data</vt:lpstr>
      <vt:lpstr>A127834174W_Latest</vt:lpstr>
      <vt:lpstr>A127834175X</vt:lpstr>
      <vt:lpstr>A127834175X_Data</vt:lpstr>
      <vt:lpstr>A127834175X_Latest</vt:lpstr>
      <vt:lpstr>A127834176A</vt:lpstr>
      <vt:lpstr>A127834176A_Data</vt:lpstr>
      <vt:lpstr>A127834176A_Latest</vt:lpstr>
      <vt:lpstr>A127834177C</vt:lpstr>
      <vt:lpstr>A127834177C_Data</vt:lpstr>
      <vt:lpstr>A127834177C_Latest</vt:lpstr>
      <vt:lpstr>A127834178F</vt:lpstr>
      <vt:lpstr>A127834178F_Data</vt:lpstr>
      <vt:lpstr>A127834178F_Latest</vt:lpstr>
      <vt:lpstr>A127834179J</vt:lpstr>
      <vt:lpstr>A127834179J_Data</vt:lpstr>
      <vt:lpstr>A127834179J_Latest</vt:lpstr>
      <vt:lpstr>A127834180T</vt:lpstr>
      <vt:lpstr>A127834180T_Data</vt:lpstr>
      <vt:lpstr>A127834180T_Latest</vt:lpstr>
      <vt:lpstr>A127834181V</vt:lpstr>
      <vt:lpstr>A127834181V_Data</vt:lpstr>
      <vt:lpstr>A127834181V_Latest</vt:lpstr>
      <vt:lpstr>A127834497R</vt:lpstr>
      <vt:lpstr>A127834497R_Data</vt:lpstr>
      <vt:lpstr>A127834497R_Latest</vt:lpstr>
      <vt:lpstr>A127834498T</vt:lpstr>
      <vt:lpstr>A127834498T_Data</vt:lpstr>
      <vt:lpstr>A127834498T_Latest</vt:lpstr>
      <vt:lpstr>A127834499V</vt:lpstr>
      <vt:lpstr>A127834499V_Data</vt:lpstr>
      <vt:lpstr>A127834499V_Latest</vt:lpstr>
      <vt:lpstr>A127834500T</vt:lpstr>
      <vt:lpstr>A127834500T_Data</vt:lpstr>
      <vt:lpstr>A127834500T_Latest</vt:lpstr>
      <vt:lpstr>A127834501V</vt:lpstr>
      <vt:lpstr>A127834501V_Data</vt:lpstr>
      <vt:lpstr>A127834501V_Latest</vt:lpstr>
      <vt:lpstr>A127834502W</vt:lpstr>
      <vt:lpstr>A127834502W_Data</vt:lpstr>
      <vt:lpstr>A127834502W_Latest</vt:lpstr>
      <vt:lpstr>A127834503X</vt:lpstr>
      <vt:lpstr>A127834503X_Data</vt:lpstr>
      <vt:lpstr>A127834503X_Latest</vt:lpstr>
      <vt:lpstr>A127834504A</vt:lpstr>
      <vt:lpstr>A127834504A_Data</vt:lpstr>
      <vt:lpstr>A127834504A_Latest</vt:lpstr>
      <vt:lpstr>A127834505C</vt:lpstr>
      <vt:lpstr>A127834505C_Data</vt:lpstr>
      <vt:lpstr>A127834505C_Latest</vt:lpstr>
      <vt:lpstr>A127834506F</vt:lpstr>
      <vt:lpstr>A127834506F_Data</vt:lpstr>
      <vt:lpstr>A127834506F_Latest</vt:lpstr>
      <vt:lpstr>A127834507J</vt:lpstr>
      <vt:lpstr>A127834507J_Data</vt:lpstr>
      <vt:lpstr>A127834507J_Latest</vt:lpstr>
      <vt:lpstr>A127834508K</vt:lpstr>
      <vt:lpstr>A127834508K_Data</vt:lpstr>
      <vt:lpstr>A127834508K_Latest</vt:lpstr>
      <vt:lpstr>A127834509L</vt:lpstr>
      <vt:lpstr>A127834509L_Data</vt:lpstr>
      <vt:lpstr>A127834509L_Latest</vt:lpstr>
      <vt:lpstr>A127834510W</vt:lpstr>
      <vt:lpstr>A127834510W_Data</vt:lpstr>
      <vt:lpstr>A127834510W_Latest</vt:lpstr>
      <vt:lpstr>A127834511X</vt:lpstr>
      <vt:lpstr>A127834511X_Data</vt:lpstr>
      <vt:lpstr>A127834511X_Latest</vt:lpstr>
      <vt:lpstr>A127834827V</vt:lpstr>
      <vt:lpstr>A127834827V_Data</vt:lpstr>
      <vt:lpstr>A127834827V_Latest</vt:lpstr>
      <vt:lpstr>A127834828W</vt:lpstr>
      <vt:lpstr>A127834828W_Data</vt:lpstr>
      <vt:lpstr>A127834828W_Latest</vt:lpstr>
      <vt:lpstr>A127834829X</vt:lpstr>
      <vt:lpstr>A127834829X_Data</vt:lpstr>
      <vt:lpstr>A127834829X_Latest</vt:lpstr>
      <vt:lpstr>A127834830J</vt:lpstr>
      <vt:lpstr>A127834830J_Data</vt:lpstr>
      <vt:lpstr>A127834830J_Latest</vt:lpstr>
      <vt:lpstr>A127834831K</vt:lpstr>
      <vt:lpstr>A127834831K_Data</vt:lpstr>
      <vt:lpstr>A127834831K_Latest</vt:lpstr>
      <vt:lpstr>A127834832L</vt:lpstr>
      <vt:lpstr>A127834832L_Data</vt:lpstr>
      <vt:lpstr>A127834832L_Latest</vt:lpstr>
      <vt:lpstr>A127834833R</vt:lpstr>
      <vt:lpstr>A127834833R_Data</vt:lpstr>
      <vt:lpstr>A127834833R_Latest</vt:lpstr>
      <vt:lpstr>A127834834T</vt:lpstr>
      <vt:lpstr>A127834834T_Data</vt:lpstr>
      <vt:lpstr>A127834834T_Latest</vt:lpstr>
      <vt:lpstr>A127834835V</vt:lpstr>
      <vt:lpstr>A127834835V_Data</vt:lpstr>
      <vt:lpstr>A127834835V_Latest</vt:lpstr>
      <vt:lpstr>A127834836W</vt:lpstr>
      <vt:lpstr>A127834836W_Data</vt:lpstr>
      <vt:lpstr>A127834836W_Latest</vt:lpstr>
      <vt:lpstr>A127834837X</vt:lpstr>
      <vt:lpstr>A127834837X_Data</vt:lpstr>
      <vt:lpstr>A127834837X_Latest</vt:lpstr>
      <vt:lpstr>A127834838A</vt:lpstr>
      <vt:lpstr>A127834838A_Data</vt:lpstr>
      <vt:lpstr>A127834838A_Latest</vt:lpstr>
      <vt:lpstr>A127834839C</vt:lpstr>
      <vt:lpstr>A127834839C_Data</vt:lpstr>
      <vt:lpstr>A127834839C_Latest</vt:lpstr>
      <vt:lpstr>A127834840L</vt:lpstr>
      <vt:lpstr>A127834840L_Data</vt:lpstr>
      <vt:lpstr>A127834840L_Latest</vt:lpstr>
      <vt:lpstr>A127834841R</vt:lpstr>
      <vt:lpstr>A127834841R_Data</vt:lpstr>
      <vt:lpstr>A127834841R_Latest</vt:lpstr>
      <vt:lpstr>A127835157L</vt:lpstr>
      <vt:lpstr>A127835157L_Data</vt:lpstr>
      <vt:lpstr>A127835157L_Latest</vt:lpstr>
      <vt:lpstr>A127835158R</vt:lpstr>
      <vt:lpstr>A127835158R_Data</vt:lpstr>
      <vt:lpstr>A127835158R_Latest</vt:lpstr>
      <vt:lpstr>A127835159T</vt:lpstr>
      <vt:lpstr>A127835159T_Data</vt:lpstr>
      <vt:lpstr>A127835159T_Latest</vt:lpstr>
      <vt:lpstr>A127835160A</vt:lpstr>
      <vt:lpstr>A127835160A_Data</vt:lpstr>
      <vt:lpstr>A127835160A_Latest</vt:lpstr>
      <vt:lpstr>A127835161C</vt:lpstr>
      <vt:lpstr>A127835161C_Data</vt:lpstr>
      <vt:lpstr>A127835161C_Latest</vt:lpstr>
      <vt:lpstr>A127835162F</vt:lpstr>
      <vt:lpstr>A127835162F_Data</vt:lpstr>
      <vt:lpstr>A127835162F_Latest</vt:lpstr>
      <vt:lpstr>A127835163J</vt:lpstr>
      <vt:lpstr>A127835163J_Data</vt:lpstr>
      <vt:lpstr>A127835163J_Latest</vt:lpstr>
      <vt:lpstr>A127835164K</vt:lpstr>
      <vt:lpstr>A127835164K_Data</vt:lpstr>
      <vt:lpstr>A127835164K_Latest</vt:lpstr>
      <vt:lpstr>A127835165L</vt:lpstr>
      <vt:lpstr>A127835165L_Data</vt:lpstr>
      <vt:lpstr>A127835165L_Latest</vt:lpstr>
      <vt:lpstr>A127835166R</vt:lpstr>
      <vt:lpstr>A127835166R_Data</vt:lpstr>
      <vt:lpstr>A127835166R_Latest</vt:lpstr>
      <vt:lpstr>A127835167T</vt:lpstr>
      <vt:lpstr>A127835167T_Data</vt:lpstr>
      <vt:lpstr>A127835167T_Latest</vt:lpstr>
      <vt:lpstr>A127835168V</vt:lpstr>
      <vt:lpstr>A127835168V_Data</vt:lpstr>
      <vt:lpstr>A127835168V_Latest</vt:lpstr>
      <vt:lpstr>A127835169W</vt:lpstr>
      <vt:lpstr>A127835169W_Data</vt:lpstr>
      <vt:lpstr>A127835169W_Latest</vt:lpstr>
      <vt:lpstr>A127835170F</vt:lpstr>
      <vt:lpstr>A127835170F_Data</vt:lpstr>
      <vt:lpstr>A127835170F_Latest</vt:lpstr>
      <vt:lpstr>A127835171J</vt:lpstr>
      <vt:lpstr>A127835171J_Data</vt:lpstr>
      <vt:lpstr>A127835171J_Latest</vt:lpstr>
      <vt:lpstr>A127835487C</vt:lpstr>
      <vt:lpstr>A127835487C_Data</vt:lpstr>
      <vt:lpstr>A127835487C_Latest</vt:lpstr>
      <vt:lpstr>A127835488F</vt:lpstr>
      <vt:lpstr>A127835488F_Data</vt:lpstr>
      <vt:lpstr>A127835488F_Latest</vt:lpstr>
      <vt:lpstr>A127835489J</vt:lpstr>
      <vt:lpstr>A127835489J_Data</vt:lpstr>
      <vt:lpstr>A127835489J_Latest</vt:lpstr>
      <vt:lpstr>A127835490T</vt:lpstr>
      <vt:lpstr>A127835490T_Data</vt:lpstr>
      <vt:lpstr>A127835490T_Latest</vt:lpstr>
      <vt:lpstr>A127835491V</vt:lpstr>
      <vt:lpstr>A127835491V_Data</vt:lpstr>
      <vt:lpstr>A127835491V_Latest</vt:lpstr>
      <vt:lpstr>A127835492W</vt:lpstr>
      <vt:lpstr>A127835492W_Data</vt:lpstr>
      <vt:lpstr>A127835492W_Latest</vt:lpstr>
      <vt:lpstr>A127835493X</vt:lpstr>
      <vt:lpstr>A127835493X_Data</vt:lpstr>
      <vt:lpstr>A127835493X_Latest</vt:lpstr>
      <vt:lpstr>A127835494A</vt:lpstr>
      <vt:lpstr>A127835494A_Data</vt:lpstr>
      <vt:lpstr>A127835494A_Latest</vt:lpstr>
      <vt:lpstr>A127835495C</vt:lpstr>
      <vt:lpstr>A127835495C_Data</vt:lpstr>
      <vt:lpstr>A127835495C_Latest</vt:lpstr>
      <vt:lpstr>A127835496F</vt:lpstr>
      <vt:lpstr>A127835496F_Data</vt:lpstr>
      <vt:lpstr>A127835496F_Latest</vt:lpstr>
      <vt:lpstr>A127835497J</vt:lpstr>
      <vt:lpstr>A127835497J_Data</vt:lpstr>
      <vt:lpstr>A127835497J_Latest</vt:lpstr>
      <vt:lpstr>A127835498K</vt:lpstr>
      <vt:lpstr>A127835498K_Data</vt:lpstr>
      <vt:lpstr>A127835498K_Latest</vt:lpstr>
      <vt:lpstr>A127835499L</vt:lpstr>
      <vt:lpstr>A127835499L_Data</vt:lpstr>
      <vt:lpstr>A127835499L_Latest</vt:lpstr>
      <vt:lpstr>A127835500K</vt:lpstr>
      <vt:lpstr>A127835500K_Data</vt:lpstr>
      <vt:lpstr>A127835500K_Latest</vt:lpstr>
      <vt:lpstr>A127835501L</vt:lpstr>
      <vt:lpstr>A127835501L_Data</vt:lpstr>
      <vt:lpstr>A127835501L_Latest</vt:lpstr>
      <vt:lpstr>Date_Range</vt:lpstr>
      <vt:lpstr>Date_Range_Data</vt:lpstr>
    </vt:vector>
  </TitlesOfParts>
  <Company>Australian Bureau of Statistics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2025-07-23T03:11:09Z</dcterms:created>
  <dcterms:modified xsi:type="dcterms:W3CDTF">2025-07-25T06:21:16Z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2025-07-23T03:14:01Z</vt:lpwstr>
  </property>
  <property fmtid="{D5CDD505-2E9C-101B-9397-08002B2CF9AE}" pid="4" name="MSIP_Label_c8e5a7ee-c283-40b0-98eb-fa437df4c031_Method">
    <vt:lpwstr>Standard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d25b794b-2f94-4ce3-9355-99cadc10f41c</vt:lpwstr>
  </property>
  <property fmtid="{D5CDD505-2E9C-101B-9397-08002B2CF9AE}" pid="8" name="MSIP_Label_c8e5a7ee-c283-40b0-98eb-fa437df4c031_ContentBits">
    <vt:lpwstr>0</vt:lpwstr>
  </property>
  <property fmtid="{D5CDD505-2E9C-101B-9397-08002B2CF9AE}" pid="9" name="MSIP_Label_c8e5a7ee-c283-40b0-98eb-fa437df4c031_Tag">
    <vt:lpwstr>10, 3, 0, 1</vt:lpwstr>
  </property>
</Properties>
</file>